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ikhail Tsarev\New project\План продаж\05.2026\Мустафин\old\"/>
    </mc:Choice>
  </mc:AlternateContent>
  <xr:revisionPtr revIDLastSave="0" documentId="13_ncr:1_{4CE35A7F-CB81-4546-9533-8250091C41F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2026_Мустафин" sheetId="1" r:id="rId1"/>
    <sheet name="Сводная" sheetId="2" r:id="rId2"/>
    <sheet name="БАЗА" sheetId="3" r:id="rId3"/>
    <sheet name="ДС" sheetId="5" r:id="rId4"/>
  </sheets>
  <definedNames>
    <definedName name="_xlnm._FilterDatabase" localSheetId="0" hidden="1">'2026_Мустафин'!$A$1:$KO$275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2" l="1" a="1"/>
  <c r="AC3" i="2" s="1"/>
  <c r="AC4" i="2" a="1"/>
  <c r="AC4" i="2" s="1"/>
  <c r="AC5" i="2" a="1"/>
  <c r="AC5" i="2" s="1"/>
  <c r="AC6" i="2" a="1"/>
  <c r="AC6" i="2" s="1"/>
  <c r="AC7" i="2" a="1"/>
  <c r="AC7" i="2" s="1"/>
  <c r="AC8" i="2" a="1"/>
  <c r="AC8" i="2" s="1"/>
  <c r="AC9" i="2" a="1"/>
  <c r="AC9" i="2" s="1"/>
  <c r="AC10" i="2" a="1"/>
  <c r="AC10" i="2" s="1"/>
  <c r="AC11" i="2" a="1"/>
  <c r="AC11" i="2" s="1"/>
  <c r="AC12" i="2" a="1"/>
  <c r="AC12" i="2" s="1"/>
  <c r="AC13" i="2" a="1"/>
  <c r="AC13" i="2" s="1"/>
  <c r="AC14" i="2" a="1"/>
  <c r="AC14" i="2" s="1"/>
  <c r="AC15" i="2" a="1"/>
  <c r="AC15" i="2" s="1"/>
  <c r="AC16" i="2" a="1"/>
  <c r="AC16" i="2" s="1"/>
  <c r="AC17" i="2" a="1"/>
  <c r="AC17" i="2" s="1"/>
  <c r="AC18" i="2" a="1"/>
  <c r="AC18" i="2" s="1"/>
  <c r="AC19" i="2" a="1"/>
  <c r="AC19" i="2" s="1"/>
  <c r="AC20" i="2" a="1"/>
  <c r="AC20" i="2" s="1"/>
  <c r="AC21" i="2" a="1"/>
  <c r="AC21" i="2" s="1"/>
  <c r="AC22" i="2" a="1"/>
  <c r="AC22" i="2" s="1"/>
  <c r="AC23" i="2" a="1"/>
  <c r="AC23" i="2" s="1"/>
  <c r="AC24" i="2" a="1"/>
  <c r="AC24" i="2" s="1"/>
  <c r="AC25" i="2" a="1"/>
  <c r="AC25" i="2" s="1"/>
  <c r="AC26" i="2" a="1"/>
  <c r="AC26" i="2" s="1"/>
  <c r="AC27" i="2" a="1"/>
  <c r="AC27" i="2" s="1"/>
  <c r="AC28" i="2" a="1"/>
  <c r="AC28" i="2" s="1"/>
  <c r="AC29" i="2" a="1"/>
  <c r="AC29" i="2" s="1"/>
  <c r="AC30" i="2" a="1"/>
  <c r="AC30" i="2" s="1"/>
  <c r="AC31" i="2" a="1"/>
  <c r="AC31" i="2" s="1"/>
  <c r="AC32" i="2" a="1"/>
  <c r="AC32" i="2" s="1"/>
  <c r="AC33" i="2" a="1"/>
  <c r="AC33" i="2" s="1"/>
  <c r="AC34" i="2" a="1"/>
  <c r="AC34" i="2" s="1"/>
  <c r="AC35" i="2" a="1"/>
  <c r="AC35" i="2" s="1"/>
  <c r="AC36" i="2" a="1"/>
  <c r="AC36" i="2" s="1"/>
  <c r="AC37" i="2" a="1"/>
  <c r="AC37" i="2" s="1"/>
  <c r="AC38" i="2" a="1"/>
  <c r="AC38" i="2" s="1"/>
  <c r="AC39" i="2" a="1"/>
  <c r="AC39" i="2" s="1"/>
  <c r="AC40" i="2" a="1"/>
  <c r="AC40" i="2" s="1"/>
  <c r="AC41" i="2" a="1"/>
  <c r="AC41" i="2" s="1"/>
  <c r="AC42" i="2" a="1"/>
  <c r="AC42" i="2" s="1"/>
  <c r="AC43" i="2" a="1"/>
  <c r="AC43" i="2" s="1"/>
  <c r="AC44" i="2" a="1"/>
  <c r="AC44" i="2" s="1"/>
  <c r="AC45" i="2" a="1"/>
  <c r="AC45" i="2" s="1"/>
  <c r="AC46" i="2" a="1"/>
  <c r="AC46" i="2" s="1"/>
  <c r="AC47" i="2" a="1"/>
  <c r="AC47" i="2" s="1"/>
  <c r="AC48" i="2" a="1"/>
  <c r="AC48" i="2" s="1"/>
  <c r="AC49" i="2" a="1"/>
  <c r="AC49" i="2" s="1"/>
  <c r="AC50" i="2" a="1"/>
  <c r="AC50" i="2" s="1"/>
  <c r="AC51" i="2" a="1"/>
  <c r="AC51" i="2" s="1"/>
  <c r="AC52" i="2" a="1"/>
  <c r="AC52" i="2" s="1"/>
  <c r="AC53" i="2" a="1"/>
  <c r="AC53" i="2" s="1"/>
  <c r="AC54" i="2" a="1"/>
  <c r="AC54" i="2" s="1"/>
  <c r="AC55" i="2" a="1"/>
  <c r="AC55" i="2" s="1"/>
  <c r="AC56" i="2" a="1"/>
  <c r="AC56" i="2" s="1"/>
  <c r="AC57" i="2" a="1"/>
  <c r="AC57" i="2" s="1"/>
  <c r="AC58" i="2" a="1"/>
  <c r="AC58" i="2" s="1"/>
  <c r="AC59" i="2" a="1"/>
  <c r="AC59" i="2" s="1"/>
  <c r="AC60" i="2" a="1"/>
  <c r="AC60" i="2" s="1"/>
  <c r="AC61" i="2" a="1"/>
  <c r="AC61" i="2" s="1"/>
  <c r="AC62" i="2" a="1"/>
  <c r="AC62" i="2" s="1"/>
  <c r="AC63" i="2" a="1"/>
  <c r="AC63" i="2" s="1"/>
  <c r="AC64" i="2" a="1"/>
  <c r="AC64" i="2" s="1"/>
  <c r="AC65" i="2" a="1"/>
  <c r="AC65" i="2" s="1"/>
  <c r="AC66" i="2" a="1"/>
  <c r="AC66" i="2" s="1"/>
  <c r="AC67" i="2" a="1"/>
  <c r="AC67" i="2" s="1"/>
  <c r="AC68" i="2" a="1"/>
  <c r="AC68" i="2" s="1"/>
  <c r="AC69" i="2" a="1"/>
  <c r="AC69" i="2" s="1"/>
  <c r="AC70" i="2" a="1"/>
  <c r="AC70" i="2" s="1"/>
  <c r="AC71" i="2" a="1"/>
  <c r="AC71" i="2" s="1"/>
  <c r="AC72" i="2" a="1"/>
  <c r="AC72" i="2" s="1"/>
  <c r="AC73" i="2" a="1"/>
  <c r="AC73" i="2" s="1"/>
  <c r="AC74" i="2" a="1"/>
  <c r="AC74" i="2" s="1"/>
  <c r="AC75" i="2" a="1"/>
  <c r="AC75" i="2" s="1"/>
  <c r="AC76" i="2" a="1"/>
  <c r="AC76" i="2" s="1"/>
  <c r="AC77" i="2" a="1"/>
  <c r="AC77" i="2" s="1"/>
  <c r="AC78" i="2" a="1"/>
  <c r="AC78" i="2" s="1"/>
  <c r="AC79" i="2" a="1"/>
  <c r="AC79" i="2" s="1"/>
  <c r="AC80" i="2" a="1"/>
  <c r="AC80" i="2" s="1"/>
  <c r="AB3" i="2" a="1"/>
  <c r="AB3" i="2" s="1"/>
  <c r="AB4" i="2" a="1"/>
  <c r="AB4" i="2" s="1"/>
  <c r="AB5" i="2" a="1"/>
  <c r="AB5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1" i="2" a="1"/>
  <c r="AB21" i="2" s="1"/>
  <c r="AB22" i="2" a="1"/>
  <c r="AB22" i="2" s="1"/>
  <c r="AB23" i="2" a="1"/>
  <c r="AB23" i="2" s="1"/>
  <c r="AB24" i="2" a="1"/>
  <c r="AB24" i="2" s="1"/>
  <c r="AB25" i="2" a="1"/>
  <c r="AB25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5" i="2" a="1"/>
  <c r="AB35" i="2" s="1"/>
  <c r="AB36" i="2" a="1"/>
  <c r="AB36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2" i="2" a="1"/>
  <c r="AB42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1" i="2" a="1"/>
  <c r="AB51" i="2" s="1"/>
  <c r="AB52" i="2" a="1"/>
  <c r="AB52" i="2" s="1"/>
  <c r="AB53" i="2" a="1"/>
  <c r="AB53" i="2" s="1"/>
  <c r="AB54" i="2" a="1"/>
  <c r="AB54" i="2" s="1"/>
  <c r="AB55" i="2" a="1"/>
  <c r="AB55" i="2" s="1"/>
  <c r="AB56" i="2" a="1"/>
  <c r="AB56" i="2" s="1"/>
  <c r="AB57" i="2" a="1"/>
  <c r="AB57" i="2" s="1"/>
  <c r="AB58" i="2" a="1"/>
  <c r="AB58" i="2" s="1"/>
  <c r="AB59" i="2" a="1"/>
  <c r="AB59" i="2" s="1"/>
  <c r="AB60" i="2" a="1"/>
  <c r="AB60" i="2" s="1"/>
  <c r="AB61" i="2" a="1"/>
  <c r="AB61" i="2" s="1"/>
  <c r="AB62" i="2" a="1"/>
  <c r="AB62" i="2" s="1"/>
  <c r="AB63" i="2" a="1"/>
  <c r="AB63" i="2" s="1"/>
  <c r="AB64" i="2" a="1"/>
  <c r="AB64" i="2" s="1"/>
  <c r="AB65" i="2" a="1"/>
  <c r="AB65" i="2" s="1"/>
  <c r="AB66" i="2" a="1"/>
  <c r="AB66" i="2" s="1"/>
  <c r="AB67" i="2" a="1"/>
  <c r="AB67" i="2" s="1"/>
  <c r="AB68" i="2" a="1"/>
  <c r="AB68" i="2" s="1"/>
  <c r="AB69" i="2" a="1"/>
  <c r="AB69" i="2" s="1"/>
  <c r="AB70" i="2" a="1"/>
  <c r="AB70" i="2" s="1"/>
  <c r="AB71" i="2" a="1"/>
  <c r="AB71" i="2" s="1"/>
  <c r="AB72" i="2" a="1"/>
  <c r="AB72" i="2" s="1"/>
  <c r="AB73" i="2" a="1"/>
  <c r="AB73" i="2" s="1"/>
  <c r="AB74" i="2" a="1"/>
  <c r="AB74" i="2" s="1"/>
  <c r="AB75" i="2" a="1"/>
  <c r="AB75" i="2" s="1"/>
  <c r="AB76" i="2" a="1"/>
  <c r="AB76" i="2" s="1"/>
  <c r="AB77" i="2" a="1"/>
  <c r="AB77" i="2" s="1"/>
  <c r="AB78" i="2" a="1"/>
  <c r="AB78" i="2" s="1"/>
  <c r="AB79" i="2" a="1"/>
  <c r="AB79" i="2" s="1"/>
  <c r="AB80" i="2" a="1"/>
  <c r="AB80" i="2" s="1"/>
  <c r="AA3" i="2" a="1"/>
  <c r="AA3" i="2" s="1"/>
  <c r="AA4" i="2" a="1"/>
  <c r="AA4" i="2" s="1"/>
  <c r="AA5" i="2" a="1"/>
  <c r="AA5" i="2" s="1"/>
  <c r="AA6" i="2" a="1"/>
  <c r="AA6" i="2" s="1"/>
  <c r="AA7" i="2" a="1"/>
  <c r="AA7" i="2" s="1"/>
  <c r="AA8" i="2" a="1"/>
  <c r="AA8" i="2" s="1"/>
  <c r="AA9" i="2" a="1"/>
  <c r="AA9" i="2" s="1"/>
  <c r="AA10" i="2" a="1"/>
  <c r="AA10" i="2" s="1"/>
  <c r="AA11" i="2" a="1"/>
  <c r="AA11" i="2" s="1"/>
  <c r="AA12" i="2" a="1"/>
  <c r="AA12" i="2" s="1"/>
  <c r="AA13" i="2" a="1"/>
  <c r="AA13" i="2" s="1"/>
  <c r="AA14" i="2" a="1"/>
  <c r="AA14" i="2" s="1"/>
  <c r="AA15" i="2" a="1"/>
  <c r="AA15" i="2" s="1"/>
  <c r="AA16" i="2" a="1"/>
  <c r="AA16" i="2" s="1"/>
  <c r="AA17" i="2" a="1"/>
  <c r="AA17" i="2" s="1"/>
  <c r="AA18" i="2" a="1"/>
  <c r="AA18" i="2" s="1"/>
  <c r="AA19" i="2" a="1"/>
  <c r="AA19" i="2" s="1"/>
  <c r="AA20" i="2" a="1"/>
  <c r="AA20" i="2" s="1"/>
  <c r="AA21" i="2" a="1"/>
  <c r="AA21" i="2" s="1"/>
  <c r="AA22" i="2" a="1"/>
  <c r="AA22" i="2" s="1"/>
  <c r="AA23" i="2" a="1"/>
  <c r="AA23" i="2" s="1"/>
  <c r="AA24" i="2" a="1"/>
  <c r="AA24" i="2" s="1"/>
  <c r="AA25" i="2" a="1"/>
  <c r="AA25" i="2" s="1"/>
  <c r="AA26" i="2" a="1"/>
  <c r="AA26" i="2" s="1"/>
  <c r="AA27" i="2" a="1"/>
  <c r="AA27" i="2" s="1"/>
  <c r="AA28" i="2" a="1"/>
  <c r="AA28" i="2" s="1"/>
  <c r="AA29" i="2" a="1"/>
  <c r="AA29" i="2" s="1"/>
  <c r="AA30" i="2" a="1"/>
  <c r="AA30" i="2" s="1"/>
  <c r="AA31" i="2" a="1"/>
  <c r="AA31" i="2" s="1"/>
  <c r="AA32" i="2" a="1"/>
  <c r="AA32" i="2" s="1"/>
  <c r="AA33" i="2" a="1"/>
  <c r="AA33" i="2" s="1"/>
  <c r="AA34" i="2" a="1"/>
  <c r="AA34" i="2" s="1"/>
  <c r="AA35" i="2" a="1"/>
  <c r="AA35" i="2" s="1"/>
  <c r="AA36" i="2" a="1"/>
  <c r="AA36" i="2" s="1"/>
  <c r="AA37" i="2" a="1"/>
  <c r="AA37" i="2" s="1"/>
  <c r="AA38" i="2" a="1"/>
  <c r="AA38" i="2" s="1"/>
  <c r="AA39" i="2" a="1"/>
  <c r="AA39" i="2" s="1"/>
  <c r="AA40" i="2" a="1"/>
  <c r="AA40" i="2" s="1"/>
  <c r="AA41" i="2" a="1"/>
  <c r="AA41" i="2" s="1"/>
  <c r="AA42" i="2" a="1"/>
  <c r="AA42" i="2" s="1"/>
  <c r="AA43" i="2" a="1"/>
  <c r="AA43" i="2" s="1"/>
  <c r="AA44" i="2" a="1"/>
  <c r="AA44" i="2" s="1"/>
  <c r="AA45" i="2" a="1"/>
  <c r="AA45" i="2" s="1"/>
  <c r="AA46" i="2" a="1"/>
  <c r="AA46" i="2" s="1"/>
  <c r="AA47" i="2" a="1"/>
  <c r="AA47" i="2" s="1"/>
  <c r="AA48" i="2" a="1"/>
  <c r="AA48" i="2" s="1"/>
  <c r="AA49" i="2" a="1"/>
  <c r="AA49" i="2" s="1"/>
  <c r="AA50" i="2" a="1"/>
  <c r="AA50" i="2" s="1"/>
  <c r="AA51" i="2" a="1"/>
  <c r="AA51" i="2" s="1"/>
  <c r="AA52" i="2" a="1"/>
  <c r="AA52" i="2" s="1"/>
  <c r="AA53" i="2" a="1"/>
  <c r="AA53" i="2" s="1"/>
  <c r="AA54" i="2" a="1"/>
  <c r="AA54" i="2" s="1"/>
  <c r="AA55" i="2" a="1"/>
  <c r="AA55" i="2" s="1"/>
  <c r="AA56" i="2" a="1"/>
  <c r="AA56" i="2" s="1"/>
  <c r="AA57" i="2" a="1"/>
  <c r="AA57" i="2" s="1"/>
  <c r="AA58" i="2" a="1"/>
  <c r="AA58" i="2" s="1"/>
  <c r="AA59" i="2" a="1"/>
  <c r="AA59" i="2" s="1"/>
  <c r="AA60" i="2" a="1"/>
  <c r="AA60" i="2" s="1"/>
  <c r="AA61" i="2" a="1"/>
  <c r="AA61" i="2" s="1"/>
  <c r="AA62" i="2" a="1"/>
  <c r="AA62" i="2" s="1"/>
  <c r="AA63" i="2" a="1"/>
  <c r="AA63" i="2" s="1"/>
  <c r="AA64" i="2" a="1"/>
  <c r="AA64" i="2" s="1"/>
  <c r="AA65" i="2" a="1"/>
  <c r="AA65" i="2" s="1"/>
  <c r="AA66" i="2" a="1"/>
  <c r="AA66" i="2" s="1"/>
  <c r="AA67" i="2" a="1"/>
  <c r="AA67" i="2" s="1"/>
  <c r="AA68" i="2" a="1"/>
  <c r="AA68" i="2" s="1"/>
  <c r="AA69" i="2" a="1"/>
  <c r="AA69" i="2" s="1"/>
  <c r="AA70" i="2" a="1"/>
  <c r="AA70" i="2" s="1"/>
  <c r="AA71" i="2" a="1"/>
  <c r="AA71" i="2" s="1"/>
  <c r="AA72" i="2" a="1"/>
  <c r="AA72" i="2" s="1"/>
  <c r="AA73" i="2" a="1"/>
  <c r="AA73" i="2" s="1"/>
  <c r="AA74" i="2" a="1"/>
  <c r="AA74" i="2" s="1"/>
  <c r="AA75" i="2" a="1"/>
  <c r="AA75" i="2" s="1"/>
  <c r="AA76" i="2" a="1"/>
  <c r="AA76" i="2" s="1"/>
  <c r="AA77" i="2" a="1"/>
  <c r="AA77" i="2" s="1"/>
  <c r="AA78" i="2" a="1"/>
  <c r="AA78" i="2" s="1"/>
  <c r="AA79" i="2" a="1"/>
  <c r="AA79" i="2" s="1"/>
  <c r="AA80" i="2" a="1"/>
  <c r="AA80" i="2" s="1"/>
  <c r="Z3" i="2" a="1"/>
  <c r="Z3" i="2" s="1"/>
  <c r="Z4" i="2" a="1"/>
  <c r="Z4" i="2" s="1"/>
  <c r="Z5" i="2" a="1"/>
  <c r="Z5" i="2" s="1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Z14" i="2" a="1"/>
  <c r="Z14" i="2" s="1"/>
  <c r="Z15" i="2" a="1"/>
  <c r="Z15" i="2" s="1"/>
  <c r="Z16" i="2" a="1"/>
  <c r="Z16" i="2" s="1"/>
  <c r="Z17" i="2" a="1"/>
  <c r="Z17" i="2" s="1"/>
  <c r="Z18" i="2" a="1"/>
  <c r="Z18" i="2" s="1"/>
  <c r="Z19" i="2" a="1"/>
  <c r="Z19" i="2" s="1"/>
  <c r="Z20" i="2" a="1"/>
  <c r="Z20" i="2" s="1"/>
  <c r="Z21" i="2" a="1"/>
  <c r="Z21" i="2" s="1"/>
  <c r="Z22" i="2" a="1"/>
  <c r="Z22" i="2" s="1"/>
  <c r="Z23" i="2" a="1"/>
  <c r="Z23" i="2" s="1"/>
  <c r="Z24" i="2" a="1"/>
  <c r="Z24" i="2" s="1"/>
  <c r="Z25" i="2" a="1"/>
  <c r="Z25" i="2" s="1"/>
  <c r="Z26" i="2" a="1"/>
  <c r="Z26" i="2" s="1"/>
  <c r="Z27" i="2" a="1"/>
  <c r="Z27" i="2" s="1"/>
  <c r="Z28" i="2" a="1"/>
  <c r="Z28" i="2" s="1"/>
  <c r="Z29" i="2" a="1"/>
  <c r="Z29" i="2" s="1"/>
  <c r="Z30" i="2" a="1"/>
  <c r="Z30" i="2" s="1"/>
  <c r="Z31" i="2" a="1"/>
  <c r="Z31" i="2" s="1"/>
  <c r="Z32" i="2" a="1"/>
  <c r="Z32" i="2" s="1"/>
  <c r="Z33" i="2" a="1"/>
  <c r="Z33" i="2" s="1"/>
  <c r="Z34" i="2" a="1"/>
  <c r="Z34" i="2" s="1"/>
  <c r="Z35" i="2" a="1"/>
  <c r="Z35" i="2" s="1"/>
  <c r="Z36" i="2" a="1"/>
  <c r="Z36" i="2" s="1"/>
  <c r="Z37" i="2" a="1"/>
  <c r="Z37" i="2" s="1"/>
  <c r="Z38" i="2" a="1"/>
  <c r="Z38" i="2" s="1"/>
  <c r="Z39" i="2" a="1"/>
  <c r="Z39" i="2" s="1"/>
  <c r="Z40" i="2" a="1"/>
  <c r="Z40" i="2" s="1"/>
  <c r="Z41" i="2" a="1"/>
  <c r="Z41" i="2" s="1"/>
  <c r="Z42" i="2" a="1"/>
  <c r="Z42" i="2" s="1"/>
  <c r="Z43" i="2" a="1"/>
  <c r="Z43" i="2" s="1"/>
  <c r="Z44" i="2" a="1"/>
  <c r="Z44" i="2" s="1"/>
  <c r="Z45" i="2" a="1"/>
  <c r="Z45" i="2" s="1"/>
  <c r="Z46" i="2" a="1"/>
  <c r="Z46" i="2" s="1"/>
  <c r="Z47" i="2" a="1"/>
  <c r="Z47" i="2" s="1"/>
  <c r="Z48" i="2" a="1"/>
  <c r="Z48" i="2" s="1"/>
  <c r="Z49" i="2" a="1"/>
  <c r="Z49" i="2" s="1"/>
  <c r="Z50" i="2" a="1"/>
  <c r="Z50" i="2" s="1"/>
  <c r="Z51" i="2" a="1"/>
  <c r="Z51" i="2" s="1"/>
  <c r="Z52" i="2" a="1"/>
  <c r="Z52" i="2" s="1"/>
  <c r="Z53" i="2" a="1"/>
  <c r="Z53" i="2" s="1"/>
  <c r="Z54" i="2" a="1"/>
  <c r="Z54" i="2" s="1"/>
  <c r="Z55" i="2" a="1"/>
  <c r="Z55" i="2" s="1"/>
  <c r="Z56" i="2" a="1"/>
  <c r="Z56" i="2" s="1"/>
  <c r="Z57" i="2" a="1"/>
  <c r="Z57" i="2" s="1"/>
  <c r="Z58" i="2" a="1"/>
  <c r="Z58" i="2" s="1"/>
  <c r="Z59" i="2" a="1"/>
  <c r="Z59" i="2" s="1"/>
  <c r="Z60" i="2" a="1"/>
  <c r="Z60" i="2" s="1"/>
  <c r="Z61" i="2" a="1"/>
  <c r="Z61" i="2" s="1"/>
  <c r="Z62" i="2" a="1"/>
  <c r="Z62" i="2" s="1"/>
  <c r="Z63" i="2" a="1"/>
  <c r="Z63" i="2" s="1"/>
  <c r="Z64" i="2" a="1"/>
  <c r="Z64" i="2" s="1"/>
  <c r="Z65" i="2" a="1"/>
  <c r="Z65" i="2" s="1"/>
  <c r="Z66" i="2" a="1"/>
  <c r="Z66" i="2" s="1"/>
  <c r="Z67" i="2" a="1"/>
  <c r="Z67" i="2" s="1"/>
  <c r="Z68" i="2" a="1"/>
  <c r="Z68" i="2" s="1"/>
  <c r="Z69" i="2" a="1"/>
  <c r="Z69" i="2" s="1"/>
  <c r="Z70" i="2" a="1"/>
  <c r="Z70" i="2" s="1"/>
  <c r="Z71" i="2" a="1"/>
  <c r="Z71" i="2" s="1"/>
  <c r="Z72" i="2" a="1"/>
  <c r="Z72" i="2" s="1"/>
  <c r="Z73" i="2" a="1"/>
  <c r="Z73" i="2" s="1"/>
  <c r="Z74" i="2" a="1"/>
  <c r="Z74" i="2" s="1"/>
  <c r="Z75" i="2" a="1"/>
  <c r="Z75" i="2" s="1"/>
  <c r="Z76" i="2" a="1"/>
  <c r="Z76" i="2" s="1"/>
  <c r="Z77" i="2" a="1"/>
  <c r="Z77" i="2" s="1"/>
  <c r="Z78" i="2" a="1"/>
  <c r="Z78" i="2" s="1"/>
  <c r="Z79" i="2" a="1"/>
  <c r="Z79" i="2" s="1"/>
  <c r="Z80" i="2" a="1"/>
  <c r="Z80" i="2" s="1"/>
  <c r="Y3" i="2" a="1"/>
  <c r="Y3" i="2" s="1"/>
  <c r="Y4" i="2" a="1"/>
  <c r="Y4" i="2" s="1"/>
  <c r="Y5" i="2" a="1"/>
  <c r="Y5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4" i="2" a="1"/>
  <c r="Y24" i="2" s="1"/>
  <c r="Y25" i="2" a="1"/>
  <c r="Y25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 s="1"/>
  <c r="Y32" i="2" a="1"/>
  <c r="Y32" i="2" s="1"/>
  <c r="Y33" i="2" a="1"/>
  <c r="Y33" i="2" s="1"/>
  <c r="Y34" i="2" a="1"/>
  <c r="Y34" i="2" s="1"/>
  <c r="Y35" i="2" a="1"/>
  <c r="Y35" i="2" s="1"/>
  <c r="Y36" i="2" a="1"/>
  <c r="Y36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2" i="2" a="1"/>
  <c r="Y42" i="2" s="1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1" i="2" a="1"/>
  <c r="Y51" i="2" s="1"/>
  <c r="Y52" i="2" a="1"/>
  <c r="Y52" i="2" s="1"/>
  <c r="Y53" i="2" a="1"/>
  <c r="Y53" i="2" s="1"/>
  <c r="Y54" i="2" a="1"/>
  <c r="Y54" i="2" s="1"/>
  <c r="Y55" i="2" a="1"/>
  <c r="Y55" i="2" s="1"/>
  <c r="Y56" i="2" a="1"/>
  <c r="Y56" i="2" s="1"/>
  <c r="Y57" i="2" a="1"/>
  <c r="Y57" i="2" s="1"/>
  <c r="Y58" i="2" a="1"/>
  <c r="Y58" i="2" s="1"/>
  <c r="Y59" i="2" a="1"/>
  <c r="Y59" i="2" s="1"/>
  <c r="Y60" i="2" a="1"/>
  <c r="Y60" i="2" s="1"/>
  <c r="Y61" i="2" a="1"/>
  <c r="Y61" i="2" s="1"/>
  <c r="Y62" i="2" a="1"/>
  <c r="Y62" i="2" s="1"/>
  <c r="Y63" i="2" a="1"/>
  <c r="Y63" i="2" s="1"/>
  <c r="Y64" i="2" a="1"/>
  <c r="Y64" i="2" s="1"/>
  <c r="Y65" i="2" a="1"/>
  <c r="Y65" i="2" s="1"/>
  <c r="Y66" i="2" a="1"/>
  <c r="Y66" i="2" s="1"/>
  <c r="Y67" i="2" a="1"/>
  <c r="Y67" i="2" s="1"/>
  <c r="Y68" i="2" a="1"/>
  <c r="Y68" i="2" s="1"/>
  <c r="Y69" i="2" a="1"/>
  <c r="Y69" i="2" s="1"/>
  <c r="Y70" i="2" a="1"/>
  <c r="Y70" i="2" s="1"/>
  <c r="Y71" i="2" a="1"/>
  <c r="Y71" i="2" s="1"/>
  <c r="Y72" i="2" a="1"/>
  <c r="Y72" i="2" s="1"/>
  <c r="Y73" i="2" a="1"/>
  <c r="Y73" i="2" s="1"/>
  <c r="Y74" i="2" a="1"/>
  <c r="Y74" i="2" s="1"/>
  <c r="Y75" i="2" a="1"/>
  <c r="Y75" i="2" s="1"/>
  <c r="Y76" i="2" a="1"/>
  <c r="Y76" i="2" s="1"/>
  <c r="Y77" i="2" a="1"/>
  <c r="Y77" i="2" s="1"/>
  <c r="Y78" i="2" a="1"/>
  <c r="Y78" i="2" s="1"/>
  <c r="Y79" i="2" a="1"/>
  <c r="Y79" i="2" s="1"/>
  <c r="Y80" i="2" a="1"/>
  <c r="Y80" i="2" s="1"/>
  <c r="X3" i="2" a="1"/>
  <c r="X3" i="2" s="1"/>
  <c r="X4" i="2" a="1"/>
  <c r="X4" i="2" s="1"/>
  <c r="X5" i="2" a="1"/>
  <c r="X5" i="2" s="1"/>
  <c r="X6" i="2" a="1"/>
  <c r="X6" i="2" s="1"/>
  <c r="X7" i="2" a="1"/>
  <c r="X7" i="2" s="1"/>
  <c r="X8" i="2" a="1"/>
  <c r="X8" i="2" s="1"/>
  <c r="X9" i="2" a="1"/>
  <c r="X9" i="2" s="1"/>
  <c r="X10" i="2" a="1"/>
  <c r="X10" i="2" s="1"/>
  <c r="X11" i="2" a="1"/>
  <c r="X11" i="2" s="1"/>
  <c r="X12" i="2" a="1"/>
  <c r="X12" i="2" s="1"/>
  <c r="X13" i="2" a="1"/>
  <c r="X13" i="2" s="1"/>
  <c r="X14" i="2" a="1"/>
  <c r="X14" i="2" s="1"/>
  <c r="X15" i="2" a="1"/>
  <c r="X15" i="2" s="1"/>
  <c r="X16" i="2" a="1"/>
  <c r="X16" i="2" s="1"/>
  <c r="X17" i="2" a="1"/>
  <c r="X17" i="2" s="1"/>
  <c r="X18" i="2" a="1"/>
  <c r="X18" i="2" s="1"/>
  <c r="X19" i="2" a="1"/>
  <c r="X19" i="2" s="1"/>
  <c r="X20" i="2" a="1"/>
  <c r="X20" i="2" s="1"/>
  <c r="X21" i="2" a="1"/>
  <c r="X21" i="2" s="1"/>
  <c r="X22" i="2" a="1"/>
  <c r="X22" i="2" s="1"/>
  <c r="X23" i="2" a="1"/>
  <c r="X23" i="2" s="1"/>
  <c r="X24" i="2" a="1"/>
  <c r="X24" i="2" s="1"/>
  <c r="X25" i="2" a="1"/>
  <c r="X25" i="2" s="1"/>
  <c r="X26" i="2" a="1"/>
  <c r="X26" i="2" s="1"/>
  <c r="X27" i="2" a="1"/>
  <c r="X27" i="2" s="1"/>
  <c r="X28" i="2" a="1"/>
  <c r="X28" i="2" s="1"/>
  <c r="X29" i="2" a="1"/>
  <c r="X29" i="2" s="1"/>
  <c r="X30" i="2" a="1"/>
  <c r="X30" i="2" s="1"/>
  <c r="X31" i="2" a="1"/>
  <c r="X31" i="2" s="1"/>
  <c r="X32" i="2" a="1"/>
  <c r="X32" i="2" s="1"/>
  <c r="X33" i="2" a="1"/>
  <c r="X33" i="2" s="1"/>
  <c r="X34" i="2" a="1"/>
  <c r="X34" i="2" s="1"/>
  <c r="X35" i="2" a="1"/>
  <c r="X35" i="2" s="1"/>
  <c r="X36" i="2" a="1"/>
  <c r="X36" i="2" s="1"/>
  <c r="X37" i="2" a="1"/>
  <c r="X37" i="2" s="1"/>
  <c r="X38" i="2" a="1"/>
  <c r="X38" i="2" s="1"/>
  <c r="X39" i="2" a="1"/>
  <c r="X39" i="2" s="1"/>
  <c r="X40" i="2" a="1"/>
  <c r="X40" i="2" s="1"/>
  <c r="X41" i="2" a="1"/>
  <c r="X41" i="2" s="1"/>
  <c r="X42" i="2" a="1"/>
  <c r="X42" i="2" s="1"/>
  <c r="X43" i="2" a="1"/>
  <c r="X43" i="2" s="1"/>
  <c r="X44" i="2" a="1"/>
  <c r="X44" i="2" s="1"/>
  <c r="X45" i="2" a="1"/>
  <c r="X45" i="2" s="1"/>
  <c r="X46" i="2" a="1"/>
  <c r="X46" i="2" s="1"/>
  <c r="X47" i="2" a="1"/>
  <c r="X47" i="2" s="1"/>
  <c r="X48" i="2" a="1"/>
  <c r="X48" i="2" s="1"/>
  <c r="X49" i="2" a="1"/>
  <c r="X49" i="2" s="1"/>
  <c r="X50" i="2" a="1"/>
  <c r="X50" i="2" s="1"/>
  <c r="X51" i="2" a="1"/>
  <c r="X51" i="2" s="1"/>
  <c r="X52" i="2" a="1"/>
  <c r="X52" i="2" s="1"/>
  <c r="X53" i="2" a="1"/>
  <c r="X53" i="2" s="1"/>
  <c r="X54" i="2" a="1"/>
  <c r="X54" i="2" s="1"/>
  <c r="X55" i="2" a="1"/>
  <c r="X55" i="2" s="1"/>
  <c r="X56" i="2" a="1"/>
  <c r="X56" i="2" s="1"/>
  <c r="X57" i="2" a="1"/>
  <c r="X57" i="2" s="1"/>
  <c r="X58" i="2" a="1"/>
  <c r="X58" i="2" s="1"/>
  <c r="X59" i="2" a="1"/>
  <c r="X59" i="2" s="1"/>
  <c r="X60" i="2" a="1"/>
  <c r="X60" i="2" s="1"/>
  <c r="X61" i="2" a="1"/>
  <c r="X61" i="2" s="1"/>
  <c r="X62" i="2" a="1"/>
  <c r="X62" i="2" s="1"/>
  <c r="X63" i="2" a="1"/>
  <c r="X63" i="2" s="1"/>
  <c r="X64" i="2" a="1"/>
  <c r="X64" i="2" s="1"/>
  <c r="X65" i="2" a="1"/>
  <c r="X65" i="2" s="1"/>
  <c r="X66" i="2" a="1"/>
  <c r="X66" i="2" s="1"/>
  <c r="X67" i="2" a="1"/>
  <c r="X67" i="2" s="1"/>
  <c r="X68" i="2" a="1"/>
  <c r="X68" i="2" s="1"/>
  <c r="X69" i="2" a="1"/>
  <c r="X69" i="2" s="1"/>
  <c r="X70" i="2" a="1"/>
  <c r="X70" i="2" s="1"/>
  <c r="X71" i="2" a="1"/>
  <c r="X71" i="2" s="1"/>
  <c r="X72" i="2" a="1"/>
  <c r="X72" i="2" s="1"/>
  <c r="X73" i="2" a="1"/>
  <c r="X73" i="2" s="1"/>
  <c r="X74" i="2" a="1"/>
  <c r="X74" i="2" s="1"/>
  <c r="X75" i="2" a="1"/>
  <c r="X75" i="2" s="1"/>
  <c r="X76" i="2" a="1"/>
  <c r="X76" i="2" s="1"/>
  <c r="X77" i="2" a="1"/>
  <c r="X77" i="2" s="1"/>
  <c r="X78" i="2" a="1"/>
  <c r="X78" i="2" s="1"/>
  <c r="X79" i="2" a="1"/>
  <c r="X79" i="2" s="1"/>
  <c r="X80" i="2" a="1"/>
  <c r="X80" i="2" s="1"/>
  <c r="W3" i="2" a="1"/>
  <c r="W3" i="2" s="1"/>
  <c r="W4" i="2" a="1"/>
  <c r="W4" i="2" s="1"/>
  <c r="W5" i="2" a="1"/>
  <c r="W5" i="2" s="1"/>
  <c r="W6" i="2" a="1"/>
  <c r="W6" i="2" s="1"/>
  <c r="W7" i="2" a="1"/>
  <c r="W7" i="2" s="1"/>
  <c r="W8" i="2" a="1"/>
  <c r="W8" i="2" s="1"/>
  <c r="W9" i="2" a="1"/>
  <c r="W9" i="2" s="1"/>
  <c r="W10" i="2" a="1"/>
  <c r="W10" i="2" s="1"/>
  <c r="W11" i="2" a="1"/>
  <c r="W11" i="2" s="1"/>
  <c r="W12" i="2" a="1"/>
  <c r="W12" i="2" s="1"/>
  <c r="W13" i="2" a="1"/>
  <c r="W13" i="2" s="1"/>
  <c r="W14" i="2" a="1"/>
  <c r="W14" i="2" s="1"/>
  <c r="W15" i="2" a="1"/>
  <c r="W15" i="2" s="1"/>
  <c r="W16" i="2" a="1"/>
  <c r="W16" i="2" s="1"/>
  <c r="W17" i="2" a="1"/>
  <c r="W17" i="2" s="1"/>
  <c r="W18" i="2" a="1"/>
  <c r="W18" i="2" s="1"/>
  <c r="W19" i="2" a="1"/>
  <c r="W19" i="2" s="1"/>
  <c r="W20" i="2" a="1"/>
  <c r="W20" i="2" s="1"/>
  <c r="W21" i="2" a="1"/>
  <c r="W21" i="2" s="1"/>
  <c r="W22" i="2" a="1"/>
  <c r="W22" i="2" s="1"/>
  <c r="W23" i="2" a="1"/>
  <c r="W23" i="2" s="1"/>
  <c r="W24" i="2" a="1"/>
  <c r="W24" i="2" s="1"/>
  <c r="W25" i="2" a="1"/>
  <c r="W25" i="2" s="1"/>
  <c r="W26" i="2" a="1"/>
  <c r="W26" i="2" s="1"/>
  <c r="W27" i="2" a="1"/>
  <c r="W27" i="2" s="1"/>
  <c r="W28" i="2" a="1"/>
  <c r="W28" i="2" s="1"/>
  <c r="W29" i="2" a="1"/>
  <c r="W29" i="2" s="1"/>
  <c r="W30" i="2" a="1"/>
  <c r="W30" i="2" s="1"/>
  <c r="W31" i="2" a="1"/>
  <c r="W31" i="2" s="1"/>
  <c r="W32" i="2" a="1"/>
  <c r="W32" i="2" s="1"/>
  <c r="W33" i="2" a="1"/>
  <c r="W33" i="2" s="1"/>
  <c r="W34" i="2" a="1"/>
  <c r="W34" i="2" s="1"/>
  <c r="W35" i="2" a="1"/>
  <c r="W35" i="2" s="1"/>
  <c r="W36" i="2" a="1"/>
  <c r="W36" i="2" s="1"/>
  <c r="W37" i="2" a="1"/>
  <c r="W37" i="2" s="1"/>
  <c r="W38" i="2" a="1"/>
  <c r="W38" i="2" s="1"/>
  <c r="W39" i="2" a="1"/>
  <c r="W39" i="2" s="1"/>
  <c r="W40" i="2" a="1"/>
  <c r="W40" i="2" s="1"/>
  <c r="W41" i="2" a="1"/>
  <c r="W41" i="2" s="1"/>
  <c r="W42" i="2" a="1"/>
  <c r="W42" i="2" s="1"/>
  <c r="W43" i="2" a="1"/>
  <c r="W43" i="2" s="1"/>
  <c r="W44" i="2" a="1"/>
  <c r="W44" i="2" s="1"/>
  <c r="W45" i="2" a="1"/>
  <c r="W45" i="2" s="1"/>
  <c r="W46" i="2" a="1"/>
  <c r="W46" i="2" s="1"/>
  <c r="W47" i="2" a="1"/>
  <c r="W47" i="2" s="1"/>
  <c r="W48" i="2" a="1"/>
  <c r="W48" i="2" s="1"/>
  <c r="W49" i="2" a="1"/>
  <c r="W49" i="2" s="1"/>
  <c r="W50" i="2" a="1"/>
  <c r="W50" i="2" s="1"/>
  <c r="W51" i="2" a="1"/>
  <c r="W51" i="2" s="1"/>
  <c r="W52" i="2" a="1"/>
  <c r="W52" i="2" s="1"/>
  <c r="W53" i="2" a="1"/>
  <c r="W53" i="2" s="1"/>
  <c r="W54" i="2" a="1"/>
  <c r="W54" i="2" s="1"/>
  <c r="W55" i="2" a="1"/>
  <c r="W55" i="2" s="1"/>
  <c r="W56" i="2" a="1"/>
  <c r="W56" i="2" s="1"/>
  <c r="W57" i="2" a="1"/>
  <c r="W57" i="2" s="1"/>
  <c r="W58" i="2" a="1"/>
  <c r="W58" i="2" s="1"/>
  <c r="W59" i="2" a="1"/>
  <c r="W59" i="2" s="1"/>
  <c r="W60" i="2" a="1"/>
  <c r="W60" i="2" s="1"/>
  <c r="W61" i="2" a="1"/>
  <c r="W61" i="2" s="1"/>
  <c r="W62" i="2" a="1"/>
  <c r="W62" i="2" s="1"/>
  <c r="W63" i="2" a="1"/>
  <c r="W63" i="2" s="1"/>
  <c r="W64" i="2" a="1"/>
  <c r="W64" i="2" s="1"/>
  <c r="W65" i="2" a="1"/>
  <c r="W65" i="2" s="1"/>
  <c r="W66" i="2" a="1"/>
  <c r="W66" i="2" s="1"/>
  <c r="W67" i="2" a="1"/>
  <c r="W67" i="2" s="1"/>
  <c r="W68" i="2" a="1"/>
  <c r="W68" i="2" s="1"/>
  <c r="W69" i="2" a="1"/>
  <c r="W69" i="2" s="1"/>
  <c r="W70" i="2" a="1"/>
  <c r="W70" i="2" s="1"/>
  <c r="W71" i="2" a="1"/>
  <c r="W71" i="2" s="1"/>
  <c r="W72" i="2" a="1"/>
  <c r="W72" i="2" s="1"/>
  <c r="W73" i="2" a="1"/>
  <c r="W73" i="2" s="1"/>
  <c r="W74" i="2" a="1"/>
  <c r="W74" i="2" s="1"/>
  <c r="W75" i="2" a="1"/>
  <c r="W75" i="2" s="1"/>
  <c r="W76" i="2" a="1"/>
  <c r="W76" i="2" s="1"/>
  <c r="W77" i="2" a="1"/>
  <c r="W77" i="2" s="1"/>
  <c r="W78" i="2" a="1"/>
  <c r="W78" i="2" s="1"/>
  <c r="W79" i="2" a="1"/>
  <c r="W79" i="2" s="1"/>
  <c r="W80" i="2" a="1"/>
  <c r="W80" i="2" s="1"/>
  <c r="V3" i="2" a="1"/>
  <c r="V3" i="2" s="1"/>
  <c r="V4" i="2" a="1"/>
  <c r="V4" i="2" s="1"/>
  <c r="V5" i="2" a="1"/>
  <c r="V5" i="2" s="1"/>
  <c r="V6" i="2" a="1"/>
  <c r="V6" i="2" s="1"/>
  <c r="V7" i="2" a="1"/>
  <c r="V7" i="2" s="1"/>
  <c r="V8" i="2" a="1"/>
  <c r="V8" i="2" s="1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 s="1"/>
  <c r="V21" i="2" a="1"/>
  <c r="V21" i="2" s="1"/>
  <c r="V22" i="2" a="1"/>
  <c r="V22" i="2" s="1"/>
  <c r="V23" i="2" a="1"/>
  <c r="V23" i="2" s="1"/>
  <c r="V24" i="2" a="1"/>
  <c r="V24" i="2" s="1"/>
  <c r="V25" i="2" a="1"/>
  <c r="V25" i="2" s="1"/>
  <c r="V26" i="2" a="1"/>
  <c r="V26" i="2" s="1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 s="1"/>
  <c r="V33" i="2" a="1"/>
  <c r="V33" i="2" s="1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39" i="2" a="1"/>
  <c r="V39" i="2" s="1"/>
  <c r="V40" i="2" a="1"/>
  <c r="V40" i="2" s="1"/>
  <c r="V41" i="2" a="1"/>
  <c r="V41" i="2" s="1"/>
  <c r="V42" i="2" a="1"/>
  <c r="V42" i="2" s="1"/>
  <c r="V43" i="2" a="1"/>
  <c r="V43" i="2" s="1"/>
  <c r="V44" i="2" a="1"/>
  <c r="V44" i="2" s="1"/>
  <c r="V45" i="2" a="1"/>
  <c r="V45" i="2" s="1"/>
  <c r="V46" i="2" a="1"/>
  <c r="V46" i="2" s="1"/>
  <c r="V47" i="2" a="1"/>
  <c r="V47" i="2" s="1"/>
  <c r="V48" i="2" a="1"/>
  <c r="V48" i="2" s="1"/>
  <c r="V49" i="2" a="1"/>
  <c r="V49" i="2" s="1"/>
  <c r="V50" i="2" a="1"/>
  <c r="V50" i="2" s="1"/>
  <c r="V51" i="2" a="1"/>
  <c r="V51" i="2" s="1"/>
  <c r="V52" i="2" a="1"/>
  <c r="V52" i="2" s="1"/>
  <c r="V53" i="2" a="1"/>
  <c r="V53" i="2" s="1"/>
  <c r="V54" i="2" a="1"/>
  <c r="V54" i="2" s="1"/>
  <c r="V55" i="2" a="1"/>
  <c r="V55" i="2" s="1"/>
  <c r="V56" i="2" a="1"/>
  <c r="V56" i="2" s="1"/>
  <c r="V57" i="2" a="1"/>
  <c r="V57" i="2" s="1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 s="1"/>
  <c r="V65" i="2" a="1"/>
  <c r="V65" i="2" s="1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 s="1"/>
  <c r="V73" i="2" a="1"/>
  <c r="V73" i="2" s="1"/>
  <c r="V74" i="2" a="1"/>
  <c r="V74" i="2" s="1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 s="1"/>
  <c r="U3" i="2" a="1"/>
  <c r="U3" i="2" s="1"/>
  <c r="U4" i="2" a="1"/>
  <c r="U4" i="2" s="1"/>
  <c r="U5" i="2" a="1"/>
  <c r="U5" i="2" s="1"/>
  <c r="U6" i="2" a="1"/>
  <c r="U6" i="2" s="1"/>
  <c r="U7" i="2" a="1"/>
  <c r="U7" i="2" s="1"/>
  <c r="U8" i="2" a="1"/>
  <c r="U8" i="2" s="1"/>
  <c r="U9" i="2" a="1"/>
  <c r="U9" i="2" s="1"/>
  <c r="U10" i="2" a="1"/>
  <c r="U10" i="2" s="1"/>
  <c r="U11" i="2" a="1"/>
  <c r="U11" i="2" s="1"/>
  <c r="U12" i="2" a="1"/>
  <c r="U12" i="2" s="1"/>
  <c r="U13" i="2" a="1"/>
  <c r="U13" i="2" s="1"/>
  <c r="U14" i="2" a="1"/>
  <c r="U14" i="2" s="1"/>
  <c r="U15" i="2" a="1"/>
  <c r="U15" i="2" s="1"/>
  <c r="U16" i="2" a="1"/>
  <c r="U16" i="2" s="1"/>
  <c r="U17" i="2" a="1"/>
  <c r="U17" i="2" s="1"/>
  <c r="U18" i="2" a="1"/>
  <c r="U18" i="2" s="1"/>
  <c r="U19" i="2" a="1"/>
  <c r="U19" i="2" s="1"/>
  <c r="U20" i="2" a="1"/>
  <c r="U20" i="2" s="1"/>
  <c r="U21" i="2" a="1"/>
  <c r="U21" i="2" s="1"/>
  <c r="U22" i="2" a="1"/>
  <c r="U22" i="2" s="1"/>
  <c r="U23" i="2" a="1"/>
  <c r="U23" i="2" s="1"/>
  <c r="U24" i="2" a="1"/>
  <c r="U24" i="2" s="1"/>
  <c r="U25" i="2" a="1"/>
  <c r="U25" i="2" s="1"/>
  <c r="U26" i="2" a="1"/>
  <c r="U26" i="2" s="1"/>
  <c r="U27" i="2" a="1"/>
  <c r="U27" i="2" s="1"/>
  <c r="U28" i="2" a="1"/>
  <c r="U28" i="2" s="1"/>
  <c r="U29" i="2" a="1"/>
  <c r="U29" i="2" s="1"/>
  <c r="U30" i="2" a="1"/>
  <c r="U30" i="2" s="1"/>
  <c r="U31" i="2" a="1"/>
  <c r="U31" i="2" s="1"/>
  <c r="U32" i="2" a="1"/>
  <c r="U32" i="2" s="1"/>
  <c r="U33" i="2" a="1"/>
  <c r="U33" i="2" s="1"/>
  <c r="U34" i="2" a="1"/>
  <c r="U34" i="2" s="1"/>
  <c r="U35" i="2" a="1"/>
  <c r="U35" i="2" s="1"/>
  <c r="U36" i="2" a="1"/>
  <c r="U36" i="2" s="1"/>
  <c r="U37" i="2" a="1"/>
  <c r="U37" i="2" s="1"/>
  <c r="U38" i="2" a="1"/>
  <c r="U38" i="2" s="1"/>
  <c r="U39" i="2" a="1"/>
  <c r="U39" i="2" s="1"/>
  <c r="U40" i="2" a="1"/>
  <c r="U40" i="2" s="1"/>
  <c r="U41" i="2" a="1"/>
  <c r="U41" i="2" s="1"/>
  <c r="U42" i="2" a="1"/>
  <c r="U42" i="2" s="1"/>
  <c r="U43" i="2" a="1"/>
  <c r="U43" i="2" s="1"/>
  <c r="U44" i="2" a="1"/>
  <c r="U44" i="2" s="1"/>
  <c r="U45" i="2" a="1"/>
  <c r="U45" i="2" s="1"/>
  <c r="U46" i="2" a="1"/>
  <c r="U46" i="2" s="1"/>
  <c r="U47" i="2" a="1"/>
  <c r="U47" i="2" s="1"/>
  <c r="U48" i="2" a="1"/>
  <c r="U48" i="2" s="1"/>
  <c r="U49" i="2" a="1"/>
  <c r="U49" i="2" s="1"/>
  <c r="U50" i="2" a="1"/>
  <c r="U50" i="2" s="1"/>
  <c r="U51" i="2" a="1"/>
  <c r="U51" i="2" s="1"/>
  <c r="U52" i="2" a="1"/>
  <c r="U52" i="2" s="1"/>
  <c r="U53" i="2" a="1"/>
  <c r="U53" i="2" s="1"/>
  <c r="U54" i="2" a="1"/>
  <c r="U54" i="2" s="1"/>
  <c r="U55" i="2" a="1"/>
  <c r="U55" i="2" s="1"/>
  <c r="U56" i="2" a="1"/>
  <c r="U56" i="2" s="1"/>
  <c r="U57" i="2" a="1"/>
  <c r="U57" i="2" s="1"/>
  <c r="U58" i="2" a="1"/>
  <c r="U58" i="2" s="1"/>
  <c r="U59" i="2" a="1"/>
  <c r="U59" i="2" s="1"/>
  <c r="U60" i="2" a="1"/>
  <c r="U60" i="2" s="1"/>
  <c r="U61" i="2" a="1"/>
  <c r="U61" i="2" s="1"/>
  <c r="U62" i="2" a="1"/>
  <c r="U62" i="2" s="1"/>
  <c r="U63" i="2" a="1"/>
  <c r="U63" i="2" s="1"/>
  <c r="U64" i="2" a="1"/>
  <c r="U64" i="2" s="1"/>
  <c r="U65" i="2" a="1"/>
  <c r="U65" i="2" s="1"/>
  <c r="U66" i="2" a="1"/>
  <c r="U66" i="2" s="1"/>
  <c r="U67" i="2" a="1"/>
  <c r="U67" i="2" s="1"/>
  <c r="U68" i="2" a="1"/>
  <c r="U68" i="2" s="1"/>
  <c r="U69" i="2" a="1"/>
  <c r="U69" i="2" s="1"/>
  <c r="U70" i="2" a="1"/>
  <c r="U70" i="2" s="1"/>
  <c r="U71" i="2" a="1"/>
  <c r="U71" i="2" s="1"/>
  <c r="U72" i="2" a="1"/>
  <c r="U72" i="2" s="1"/>
  <c r="U73" i="2" a="1"/>
  <c r="U73" i="2" s="1"/>
  <c r="U74" i="2" a="1"/>
  <c r="U74" i="2" s="1"/>
  <c r="U75" i="2" a="1"/>
  <c r="U75" i="2" s="1"/>
  <c r="U76" i="2" a="1"/>
  <c r="U76" i="2" s="1"/>
  <c r="U77" i="2" a="1"/>
  <c r="U77" i="2" s="1"/>
  <c r="U78" i="2" a="1"/>
  <c r="U78" i="2" s="1"/>
  <c r="U79" i="2" a="1"/>
  <c r="U79" i="2" s="1"/>
  <c r="U80" i="2" a="1"/>
  <c r="U80" i="2" s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R3" i="2" a="1"/>
  <c r="R3" i="2" s="1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 s="1"/>
  <c r="R10" i="2" a="1"/>
  <c r="R10" i="2" s="1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21" i="2" a="1"/>
  <c r="R21" i="2" s="1"/>
  <c r="R22" i="2" a="1"/>
  <c r="R22" i="2" s="1"/>
  <c r="R23" i="2" a="1"/>
  <c r="R23" i="2" s="1"/>
  <c r="R24" i="2" a="1"/>
  <c r="R24" i="2" s="1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 s="1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 s="1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 s="1"/>
  <c r="R56" i="2" a="1"/>
  <c r="R56" i="2" s="1"/>
  <c r="R57" i="2" a="1"/>
  <c r="R57" i="2" s="1"/>
  <c r="R58" i="2" a="1"/>
  <c r="R58" i="2" s="1"/>
  <c r="R59" i="2" a="1"/>
  <c r="R59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 s="1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7" i="2" a="1"/>
  <c r="R77" i="2" s="1"/>
  <c r="R78" i="2" a="1"/>
  <c r="R78" i="2" s="1"/>
  <c r="R79" i="2" a="1"/>
  <c r="R79" i="2" s="1"/>
  <c r="R80" i="2" a="1"/>
  <c r="R80" i="2" s="1"/>
  <c r="Q3" i="2" a="1"/>
  <c r="Q3" i="2" s="1"/>
  <c r="Q4" i="2" a="1"/>
  <c r="Q4" i="2" s="1"/>
  <c r="Q5" i="2" a="1"/>
  <c r="Q5" i="2" s="1"/>
  <c r="Q6" i="2" a="1"/>
  <c r="Q6" i="2" s="1"/>
  <c r="Q7" i="2" a="1"/>
  <c r="Q7" i="2" s="1"/>
  <c r="Q8" i="2" a="1"/>
  <c r="Q8" i="2" s="1"/>
  <c r="Q9" i="2" a="1"/>
  <c r="Q9" i="2" s="1"/>
  <c r="Q10" i="2" a="1"/>
  <c r="Q10" i="2" s="1"/>
  <c r="Q11" i="2" a="1"/>
  <c r="Q11" i="2" s="1"/>
  <c r="Q12" i="2" a="1"/>
  <c r="Q12" i="2" s="1"/>
  <c r="Q13" i="2" a="1"/>
  <c r="Q13" i="2" s="1"/>
  <c r="Q14" i="2" a="1"/>
  <c r="Q14" i="2" s="1"/>
  <c r="Q15" i="2" a="1"/>
  <c r="Q15" i="2" s="1"/>
  <c r="Q16" i="2" a="1"/>
  <c r="Q16" i="2" s="1"/>
  <c r="Q17" i="2" a="1"/>
  <c r="Q17" i="2" s="1"/>
  <c r="Q18" i="2" a="1"/>
  <c r="Q18" i="2" s="1"/>
  <c r="Q19" i="2" a="1"/>
  <c r="Q19" i="2" s="1"/>
  <c r="Q20" i="2" a="1"/>
  <c r="Q20" i="2" s="1"/>
  <c r="Q21" i="2" a="1"/>
  <c r="Q21" i="2" s="1"/>
  <c r="Q22" i="2" a="1"/>
  <c r="Q22" i="2" s="1"/>
  <c r="Q23" i="2" a="1"/>
  <c r="Q23" i="2" s="1"/>
  <c r="Q24" i="2" a="1"/>
  <c r="Q24" i="2" s="1"/>
  <c r="Q25" i="2" a="1"/>
  <c r="Q25" i="2" s="1"/>
  <c r="Q26" i="2" a="1"/>
  <c r="Q26" i="2" s="1"/>
  <c r="Q27" i="2" a="1"/>
  <c r="Q27" i="2" s="1"/>
  <c r="Q28" i="2" a="1"/>
  <c r="Q28" i="2" s="1"/>
  <c r="Q29" i="2" a="1"/>
  <c r="Q29" i="2" s="1"/>
  <c r="Q30" i="2" a="1"/>
  <c r="Q30" i="2" s="1"/>
  <c r="Q31" i="2" a="1"/>
  <c r="Q31" i="2" s="1"/>
  <c r="Q32" i="2" a="1"/>
  <c r="Q32" i="2" s="1"/>
  <c r="Q33" i="2" a="1"/>
  <c r="Q33" i="2" s="1"/>
  <c r="Q34" i="2" a="1"/>
  <c r="Q34" i="2" s="1"/>
  <c r="Q35" i="2" a="1"/>
  <c r="Q35" i="2" s="1"/>
  <c r="Q36" i="2" a="1"/>
  <c r="Q36" i="2" s="1"/>
  <c r="Q37" i="2" a="1"/>
  <c r="Q37" i="2" s="1"/>
  <c r="Q38" i="2" a="1"/>
  <c r="Q38" i="2" s="1"/>
  <c r="Q39" i="2" a="1"/>
  <c r="Q39" i="2" s="1"/>
  <c r="Q40" i="2" a="1"/>
  <c r="Q40" i="2" s="1"/>
  <c r="Q41" i="2" a="1"/>
  <c r="Q41" i="2" s="1"/>
  <c r="Q42" i="2" a="1"/>
  <c r="Q42" i="2" s="1"/>
  <c r="Q43" i="2" a="1"/>
  <c r="Q43" i="2" s="1"/>
  <c r="Q44" i="2" a="1"/>
  <c r="Q44" i="2" s="1"/>
  <c r="Q45" i="2" a="1"/>
  <c r="Q45" i="2" s="1"/>
  <c r="Q46" i="2" a="1"/>
  <c r="Q46" i="2" s="1"/>
  <c r="Q47" i="2" a="1"/>
  <c r="Q47" i="2" s="1"/>
  <c r="Q48" i="2" a="1"/>
  <c r="Q48" i="2" s="1"/>
  <c r="Q49" i="2" a="1"/>
  <c r="Q49" i="2" s="1"/>
  <c r="Q50" i="2" a="1"/>
  <c r="Q50" i="2" s="1"/>
  <c r="Q51" i="2" a="1"/>
  <c r="Q51" i="2" s="1"/>
  <c r="Q52" i="2" a="1"/>
  <c r="Q52" i="2" s="1"/>
  <c r="Q53" i="2" a="1"/>
  <c r="Q53" i="2" s="1"/>
  <c r="Q54" i="2" a="1"/>
  <c r="Q54" i="2" s="1"/>
  <c r="Q55" i="2" a="1"/>
  <c r="Q55" i="2" s="1"/>
  <c r="Q56" i="2" a="1"/>
  <c r="Q56" i="2" s="1"/>
  <c r="Q57" i="2" a="1"/>
  <c r="Q57" i="2" s="1"/>
  <c r="Q58" i="2" a="1"/>
  <c r="Q58" i="2" s="1"/>
  <c r="Q59" i="2" a="1"/>
  <c r="Q59" i="2" s="1"/>
  <c r="Q60" i="2" a="1"/>
  <c r="Q60" i="2" s="1"/>
  <c r="Q61" i="2" a="1"/>
  <c r="Q61" i="2" s="1"/>
  <c r="Q62" i="2" a="1"/>
  <c r="Q62" i="2" s="1"/>
  <c r="Q63" i="2" a="1"/>
  <c r="Q63" i="2" s="1"/>
  <c r="Q64" i="2" a="1"/>
  <c r="Q64" i="2" s="1"/>
  <c r="Q65" i="2" a="1"/>
  <c r="Q65" i="2" s="1"/>
  <c r="Q66" i="2" a="1"/>
  <c r="Q66" i="2" s="1"/>
  <c r="Q67" i="2" a="1"/>
  <c r="Q67" i="2" s="1"/>
  <c r="Q68" i="2" a="1"/>
  <c r="Q68" i="2" s="1"/>
  <c r="Q69" i="2" a="1"/>
  <c r="Q69" i="2" s="1"/>
  <c r="Q70" i="2" a="1"/>
  <c r="Q70" i="2" s="1"/>
  <c r="Q71" i="2" a="1"/>
  <c r="Q71" i="2" s="1"/>
  <c r="Q72" i="2" a="1"/>
  <c r="Q72" i="2" s="1"/>
  <c r="Q73" i="2" a="1"/>
  <c r="Q73" i="2" s="1"/>
  <c r="Q74" i="2" a="1"/>
  <c r="Q74" i="2" s="1"/>
  <c r="Q75" i="2" a="1"/>
  <c r="Q75" i="2" s="1"/>
  <c r="Q76" i="2" a="1"/>
  <c r="Q76" i="2" s="1"/>
  <c r="Q77" i="2" a="1"/>
  <c r="Q77" i="2" s="1"/>
  <c r="Q78" i="2" a="1"/>
  <c r="Q78" i="2" s="1"/>
  <c r="Q79" i="2" a="1"/>
  <c r="Q79" i="2" s="1"/>
  <c r="Q80" i="2" a="1"/>
  <c r="Q80" i="2" s="1"/>
  <c r="P3" i="2" a="1"/>
  <c r="P3" i="2" s="1"/>
  <c r="P4" i="2" a="1"/>
  <c r="P4" i="2" s="1"/>
  <c r="P5" i="2" a="1"/>
  <c r="P5" i="2" s="1"/>
  <c r="P6" i="2" a="1"/>
  <c r="P6" i="2" s="1"/>
  <c r="P7" i="2" a="1"/>
  <c r="P7" i="2" s="1"/>
  <c r="P8" i="2" a="1"/>
  <c r="P8" i="2" s="1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 s="1"/>
  <c r="P24" i="2" a="1"/>
  <c r="P24" i="2" s="1"/>
  <c r="P25" i="2" a="1"/>
  <c r="P25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 s="1"/>
  <c r="P34" i="2" a="1"/>
  <c r="P34" i="2" s="1"/>
  <c r="P35" i="2" a="1"/>
  <c r="P35" i="2" s="1"/>
  <c r="P36" i="2" a="1"/>
  <c r="P36" i="2" s="1"/>
  <c r="P37" i="2" a="1"/>
  <c r="P37" i="2" s="1"/>
  <c r="P38" i="2" a="1"/>
  <c r="P38" i="2" s="1"/>
  <c r="P39" i="2" a="1"/>
  <c r="P39" i="2" s="1"/>
  <c r="P40" i="2" a="1"/>
  <c r="P40" i="2" s="1"/>
  <c r="P41" i="2" a="1"/>
  <c r="P41" i="2" s="1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 s="1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 s="1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37" i="2" a="1"/>
  <c r="O37" i="2" s="1"/>
  <c r="O38" i="2" a="1"/>
  <c r="O38" i="2" s="1"/>
  <c r="O39" i="2" a="1"/>
  <c r="O39" i="2" s="1"/>
  <c r="O40" i="2" a="1"/>
  <c r="O40" i="2" s="1"/>
  <c r="O41" i="2" a="1"/>
  <c r="O41" i="2" s="1"/>
  <c r="O42" i="2" a="1"/>
  <c r="O42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 s="1"/>
  <c r="O64" i="2" a="1"/>
  <c r="O64" i="2" s="1"/>
  <c r="O65" i="2" a="1"/>
  <c r="O65" i="2" s="1"/>
  <c r="O66" i="2" a="1"/>
  <c r="O66" i="2" s="1"/>
  <c r="O67" i="2" a="1"/>
  <c r="O67" i="2" s="1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 s="1"/>
  <c r="O76" i="2" a="1"/>
  <c r="O76" i="2" s="1"/>
  <c r="O77" i="2" a="1"/>
  <c r="O77" i="2" s="1"/>
  <c r="O78" i="2" a="1"/>
  <c r="O78" i="2" s="1"/>
  <c r="O79" i="2" a="1"/>
  <c r="O79" i="2" s="1"/>
  <c r="O80" i="2" a="1"/>
  <c r="O80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 s="1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5" i="2" a="1"/>
  <c r="N35" i="2" s="1"/>
  <c r="N36" i="2" a="1"/>
  <c r="N36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2" i="2" a="1"/>
  <c r="N42" i="2" s="1"/>
  <c r="N43" i="2" a="1"/>
  <c r="N43" i="2" s="1"/>
  <c r="N44" i="2" a="1"/>
  <c r="N44" i="2" s="1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1" i="2" a="1"/>
  <c r="N51" i="2" s="1"/>
  <c r="N52" i="2" a="1"/>
  <c r="N52" i="2" s="1"/>
  <c r="N53" i="2" a="1"/>
  <c r="N53" i="2" s="1"/>
  <c r="N54" i="2" a="1"/>
  <c r="N54" i="2" s="1"/>
  <c r="N55" i="2" a="1"/>
  <c r="N55" i="2" s="1"/>
  <c r="N56" i="2" a="1"/>
  <c r="N56" i="2" s="1"/>
  <c r="N57" i="2" a="1"/>
  <c r="N57" i="2" s="1"/>
  <c r="N58" i="2" a="1"/>
  <c r="N58" i="2" s="1"/>
  <c r="N59" i="2" a="1"/>
  <c r="N59" i="2" s="1"/>
  <c r="N60" i="2" a="1"/>
  <c r="N60" i="2" s="1"/>
  <c r="N61" i="2" a="1"/>
  <c r="N61" i="2" s="1"/>
  <c r="N62" i="2" a="1"/>
  <c r="N62" i="2" s="1"/>
  <c r="N63" i="2" a="1"/>
  <c r="N63" i="2" s="1"/>
  <c r="N64" i="2" a="1"/>
  <c r="N64" i="2" s="1"/>
  <c r="N65" i="2" a="1"/>
  <c r="N65" i="2" s="1"/>
  <c r="N66" i="2" a="1"/>
  <c r="N66" i="2" s="1"/>
  <c r="N67" i="2" a="1"/>
  <c r="N67" i="2" s="1"/>
  <c r="N68" i="2" a="1"/>
  <c r="N68" i="2" s="1"/>
  <c r="N69" i="2" a="1"/>
  <c r="N69" i="2" s="1"/>
  <c r="N70" i="2" a="1"/>
  <c r="N70" i="2" s="1"/>
  <c r="N71" i="2" a="1"/>
  <c r="N71" i="2" s="1"/>
  <c r="N72" i="2" a="1"/>
  <c r="N72" i="2" s="1"/>
  <c r="N73" i="2" a="1"/>
  <c r="N73" i="2" s="1"/>
  <c r="N74" i="2" a="1"/>
  <c r="N74" i="2" s="1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3" i="2" a="1"/>
  <c r="G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3" i="2" a="1"/>
  <c r="F3" i="2" s="1"/>
  <c r="IC178" i="1" a="1"/>
  <c r="IC178" i="1" s="1"/>
  <c r="ID178" i="1" s="1"/>
  <c r="IE178" i="1" a="1"/>
  <c r="IE178" i="1" s="1"/>
  <c r="IF178" i="1" s="1"/>
  <c r="IG178" i="1" a="1"/>
  <c r="IG178" i="1" s="1"/>
  <c r="IH178" i="1" s="1"/>
  <c r="II178" i="1"/>
  <c r="IM178" i="1"/>
  <c r="IQ178" i="1"/>
  <c r="IU178" i="1"/>
  <c r="IY178" i="1"/>
  <c r="JC178" i="1"/>
  <c r="JG178" i="1"/>
  <c r="JK178" i="1"/>
  <c r="JO178" i="1"/>
  <c r="JS178" i="1"/>
  <c r="JW178" i="1"/>
  <c r="KA178" i="1"/>
  <c r="IC179" i="1" a="1"/>
  <c r="IC179" i="1" s="1"/>
  <c r="ID179" i="1" s="1"/>
  <c r="IE179" i="1" a="1"/>
  <c r="IE179" i="1" s="1"/>
  <c r="IF179" i="1" s="1"/>
  <c r="IG179" i="1" a="1"/>
  <c r="IG179" i="1" s="1"/>
  <c r="IH179" i="1" s="1"/>
  <c r="II179" i="1"/>
  <c r="IM179" i="1"/>
  <c r="IQ179" i="1"/>
  <c r="IU179" i="1"/>
  <c r="IY179" i="1"/>
  <c r="JC179" i="1"/>
  <c r="JG179" i="1"/>
  <c r="JK179" i="1"/>
  <c r="JO179" i="1"/>
  <c r="JS179" i="1"/>
  <c r="JW179" i="1"/>
  <c r="KA179" i="1"/>
  <c r="GC179" i="1" a="1"/>
  <c r="GC179" i="1" s="1"/>
  <c r="GD179" i="1" s="1"/>
  <c r="GA178" i="1" a="1"/>
  <c r="GA178" i="1" s="1"/>
  <c r="GB178" i="1" s="1"/>
  <c r="GC178" i="1" a="1"/>
  <c r="GC178" i="1" s="1"/>
  <c r="GD178" i="1" s="1"/>
  <c r="GE178" i="1" a="1"/>
  <c r="GE178" i="1" s="1"/>
  <c r="GF178" i="1" s="1"/>
  <c r="GA179" i="1" a="1"/>
  <c r="GA179" i="1" s="1"/>
  <c r="GB179" i="1" s="1"/>
  <c r="GE179" i="1" a="1"/>
  <c r="GE179" i="1" s="1"/>
  <c r="GF179" i="1" s="1"/>
  <c r="KA177" i="1"/>
  <c r="JW177" i="1"/>
  <c r="JS177" i="1"/>
  <c r="JO177" i="1"/>
  <c r="JK177" i="1"/>
  <c r="JG177" i="1"/>
  <c r="JC177" i="1"/>
  <c r="IY177" i="1"/>
  <c r="IU177" i="1"/>
  <c r="IQ177" i="1"/>
  <c r="IM177" i="1"/>
  <c r="II177" i="1"/>
  <c r="HY177" i="1"/>
  <c r="HU177" i="1"/>
  <c r="HQ177" i="1"/>
  <c r="HM177" i="1"/>
  <c r="HI177" i="1"/>
  <c r="HE177" i="1"/>
  <c r="HA177" i="1"/>
  <c r="GW177" i="1"/>
  <c r="GS177" i="1"/>
  <c r="GO177" i="1"/>
  <c r="GK177" i="1"/>
  <c r="GG177" i="1"/>
  <c r="FW177" i="1"/>
  <c r="FS177" i="1"/>
  <c r="FO177" i="1"/>
  <c r="FK177" i="1"/>
  <c r="FG177" i="1"/>
  <c r="FC177" i="1"/>
  <c r="EY177" i="1"/>
  <c r="EU177" i="1"/>
  <c r="EQ177" i="1"/>
  <c r="EM177" i="1"/>
  <c r="EI177" i="1"/>
  <c r="EE177" i="1"/>
  <c r="DT177" i="1"/>
  <c r="DS177" i="1"/>
  <c r="DR177" i="1"/>
  <c r="DO177" i="1"/>
  <c r="DN177" i="1"/>
  <c r="DM177" i="1"/>
  <c r="DJ177" i="1"/>
  <c r="DI177" i="1"/>
  <c r="DH177" i="1"/>
  <c r="DE177" i="1"/>
  <c r="DD177" i="1"/>
  <c r="DC177" i="1"/>
  <c r="CZ177" i="1"/>
  <c r="CY177" i="1"/>
  <c r="CX177" i="1"/>
  <c r="CU177" i="1"/>
  <c r="CT177" i="1"/>
  <c r="CS177" i="1"/>
  <c r="CP177" i="1"/>
  <c r="CO177" i="1"/>
  <c r="CN177" i="1"/>
  <c r="CK177" i="1"/>
  <c r="CJ177" i="1"/>
  <c r="CI177" i="1"/>
  <c r="CF177" i="1"/>
  <c r="CE177" i="1"/>
  <c r="CD177" i="1"/>
  <c r="CA177" i="1"/>
  <c r="BZ177" i="1"/>
  <c r="BY177" i="1"/>
  <c r="BV177" i="1"/>
  <c r="BU177" i="1"/>
  <c r="BT177" i="1"/>
  <c r="BP177" i="1"/>
  <c r="BO177" i="1"/>
  <c r="BF177" i="1"/>
  <c r="BQ177" i="1" s="1"/>
  <c r="AD3" i="2" l="1"/>
  <c r="AD26" i="2"/>
  <c r="AD73" i="2"/>
  <c r="AD50" i="2"/>
  <c r="AD7" i="2"/>
  <c r="AD21" i="2"/>
  <c r="AD69" i="2"/>
  <c r="AD23" i="2"/>
  <c r="AD44" i="2"/>
  <c r="AD60" i="2"/>
  <c r="AD9" i="2"/>
  <c r="AD47" i="2"/>
  <c r="AD62" i="2"/>
  <c r="AD6" i="2"/>
  <c r="AD38" i="2"/>
  <c r="AD61" i="2"/>
  <c r="AD14" i="2"/>
  <c r="AD4" i="2"/>
  <c r="AD36" i="2"/>
  <c r="AD45" i="2"/>
  <c r="AD49" i="2"/>
  <c r="AD57" i="2"/>
  <c r="AD71" i="2"/>
  <c r="AD48" i="2"/>
  <c r="AD59" i="2"/>
  <c r="AD25" i="2"/>
  <c r="AD11" i="2"/>
  <c r="AD72" i="2"/>
  <c r="AD24" i="2"/>
  <c r="AD12" i="2"/>
  <c r="AD74" i="2"/>
  <c r="AD33" i="2"/>
  <c r="AD13" i="2"/>
  <c r="AD35" i="2"/>
  <c r="AD37" i="2"/>
  <c r="AD34" i="2"/>
  <c r="AD40" i="2"/>
  <c r="AD43" i="2"/>
  <c r="AD41" i="2"/>
  <c r="AD54" i="2"/>
  <c r="AD46" i="2"/>
  <c r="AD53" i="2"/>
  <c r="AD56" i="2"/>
  <c r="AD63" i="2"/>
  <c r="AD66" i="2"/>
  <c r="AD27" i="2"/>
  <c r="AD16" i="2"/>
  <c r="AD76" i="2"/>
  <c r="AD10" i="2"/>
  <c r="AD19" i="2"/>
  <c r="AD8" i="2"/>
  <c r="AD22" i="2"/>
  <c r="AD29" i="2"/>
  <c r="AD32" i="2"/>
  <c r="AD68" i="2"/>
  <c r="AD78" i="2"/>
  <c r="AD64" i="2"/>
  <c r="AD39" i="2"/>
  <c r="AD42" i="2"/>
  <c r="AD80" i="2"/>
  <c r="AD17" i="2"/>
  <c r="AD52" i="2"/>
  <c r="AD55" i="2"/>
  <c r="AD65" i="2"/>
  <c r="AD70" i="2"/>
  <c r="AD30" i="2"/>
  <c r="AD15" i="2"/>
  <c r="AD18" i="2"/>
  <c r="AD58" i="2"/>
  <c r="AD75" i="2"/>
  <c r="AD51" i="2"/>
  <c r="AD20" i="2"/>
  <c r="AD5" i="2"/>
  <c r="AD28" i="2"/>
  <c r="AD31" i="2"/>
  <c r="AD67" i="2"/>
  <c r="AD77" i="2"/>
  <c r="AD79" i="2"/>
  <c r="IE177" i="1" a="1"/>
  <c r="IE177" i="1" s="1"/>
  <c r="IF177" i="1" s="1"/>
  <c r="IC177" i="1" a="1"/>
  <c r="IC177" i="1" s="1"/>
  <c r="ID177" i="1" s="1"/>
  <c r="GC177" i="1" a="1"/>
  <c r="GC177" i="1" s="1"/>
  <c r="GD177" i="1" s="1"/>
  <c r="KE177" i="1" a="1"/>
  <c r="KE177" i="1" s="1"/>
  <c r="KF177" i="1" s="1"/>
  <c r="KI179" i="1" a="1"/>
  <c r="KI179" i="1" s="1"/>
  <c r="KJ179" i="1" s="1"/>
  <c r="KE178" i="1" a="1"/>
  <c r="KE178" i="1" s="1"/>
  <c r="KF178" i="1" s="1"/>
  <c r="KE179" i="1" a="1"/>
  <c r="KE179" i="1" s="1"/>
  <c r="KF179" i="1" s="1"/>
  <c r="KG179" i="1" a="1"/>
  <c r="KG179" i="1" s="1"/>
  <c r="KH179" i="1" s="1"/>
  <c r="GA177" i="1" a="1"/>
  <c r="GA177" i="1" s="1"/>
  <c r="GB177" i="1" s="1"/>
  <c r="KI177" i="1" a="1"/>
  <c r="KI177" i="1" s="1"/>
  <c r="KJ177" i="1" s="1"/>
  <c r="GE177" i="1" a="1"/>
  <c r="GE177" i="1" s="1"/>
  <c r="GF177" i="1" s="1"/>
  <c r="KI178" i="1" a="1"/>
  <c r="KI178" i="1" s="1"/>
  <c r="KJ178" i="1" s="1"/>
  <c r="KG178" i="1" a="1"/>
  <c r="KG178" i="1" s="1"/>
  <c r="KH178" i="1" s="1"/>
  <c r="DW177" i="1" a="1"/>
  <c r="DW177" i="1" s="1"/>
  <c r="DX177" i="1" s="1"/>
  <c r="EA177" i="1" a="1"/>
  <c r="EA177" i="1" s="1"/>
  <c r="EB177" i="1" s="1"/>
  <c r="EC177" i="1" a="1"/>
  <c r="EC177" i="1" s="1"/>
  <c r="ED177" i="1" s="1"/>
  <c r="DY177" i="1" a="1"/>
  <c r="DY177" i="1" s="1"/>
  <c r="DZ177" i="1" s="1"/>
  <c r="IG177" i="1" a="1"/>
  <c r="IG177" i="1" s="1"/>
  <c r="IH177" i="1" s="1"/>
  <c r="KG177" i="1" a="1"/>
  <c r="KG177" i="1" s="1"/>
  <c r="KH177" i="1" s="1"/>
  <c r="BM177" i="1"/>
  <c r="BN177" i="1" s="1"/>
  <c r="BK177" i="1"/>
  <c r="BL177" i="1" s="1"/>
  <c r="BI177" i="1"/>
  <c r="BJ177" i="1" s="1"/>
  <c r="DK10" i="5" l="1"/>
  <c r="DJ10" i="5"/>
  <c r="DI10" i="5"/>
  <c r="DG10" i="5"/>
  <c r="DF10" i="5"/>
  <c r="DE10" i="5"/>
  <c r="DC10" i="5"/>
  <c r="DB10" i="5"/>
  <c r="DA10" i="5"/>
  <c r="CY10" i="5"/>
  <c r="CX10" i="5"/>
  <c r="CW10" i="5"/>
  <c r="CU10" i="5"/>
  <c r="CT10" i="5"/>
  <c r="CS10" i="5"/>
  <c r="CQ10" i="5"/>
  <c r="CP10" i="5"/>
  <c r="CO10" i="5"/>
  <c r="CM10" i="5"/>
  <c r="CL10" i="5"/>
  <c r="CK10" i="5"/>
  <c r="CI10" i="5"/>
  <c r="CH10" i="5"/>
  <c r="CG10" i="5"/>
  <c r="CE10" i="5"/>
  <c r="CD10" i="5"/>
  <c r="CC10" i="5"/>
  <c r="CA10" i="5"/>
  <c r="BZ10" i="5"/>
  <c r="BY10" i="5"/>
  <c r="BW10" i="5"/>
  <c r="BV10" i="5"/>
  <c r="BU10" i="5"/>
  <c r="BS10" i="5"/>
  <c r="BR10" i="5"/>
  <c r="BQ10" i="5"/>
  <c r="BG10" i="5"/>
  <c r="BF10" i="5"/>
  <c r="BB10" i="5"/>
  <c r="BA10" i="5"/>
  <c r="AW10" i="5"/>
  <c r="AV10" i="5"/>
  <c r="AR10" i="5"/>
  <c r="AQ10" i="5"/>
  <c r="AM10" i="5"/>
  <c r="AL10" i="5"/>
  <c r="AH10" i="5"/>
  <c r="AG10" i="5"/>
  <c r="AC10" i="5"/>
  <c r="AB10" i="5"/>
  <c r="X10" i="5"/>
  <c r="W10" i="5"/>
  <c r="S10" i="5"/>
  <c r="R10" i="5"/>
  <c r="N10" i="5"/>
  <c r="M10" i="5"/>
  <c r="I10" i="5"/>
  <c r="H10" i="5"/>
  <c r="D10" i="5"/>
  <c r="C10" i="5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N37" i="3"/>
  <c r="L37" i="3"/>
  <c r="J37" i="3"/>
  <c r="F37" i="3"/>
  <c r="A37" i="3"/>
  <c r="N36" i="3"/>
  <c r="L36" i="3"/>
  <c r="J36" i="3"/>
  <c r="F36" i="3"/>
  <c r="A36" i="3"/>
  <c r="N35" i="3"/>
  <c r="L35" i="3"/>
  <c r="J35" i="3"/>
  <c r="F35" i="3"/>
  <c r="A35" i="3"/>
  <c r="N34" i="3"/>
  <c r="L34" i="3"/>
  <c r="J34" i="3"/>
  <c r="F34" i="3"/>
  <c r="A34" i="3"/>
  <c r="N33" i="3"/>
  <c r="L33" i="3"/>
  <c r="J33" i="3"/>
  <c r="F33" i="3"/>
  <c r="A33" i="3"/>
  <c r="N32" i="3"/>
  <c r="L32" i="3"/>
  <c r="J32" i="3"/>
  <c r="F32" i="3"/>
  <c r="A32" i="3"/>
  <c r="N31" i="3"/>
  <c r="L31" i="3"/>
  <c r="J31" i="3"/>
  <c r="F31" i="3"/>
  <c r="A31" i="3"/>
  <c r="N30" i="3"/>
  <c r="L30" i="3"/>
  <c r="J30" i="3"/>
  <c r="F30" i="3"/>
  <c r="A30" i="3"/>
  <c r="N29" i="3"/>
  <c r="L29" i="3"/>
  <c r="J29" i="3"/>
  <c r="F29" i="3"/>
  <c r="A29" i="3"/>
  <c r="N28" i="3"/>
  <c r="L28" i="3"/>
  <c r="J28" i="3"/>
  <c r="F28" i="3"/>
  <c r="A28" i="3"/>
  <c r="N27" i="3"/>
  <c r="L27" i="3"/>
  <c r="J27" i="3"/>
  <c r="F27" i="3"/>
  <c r="A27" i="3"/>
  <c r="N26" i="3"/>
  <c r="L26" i="3"/>
  <c r="J26" i="3"/>
  <c r="F26" i="3"/>
  <c r="A26" i="3"/>
  <c r="N25" i="3"/>
  <c r="L25" i="3"/>
  <c r="J25" i="3"/>
  <c r="F25" i="3"/>
  <c r="A25" i="3"/>
  <c r="N24" i="3"/>
  <c r="L24" i="3"/>
  <c r="J24" i="3"/>
  <c r="F24" i="3"/>
  <c r="A24" i="3"/>
  <c r="N23" i="3"/>
  <c r="L23" i="3"/>
  <c r="J23" i="3"/>
  <c r="F23" i="3"/>
  <c r="A23" i="3"/>
  <c r="N22" i="3"/>
  <c r="L22" i="3"/>
  <c r="J22" i="3"/>
  <c r="F22" i="3"/>
  <c r="A22" i="3"/>
  <c r="N21" i="3"/>
  <c r="L21" i="3"/>
  <c r="J21" i="3"/>
  <c r="F21" i="3"/>
  <c r="A21" i="3"/>
  <c r="N20" i="3"/>
  <c r="L20" i="3"/>
  <c r="J20" i="3"/>
  <c r="F20" i="3"/>
  <c r="A20" i="3"/>
  <c r="N19" i="3"/>
  <c r="L19" i="3"/>
  <c r="J19" i="3"/>
  <c r="F19" i="3"/>
  <c r="A19" i="3"/>
  <c r="N18" i="3"/>
  <c r="L18" i="3"/>
  <c r="J18" i="3"/>
  <c r="F18" i="3"/>
  <c r="A18" i="3"/>
  <c r="N17" i="3"/>
  <c r="L17" i="3"/>
  <c r="J17" i="3"/>
  <c r="F17" i="3"/>
  <c r="A17" i="3"/>
  <c r="N16" i="3"/>
  <c r="L16" i="3"/>
  <c r="J16" i="3"/>
  <c r="F16" i="3"/>
  <c r="A16" i="3"/>
  <c r="N15" i="3"/>
  <c r="L15" i="3"/>
  <c r="J15" i="3"/>
  <c r="F15" i="3"/>
  <c r="A15" i="3"/>
  <c r="N14" i="3"/>
  <c r="L14" i="3"/>
  <c r="J14" i="3"/>
  <c r="F14" i="3"/>
  <c r="A14" i="3"/>
  <c r="N13" i="3"/>
  <c r="L13" i="3"/>
  <c r="J13" i="3"/>
  <c r="F13" i="3"/>
  <c r="A13" i="3"/>
  <c r="N12" i="3"/>
  <c r="L12" i="3"/>
  <c r="J12" i="3"/>
  <c r="F12" i="3"/>
  <c r="A12" i="3"/>
  <c r="N11" i="3"/>
  <c r="L11" i="3"/>
  <c r="J11" i="3"/>
  <c r="F11" i="3"/>
  <c r="A11" i="3"/>
  <c r="N10" i="3"/>
  <c r="L10" i="3"/>
  <c r="J10" i="3"/>
  <c r="F10" i="3"/>
  <c r="A10" i="3"/>
  <c r="L9" i="3"/>
  <c r="J9" i="3"/>
  <c r="F9" i="3"/>
  <c r="A9" i="3"/>
  <c r="N8" i="3"/>
  <c r="L8" i="3"/>
  <c r="J8" i="3"/>
  <c r="F8" i="3"/>
  <c r="A8" i="3"/>
  <c r="N7" i="3"/>
  <c r="L7" i="3"/>
  <c r="J7" i="3"/>
  <c r="F7" i="3"/>
  <c r="A7" i="3"/>
  <c r="L6" i="3"/>
  <c r="J6" i="3"/>
  <c r="F6" i="3"/>
  <c r="A6" i="3"/>
  <c r="N5" i="3"/>
  <c r="L5" i="3"/>
  <c r="J5" i="3"/>
  <c r="F5" i="3"/>
  <c r="A5" i="3"/>
  <c r="N4" i="3"/>
  <c r="L4" i="3"/>
  <c r="J4" i="3"/>
  <c r="F4" i="3"/>
  <c r="A4" i="3"/>
  <c r="N3" i="3"/>
  <c r="L3" i="3"/>
  <c r="J3" i="3"/>
  <c r="F3" i="3"/>
  <c r="A3" i="3"/>
  <c r="N2" i="3"/>
  <c r="L2" i="3"/>
  <c r="J2" i="3"/>
  <c r="F2" i="3"/>
  <c r="A2" i="3"/>
  <c r="AE79" i="2"/>
  <c r="E79" i="2"/>
  <c r="B79" i="2"/>
  <c r="A79" i="2"/>
  <c r="AE78" i="2"/>
  <c r="E78" i="2"/>
  <c r="B78" i="2"/>
  <c r="A78" i="2"/>
  <c r="AE77" i="2"/>
  <c r="E77" i="2"/>
  <c r="B77" i="2"/>
  <c r="A77" i="2"/>
  <c r="AE76" i="2"/>
  <c r="E76" i="2"/>
  <c r="B76" i="2"/>
  <c r="A76" i="2"/>
  <c r="AE75" i="2"/>
  <c r="E75" i="2"/>
  <c r="B75" i="2"/>
  <c r="A75" i="2"/>
  <c r="AE74" i="2"/>
  <c r="E74" i="2"/>
  <c r="B74" i="2"/>
  <c r="A74" i="2"/>
  <c r="AE73" i="2"/>
  <c r="E73" i="2"/>
  <c r="B73" i="2"/>
  <c r="A73" i="2"/>
  <c r="AE72" i="2"/>
  <c r="E72" i="2"/>
  <c r="B72" i="2"/>
  <c r="A72" i="2"/>
  <c r="AE71" i="2"/>
  <c r="E71" i="2"/>
  <c r="B71" i="2"/>
  <c r="A71" i="2"/>
  <c r="AE70" i="2"/>
  <c r="E70" i="2"/>
  <c r="B70" i="2"/>
  <c r="A70" i="2"/>
  <c r="AE69" i="2"/>
  <c r="E69" i="2"/>
  <c r="B69" i="2"/>
  <c r="A69" i="2"/>
  <c r="AE68" i="2"/>
  <c r="E68" i="2"/>
  <c r="B68" i="2"/>
  <c r="A68" i="2"/>
  <c r="AE67" i="2"/>
  <c r="E67" i="2"/>
  <c r="B67" i="2"/>
  <c r="A67" i="2"/>
  <c r="AE66" i="2"/>
  <c r="E66" i="2"/>
  <c r="B66" i="2"/>
  <c r="A66" i="2"/>
  <c r="AE65" i="2"/>
  <c r="E65" i="2"/>
  <c r="B65" i="2"/>
  <c r="A65" i="2"/>
  <c r="AE64" i="2"/>
  <c r="E64" i="2"/>
  <c r="B64" i="2"/>
  <c r="A64" i="2"/>
  <c r="AE63" i="2"/>
  <c r="E63" i="2"/>
  <c r="B63" i="2"/>
  <c r="A63" i="2"/>
  <c r="AE62" i="2"/>
  <c r="E62" i="2"/>
  <c r="B62" i="2"/>
  <c r="A62" i="2"/>
  <c r="AE61" i="2"/>
  <c r="E61" i="2"/>
  <c r="B61" i="2"/>
  <c r="A61" i="2"/>
  <c r="AE60" i="2"/>
  <c r="E60" i="2"/>
  <c r="B60" i="2"/>
  <c r="A60" i="2"/>
  <c r="AE59" i="2"/>
  <c r="E59" i="2"/>
  <c r="B59" i="2"/>
  <c r="A59" i="2"/>
  <c r="AE58" i="2"/>
  <c r="E58" i="2"/>
  <c r="B58" i="2"/>
  <c r="A58" i="2"/>
  <c r="AE57" i="2"/>
  <c r="E57" i="2"/>
  <c r="B57" i="2"/>
  <c r="A57" i="2"/>
  <c r="AE56" i="2"/>
  <c r="E56" i="2"/>
  <c r="B56" i="2"/>
  <c r="A56" i="2"/>
  <c r="AE55" i="2"/>
  <c r="E55" i="2"/>
  <c r="B55" i="2"/>
  <c r="A55" i="2"/>
  <c r="AE54" i="2"/>
  <c r="E54" i="2"/>
  <c r="B54" i="2"/>
  <c r="A54" i="2"/>
  <c r="AE53" i="2"/>
  <c r="E53" i="2"/>
  <c r="B53" i="2"/>
  <c r="A53" i="2"/>
  <c r="AE52" i="2"/>
  <c r="E52" i="2"/>
  <c r="B52" i="2"/>
  <c r="A52" i="2"/>
  <c r="AE51" i="2"/>
  <c r="E51" i="2"/>
  <c r="B51" i="2"/>
  <c r="A51" i="2"/>
  <c r="AE50" i="2"/>
  <c r="E50" i="2"/>
  <c r="B50" i="2"/>
  <c r="A50" i="2"/>
  <c r="AE49" i="2"/>
  <c r="E49" i="2"/>
  <c r="B49" i="2"/>
  <c r="A49" i="2"/>
  <c r="AE48" i="2"/>
  <c r="E48" i="2"/>
  <c r="B48" i="2"/>
  <c r="A48" i="2"/>
  <c r="AE47" i="2"/>
  <c r="E47" i="2"/>
  <c r="B47" i="2"/>
  <c r="A47" i="2"/>
  <c r="AE46" i="2"/>
  <c r="E46" i="2"/>
  <c r="B46" i="2"/>
  <c r="A46" i="2"/>
  <c r="AE45" i="2"/>
  <c r="E45" i="2"/>
  <c r="B45" i="2"/>
  <c r="A45" i="2"/>
  <c r="AE44" i="2"/>
  <c r="E44" i="2"/>
  <c r="B44" i="2"/>
  <c r="A44" i="2"/>
  <c r="AE43" i="2"/>
  <c r="E43" i="2"/>
  <c r="B43" i="2"/>
  <c r="A43" i="2"/>
  <c r="AE42" i="2"/>
  <c r="E42" i="2"/>
  <c r="B42" i="2"/>
  <c r="A42" i="2"/>
  <c r="AE41" i="2"/>
  <c r="E41" i="2"/>
  <c r="B41" i="2"/>
  <c r="A41" i="2"/>
  <c r="AE40" i="2"/>
  <c r="E40" i="2"/>
  <c r="B40" i="2"/>
  <c r="A40" i="2"/>
  <c r="AE39" i="2"/>
  <c r="E39" i="2"/>
  <c r="B39" i="2"/>
  <c r="A39" i="2"/>
  <c r="AE38" i="2"/>
  <c r="E38" i="2"/>
  <c r="B38" i="2"/>
  <c r="A38" i="2"/>
  <c r="AE37" i="2"/>
  <c r="E37" i="2"/>
  <c r="B37" i="2"/>
  <c r="A37" i="2"/>
  <c r="AE36" i="2"/>
  <c r="E36" i="2"/>
  <c r="B36" i="2"/>
  <c r="A36" i="2"/>
  <c r="AE35" i="2"/>
  <c r="E35" i="2"/>
  <c r="B35" i="2"/>
  <c r="A35" i="2"/>
  <c r="AE34" i="2"/>
  <c r="E34" i="2"/>
  <c r="B34" i="2"/>
  <c r="A34" i="2"/>
  <c r="AE33" i="2"/>
  <c r="E33" i="2"/>
  <c r="B33" i="2"/>
  <c r="A33" i="2"/>
  <c r="AE32" i="2"/>
  <c r="E32" i="2"/>
  <c r="B32" i="2"/>
  <c r="A32" i="2"/>
  <c r="AE31" i="2"/>
  <c r="E31" i="2"/>
  <c r="B31" i="2"/>
  <c r="A31" i="2"/>
  <c r="AE30" i="2"/>
  <c r="E30" i="2"/>
  <c r="B30" i="2"/>
  <c r="A30" i="2"/>
  <c r="AE29" i="2"/>
  <c r="E29" i="2"/>
  <c r="B29" i="2"/>
  <c r="A29" i="2"/>
  <c r="AE28" i="2"/>
  <c r="E28" i="2"/>
  <c r="B28" i="2"/>
  <c r="A28" i="2"/>
  <c r="AE27" i="2"/>
  <c r="E27" i="2"/>
  <c r="B27" i="2"/>
  <c r="A27" i="2"/>
  <c r="AE26" i="2"/>
  <c r="E26" i="2"/>
  <c r="B26" i="2"/>
  <c r="A26" i="2"/>
  <c r="AE25" i="2"/>
  <c r="E25" i="2"/>
  <c r="B25" i="2"/>
  <c r="A25" i="2"/>
  <c r="AE24" i="2"/>
  <c r="E24" i="2"/>
  <c r="B24" i="2"/>
  <c r="A24" i="2"/>
  <c r="AE23" i="2"/>
  <c r="E23" i="2"/>
  <c r="B23" i="2"/>
  <c r="A23" i="2"/>
  <c r="AE22" i="2"/>
  <c r="E22" i="2"/>
  <c r="B22" i="2"/>
  <c r="A22" i="2"/>
  <c r="AE21" i="2"/>
  <c r="E21" i="2"/>
  <c r="B21" i="2"/>
  <c r="A21" i="2"/>
  <c r="AE20" i="2"/>
  <c r="E20" i="2"/>
  <c r="B20" i="2"/>
  <c r="A20" i="2"/>
  <c r="AE19" i="2"/>
  <c r="E19" i="2"/>
  <c r="B19" i="2"/>
  <c r="A19" i="2"/>
  <c r="AE18" i="2"/>
  <c r="E18" i="2"/>
  <c r="B18" i="2"/>
  <c r="A18" i="2"/>
  <c r="AE17" i="2"/>
  <c r="E17" i="2"/>
  <c r="B17" i="2"/>
  <c r="A17" i="2"/>
  <c r="AE16" i="2"/>
  <c r="E16" i="2"/>
  <c r="B16" i="2"/>
  <c r="A16" i="2"/>
  <c r="AE15" i="2"/>
  <c r="E15" i="2"/>
  <c r="B15" i="2"/>
  <c r="A15" i="2"/>
  <c r="AE14" i="2"/>
  <c r="E14" i="2"/>
  <c r="B14" i="2"/>
  <c r="A14" i="2"/>
  <c r="AE13" i="2"/>
  <c r="E13" i="2"/>
  <c r="B13" i="2"/>
  <c r="A13" i="2"/>
  <c r="AE12" i="2"/>
  <c r="E12" i="2"/>
  <c r="B12" i="2"/>
  <c r="A12" i="2"/>
  <c r="AE11" i="2"/>
  <c r="E11" i="2"/>
  <c r="B11" i="2"/>
  <c r="A11" i="2"/>
  <c r="AE10" i="2"/>
  <c r="E10" i="2"/>
  <c r="B10" i="2"/>
  <c r="A10" i="2"/>
  <c r="AE9" i="2"/>
  <c r="E9" i="2"/>
  <c r="B9" i="2"/>
  <c r="A9" i="2"/>
  <c r="AE8" i="2"/>
  <c r="E8" i="2"/>
  <c r="B8" i="2"/>
  <c r="A8" i="2"/>
  <c r="AE7" i="2"/>
  <c r="E7" i="2"/>
  <c r="B7" i="2"/>
  <c r="A7" i="2"/>
  <c r="AE6" i="2"/>
  <c r="E6" i="2"/>
  <c r="B6" i="2"/>
  <c r="A6" i="2"/>
  <c r="AE5" i="2"/>
  <c r="E5" i="2"/>
  <c r="B5" i="2"/>
  <c r="A5" i="2"/>
  <c r="AE4" i="2"/>
  <c r="E4" i="2"/>
  <c r="B4" i="2"/>
  <c r="A4" i="2"/>
  <c r="AE3" i="2"/>
  <c r="E3" i="2"/>
  <c r="B3" i="2"/>
  <c r="A3" i="2"/>
  <c r="EC273" i="1"/>
  <c r="ED273" i="1" s="1"/>
  <c r="EA273" i="1"/>
  <c r="EB273" i="1" s="1"/>
  <c r="DY273" i="1"/>
  <c r="DZ273" i="1" s="1"/>
  <c r="DW273" i="1"/>
  <c r="DX273" i="1" s="1"/>
  <c r="BM273" i="1"/>
  <c r="BN273" i="1" s="1"/>
  <c r="BK273" i="1"/>
  <c r="BL273" i="1" s="1"/>
  <c r="BI273" i="1"/>
  <c r="BJ273" i="1" s="1"/>
  <c r="BM272" i="1"/>
  <c r="BN272" i="1" s="1"/>
  <c r="BK272" i="1"/>
  <c r="BL272" i="1" s="1"/>
  <c r="BI272" i="1"/>
  <c r="BJ272" i="1" s="1"/>
  <c r="KI271" i="1" a="1"/>
  <c r="KI271" i="1" s="1"/>
  <c r="KJ271" i="1" s="1"/>
  <c r="KG271" i="1" a="1"/>
  <c r="KG271" i="1" s="1"/>
  <c r="KH271" i="1" s="1"/>
  <c r="KE271" i="1" a="1"/>
  <c r="KE271" i="1" s="1"/>
  <c r="KF271" i="1" s="1"/>
  <c r="IG271" i="1" a="1"/>
  <c r="IG271" i="1" s="1"/>
  <c r="IH271" i="1" s="1"/>
  <c r="IE271" i="1" a="1"/>
  <c r="IE271" i="1" s="1"/>
  <c r="IF271" i="1" s="1"/>
  <c r="IC271" i="1" a="1"/>
  <c r="IC271" i="1" s="1"/>
  <c r="ID271" i="1" s="1"/>
  <c r="GE271" i="1"/>
  <c r="GF271" i="1" s="1"/>
  <c r="GC271" i="1"/>
  <c r="GD271" i="1" s="1"/>
  <c r="GA271" i="1"/>
  <c r="GB271" i="1" s="1"/>
  <c r="EC271" i="1" a="1"/>
  <c r="EC271" i="1" s="1"/>
  <c r="ED271" i="1" s="1"/>
  <c r="EA271" i="1" a="1"/>
  <c r="EA271" i="1" s="1"/>
  <c r="EB271" i="1" s="1"/>
  <c r="DY271" i="1" a="1"/>
  <c r="DY271" i="1" s="1"/>
  <c r="DZ271" i="1" s="1"/>
  <c r="DW271" i="1" a="1"/>
  <c r="DW271" i="1" s="1"/>
  <c r="DX271" i="1" s="1"/>
  <c r="KI270" i="1" a="1"/>
  <c r="KI270" i="1" s="1"/>
  <c r="KJ270" i="1" s="1"/>
  <c r="KG270" i="1" a="1"/>
  <c r="KG270" i="1" s="1"/>
  <c r="KH270" i="1" s="1"/>
  <c r="KE270" i="1" a="1"/>
  <c r="KE270" i="1" s="1"/>
  <c r="KF270" i="1" s="1"/>
  <c r="IG270" i="1" a="1"/>
  <c r="IG270" i="1" s="1"/>
  <c r="IH270" i="1" s="1"/>
  <c r="IE270" i="1" a="1"/>
  <c r="IE270" i="1" s="1"/>
  <c r="IF270" i="1" s="1"/>
  <c r="IC270" i="1" a="1"/>
  <c r="IC270" i="1" s="1"/>
  <c r="ID270" i="1" s="1"/>
  <c r="GE270" i="1"/>
  <c r="GF270" i="1" s="1"/>
  <c r="GC270" i="1"/>
  <c r="GD270" i="1" s="1"/>
  <c r="GA270" i="1"/>
  <c r="GB270" i="1" s="1"/>
  <c r="EC270" i="1" a="1"/>
  <c r="EC270" i="1" s="1"/>
  <c r="ED270" i="1" s="1"/>
  <c r="EA270" i="1" a="1"/>
  <c r="EA270" i="1" s="1"/>
  <c r="EB270" i="1" s="1"/>
  <c r="DY270" i="1" a="1"/>
  <c r="DY270" i="1" s="1"/>
  <c r="DZ270" i="1" s="1"/>
  <c r="DW270" i="1" a="1"/>
  <c r="DW270" i="1" s="1"/>
  <c r="DX270" i="1" s="1"/>
  <c r="KI269" i="1" a="1"/>
  <c r="KI269" i="1" s="1"/>
  <c r="KJ269" i="1" s="1"/>
  <c r="KG269" i="1" a="1"/>
  <c r="KG269" i="1" s="1"/>
  <c r="KH269" i="1" s="1"/>
  <c r="KE269" i="1" a="1"/>
  <c r="KE269" i="1" s="1"/>
  <c r="KF269" i="1" s="1"/>
  <c r="IG269" i="1" a="1"/>
  <c r="IG269" i="1" s="1"/>
  <c r="IH269" i="1" s="1"/>
  <c r="IE269" i="1" a="1"/>
  <c r="IE269" i="1" s="1"/>
  <c r="IF269" i="1" s="1"/>
  <c r="IC269" i="1" a="1"/>
  <c r="IC269" i="1" s="1"/>
  <c r="ID269" i="1" s="1"/>
  <c r="GE269" i="1"/>
  <c r="GF269" i="1" s="1"/>
  <c r="GC269" i="1"/>
  <c r="GD269" i="1" s="1"/>
  <c r="GA269" i="1"/>
  <c r="GB269" i="1" s="1"/>
  <c r="EC269" i="1" a="1"/>
  <c r="EC269" i="1" s="1"/>
  <c r="ED269" i="1" s="1"/>
  <c r="EA269" i="1" a="1"/>
  <c r="EA269" i="1" s="1"/>
  <c r="EB269" i="1" s="1"/>
  <c r="DY269" i="1" a="1"/>
  <c r="DY269" i="1" s="1"/>
  <c r="DZ269" i="1" s="1"/>
  <c r="DW269" i="1" a="1"/>
  <c r="DW269" i="1" s="1"/>
  <c r="DX269" i="1" s="1"/>
  <c r="KI268" i="1" a="1"/>
  <c r="KI268" i="1" s="1"/>
  <c r="KJ268" i="1" s="1"/>
  <c r="KG268" i="1" a="1"/>
  <c r="KG268" i="1" s="1"/>
  <c r="KH268" i="1" s="1"/>
  <c r="KE268" i="1" a="1"/>
  <c r="KE268" i="1" s="1"/>
  <c r="KF268" i="1" s="1"/>
  <c r="IG268" i="1" a="1"/>
  <c r="IG268" i="1" s="1"/>
  <c r="IH268" i="1" s="1"/>
  <c r="IE268" i="1" a="1"/>
  <c r="IE268" i="1" s="1"/>
  <c r="IF268" i="1" s="1"/>
  <c r="IC268" i="1" a="1"/>
  <c r="IC268" i="1" s="1"/>
  <c r="ID268" i="1" s="1"/>
  <c r="GE268" i="1"/>
  <c r="GF268" i="1" s="1"/>
  <c r="GC268" i="1"/>
  <c r="GD268" i="1" s="1"/>
  <c r="GA268" i="1"/>
  <c r="GB268" i="1" s="1"/>
  <c r="EC268" i="1" a="1"/>
  <c r="EC268" i="1" s="1"/>
  <c r="ED268" i="1" s="1"/>
  <c r="EA268" i="1" a="1"/>
  <c r="EA268" i="1" s="1"/>
  <c r="EB268" i="1" s="1"/>
  <c r="DY268" i="1" a="1"/>
  <c r="DY268" i="1" s="1"/>
  <c r="DZ268" i="1" s="1"/>
  <c r="DW268" i="1" a="1"/>
  <c r="DW268" i="1" s="1"/>
  <c r="DX268" i="1" s="1"/>
  <c r="KI267" i="1" a="1"/>
  <c r="KI267" i="1" s="1"/>
  <c r="KJ267" i="1" s="1"/>
  <c r="KG267" i="1" a="1"/>
  <c r="KG267" i="1" s="1"/>
  <c r="KH267" i="1" s="1"/>
  <c r="KE267" i="1" a="1"/>
  <c r="KE267" i="1" s="1"/>
  <c r="KF267" i="1" s="1"/>
  <c r="IG267" i="1" a="1"/>
  <c r="IG267" i="1" s="1"/>
  <c r="IH267" i="1" s="1"/>
  <c r="IE267" i="1" a="1"/>
  <c r="IE267" i="1" s="1"/>
  <c r="IF267" i="1" s="1"/>
  <c r="IC267" i="1" a="1"/>
  <c r="IC267" i="1" s="1"/>
  <c r="ID267" i="1" s="1"/>
  <c r="GE267" i="1"/>
  <c r="GF267" i="1" s="1"/>
  <c r="GC267" i="1"/>
  <c r="GD267" i="1" s="1"/>
  <c r="GA267" i="1"/>
  <c r="GB267" i="1" s="1"/>
  <c r="EC267" i="1" a="1"/>
  <c r="EC267" i="1" s="1"/>
  <c r="ED267" i="1" s="1"/>
  <c r="EA267" i="1" a="1"/>
  <c r="EA267" i="1" s="1"/>
  <c r="EB267" i="1" s="1"/>
  <c r="DY267" i="1" a="1"/>
  <c r="DY267" i="1" s="1"/>
  <c r="DZ267" i="1" s="1"/>
  <c r="DW267" i="1" a="1"/>
  <c r="DW267" i="1" s="1"/>
  <c r="DX267" i="1" s="1"/>
  <c r="KI266" i="1" a="1"/>
  <c r="KI266" i="1" s="1"/>
  <c r="KJ266" i="1" s="1"/>
  <c r="KG266" i="1" a="1"/>
  <c r="KG266" i="1" s="1"/>
  <c r="KH266" i="1" s="1"/>
  <c r="KE266" i="1" a="1"/>
  <c r="KE266" i="1" s="1"/>
  <c r="KF266" i="1" s="1"/>
  <c r="IG266" i="1" a="1"/>
  <c r="IG266" i="1" s="1"/>
  <c r="IH266" i="1" s="1"/>
  <c r="IE266" i="1" a="1"/>
  <c r="IE266" i="1" s="1"/>
  <c r="IF266" i="1" s="1"/>
  <c r="IC266" i="1" a="1"/>
  <c r="IC266" i="1" s="1"/>
  <c r="ID266" i="1" s="1"/>
  <c r="GE266" i="1"/>
  <c r="GF266" i="1" s="1"/>
  <c r="GC266" i="1"/>
  <c r="GD266" i="1" s="1"/>
  <c r="GA266" i="1"/>
  <c r="GB266" i="1" s="1"/>
  <c r="EC266" i="1" a="1"/>
  <c r="EC266" i="1" s="1"/>
  <c r="ED266" i="1" s="1"/>
  <c r="EA266" i="1" a="1"/>
  <c r="EA266" i="1" s="1"/>
  <c r="EB266" i="1" s="1"/>
  <c r="DY266" i="1" a="1"/>
  <c r="DY266" i="1" s="1"/>
  <c r="DZ266" i="1" s="1"/>
  <c r="DW266" i="1" a="1"/>
  <c r="DW266" i="1" s="1"/>
  <c r="DX266" i="1" s="1"/>
  <c r="KI265" i="1" a="1"/>
  <c r="KI265" i="1" s="1"/>
  <c r="KJ265" i="1" s="1"/>
  <c r="KG265" i="1" a="1"/>
  <c r="KG265" i="1" s="1"/>
  <c r="KH265" i="1" s="1"/>
  <c r="KE265" i="1" a="1"/>
  <c r="KE265" i="1" s="1"/>
  <c r="KF265" i="1" s="1"/>
  <c r="IG265" i="1" a="1"/>
  <c r="IG265" i="1" s="1"/>
  <c r="IH265" i="1" s="1"/>
  <c r="IE265" i="1" a="1"/>
  <c r="IE265" i="1" s="1"/>
  <c r="IF265" i="1" s="1"/>
  <c r="IC265" i="1" a="1"/>
  <c r="IC265" i="1" s="1"/>
  <c r="ID265" i="1" s="1"/>
  <c r="GE265" i="1"/>
  <c r="GF265" i="1" s="1"/>
  <c r="GC265" i="1"/>
  <c r="GD265" i="1" s="1"/>
  <c r="GA265" i="1"/>
  <c r="GB265" i="1" s="1"/>
  <c r="EC265" i="1" a="1"/>
  <c r="EC265" i="1" s="1"/>
  <c r="ED265" i="1" s="1"/>
  <c r="EA265" i="1" a="1"/>
  <c r="EA265" i="1" s="1"/>
  <c r="EB265" i="1" s="1"/>
  <c r="DY265" i="1" a="1"/>
  <c r="DY265" i="1" s="1"/>
  <c r="DZ265" i="1" s="1"/>
  <c r="DW265" i="1" a="1"/>
  <c r="DW265" i="1" s="1"/>
  <c r="DX265" i="1" s="1"/>
  <c r="KI264" i="1" a="1"/>
  <c r="KI264" i="1" s="1"/>
  <c r="KJ264" i="1" s="1"/>
  <c r="KG264" i="1" a="1"/>
  <c r="KG264" i="1" s="1"/>
  <c r="KH264" i="1" s="1"/>
  <c r="KE264" i="1" a="1"/>
  <c r="KE264" i="1" s="1"/>
  <c r="KF264" i="1" s="1"/>
  <c r="IG264" i="1" a="1"/>
  <c r="IG264" i="1" s="1"/>
  <c r="IH264" i="1" s="1"/>
  <c r="IE264" i="1" a="1"/>
  <c r="IE264" i="1" s="1"/>
  <c r="IF264" i="1" s="1"/>
  <c r="IC264" i="1" a="1"/>
  <c r="IC264" i="1" s="1"/>
  <c r="ID264" i="1" s="1"/>
  <c r="GE264" i="1"/>
  <c r="GF264" i="1" s="1"/>
  <c r="GC264" i="1"/>
  <c r="GD264" i="1" s="1"/>
  <c r="GA264" i="1"/>
  <c r="GB264" i="1" s="1"/>
  <c r="EC264" i="1" a="1"/>
  <c r="EC264" i="1" s="1"/>
  <c r="ED264" i="1" s="1"/>
  <c r="EA264" i="1" a="1"/>
  <c r="EA264" i="1" s="1"/>
  <c r="EB264" i="1" s="1"/>
  <c r="DY264" i="1" a="1"/>
  <c r="DY264" i="1" s="1"/>
  <c r="DZ264" i="1" s="1"/>
  <c r="DW264" i="1" a="1"/>
  <c r="DW264" i="1" s="1"/>
  <c r="DX264" i="1" s="1"/>
  <c r="KI263" i="1" a="1"/>
  <c r="KI263" i="1" s="1"/>
  <c r="KJ263" i="1" s="1"/>
  <c r="KG263" i="1" a="1"/>
  <c r="KG263" i="1" s="1"/>
  <c r="KH263" i="1" s="1"/>
  <c r="KE263" i="1" a="1"/>
  <c r="KE263" i="1" s="1"/>
  <c r="KF263" i="1" s="1"/>
  <c r="IG263" i="1" a="1"/>
  <c r="IG263" i="1" s="1"/>
  <c r="IH263" i="1" s="1"/>
  <c r="IE263" i="1" a="1"/>
  <c r="IE263" i="1" s="1"/>
  <c r="IF263" i="1" s="1"/>
  <c r="IC263" i="1" a="1"/>
  <c r="IC263" i="1" s="1"/>
  <c r="ID263" i="1" s="1"/>
  <c r="GE263" i="1"/>
  <c r="GC263" i="1"/>
  <c r="GD263" i="1" s="1"/>
  <c r="GA263" i="1"/>
  <c r="GB263" i="1" s="1"/>
  <c r="EC263" i="1" a="1"/>
  <c r="EC263" i="1" s="1"/>
  <c r="ED263" i="1" s="1"/>
  <c r="EA263" i="1" a="1"/>
  <c r="EA263" i="1" s="1"/>
  <c r="EB263" i="1" s="1"/>
  <c r="DY263" i="1" a="1"/>
  <c r="DY263" i="1" s="1"/>
  <c r="DZ263" i="1" s="1"/>
  <c r="DW263" i="1" a="1"/>
  <c r="DW263" i="1" s="1"/>
  <c r="DX263" i="1" s="1"/>
  <c r="J263" i="1"/>
  <c r="KI262" i="1" a="1"/>
  <c r="KI262" i="1" s="1"/>
  <c r="KG262" i="1" a="1"/>
  <c r="KG262" i="1" s="1"/>
  <c r="KE262" i="1" a="1"/>
  <c r="KE262" i="1" s="1"/>
  <c r="IG262" i="1" a="1"/>
  <c r="IG262" i="1" s="1"/>
  <c r="IH262" i="1" s="1"/>
  <c r="IE262" i="1" a="1"/>
  <c r="IE262" i="1" s="1"/>
  <c r="IF262" i="1" s="1"/>
  <c r="IC262" i="1" a="1"/>
  <c r="IC262" i="1" s="1"/>
  <c r="ID262" i="1" s="1"/>
  <c r="GE262" i="1"/>
  <c r="GC262" i="1"/>
  <c r="GA262" i="1"/>
  <c r="EC262" i="1" a="1"/>
  <c r="EC262" i="1" s="1"/>
  <c r="ED262" i="1" s="1"/>
  <c r="EA262" i="1" a="1"/>
  <c r="EA262" i="1" s="1"/>
  <c r="EB262" i="1" s="1"/>
  <c r="DY262" i="1" a="1"/>
  <c r="DY262" i="1" s="1"/>
  <c r="DZ262" i="1" s="1"/>
  <c r="DW262" i="1" a="1"/>
  <c r="DW262" i="1" s="1"/>
  <c r="DX262" i="1" s="1"/>
  <c r="J262" i="1"/>
  <c r="KI261" i="1" a="1"/>
  <c r="KI261" i="1" s="1"/>
  <c r="KJ261" i="1" s="1"/>
  <c r="KG261" i="1" a="1"/>
  <c r="KG261" i="1" s="1"/>
  <c r="KH261" i="1" s="1"/>
  <c r="KE261" i="1" a="1"/>
  <c r="KE261" i="1" s="1"/>
  <c r="KF261" i="1" s="1"/>
  <c r="IG261" i="1" a="1"/>
  <c r="IG261" i="1" s="1"/>
  <c r="IH261" i="1" s="1"/>
  <c r="IE261" i="1" a="1"/>
  <c r="IE261" i="1" s="1"/>
  <c r="IF261" i="1" s="1"/>
  <c r="IC261" i="1" a="1"/>
  <c r="IC261" i="1" s="1"/>
  <c r="ID261" i="1" s="1"/>
  <c r="GE261" i="1"/>
  <c r="GF261" i="1" s="1"/>
  <c r="GC261" i="1"/>
  <c r="GD261" i="1" s="1"/>
  <c r="GA261" i="1"/>
  <c r="GB261" i="1" s="1"/>
  <c r="EC261" i="1" a="1"/>
  <c r="EC261" i="1" s="1"/>
  <c r="ED261" i="1" s="1"/>
  <c r="EA261" i="1" a="1"/>
  <c r="EA261" i="1" s="1"/>
  <c r="EB261" i="1" s="1"/>
  <c r="DY261" i="1" a="1"/>
  <c r="DY261" i="1" s="1"/>
  <c r="DZ261" i="1" s="1"/>
  <c r="DW261" i="1" a="1"/>
  <c r="DW261" i="1" s="1"/>
  <c r="DX261" i="1" s="1"/>
  <c r="BM261" i="1"/>
  <c r="BK261" i="1"/>
  <c r="BL261" i="1" s="1"/>
  <c r="BI261" i="1"/>
  <c r="J261" i="1"/>
  <c r="I261" i="1"/>
  <c r="KI260" i="1" a="1"/>
  <c r="KI260" i="1" s="1"/>
  <c r="KJ260" i="1" s="1"/>
  <c r="KG260" i="1" a="1"/>
  <c r="KG260" i="1" s="1"/>
  <c r="KE260" i="1" a="1"/>
  <c r="KE260" i="1" s="1"/>
  <c r="KF260" i="1" s="1"/>
  <c r="IG260" i="1" a="1"/>
  <c r="IG260" i="1" s="1"/>
  <c r="IH260" i="1" s="1"/>
  <c r="IE260" i="1" a="1"/>
  <c r="IE260" i="1" s="1"/>
  <c r="IF260" i="1" s="1"/>
  <c r="IC260" i="1" a="1"/>
  <c r="IC260" i="1" s="1"/>
  <c r="GE260" i="1"/>
  <c r="GF260" i="1" s="1"/>
  <c r="GC260" i="1"/>
  <c r="GA260" i="1"/>
  <c r="EC260" i="1" a="1"/>
  <c r="EC260" i="1" s="1"/>
  <c r="ED260" i="1" s="1"/>
  <c r="EA260" i="1" a="1"/>
  <c r="EA260" i="1" s="1"/>
  <c r="EB260" i="1" s="1"/>
  <c r="DY260" i="1" a="1"/>
  <c r="DY260" i="1" s="1"/>
  <c r="DZ260" i="1" s="1"/>
  <c r="DW260" i="1" a="1"/>
  <c r="DW260" i="1" s="1"/>
  <c r="DX260" i="1" s="1"/>
  <c r="BM260" i="1"/>
  <c r="BK260" i="1"/>
  <c r="BI260" i="1"/>
  <c r="J260" i="1"/>
  <c r="I260" i="1"/>
  <c r="KI259" i="1" a="1"/>
  <c r="KI259" i="1" s="1"/>
  <c r="KG259" i="1" a="1"/>
  <c r="KG259" i="1" s="1"/>
  <c r="KE259" i="1" a="1"/>
  <c r="KE259" i="1" s="1"/>
  <c r="IG259" i="1" a="1"/>
  <c r="IG259" i="1" s="1"/>
  <c r="IE259" i="1" a="1"/>
  <c r="IE259" i="1" s="1"/>
  <c r="IC259" i="1" a="1"/>
  <c r="IC259" i="1" s="1"/>
  <c r="GE259" i="1"/>
  <c r="GC259" i="1"/>
  <c r="GA259" i="1"/>
  <c r="EC259" i="1" a="1"/>
  <c r="EC259" i="1" s="1"/>
  <c r="EA259" i="1" a="1"/>
  <c r="EA259" i="1" s="1"/>
  <c r="DY259" i="1" a="1"/>
  <c r="DY259" i="1" s="1"/>
  <c r="DW259" i="1" a="1"/>
  <c r="DW259" i="1" s="1"/>
  <c r="BM259" i="1"/>
  <c r="BK259" i="1"/>
  <c r="BI259" i="1"/>
  <c r="J259" i="1"/>
  <c r="I259" i="1"/>
  <c r="KI258" i="1" a="1"/>
  <c r="KI258" i="1" s="1"/>
  <c r="KG258" i="1" a="1"/>
  <c r="KG258" i="1" s="1"/>
  <c r="KE258" i="1" a="1"/>
  <c r="KE258" i="1" s="1"/>
  <c r="IG258" i="1" a="1"/>
  <c r="IG258" i="1" s="1"/>
  <c r="IE258" i="1" a="1"/>
  <c r="IE258" i="1" s="1"/>
  <c r="IC258" i="1" a="1"/>
  <c r="IC258" i="1" s="1"/>
  <c r="GE258" i="1"/>
  <c r="GC258" i="1"/>
  <c r="GA258" i="1"/>
  <c r="GB258" i="1" s="1"/>
  <c r="EC258" i="1" a="1"/>
  <c r="EC258" i="1" s="1"/>
  <c r="EA258" i="1" a="1"/>
  <c r="EA258" i="1" s="1"/>
  <c r="DY258" i="1" a="1"/>
  <c r="DY258" i="1" s="1"/>
  <c r="DW258" i="1" a="1"/>
  <c r="DW258" i="1" s="1"/>
  <c r="BM258" i="1"/>
  <c r="BK258" i="1"/>
  <c r="BI258" i="1"/>
  <c r="J258" i="1"/>
  <c r="I258" i="1"/>
  <c r="KI257" i="1" a="1"/>
  <c r="KI257" i="1" s="1"/>
  <c r="KG257" i="1" a="1"/>
  <c r="KG257" i="1" s="1"/>
  <c r="KE257" i="1" a="1"/>
  <c r="KE257" i="1" s="1"/>
  <c r="IG257" i="1" a="1"/>
  <c r="IG257" i="1" s="1"/>
  <c r="IE257" i="1" a="1"/>
  <c r="IE257" i="1" s="1"/>
  <c r="IC257" i="1" a="1"/>
  <c r="IC257" i="1" s="1"/>
  <c r="GE257" i="1"/>
  <c r="GC257" i="1"/>
  <c r="GA257" i="1"/>
  <c r="EC257" i="1" a="1"/>
  <c r="EC257" i="1" s="1"/>
  <c r="ED257" i="1" s="1"/>
  <c r="EA257" i="1" a="1"/>
  <c r="EA257" i="1" s="1"/>
  <c r="DY257" i="1" a="1"/>
  <c r="DY257" i="1" s="1"/>
  <c r="DW257" i="1" a="1"/>
  <c r="DW257" i="1" s="1"/>
  <c r="BM257" i="1"/>
  <c r="BK257" i="1"/>
  <c r="BI257" i="1"/>
  <c r="J257" i="1"/>
  <c r="I257" i="1"/>
  <c r="KI256" i="1" a="1"/>
  <c r="KI256" i="1" s="1"/>
  <c r="KG256" i="1" a="1"/>
  <c r="KG256" i="1" s="1"/>
  <c r="KE256" i="1" a="1"/>
  <c r="KE256" i="1" s="1"/>
  <c r="IG256" i="1" a="1"/>
  <c r="IG256" i="1" s="1"/>
  <c r="IH256" i="1" s="1"/>
  <c r="IE256" i="1" a="1"/>
  <c r="IE256" i="1" s="1"/>
  <c r="IC256" i="1" a="1"/>
  <c r="IC256" i="1" s="1"/>
  <c r="GE256" i="1"/>
  <c r="GF256" i="1" s="1"/>
  <c r="GC256" i="1"/>
  <c r="GA256" i="1"/>
  <c r="EC256" i="1" a="1"/>
  <c r="EC256" i="1" s="1"/>
  <c r="ED256" i="1" s="1"/>
  <c r="EA256" i="1" a="1"/>
  <c r="EA256" i="1" s="1"/>
  <c r="EB256" i="1" s="1"/>
  <c r="DY256" i="1" a="1"/>
  <c r="DY256" i="1" s="1"/>
  <c r="DZ256" i="1" s="1"/>
  <c r="DW256" i="1" a="1"/>
  <c r="DW256" i="1" s="1"/>
  <c r="DX256" i="1" s="1"/>
  <c r="J256" i="1"/>
  <c r="KI255" i="1" a="1"/>
  <c r="KI255" i="1" s="1"/>
  <c r="KJ255" i="1" s="1"/>
  <c r="KG255" i="1" a="1"/>
  <c r="KG255" i="1" s="1"/>
  <c r="KH255" i="1" s="1"/>
  <c r="KE255" i="1" a="1"/>
  <c r="KE255" i="1" s="1"/>
  <c r="KF255" i="1" s="1"/>
  <c r="IG255" i="1" a="1"/>
  <c r="IG255" i="1" s="1"/>
  <c r="IH255" i="1" s="1"/>
  <c r="IE255" i="1" a="1"/>
  <c r="IE255" i="1" s="1"/>
  <c r="IF255" i="1" s="1"/>
  <c r="IC255" i="1" a="1"/>
  <c r="IC255" i="1" s="1"/>
  <c r="ID255" i="1" s="1"/>
  <c r="GE255" i="1"/>
  <c r="GF255" i="1" s="1"/>
  <c r="GC255" i="1"/>
  <c r="GD255" i="1" s="1"/>
  <c r="GA255" i="1"/>
  <c r="EC255" i="1" a="1"/>
  <c r="EC255" i="1" s="1"/>
  <c r="ED255" i="1" s="1"/>
  <c r="EA255" i="1" a="1"/>
  <c r="EA255" i="1" s="1"/>
  <c r="EB255" i="1" s="1"/>
  <c r="DY255" i="1" a="1"/>
  <c r="DY255" i="1" s="1"/>
  <c r="DZ255" i="1" s="1"/>
  <c r="DW255" i="1" a="1"/>
  <c r="DW255" i="1" s="1"/>
  <c r="BM255" i="1"/>
  <c r="BN255" i="1" s="1"/>
  <c r="BK255" i="1"/>
  <c r="BL255" i="1" s="1"/>
  <c r="BI255" i="1"/>
  <c r="J255" i="1"/>
  <c r="I255" i="1"/>
  <c r="KI254" i="1" a="1"/>
  <c r="KI254" i="1" s="1"/>
  <c r="KJ254" i="1" s="1"/>
  <c r="KG254" i="1" a="1"/>
  <c r="KG254" i="1" s="1"/>
  <c r="KE254" i="1" a="1"/>
  <c r="KE254" i="1" s="1"/>
  <c r="IG254" i="1" a="1"/>
  <c r="IG254" i="1" s="1"/>
  <c r="IH254" i="1" s="1"/>
  <c r="IE254" i="1" a="1"/>
  <c r="IE254" i="1" s="1"/>
  <c r="IC254" i="1" a="1"/>
  <c r="IC254" i="1" s="1"/>
  <c r="GE254" i="1"/>
  <c r="GC254" i="1"/>
  <c r="GA254" i="1"/>
  <c r="EC254" i="1" a="1"/>
  <c r="EC254" i="1" s="1"/>
  <c r="ED254" i="1" s="1"/>
  <c r="EA254" i="1" a="1"/>
  <c r="EA254" i="1" s="1"/>
  <c r="DY254" i="1" a="1"/>
  <c r="DY254" i="1" s="1"/>
  <c r="DW254" i="1" a="1"/>
  <c r="DW254" i="1" s="1"/>
  <c r="DX254" i="1" s="1"/>
  <c r="BM254" i="1"/>
  <c r="BK254" i="1"/>
  <c r="BI254" i="1"/>
  <c r="BJ254" i="1" s="1"/>
  <c r="J254" i="1"/>
  <c r="I254" i="1"/>
  <c r="KI253" i="1" a="1"/>
  <c r="KI253" i="1" s="1"/>
  <c r="KG253" i="1" a="1"/>
  <c r="KG253" i="1" s="1"/>
  <c r="KE253" i="1" a="1"/>
  <c r="KE253" i="1" s="1"/>
  <c r="KF253" i="1" s="1"/>
  <c r="IG253" i="1" a="1"/>
  <c r="IG253" i="1" s="1"/>
  <c r="IE253" i="1" a="1"/>
  <c r="IE253" i="1" s="1"/>
  <c r="IC253" i="1" a="1"/>
  <c r="IC253" i="1" s="1"/>
  <c r="GE253" i="1"/>
  <c r="GC253" i="1"/>
  <c r="GA253" i="1"/>
  <c r="EC253" i="1" a="1"/>
  <c r="EC253" i="1" s="1"/>
  <c r="EA253" i="1" a="1"/>
  <c r="EA253" i="1" s="1"/>
  <c r="EB253" i="1" s="1"/>
  <c r="DY253" i="1" a="1"/>
  <c r="DY253" i="1" s="1"/>
  <c r="DW253" i="1" a="1"/>
  <c r="DW253" i="1" s="1"/>
  <c r="BM253" i="1"/>
  <c r="BK253" i="1"/>
  <c r="BL253" i="1" s="1"/>
  <c r="BI253" i="1"/>
  <c r="J253" i="1"/>
  <c r="I253" i="1"/>
  <c r="KI252" i="1" a="1"/>
  <c r="KI252" i="1" s="1"/>
  <c r="KJ252" i="1" s="1"/>
  <c r="KG252" i="1" a="1"/>
  <c r="KG252" i="1" s="1"/>
  <c r="KH252" i="1" s="1"/>
  <c r="KE252" i="1" a="1"/>
  <c r="KE252" i="1" s="1"/>
  <c r="KF252" i="1" s="1"/>
  <c r="IG252" i="1" a="1"/>
  <c r="IG252" i="1" s="1"/>
  <c r="IH252" i="1" s="1"/>
  <c r="IE252" i="1" a="1"/>
  <c r="IE252" i="1" s="1"/>
  <c r="IF252" i="1" s="1"/>
  <c r="IC252" i="1" a="1"/>
  <c r="IC252" i="1" s="1"/>
  <c r="ID252" i="1" s="1"/>
  <c r="GE252" i="1"/>
  <c r="GF252" i="1" s="1"/>
  <c r="GC252" i="1"/>
  <c r="GD252" i="1" s="1"/>
  <c r="GA252" i="1"/>
  <c r="GB252" i="1" s="1"/>
  <c r="EC252" i="1" a="1"/>
  <c r="EC252" i="1" s="1"/>
  <c r="ED252" i="1" s="1"/>
  <c r="EA252" i="1" a="1"/>
  <c r="EA252" i="1" s="1"/>
  <c r="EB252" i="1" s="1"/>
  <c r="DY252" i="1" a="1"/>
  <c r="DY252" i="1" s="1"/>
  <c r="DZ252" i="1" s="1"/>
  <c r="DW252" i="1" a="1"/>
  <c r="DW252" i="1" s="1"/>
  <c r="DX252" i="1" s="1"/>
  <c r="BM252" i="1"/>
  <c r="BK252" i="1"/>
  <c r="BI252" i="1"/>
  <c r="J252" i="1"/>
  <c r="I252" i="1"/>
  <c r="EC251" i="1"/>
  <c r="ED251" i="1" s="1"/>
  <c r="EA251" i="1"/>
  <c r="EB251" i="1" s="1"/>
  <c r="DY251" i="1"/>
  <c r="DZ251" i="1" s="1"/>
  <c r="DX251" i="1"/>
  <c r="KI249" i="1" a="1"/>
  <c r="KI249" i="1" s="1"/>
  <c r="KJ249" i="1" s="1"/>
  <c r="KG249" i="1" a="1"/>
  <c r="KG249" i="1" s="1"/>
  <c r="KH249" i="1" s="1"/>
  <c r="KE249" i="1" a="1"/>
  <c r="KE249" i="1" s="1"/>
  <c r="KF249" i="1" s="1"/>
  <c r="IG249" i="1" a="1"/>
  <c r="IG249" i="1" s="1"/>
  <c r="IH249" i="1" s="1"/>
  <c r="IE249" i="1" a="1"/>
  <c r="IE249" i="1" s="1"/>
  <c r="IF249" i="1" s="1"/>
  <c r="IC249" i="1" a="1"/>
  <c r="IC249" i="1" s="1"/>
  <c r="ID249" i="1" s="1"/>
  <c r="GE249" i="1" a="1"/>
  <c r="GE249" i="1" s="1"/>
  <c r="GF249" i="1" s="1"/>
  <c r="GC249" i="1" a="1"/>
  <c r="GC249" i="1" s="1"/>
  <c r="GD249" i="1" s="1"/>
  <c r="GA249" i="1" a="1"/>
  <c r="GA249" i="1" s="1"/>
  <c r="GB249" i="1" s="1"/>
  <c r="EC249" i="1" a="1"/>
  <c r="EC249" i="1" s="1"/>
  <c r="ED249" i="1" s="1"/>
  <c r="EA249" i="1" a="1"/>
  <c r="EA249" i="1" s="1"/>
  <c r="EB249" i="1" s="1"/>
  <c r="DY249" i="1" a="1"/>
  <c r="DY249" i="1" s="1"/>
  <c r="DZ249" i="1" s="1"/>
  <c r="DW249" i="1" a="1"/>
  <c r="DW249" i="1" s="1"/>
  <c r="DX249" i="1" s="1"/>
  <c r="J249" i="1"/>
  <c r="I249" i="1"/>
  <c r="KI248" i="1" a="1"/>
  <c r="KI248" i="1" s="1"/>
  <c r="KJ248" i="1" s="1"/>
  <c r="KG248" i="1" a="1"/>
  <c r="KG248" i="1" s="1"/>
  <c r="KH248" i="1" s="1"/>
  <c r="KE248" i="1" a="1"/>
  <c r="KE248" i="1" s="1"/>
  <c r="KF248" i="1" s="1"/>
  <c r="IG248" i="1" a="1"/>
  <c r="IG248" i="1" s="1"/>
  <c r="IH248" i="1" s="1"/>
  <c r="IE248" i="1" a="1"/>
  <c r="IE248" i="1" s="1"/>
  <c r="IF248" i="1" s="1"/>
  <c r="IC248" i="1" a="1"/>
  <c r="IC248" i="1" s="1"/>
  <c r="ID248" i="1" s="1"/>
  <c r="GE248" i="1" a="1"/>
  <c r="GE248" i="1" s="1"/>
  <c r="GF248" i="1" s="1"/>
  <c r="GC248" i="1" a="1"/>
  <c r="GC248" i="1" s="1"/>
  <c r="GD248" i="1" s="1"/>
  <c r="GA248" i="1" a="1"/>
  <c r="GA248" i="1" s="1"/>
  <c r="GB248" i="1" s="1"/>
  <c r="EC248" i="1" a="1"/>
  <c r="EC248" i="1" s="1"/>
  <c r="ED248" i="1" s="1"/>
  <c r="EA248" i="1" a="1"/>
  <c r="EA248" i="1" s="1"/>
  <c r="EB248" i="1" s="1"/>
  <c r="DY248" i="1" a="1"/>
  <c r="DY248" i="1" s="1"/>
  <c r="DZ248" i="1" s="1"/>
  <c r="DW248" i="1" a="1"/>
  <c r="DW248" i="1" s="1"/>
  <c r="DX248" i="1" s="1"/>
  <c r="KI247" i="1" a="1"/>
  <c r="KI247" i="1" s="1"/>
  <c r="KJ247" i="1" s="1"/>
  <c r="KG247" i="1" a="1"/>
  <c r="KG247" i="1" s="1"/>
  <c r="KH247" i="1" s="1"/>
  <c r="KE247" i="1" a="1"/>
  <c r="KE247" i="1" s="1"/>
  <c r="KF247" i="1" s="1"/>
  <c r="IG247" i="1" a="1"/>
  <c r="IG247" i="1" s="1"/>
  <c r="IH247" i="1" s="1"/>
  <c r="IE247" i="1" a="1"/>
  <c r="IE247" i="1" s="1"/>
  <c r="IF247" i="1" s="1"/>
  <c r="IC247" i="1" a="1"/>
  <c r="IC247" i="1" s="1"/>
  <c r="ID247" i="1" s="1"/>
  <c r="GE247" i="1" a="1"/>
  <c r="GE247" i="1" s="1"/>
  <c r="GF247" i="1" s="1"/>
  <c r="GC247" i="1" a="1"/>
  <c r="GC247" i="1" s="1"/>
  <c r="GD247" i="1" s="1"/>
  <c r="GA247" i="1" a="1"/>
  <c r="GA247" i="1" s="1"/>
  <c r="GB247" i="1" s="1"/>
  <c r="EC247" i="1" a="1"/>
  <c r="EC247" i="1" s="1"/>
  <c r="ED247" i="1" s="1"/>
  <c r="EA247" i="1" a="1"/>
  <c r="EA247" i="1" s="1"/>
  <c r="EB247" i="1" s="1"/>
  <c r="DY247" i="1" a="1"/>
  <c r="DY247" i="1" s="1"/>
  <c r="DZ247" i="1" s="1"/>
  <c r="DW247" i="1" a="1"/>
  <c r="DW247" i="1" s="1"/>
  <c r="DX247" i="1" s="1"/>
  <c r="KI246" i="1" a="1"/>
  <c r="KI246" i="1" s="1"/>
  <c r="KJ246" i="1" s="1"/>
  <c r="KG246" i="1" a="1"/>
  <c r="KG246" i="1" s="1"/>
  <c r="KH246" i="1" s="1"/>
  <c r="KE246" i="1" a="1"/>
  <c r="KE246" i="1" s="1"/>
  <c r="KF246" i="1" s="1"/>
  <c r="IG246" i="1" a="1"/>
  <c r="IG246" i="1" s="1"/>
  <c r="IH246" i="1" s="1"/>
  <c r="IE246" i="1" a="1"/>
  <c r="IE246" i="1" s="1"/>
  <c r="IF246" i="1" s="1"/>
  <c r="IC246" i="1" a="1"/>
  <c r="IC246" i="1" s="1"/>
  <c r="ID246" i="1" s="1"/>
  <c r="GE246" i="1" a="1"/>
  <c r="GE246" i="1" s="1"/>
  <c r="GF246" i="1" s="1"/>
  <c r="GC246" i="1" a="1"/>
  <c r="GC246" i="1" s="1"/>
  <c r="GD246" i="1" s="1"/>
  <c r="GA246" i="1" a="1"/>
  <c r="GA246" i="1" s="1"/>
  <c r="GB246" i="1" s="1"/>
  <c r="EC246" i="1" a="1"/>
  <c r="EC246" i="1" s="1"/>
  <c r="ED246" i="1" s="1"/>
  <c r="EA246" i="1" a="1"/>
  <c r="EA246" i="1" s="1"/>
  <c r="EB246" i="1" s="1"/>
  <c r="DY246" i="1" a="1"/>
  <c r="DY246" i="1" s="1"/>
  <c r="DZ246" i="1" s="1"/>
  <c r="DW246" i="1" a="1"/>
  <c r="DW246" i="1" s="1"/>
  <c r="DX246" i="1" s="1"/>
  <c r="KI245" i="1" a="1"/>
  <c r="KI245" i="1" s="1"/>
  <c r="KJ245" i="1" s="1"/>
  <c r="KG245" i="1" a="1"/>
  <c r="KG245" i="1" s="1"/>
  <c r="KH245" i="1" s="1"/>
  <c r="KE245" i="1" a="1"/>
  <c r="KE245" i="1" s="1"/>
  <c r="IG245" i="1" a="1"/>
  <c r="IG245" i="1" s="1"/>
  <c r="IE245" i="1" a="1"/>
  <c r="IE245" i="1" s="1"/>
  <c r="IF245" i="1" s="1"/>
  <c r="IC245" i="1" a="1"/>
  <c r="IC245" i="1" s="1"/>
  <c r="ID245" i="1" s="1"/>
  <c r="GE245" i="1" a="1"/>
  <c r="GE245" i="1" s="1"/>
  <c r="GF245" i="1" s="1"/>
  <c r="GC245" i="1" a="1"/>
  <c r="GC245" i="1" s="1"/>
  <c r="GA245" i="1" a="1"/>
  <c r="GA245" i="1" s="1"/>
  <c r="EC245" i="1" a="1"/>
  <c r="EC245" i="1" s="1"/>
  <c r="ED245" i="1" s="1"/>
  <c r="EA245" i="1" a="1"/>
  <c r="EA245" i="1" s="1"/>
  <c r="EB245" i="1" s="1"/>
  <c r="DY245" i="1" a="1"/>
  <c r="DY245" i="1" s="1"/>
  <c r="DW245" i="1" a="1"/>
  <c r="DW245" i="1" s="1"/>
  <c r="J245" i="1"/>
  <c r="I245" i="1"/>
  <c r="KI244" i="1" a="1"/>
  <c r="KI244" i="1" s="1"/>
  <c r="KJ244" i="1" s="1"/>
  <c r="KG244" i="1" a="1"/>
  <c r="KG244" i="1" s="1"/>
  <c r="KH244" i="1" s="1"/>
  <c r="KE244" i="1" a="1"/>
  <c r="KE244" i="1" s="1"/>
  <c r="IG244" i="1" a="1"/>
  <c r="IG244" i="1" s="1"/>
  <c r="IH244" i="1" s="1"/>
  <c r="IE244" i="1" a="1"/>
  <c r="IE244" i="1" s="1"/>
  <c r="IC244" i="1" a="1"/>
  <c r="IC244" i="1" s="1"/>
  <c r="GE244" i="1" a="1"/>
  <c r="GE244" i="1" s="1"/>
  <c r="GC244" i="1" a="1"/>
  <c r="GC244" i="1" s="1"/>
  <c r="GA244" i="1" a="1"/>
  <c r="GA244" i="1" s="1"/>
  <c r="GB244" i="1" s="1"/>
  <c r="EC244" i="1" a="1"/>
  <c r="EC244" i="1" s="1"/>
  <c r="EA244" i="1" a="1"/>
  <c r="EA244" i="1" s="1"/>
  <c r="EB244" i="1" s="1"/>
  <c r="DY244" i="1" a="1"/>
  <c r="DY244" i="1" s="1"/>
  <c r="DW244" i="1" a="1"/>
  <c r="DW244" i="1" s="1"/>
  <c r="DX244" i="1" s="1"/>
  <c r="J244" i="1"/>
  <c r="I244" i="1"/>
  <c r="KI243" i="1" a="1"/>
  <c r="KI243" i="1" s="1"/>
  <c r="KJ243" i="1" s="1"/>
  <c r="KG243" i="1" a="1"/>
  <c r="KG243" i="1" s="1"/>
  <c r="KE243" i="1" a="1"/>
  <c r="KE243" i="1" s="1"/>
  <c r="IG243" i="1" a="1"/>
  <c r="IG243" i="1" s="1"/>
  <c r="IE243" i="1" a="1"/>
  <c r="IE243" i="1" s="1"/>
  <c r="IC243" i="1" a="1"/>
  <c r="IC243" i="1" s="1"/>
  <c r="GE243" i="1" a="1"/>
  <c r="GE243" i="1" s="1"/>
  <c r="GF243" i="1" s="1"/>
  <c r="GC243" i="1" a="1"/>
  <c r="GC243" i="1" s="1"/>
  <c r="GA243" i="1" a="1"/>
  <c r="GA243" i="1" s="1"/>
  <c r="EC243" i="1" a="1"/>
  <c r="EC243" i="1" s="1"/>
  <c r="EA243" i="1" a="1"/>
  <c r="EA243" i="1" s="1"/>
  <c r="EB243" i="1" s="1"/>
  <c r="DY243" i="1" a="1"/>
  <c r="DY243" i="1" s="1"/>
  <c r="DZ243" i="1" s="1"/>
  <c r="DW243" i="1" a="1"/>
  <c r="DW243" i="1" s="1"/>
  <c r="J243" i="1"/>
  <c r="I243" i="1"/>
  <c r="KI242" i="1" a="1"/>
  <c r="KI242" i="1" s="1"/>
  <c r="KG242" i="1" a="1"/>
  <c r="KG242" i="1" s="1"/>
  <c r="KE242" i="1" a="1"/>
  <c r="KE242" i="1" s="1"/>
  <c r="IG242" i="1" a="1"/>
  <c r="IG242" i="1" s="1"/>
  <c r="IE242" i="1" a="1"/>
  <c r="IE242" i="1" s="1"/>
  <c r="IC242" i="1" a="1"/>
  <c r="IC242" i="1" s="1"/>
  <c r="GE242" i="1"/>
  <c r="GF242" i="1" s="1"/>
  <c r="GC242" i="1"/>
  <c r="GA242" i="1"/>
  <c r="EC242" i="1" a="1"/>
  <c r="EC242" i="1" s="1"/>
  <c r="EA242" i="1" a="1"/>
  <c r="EA242" i="1" s="1"/>
  <c r="DY242" i="1" a="1"/>
  <c r="DY242" i="1" s="1"/>
  <c r="DW242" i="1" a="1"/>
  <c r="DW242" i="1" s="1"/>
  <c r="J242" i="1"/>
  <c r="I242" i="1"/>
  <c r="KI241" i="1" a="1"/>
  <c r="KI241" i="1" s="1"/>
  <c r="KJ241" i="1" s="1"/>
  <c r="KG241" i="1" a="1"/>
  <c r="KG241" i="1" s="1"/>
  <c r="KE241" i="1" a="1"/>
  <c r="KE241" i="1" s="1"/>
  <c r="IG241" i="1" a="1"/>
  <c r="IG241" i="1" s="1"/>
  <c r="IE241" i="1" a="1"/>
  <c r="IE241" i="1" s="1"/>
  <c r="IF241" i="1" s="1"/>
  <c r="IC241" i="1" a="1"/>
  <c r="IC241" i="1" s="1"/>
  <c r="ID241" i="1" s="1"/>
  <c r="GE241" i="1"/>
  <c r="GC241" i="1"/>
  <c r="GD241" i="1" s="1"/>
  <c r="GA241" i="1"/>
  <c r="EC241" i="1" a="1"/>
  <c r="EC241" i="1" s="1"/>
  <c r="ED241" i="1" s="1"/>
  <c r="EA241" i="1" a="1"/>
  <c r="EA241" i="1" s="1"/>
  <c r="DY241" i="1" a="1"/>
  <c r="DY241" i="1" s="1"/>
  <c r="DW241" i="1" a="1"/>
  <c r="DW241" i="1" s="1"/>
  <c r="J241" i="1"/>
  <c r="I241" i="1"/>
  <c r="KI240" i="1" a="1"/>
  <c r="KI240" i="1" s="1"/>
  <c r="KJ240" i="1" s="1"/>
  <c r="KG240" i="1" a="1"/>
  <c r="KG240" i="1" s="1"/>
  <c r="KE240" i="1" a="1"/>
  <c r="KE240" i="1" s="1"/>
  <c r="KF240" i="1" s="1"/>
  <c r="IG240" i="1" a="1"/>
  <c r="IG240" i="1" s="1"/>
  <c r="IH240" i="1" s="1"/>
  <c r="IE240" i="1" a="1"/>
  <c r="IE240" i="1" s="1"/>
  <c r="IF240" i="1" s="1"/>
  <c r="IC240" i="1" a="1"/>
  <c r="IC240" i="1" s="1"/>
  <c r="ID240" i="1" s="1"/>
  <c r="GE240" i="1"/>
  <c r="GC240" i="1"/>
  <c r="GD240" i="1" s="1"/>
  <c r="GA240" i="1"/>
  <c r="CZ240" i="1"/>
  <c r="J240" i="1"/>
  <c r="I240" i="1"/>
  <c r="KI239" i="1" a="1"/>
  <c r="KI239" i="1" s="1"/>
  <c r="KJ239" i="1" s="1"/>
  <c r="KG239" i="1" a="1"/>
  <c r="KG239" i="1" s="1"/>
  <c r="KH239" i="1" s="1"/>
  <c r="KE239" i="1" a="1"/>
  <c r="KE239" i="1" s="1"/>
  <c r="IG239" i="1" a="1"/>
  <c r="IG239" i="1" s="1"/>
  <c r="IH239" i="1" s="1"/>
  <c r="IE239" i="1" a="1"/>
  <c r="IE239" i="1" s="1"/>
  <c r="IF239" i="1" s="1"/>
  <c r="IC239" i="1" a="1"/>
  <c r="IC239" i="1" s="1"/>
  <c r="ID239" i="1" s="1"/>
  <c r="GE239" i="1"/>
  <c r="GF239" i="1" s="1"/>
  <c r="GC239" i="1"/>
  <c r="GD239" i="1" s="1"/>
  <c r="GA239" i="1"/>
  <c r="GB239" i="1" s="1"/>
  <c r="CZ239" i="1"/>
  <c r="J239" i="1"/>
  <c r="I239" i="1"/>
  <c r="KI238" i="1" a="1"/>
  <c r="KI238" i="1" s="1"/>
  <c r="KG238" i="1" a="1"/>
  <c r="KG238" i="1" s="1"/>
  <c r="KE238" i="1" a="1"/>
  <c r="KE238" i="1" s="1"/>
  <c r="IG238" i="1" a="1"/>
  <c r="IG238" i="1" s="1"/>
  <c r="IE238" i="1" a="1"/>
  <c r="IE238" i="1" s="1"/>
  <c r="IC238" i="1" a="1"/>
  <c r="IC238" i="1" s="1"/>
  <c r="GE238" i="1"/>
  <c r="GF238" i="1" s="1"/>
  <c r="GC238" i="1"/>
  <c r="GA238" i="1"/>
  <c r="CZ238" i="1"/>
  <c r="EA238" i="1" s="1" a="1"/>
  <c r="EA238" i="1" s="1"/>
  <c r="J238" i="1"/>
  <c r="I238" i="1"/>
  <c r="KI237" i="1" a="1"/>
  <c r="KI237" i="1" s="1"/>
  <c r="KJ237" i="1" s="1"/>
  <c r="KG237" i="1" a="1"/>
  <c r="KG237" i="1" s="1"/>
  <c r="KH237" i="1" s="1"/>
  <c r="KE237" i="1" a="1"/>
  <c r="KE237" i="1" s="1"/>
  <c r="IG237" i="1" a="1"/>
  <c r="IG237" i="1" s="1"/>
  <c r="IH237" i="1" s="1"/>
  <c r="IE237" i="1" a="1"/>
  <c r="IE237" i="1" s="1"/>
  <c r="IF237" i="1" s="1"/>
  <c r="IC237" i="1" a="1"/>
  <c r="IC237" i="1" s="1"/>
  <c r="ID237" i="1" s="1"/>
  <c r="GE237" i="1"/>
  <c r="GC237" i="1"/>
  <c r="GA237" i="1"/>
  <c r="GB237" i="1" s="1"/>
  <c r="EC237" i="1" a="1"/>
  <c r="EC237" i="1" s="1"/>
  <c r="EA237" i="1" a="1"/>
  <c r="EA237" i="1" s="1"/>
  <c r="EB237" i="1" s="1"/>
  <c r="DY237" i="1" a="1"/>
  <c r="DY237" i="1" s="1"/>
  <c r="DW237" i="1" a="1"/>
  <c r="DW237" i="1" s="1"/>
  <c r="DX237" i="1" s="1"/>
  <c r="J237" i="1"/>
  <c r="I237" i="1"/>
  <c r="KI236" i="1" a="1"/>
  <c r="KI236" i="1" s="1"/>
  <c r="KG236" i="1" a="1"/>
  <c r="KG236" i="1" s="1"/>
  <c r="KE236" i="1" a="1"/>
  <c r="KE236" i="1" s="1"/>
  <c r="KF236" i="1" s="1"/>
  <c r="IG236" i="1" a="1"/>
  <c r="IG236" i="1" s="1"/>
  <c r="IE236" i="1" a="1"/>
  <c r="IE236" i="1" s="1"/>
  <c r="IC236" i="1" a="1"/>
  <c r="IC236" i="1" s="1"/>
  <c r="ID236" i="1" s="1"/>
  <c r="GE236" i="1"/>
  <c r="GC236" i="1"/>
  <c r="GA236" i="1"/>
  <c r="CZ236" i="1"/>
  <c r="EC236" i="1" s="1" a="1"/>
  <c r="EC236" i="1" s="1"/>
  <c r="ED236" i="1" s="1"/>
  <c r="J236" i="1"/>
  <c r="I236" i="1"/>
  <c r="KI235" i="1" a="1"/>
  <c r="KI235" i="1" s="1"/>
  <c r="KJ235" i="1" s="1"/>
  <c r="KG235" i="1" a="1"/>
  <c r="KG235" i="1" s="1"/>
  <c r="KH235" i="1" s="1"/>
  <c r="KE235" i="1" a="1"/>
  <c r="KE235" i="1" s="1"/>
  <c r="KF235" i="1" s="1"/>
  <c r="IG235" i="1" a="1"/>
  <c r="IG235" i="1" s="1"/>
  <c r="IH235" i="1" s="1"/>
  <c r="IE235" i="1" a="1"/>
  <c r="IE235" i="1" s="1"/>
  <c r="IF235" i="1" s="1"/>
  <c r="IC235" i="1" a="1"/>
  <c r="IC235" i="1" s="1"/>
  <c r="ID235" i="1" s="1"/>
  <c r="GE235" i="1"/>
  <c r="GF235" i="1" s="1"/>
  <c r="GC235" i="1"/>
  <c r="GA235" i="1"/>
  <c r="CZ235" i="1"/>
  <c r="DY235" i="1" s="1" a="1"/>
  <c r="DY235" i="1" s="1"/>
  <c r="DZ235" i="1" s="1"/>
  <c r="J235" i="1"/>
  <c r="I235" i="1"/>
  <c r="KI234" i="1" a="1"/>
  <c r="KI234" i="1" s="1"/>
  <c r="KG234" i="1" a="1"/>
  <c r="KG234" i="1" s="1"/>
  <c r="KE234" i="1" a="1"/>
  <c r="KE234" i="1" s="1"/>
  <c r="KF234" i="1" s="1"/>
  <c r="IG234" i="1" a="1"/>
  <c r="IG234" i="1" s="1"/>
  <c r="IH234" i="1" s="1"/>
  <c r="IE234" i="1" a="1"/>
  <c r="IE234" i="1" s="1"/>
  <c r="IF234" i="1" s="1"/>
  <c r="IC234" i="1" a="1"/>
  <c r="IC234" i="1" s="1"/>
  <c r="GE234" i="1"/>
  <c r="GF234" i="1" s="1"/>
  <c r="GC234" i="1"/>
  <c r="GA234" i="1"/>
  <c r="EC234" i="1" a="1"/>
  <c r="EC234" i="1" s="1"/>
  <c r="ED234" i="1" s="1"/>
  <c r="EA234" i="1" a="1"/>
  <c r="EA234" i="1" s="1"/>
  <c r="DY234" i="1" a="1"/>
  <c r="DY234" i="1" s="1"/>
  <c r="DZ234" i="1" s="1"/>
  <c r="DW234" i="1" a="1"/>
  <c r="DW234" i="1" s="1"/>
  <c r="DX234" i="1" s="1"/>
  <c r="J234" i="1"/>
  <c r="I234" i="1"/>
  <c r="KI233" i="1" a="1"/>
  <c r="KI233" i="1" s="1"/>
  <c r="KG233" i="1" a="1"/>
  <c r="KG233" i="1" s="1"/>
  <c r="KH233" i="1" s="1"/>
  <c r="KE233" i="1" a="1"/>
  <c r="KE233" i="1" s="1"/>
  <c r="KF233" i="1" s="1"/>
  <c r="IG233" i="1" a="1"/>
  <c r="IG233" i="1" s="1"/>
  <c r="IH233" i="1" s="1"/>
  <c r="IE233" i="1" a="1"/>
  <c r="IE233" i="1" s="1"/>
  <c r="IF233" i="1" s="1"/>
  <c r="IC233" i="1" a="1"/>
  <c r="IC233" i="1" s="1"/>
  <c r="ID233" i="1" s="1"/>
  <c r="GE233" i="1"/>
  <c r="GF233" i="1" s="1"/>
  <c r="GC233" i="1"/>
  <c r="GA233" i="1"/>
  <c r="GB233" i="1" s="1"/>
  <c r="CZ233" i="1"/>
  <c r="DW233" i="1" s="1" a="1"/>
  <c r="DW233" i="1" s="1"/>
  <c r="DX233" i="1" s="1"/>
  <c r="J233" i="1"/>
  <c r="I233" i="1"/>
  <c r="KI232" i="1" a="1"/>
  <c r="KI232" i="1" s="1"/>
  <c r="KG232" i="1" a="1"/>
  <c r="KG232" i="1" s="1"/>
  <c r="KH232" i="1" s="1"/>
  <c r="KE232" i="1" a="1"/>
  <c r="KE232" i="1" s="1"/>
  <c r="KF232" i="1" s="1"/>
  <c r="IG232" i="1" a="1"/>
  <c r="IG232" i="1" s="1"/>
  <c r="IE232" i="1" a="1"/>
  <c r="IE232" i="1" s="1"/>
  <c r="IC232" i="1" a="1"/>
  <c r="IC232" i="1" s="1"/>
  <c r="GE232" i="1"/>
  <c r="GC232" i="1"/>
  <c r="GA232" i="1"/>
  <c r="CZ232" i="1"/>
  <c r="J232" i="1"/>
  <c r="I232" i="1"/>
  <c r="KI231" i="1" a="1"/>
  <c r="KI231" i="1" s="1"/>
  <c r="KJ231" i="1" s="1"/>
  <c r="KG231" i="1" a="1"/>
  <c r="KG231" i="1" s="1"/>
  <c r="KH231" i="1" s="1"/>
  <c r="KE231" i="1" a="1"/>
  <c r="KE231" i="1" s="1"/>
  <c r="KF231" i="1" s="1"/>
  <c r="IG231" i="1" a="1"/>
  <c r="IG231" i="1" s="1"/>
  <c r="IE231" i="1" a="1"/>
  <c r="IE231" i="1" s="1"/>
  <c r="IF231" i="1" s="1"/>
  <c r="IC231" i="1" a="1"/>
  <c r="IC231" i="1" s="1"/>
  <c r="ID231" i="1" s="1"/>
  <c r="GE231" i="1"/>
  <c r="GF231" i="1" s="1"/>
  <c r="GC231" i="1"/>
  <c r="GD231" i="1" s="1"/>
  <c r="GA231" i="1"/>
  <c r="GB231" i="1" s="1"/>
  <c r="CZ231" i="1"/>
  <c r="J231" i="1"/>
  <c r="I231" i="1"/>
  <c r="KI230" i="1" a="1"/>
  <c r="KI230" i="1" s="1"/>
  <c r="KG230" i="1" a="1"/>
  <c r="KG230" i="1" s="1"/>
  <c r="KH230" i="1" s="1"/>
  <c r="KE230" i="1" a="1"/>
  <c r="KE230" i="1" s="1"/>
  <c r="IG230" i="1" a="1"/>
  <c r="IG230" i="1" s="1"/>
  <c r="IH230" i="1" s="1"/>
  <c r="IE230" i="1" a="1"/>
  <c r="IE230" i="1" s="1"/>
  <c r="IF230" i="1" s="1"/>
  <c r="IC230" i="1" a="1"/>
  <c r="IC230" i="1" s="1"/>
  <c r="GE230" i="1"/>
  <c r="GC230" i="1"/>
  <c r="GA230" i="1"/>
  <c r="CZ230" i="1"/>
  <c r="DW230" i="1" s="1" a="1"/>
  <c r="DW230" i="1" s="1"/>
  <c r="J230" i="1"/>
  <c r="I230" i="1"/>
  <c r="KI229" i="1" a="1"/>
  <c r="KI229" i="1" s="1"/>
  <c r="KJ229" i="1" s="1"/>
  <c r="KG229" i="1" a="1"/>
  <c r="KG229" i="1" s="1"/>
  <c r="KH229" i="1" s="1"/>
  <c r="KE229" i="1" a="1"/>
  <c r="KE229" i="1" s="1"/>
  <c r="KF229" i="1" s="1"/>
  <c r="IG229" i="1" a="1"/>
  <c r="IG229" i="1" s="1"/>
  <c r="IH229" i="1" s="1"/>
  <c r="IE229" i="1" a="1"/>
  <c r="IE229" i="1" s="1"/>
  <c r="IF229" i="1" s="1"/>
  <c r="IC229" i="1" a="1"/>
  <c r="IC229" i="1" s="1"/>
  <c r="ID229" i="1" s="1"/>
  <c r="GE229" i="1" a="1"/>
  <c r="GE229" i="1" s="1"/>
  <c r="GF229" i="1" s="1"/>
  <c r="GC229" i="1" a="1"/>
  <c r="GC229" i="1" s="1"/>
  <c r="GD229" i="1" s="1"/>
  <c r="GA229" i="1" a="1"/>
  <c r="GA229" i="1" s="1"/>
  <c r="GB229" i="1" s="1"/>
  <c r="EC229" i="1"/>
  <c r="ED229" i="1" s="1"/>
  <c r="EA229" i="1"/>
  <c r="EB229" i="1" s="1"/>
  <c r="DY229" i="1"/>
  <c r="DZ229" i="1" s="1"/>
  <c r="DX229" i="1"/>
  <c r="KI228" i="1" a="1"/>
  <c r="KI228" i="1" s="1"/>
  <c r="KJ228" i="1" s="1"/>
  <c r="KG228" i="1" a="1"/>
  <c r="KG228" i="1" s="1"/>
  <c r="KH228" i="1" s="1"/>
  <c r="KE228" i="1" a="1"/>
  <c r="KE228" i="1" s="1"/>
  <c r="KF228" i="1" s="1"/>
  <c r="IG228" i="1" a="1"/>
  <c r="IG228" i="1" s="1"/>
  <c r="IH228" i="1" s="1"/>
  <c r="IE228" i="1" a="1"/>
  <c r="IE228" i="1" s="1"/>
  <c r="IF228" i="1" s="1"/>
  <c r="IC228" i="1" a="1"/>
  <c r="IC228" i="1" s="1"/>
  <c r="ID228" i="1" s="1"/>
  <c r="KI227" i="1" a="1"/>
  <c r="KI227" i="1" s="1"/>
  <c r="KG227" i="1" a="1"/>
  <c r="KG227" i="1" s="1"/>
  <c r="KE227" i="1" a="1"/>
  <c r="KE227" i="1" s="1"/>
  <c r="IG227" i="1" a="1"/>
  <c r="IG227" i="1" s="1"/>
  <c r="IE227" i="1" a="1"/>
  <c r="IE227" i="1" s="1"/>
  <c r="IC227" i="1" a="1"/>
  <c r="IC227" i="1" s="1"/>
  <c r="GE227" i="1" a="1"/>
  <c r="GE227" i="1" s="1"/>
  <c r="GC227" i="1" a="1"/>
  <c r="GC227" i="1" s="1"/>
  <c r="GA227" i="1" a="1"/>
  <c r="GA227" i="1" s="1"/>
  <c r="EC227" i="1" a="1"/>
  <c r="EC227" i="1" s="1"/>
  <c r="EA227" i="1" a="1"/>
  <c r="EA227" i="1" s="1"/>
  <c r="DY227" i="1" a="1"/>
  <c r="DY227" i="1" s="1"/>
  <c r="DW227" i="1" a="1"/>
  <c r="DW227" i="1" s="1"/>
  <c r="J227" i="1"/>
  <c r="KI226" i="1" a="1"/>
  <c r="KI226" i="1" s="1"/>
  <c r="KG226" i="1" a="1"/>
  <c r="KG226" i="1" s="1"/>
  <c r="KE226" i="1" a="1"/>
  <c r="KE226" i="1" s="1"/>
  <c r="IG226" i="1" a="1"/>
  <c r="IG226" i="1" s="1"/>
  <c r="IE226" i="1" a="1"/>
  <c r="IE226" i="1" s="1"/>
  <c r="IC226" i="1" a="1"/>
  <c r="IC226" i="1" s="1"/>
  <c r="GE226" i="1" a="1"/>
  <c r="GE226" i="1" s="1"/>
  <c r="GC226" i="1" a="1"/>
  <c r="GC226" i="1" s="1"/>
  <c r="GA226" i="1" a="1"/>
  <c r="GA226" i="1" s="1"/>
  <c r="EC226" i="1" a="1"/>
  <c r="EC226" i="1" s="1"/>
  <c r="EA226" i="1" a="1"/>
  <c r="EA226" i="1" s="1"/>
  <c r="DY226" i="1" a="1"/>
  <c r="DY226" i="1" s="1"/>
  <c r="DW226" i="1" a="1"/>
  <c r="DW226" i="1" s="1"/>
  <c r="J226" i="1"/>
  <c r="KI225" i="1" a="1"/>
  <c r="KI225" i="1" s="1"/>
  <c r="KJ225" i="1" s="1"/>
  <c r="KG225" i="1" a="1"/>
  <c r="KG225" i="1" s="1"/>
  <c r="KH225" i="1" s="1"/>
  <c r="KE225" i="1" a="1"/>
  <c r="KE225" i="1" s="1"/>
  <c r="KF225" i="1" s="1"/>
  <c r="IG225" i="1" a="1"/>
  <c r="IG225" i="1" s="1"/>
  <c r="IH225" i="1" s="1"/>
  <c r="IE225" i="1" a="1"/>
  <c r="IE225" i="1" s="1"/>
  <c r="IF225" i="1" s="1"/>
  <c r="IC225" i="1" a="1"/>
  <c r="IC225" i="1" s="1"/>
  <c r="ID225" i="1" s="1"/>
  <c r="GE225" i="1" a="1"/>
  <c r="GE225" i="1" s="1"/>
  <c r="GF225" i="1" s="1"/>
  <c r="GC225" i="1" a="1"/>
  <c r="GC225" i="1" s="1"/>
  <c r="GD225" i="1" s="1"/>
  <c r="GA225" i="1" a="1"/>
  <c r="GA225" i="1" s="1"/>
  <c r="GB225" i="1" s="1"/>
  <c r="EC225" i="1" a="1"/>
  <c r="EC225" i="1" s="1"/>
  <c r="ED225" i="1" s="1"/>
  <c r="EA225" i="1" a="1"/>
  <c r="EA225" i="1" s="1"/>
  <c r="EB225" i="1" s="1"/>
  <c r="DY225" i="1" a="1"/>
  <c r="DY225" i="1" s="1"/>
  <c r="DZ225" i="1" s="1"/>
  <c r="DW225" i="1" a="1"/>
  <c r="DW225" i="1" s="1"/>
  <c r="DX225" i="1" s="1"/>
  <c r="J225" i="1"/>
  <c r="KI224" i="1" a="1"/>
  <c r="KI224" i="1" s="1"/>
  <c r="KJ224" i="1" s="1"/>
  <c r="KG224" i="1" a="1"/>
  <c r="KG224" i="1" s="1"/>
  <c r="KH224" i="1" s="1"/>
  <c r="KE224" i="1" a="1"/>
  <c r="KE224" i="1" s="1"/>
  <c r="KF224" i="1" s="1"/>
  <c r="IG224" i="1" a="1"/>
  <c r="IG224" i="1" s="1"/>
  <c r="IH224" i="1" s="1"/>
  <c r="IE224" i="1" a="1"/>
  <c r="IE224" i="1" s="1"/>
  <c r="IF224" i="1" s="1"/>
  <c r="IC224" i="1" a="1"/>
  <c r="IC224" i="1" s="1"/>
  <c r="ID224" i="1" s="1"/>
  <c r="GE224" i="1" a="1"/>
  <c r="GE224" i="1" s="1"/>
  <c r="GF224" i="1" s="1"/>
  <c r="GC224" i="1" a="1"/>
  <c r="GC224" i="1" s="1"/>
  <c r="GD224" i="1" s="1"/>
  <c r="GA224" i="1" a="1"/>
  <c r="GA224" i="1" s="1"/>
  <c r="GB224" i="1" s="1"/>
  <c r="EC224" i="1" a="1"/>
  <c r="EC224" i="1" s="1"/>
  <c r="ED224" i="1" s="1"/>
  <c r="EA224" i="1" a="1"/>
  <c r="EA224" i="1" s="1"/>
  <c r="EB224" i="1" s="1"/>
  <c r="DY224" i="1" a="1"/>
  <c r="DY224" i="1" s="1"/>
  <c r="DW224" i="1" a="1"/>
  <c r="DW224" i="1" s="1"/>
  <c r="DX224" i="1" s="1"/>
  <c r="J224" i="1"/>
  <c r="KI223" i="1" a="1"/>
  <c r="KI223" i="1" s="1"/>
  <c r="KG223" i="1" a="1"/>
  <c r="KG223" i="1" s="1"/>
  <c r="KE223" i="1" a="1"/>
  <c r="KE223" i="1" s="1"/>
  <c r="KF223" i="1" s="1"/>
  <c r="IG223" i="1" a="1"/>
  <c r="IG223" i="1" s="1"/>
  <c r="IE223" i="1" a="1"/>
  <c r="IE223" i="1" s="1"/>
  <c r="IC223" i="1" a="1"/>
  <c r="IC223" i="1" s="1"/>
  <c r="ID223" i="1" s="1"/>
  <c r="GE223" i="1" a="1"/>
  <c r="GE223" i="1" s="1"/>
  <c r="GC223" i="1" a="1"/>
  <c r="GC223" i="1" s="1"/>
  <c r="GA223" i="1" a="1"/>
  <c r="GA223" i="1" s="1"/>
  <c r="EC223" i="1" a="1"/>
  <c r="EC223" i="1" s="1"/>
  <c r="EA223" i="1" a="1"/>
  <c r="EA223" i="1" s="1"/>
  <c r="DY223" i="1" a="1"/>
  <c r="DY223" i="1" s="1"/>
  <c r="DW223" i="1" a="1"/>
  <c r="DW223" i="1" s="1"/>
  <c r="J223" i="1"/>
  <c r="KI222" i="1" a="1"/>
  <c r="KI222" i="1" s="1"/>
  <c r="KJ222" i="1" s="1"/>
  <c r="KG222" i="1" a="1"/>
  <c r="KG222" i="1" s="1"/>
  <c r="KE222" i="1" a="1"/>
  <c r="KE222" i="1" s="1"/>
  <c r="KF222" i="1" s="1"/>
  <c r="IG222" i="1" a="1"/>
  <c r="IG222" i="1" s="1"/>
  <c r="IH222" i="1" s="1"/>
  <c r="IE222" i="1" a="1"/>
  <c r="IE222" i="1" s="1"/>
  <c r="IF222" i="1" s="1"/>
  <c r="IC222" i="1" a="1"/>
  <c r="IC222" i="1" s="1"/>
  <c r="ID222" i="1" s="1"/>
  <c r="GE222" i="1" a="1"/>
  <c r="GE222" i="1" s="1"/>
  <c r="GF222" i="1" s="1"/>
  <c r="GC222" i="1" a="1"/>
  <c r="GC222" i="1" s="1"/>
  <c r="GD222" i="1" s="1"/>
  <c r="GA222" i="1" a="1"/>
  <c r="GA222" i="1" s="1"/>
  <c r="GB222" i="1" s="1"/>
  <c r="EC222" i="1" a="1"/>
  <c r="EC222" i="1" s="1"/>
  <c r="ED222" i="1" s="1"/>
  <c r="EA222" i="1" a="1"/>
  <c r="EA222" i="1" s="1"/>
  <c r="DY222" i="1" a="1"/>
  <c r="DY222" i="1" s="1"/>
  <c r="DZ222" i="1" s="1"/>
  <c r="DW222" i="1" a="1"/>
  <c r="DW222" i="1" s="1"/>
  <c r="J222" i="1"/>
  <c r="KI221" i="1" a="1"/>
  <c r="KI221" i="1" s="1"/>
  <c r="KJ221" i="1" s="1"/>
  <c r="KG221" i="1" a="1"/>
  <c r="KG221" i="1" s="1"/>
  <c r="KH221" i="1" s="1"/>
  <c r="KE221" i="1" a="1"/>
  <c r="KE221" i="1" s="1"/>
  <c r="KF221" i="1" s="1"/>
  <c r="IG221" i="1" a="1"/>
  <c r="IG221" i="1" s="1"/>
  <c r="IH221" i="1" s="1"/>
  <c r="IE221" i="1" a="1"/>
  <c r="IE221" i="1" s="1"/>
  <c r="IC221" i="1" a="1"/>
  <c r="IC221" i="1" s="1"/>
  <c r="ID221" i="1" s="1"/>
  <c r="GE221" i="1" a="1"/>
  <c r="GE221" i="1" s="1"/>
  <c r="GC221" i="1" a="1"/>
  <c r="GC221" i="1" s="1"/>
  <c r="GA221" i="1" a="1"/>
  <c r="GA221" i="1" s="1"/>
  <c r="GB221" i="1" s="1"/>
  <c r="EC221" i="1" a="1"/>
  <c r="EC221" i="1" s="1"/>
  <c r="ED221" i="1" s="1"/>
  <c r="EA221" i="1" a="1"/>
  <c r="EA221" i="1" s="1"/>
  <c r="EB221" i="1" s="1"/>
  <c r="DY221" i="1" a="1"/>
  <c r="DY221" i="1" s="1"/>
  <c r="DZ221" i="1" s="1"/>
  <c r="DW221" i="1" a="1"/>
  <c r="DW221" i="1" s="1"/>
  <c r="DX221" i="1" s="1"/>
  <c r="J221" i="1"/>
  <c r="JW220" i="1"/>
  <c r="JS220" i="1"/>
  <c r="JK220" i="1"/>
  <c r="JG220" i="1"/>
  <c r="IY220" i="1"/>
  <c r="IU220" i="1"/>
  <c r="IM220" i="1"/>
  <c r="II220" i="1"/>
  <c r="HU220" i="1"/>
  <c r="HQ220" i="1"/>
  <c r="HI220" i="1"/>
  <c r="HE220" i="1"/>
  <c r="GW220" i="1"/>
  <c r="GS220" i="1"/>
  <c r="GK220" i="1"/>
  <c r="GG220" i="1"/>
  <c r="FS220" i="1"/>
  <c r="FO220" i="1"/>
  <c r="FG220" i="1"/>
  <c r="FC220" i="1"/>
  <c r="EU220" i="1"/>
  <c r="EQ220" i="1"/>
  <c r="CP220" i="1"/>
  <c r="CK220" i="1"/>
  <c r="J220" i="1"/>
  <c r="JW219" i="1"/>
  <c r="JS219" i="1"/>
  <c r="JK219" i="1"/>
  <c r="JG219" i="1"/>
  <c r="IY219" i="1"/>
  <c r="IU219" i="1"/>
  <c r="IM219" i="1"/>
  <c r="II219" i="1"/>
  <c r="HU219" i="1"/>
  <c r="HQ219" i="1"/>
  <c r="HI219" i="1"/>
  <c r="HE219" i="1"/>
  <c r="GW219" i="1"/>
  <c r="GS219" i="1"/>
  <c r="GK219" i="1"/>
  <c r="GG219" i="1"/>
  <c r="FS219" i="1"/>
  <c r="FO219" i="1"/>
  <c r="FG219" i="1"/>
  <c r="FC219" i="1"/>
  <c r="EU219" i="1"/>
  <c r="EQ219" i="1"/>
  <c r="CP219" i="1"/>
  <c r="CK219" i="1"/>
  <c r="J219" i="1"/>
  <c r="JW218" i="1"/>
  <c r="JS218" i="1"/>
  <c r="JK218" i="1"/>
  <c r="JG218" i="1"/>
  <c r="IY218" i="1"/>
  <c r="IU218" i="1"/>
  <c r="IM218" i="1"/>
  <c r="II218" i="1"/>
  <c r="HU218" i="1"/>
  <c r="HQ218" i="1"/>
  <c r="HI218" i="1"/>
  <c r="HE218" i="1"/>
  <c r="GW218" i="1"/>
  <c r="GS218" i="1"/>
  <c r="GK218" i="1"/>
  <c r="GG218" i="1"/>
  <c r="FS218" i="1"/>
  <c r="FO218" i="1"/>
  <c r="FG218" i="1"/>
  <c r="FC218" i="1"/>
  <c r="EU218" i="1"/>
  <c r="EQ218" i="1"/>
  <c r="CP218" i="1"/>
  <c r="CK218" i="1"/>
  <c r="J218" i="1"/>
  <c r="JW217" i="1"/>
  <c r="JS217" i="1"/>
  <c r="JK217" i="1"/>
  <c r="JG217" i="1"/>
  <c r="IY217" i="1"/>
  <c r="IU217" i="1"/>
  <c r="IM217" i="1"/>
  <c r="II217" i="1"/>
  <c r="HU217" i="1"/>
  <c r="HQ217" i="1"/>
  <c r="HI217" i="1"/>
  <c r="HE217" i="1"/>
  <c r="GW217" i="1"/>
  <c r="GS217" i="1"/>
  <c r="GK217" i="1"/>
  <c r="GG217" i="1"/>
  <c r="FS217" i="1"/>
  <c r="FO217" i="1"/>
  <c r="FG217" i="1"/>
  <c r="FC217" i="1"/>
  <c r="EU217" i="1"/>
  <c r="EQ217" i="1"/>
  <c r="CP217" i="1"/>
  <c r="CK217" i="1"/>
  <c r="J217" i="1"/>
  <c r="JW216" i="1"/>
  <c r="JS216" i="1"/>
  <c r="JK216" i="1"/>
  <c r="JG216" i="1"/>
  <c r="IY216" i="1"/>
  <c r="IU216" i="1"/>
  <c r="IM216" i="1"/>
  <c r="II216" i="1"/>
  <c r="HU216" i="1"/>
  <c r="HQ216" i="1"/>
  <c r="HI216" i="1"/>
  <c r="HE216" i="1"/>
  <c r="GW216" i="1"/>
  <c r="GS216" i="1"/>
  <c r="GK216" i="1"/>
  <c r="GG216" i="1"/>
  <c r="FS216" i="1"/>
  <c r="FO216" i="1"/>
  <c r="FG216" i="1"/>
  <c r="FC216" i="1"/>
  <c r="EU216" i="1"/>
  <c r="EQ216" i="1"/>
  <c r="CP216" i="1"/>
  <c r="CK216" i="1"/>
  <c r="J216" i="1"/>
  <c r="JW215" i="1"/>
  <c r="JS215" i="1"/>
  <c r="JK215" i="1"/>
  <c r="JG215" i="1"/>
  <c r="IY215" i="1"/>
  <c r="IU215" i="1"/>
  <c r="IM215" i="1"/>
  <c r="II215" i="1"/>
  <c r="HU215" i="1"/>
  <c r="HQ215" i="1"/>
  <c r="HI215" i="1"/>
  <c r="HE215" i="1"/>
  <c r="GW215" i="1"/>
  <c r="GS215" i="1"/>
  <c r="GK215" i="1"/>
  <c r="GG215" i="1"/>
  <c r="FS215" i="1"/>
  <c r="FO215" i="1"/>
  <c r="FG215" i="1"/>
  <c r="FC215" i="1"/>
  <c r="EU215" i="1"/>
  <c r="EQ215" i="1"/>
  <c r="CP215" i="1"/>
  <c r="CK215" i="1"/>
  <c r="J215" i="1"/>
  <c r="JW214" i="1"/>
  <c r="JS214" i="1"/>
  <c r="JK214" i="1"/>
  <c r="JG214" i="1"/>
  <c r="IY214" i="1"/>
  <c r="IU214" i="1"/>
  <c r="IM214" i="1"/>
  <c r="II214" i="1"/>
  <c r="HU214" i="1"/>
  <c r="HQ214" i="1"/>
  <c r="HI214" i="1"/>
  <c r="HE214" i="1"/>
  <c r="GW214" i="1"/>
  <c r="GS214" i="1"/>
  <c r="GK214" i="1"/>
  <c r="GG214" i="1"/>
  <c r="FS214" i="1"/>
  <c r="FO214" i="1"/>
  <c r="FG214" i="1"/>
  <c r="FC214" i="1"/>
  <c r="EU214" i="1"/>
  <c r="EQ214" i="1"/>
  <c r="CP214" i="1"/>
  <c r="CK214" i="1"/>
  <c r="J214" i="1"/>
  <c r="JW213" i="1"/>
  <c r="JS213" i="1"/>
  <c r="JK213" i="1"/>
  <c r="JG213" i="1"/>
  <c r="IY213" i="1"/>
  <c r="IU213" i="1"/>
  <c r="IM213" i="1"/>
  <c r="II213" i="1"/>
  <c r="HU213" i="1"/>
  <c r="HQ213" i="1"/>
  <c r="HI213" i="1"/>
  <c r="HE213" i="1"/>
  <c r="GW213" i="1"/>
  <c r="GS213" i="1"/>
  <c r="GK213" i="1"/>
  <c r="GG213" i="1"/>
  <c r="FS213" i="1"/>
  <c r="FO213" i="1"/>
  <c r="FG213" i="1"/>
  <c r="FC213" i="1"/>
  <c r="EU213" i="1"/>
  <c r="EQ213" i="1"/>
  <c r="CP213" i="1"/>
  <c r="CK213" i="1"/>
  <c r="J213" i="1"/>
  <c r="JW212" i="1"/>
  <c r="JS212" i="1"/>
  <c r="JK212" i="1"/>
  <c r="JG212" i="1"/>
  <c r="IY212" i="1"/>
  <c r="IU212" i="1"/>
  <c r="IM212" i="1"/>
  <c r="II212" i="1"/>
  <c r="HU212" i="1"/>
  <c r="HQ212" i="1"/>
  <c r="HI212" i="1"/>
  <c r="HE212" i="1"/>
  <c r="GW212" i="1"/>
  <c r="GS212" i="1"/>
  <c r="GK212" i="1"/>
  <c r="GG212" i="1"/>
  <c r="FS212" i="1"/>
  <c r="FO212" i="1"/>
  <c r="FG212" i="1"/>
  <c r="FC212" i="1"/>
  <c r="EU212" i="1"/>
  <c r="EQ212" i="1"/>
  <c r="CP212" i="1"/>
  <c r="CK212" i="1"/>
  <c r="J212" i="1"/>
  <c r="JW211" i="1"/>
  <c r="JS211" i="1"/>
  <c r="JK211" i="1"/>
  <c r="JG211" i="1"/>
  <c r="IY211" i="1"/>
  <c r="IU211" i="1"/>
  <c r="IM211" i="1"/>
  <c r="II211" i="1"/>
  <c r="HU211" i="1"/>
  <c r="HQ211" i="1"/>
  <c r="HI211" i="1"/>
  <c r="HE211" i="1"/>
  <c r="GW211" i="1"/>
  <c r="GS211" i="1"/>
  <c r="GK211" i="1"/>
  <c r="GG211" i="1"/>
  <c r="FS211" i="1"/>
  <c r="FO211" i="1"/>
  <c r="FG211" i="1"/>
  <c r="FC211" i="1"/>
  <c r="EU211" i="1"/>
  <c r="EQ211" i="1"/>
  <c r="CP211" i="1"/>
  <c r="CK211" i="1"/>
  <c r="J211" i="1"/>
  <c r="I211" i="1"/>
  <c r="JW210" i="1"/>
  <c r="JS210" i="1"/>
  <c r="JK210" i="1"/>
  <c r="JG210" i="1"/>
  <c r="IY210" i="1"/>
  <c r="IU210" i="1"/>
  <c r="IM210" i="1"/>
  <c r="II210" i="1"/>
  <c r="HU210" i="1"/>
  <c r="HQ210" i="1"/>
  <c r="HI210" i="1"/>
  <c r="HE210" i="1"/>
  <c r="GW210" i="1"/>
  <c r="GS210" i="1"/>
  <c r="GK210" i="1"/>
  <c r="GG210" i="1"/>
  <c r="FS210" i="1"/>
  <c r="FO210" i="1"/>
  <c r="FG210" i="1"/>
  <c r="FC210" i="1"/>
  <c r="EU210" i="1"/>
  <c r="EQ210" i="1"/>
  <c r="CP210" i="1"/>
  <c r="CK210" i="1"/>
  <c r="J210" i="1"/>
  <c r="JW209" i="1"/>
  <c r="JS209" i="1"/>
  <c r="JK209" i="1"/>
  <c r="JG209" i="1"/>
  <c r="IY209" i="1"/>
  <c r="IU209" i="1"/>
  <c r="IM209" i="1"/>
  <c r="II209" i="1"/>
  <c r="HU209" i="1"/>
  <c r="HQ209" i="1"/>
  <c r="HI209" i="1"/>
  <c r="HE209" i="1"/>
  <c r="GW209" i="1"/>
  <c r="GS209" i="1"/>
  <c r="GK209" i="1"/>
  <c r="GG209" i="1"/>
  <c r="FS209" i="1"/>
  <c r="FO209" i="1"/>
  <c r="FG209" i="1"/>
  <c r="FC209" i="1"/>
  <c r="EU209" i="1"/>
  <c r="EQ209" i="1"/>
  <c r="CP209" i="1"/>
  <c r="CK209" i="1"/>
  <c r="J209" i="1"/>
  <c r="JW208" i="1"/>
  <c r="JS208" i="1"/>
  <c r="JK208" i="1"/>
  <c r="JG208" i="1"/>
  <c r="IY208" i="1"/>
  <c r="IU208" i="1"/>
  <c r="IM208" i="1"/>
  <c r="II208" i="1"/>
  <c r="HU208" i="1"/>
  <c r="HQ208" i="1"/>
  <c r="HI208" i="1"/>
  <c r="HE208" i="1"/>
  <c r="GW208" i="1"/>
  <c r="GS208" i="1"/>
  <c r="GK208" i="1"/>
  <c r="GG208" i="1"/>
  <c r="FS208" i="1"/>
  <c r="FO208" i="1"/>
  <c r="FG208" i="1"/>
  <c r="FC208" i="1"/>
  <c r="EU208" i="1"/>
  <c r="EQ208" i="1"/>
  <c r="CP208" i="1"/>
  <c r="CK208" i="1"/>
  <c r="J208" i="1"/>
  <c r="EC207" i="1"/>
  <c r="ED207" i="1" s="1"/>
  <c r="EA207" i="1"/>
  <c r="EB207" i="1" s="1"/>
  <c r="DY207" i="1"/>
  <c r="DZ207" i="1" s="1"/>
  <c r="DW207" i="1"/>
  <c r="DX207" i="1" s="1"/>
  <c r="BM207" i="1"/>
  <c r="BN207" i="1" s="1"/>
  <c r="BK207" i="1"/>
  <c r="BL207" i="1" s="1"/>
  <c r="BI207" i="1"/>
  <c r="BJ207" i="1" s="1"/>
  <c r="BM206" i="1"/>
  <c r="BN206" i="1" s="1"/>
  <c r="BK206" i="1"/>
  <c r="BL206" i="1" s="1"/>
  <c r="BI206" i="1"/>
  <c r="BJ206" i="1" s="1"/>
  <c r="KI205" i="1" a="1"/>
  <c r="KI205" i="1" s="1"/>
  <c r="KG205" i="1" a="1"/>
  <c r="KG205" i="1" s="1"/>
  <c r="KE205" i="1" a="1"/>
  <c r="KE205" i="1" s="1"/>
  <c r="IG205" i="1" a="1"/>
  <c r="IG205" i="1" s="1"/>
  <c r="IE205" i="1" a="1"/>
  <c r="IE205" i="1" s="1"/>
  <c r="IC205" i="1" a="1"/>
  <c r="IC205" i="1" s="1"/>
  <c r="GE205" i="1"/>
  <c r="GC205" i="1"/>
  <c r="GA205" i="1"/>
  <c r="J205" i="1"/>
  <c r="I205" i="1"/>
  <c r="KI204" i="1" a="1"/>
  <c r="KI204" i="1" s="1"/>
  <c r="KJ204" i="1" s="1"/>
  <c r="KG204" i="1" a="1"/>
  <c r="KG204" i="1" s="1"/>
  <c r="KH204" i="1" s="1"/>
  <c r="KE204" i="1" a="1"/>
  <c r="KE204" i="1" s="1"/>
  <c r="KF204" i="1" s="1"/>
  <c r="IG204" i="1" a="1"/>
  <c r="IG204" i="1" s="1"/>
  <c r="IH204" i="1" s="1"/>
  <c r="IE204" i="1" a="1"/>
  <c r="IE204" i="1" s="1"/>
  <c r="IF204" i="1" s="1"/>
  <c r="IC204" i="1" a="1"/>
  <c r="IC204" i="1" s="1"/>
  <c r="ID204" i="1" s="1"/>
  <c r="GE204" i="1"/>
  <c r="GF204" i="1" s="1"/>
  <c r="GC204" i="1"/>
  <c r="GD204" i="1" s="1"/>
  <c r="GA204" i="1"/>
  <c r="GB204" i="1" s="1"/>
  <c r="KI203" i="1" a="1"/>
  <c r="KI203" i="1" s="1"/>
  <c r="KJ203" i="1" s="1"/>
  <c r="KG203" i="1" a="1"/>
  <c r="KG203" i="1" s="1"/>
  <c r="KH203" i="1" s="1"/>
  <c r="KE203" i="1" a="1"/>
  <c r="KE203" i="1" s="1"/>
  <c r="KF203" i="1" s="1"/>
  <c r="IG203" i="1" a="1"/>
  <c r="IG203" i="1" s="1"/>
  <c r="IH203" i="1" s="1"/>
  <c r="IE203" i="1" a="1"/>
  <c r="IE203" i="1" s="1"/>
  <c r="IF203" i="1" s="1"/>
  <c r="IC203" i="1" a="1"/>
  <c r="IC203" i="1" s="1"/>
  <c r="ID203" i="1" s="1"/>
  <c r="GE203" i="1"/>
  <c r="GF203" i="1" s="1"/>
  <c r="GC203" i="1"/>
  <c r="GD203" i="1" s="1"/>
  <c r="GA203" i="1"/>
  <c r="GB203" i="1" s="1"/>
  <c r="KI202" i="1" a="1"/>
  <c r="KI202" i="1" s="1"/>
  <c r="KJ202" i="1" s="1"/>
  <c r="KG202" i="1" a="1"/>
  <c r="KG202" i="1" s="1"/>
  <c r="KH202" i="1" s="1"/>
  <c r="KE202" i="1" a="1"/>
  <c r="KE202" i="1" s="1"/>
  <c r="KF202" i="1" s="1"/>
  <c r="IG202" i="1" a="1"/>
  <c r="IG202" i="1" s="1"/>
  <c r="IH202" i="1" s="1"/>
  <c r="IE202" i="1" a="1"/>
  <c r="IE202" i="1" s="1"/>
  <c r="IF202" i="1" s="1"/>
  <c r="IC202" i="1" a="1"/>
  <c r="IC202" i="1" s="1"/>
  <c r="ID202" i="1" s="1"/>
  <c r="GE202" i="1"/>
  <c r="GF202" i="1" s="1"/>
  <c r="GC202" i="1"/>
  <c r="GD202" i="1" s="1"/>
  <c r="GA202" i="1"/>
  <c r="GB202" i="1" s="1"/>
  <c r="KI201" i="1" a="1"/>
  <c r="KI201" i="1" s="1"/>
  <c r="KJ201" i="1" s="1"/>
  <c r="KG201" i="1" a="1"/>
  <c r="KG201" i="1" s="1"/>
  <c r="KH201" i="1" s="1"/>
  <c r="KE201" i="1" a="1"/>
  <c r="KE201" i="1" s="1"/>
  <c r="KF201" i="1" s="1"/>
  <c r="IG201" i="1" a="1"/>
  <c r="IG201" i="1" s="1"/>
  <c r="IH201" i="1" s="1"/>
  <c r="IE201" i="1" a="1"/>
  <c r="IE201" i="1" s="1"/>
  <c r="IF201" i="1" s="1"/>
  <c r="IC201" i="1" a="1"/>
  <c r="IC201" i="1" s="1"/>
  <c r="ID201" i="1" s="1"/>
  <c r="GE201" i="1"/>
  <c r="GF201" i="1" s="1"/>
  <c r="GC201" i="1"/>
  <c r="GD201" i="1" s="1"/>
  <c r="GA201" i="1"/>
  <c r="GB201" i="1" s="1"/>
  <c r="KI200" i="1" a="1"/>
  <c r="KI200" i="1" s="1"/>
  <c r="KJ200" i="1" s="1"/>
  <c r="KG200" i="1" a="1"/>
  <c r="KG200" i="1" s="1"/>
  <c r="KH200" i="1" s="1"/>
  <c r="KE200" i="1" a="1"/>
  <c r="KE200" i="1" s="1"/>
  <c r="KF200" i="1" s="1"/>
  <c r="IG200" i="1" a="1"/>
  <c r="IG200" i="1" s="1"/>
  <c r="IH200" i="1" s="1"/>
  <c r="IE200" i="1" a="1"/>
  <c r="IE200" i="1" s="1"/>
  <c r="IF200" i="1" s="1"/>
  <c r="IC200" i="1" a="1"/>
  <c r="IC200" i="1" s="1"/>
  <c r="ID200" i="1" s="1"/>
  <c r="GE200" i="1"/>
  <c r="GF200" i="1" s="1"/>
  <c r="GC200" i="1"/>
  <c r="GD200" i="1" s="1"/>
  <c r="GA200" i="1"/>
  <c r="GB200" i="1" s="1"/>
  <c r="KI199" i="1" a="1"/>
  <c r="KI199" i="1" s="1"/>
  <c r="KJ199" i="1" s="1"/>
  <c r="KG199" i="1" a="1"/>
  <c r="KG199" i="1" s="1"/>
  <c r="KH199" i="1" s="1"/>
  <c r="KE199" i="1" a="1"/>
  <c r="KE199" i="1" s="1"/>
  <c r="KF199" i="1" s="1"/>
  <c r="IG199" i="1" a="1"/>
  <c r="IG199" i="1" s="1"/>
  <c r="IH199" i="1" s="1"/>
  <c r="IE199" i="1" a="1"/>
  <c r="IE199" i="1" s="1"/>
  <c r="IF199" i="1" s="1"/>
  <c r="IC199" i="1" a="1"/>
  <c r="IC199" i="1" s="1"/>
  <c r="ID199" i="1" s="1"/>
  <c r="GE199" i="1"/>
  <c r="GF199" i="1" s="1"/>
  <c r="GC199" i="1"/>
  <c r="GD199" i="1" s="1"/>
  <c r="GA199" i="1"/>
  <c r="GB199" i="1" s="1"/>
  <c r="KI198" i="1" a="1"/>
  <c r="KI198" i="1" s="1"/>
  <c r="KJ198" i="1" s="1"/>
  <c r="KG198" i="1" a="1"/>
  <c r="KG198" i="1" s="1"/>
  <c r="KH198" i="1" s="1"/>
  <c r="KE198" i="1" a="1"/>
  <c r="KE198" i="1" s="1"/>
  <c r="KF198" i="1" s="1"/>
  <c r="IG198" i="1" a="1"/>
  <c r="IG198" i="1" s="1"/>
  <c r="IH198" i="1" s="1"/>
  <c r="IE198" i="1" a="1"/>
  <c r="IE198" i="1" s="1"/>
  <c r="IF198" i="1" s="1"/>
  <c r="IC198" i="1" a="1"/>
  <c r="IC198" i="1" s="1"/>
  <c r="ID198" i="1" s="1"/>
  <c r="GE198" i="1"/>
  <c r="GF198" i="1" s="1"/>
  <c r="GC198" i="1"/>
  <c r="GD198" i="1" s="1"/>
  <c r="GA198" i="1"/>
  <c r="GB198" i="1" s="1"/>
  <c r="KI197" i="1" a="1"/>
  <c r="KI197" i="1" s="1"/>
  <c r="KJ197" i="1" s="1"/>
  <c r="KG197" i="1" a="1"/>
  <c r="KG197" i="1" s="1"/>
  <c r="KH197" i="1" s="1"/>
  <c r="KE197" i="1" a="1"/>
  <c r="KE197" i="1" s="1"/>
  <c r="KF197" i="1" s="1"/>
  <c r="IG197" i="1" a="1"/>
  <c r="IG197" i="1" s="1"/>
  <c r="IH197" i="1" s="1"/>
  <c r="IE197" i="1" a="1"/>
  <c r="IE197" i="1" s="1"/>
  <c r="IF197" i="1" s="1"/>
  <c r="IC197" i="1" a="1"/>
  <c r="IC197" i="1" s="1"/>
  <c r="ID197" i="1" s="1"/>
  <c r="GE197" i="1"/>
  <c r="GF197" i="1" s="1"/>
  <c r="GC197" i="1"/>
  <c r="GD197" i="1" s="1"/>
  <c r="GA197" i="1"/>
  <c r="GB197" i="1" s="1"/>
  <c r="KI196" i="1" a="1"/>
  <c r="KI196" i="1" s="1"/>
  <c r="KJ196" i="1" s="1"/>
  <c r="KG196" i="1" a="1"/>
  <c r="KG196" i="1" s="1"/>
  <c r="KH196" i="1" s="1"/>
  <c r="KE196" i="1" a="1"/>
  <c r="KE196" i="1" s="1"/>
  <c r="KF196" i="1" s="1"/>
  <c r="IG196" i="1" a="1"/>
  <c r="IG196" i="1" s="1"/>
  <c r="IH196" i="1" s="1"/>
  <c r="IE196" i="1" a="1"/>
  <c r="IE196" i="1" s="1"/>
  <c r="IF196" i="1" s="1"/>
  <c r="IC196" i="1" a="1"/>
  <c r="IC196" i="1" s="1"/>
  <c r="ID196" i="1" s="1"/>
  <c r="GE196" i="1"/>
  <c r="GF196" i="1" s="1"/>
  <c r="GC196" i="1"/>
  <c r="GD196" i="1" s="1"/>
  <c r="GA196" i="1"/>
  <c r="GB196" i="1" s="1"/>
  <c r="KA195" i="1"/>
  <c r="JW195" i="1"/>
  <c r="JS195" i="1"/>
  <c r="JO195" i="1"/>
  <c r="JK195" i="1"/>
  <c r="JG195" i="1"/>
  <c r="JC195" i="1"/>
  <c r="IY195" i="1"/>
  <c r="IU195" i="1"/>
  <c r="IQ195" i="1"/>
  <c r="IM195" i="1"/>
  <c r="II195" i="1"/>
  <c r="HY195" i="1"/>
  <c r="HU195" i="1"/>
  <c r="HQ195" i="1"/>
  <c r="HM195" i="1"/>
  <c r="HI195" i="1"/>
  <c r="HE195" i="1"/>
  <c r="HA195" i="1"/>
  <c r="GW195" i="1"/>
  <c r="GS195" i="1"/>
  <c r="GO195" i="1"/>
  <c r="GK195" i="1"/>
  <c r="GG195" i="1"/>
  <c r="FW195" i="1"/>
  <c r="FS195" i="1"/>
  <c r="FO195" i="1"/>
  <c r="FK195" i="1"/>
  <c r="FG195" i="1"/>
  <c r="FC195" i="1"/>
  <c r="EY195" i="1"/>
  <c r="EU195" i="1"/>
  <c r="EQ195" i="1"/>
  <c r="EM195" i="1"/>
  <c r="EI195" i="1"/>
  <c r="EE195" i="1"/>
  <c r="CZ195" i="1"/>
  <c r="DW195" i="1" s="1" a="1"/>
  <c r="DW195" i="1" s="1"/>
  <c r="BF195" i="1"/>
  <c r="BI195" i="1" s="1"/>
  <c r="J195" i="1"/>
  <c r="I195" i="1"/>
  <c r="EC194" i="1"/>
  <c r="ED194" i="1" s="1"/>
  <c r="EA194" i="1"/>
  <c r="EB194" i="1" s="1"/>
  <c r="DY194" i="1"/>
  <c r="DZ194" i="1" s="1"/>
  <c r="DW194" i="1"/>
  <c r="DX194" i="1" s="1"/>
  <c r="BM194" i="1"/>
  <c r="BN194" i="1" s="1"/>
  <c r="BK194" i="1"/>
  <c r="BL194" i="1" s="1"/>
  <c r="BI194" i="1"/>
  <c r="BJ194" i="1" s="1"/>
  <c r="BM193" i="1"/>
  <c r="BN193" i="1" s="1"/>
  <c r="BK193" i="1"/>
  <c r="BL193" i="1" s="1"/>
  <c r="BI193" i="1"/>
  <c r="BJ193" i="1" s="1"/>
  <c r="KA192" i="1"/>
  <c r="JW192" i="1"/>
  <c r="JS192" i="1"/>
  <c r="JO192" i="1"/>
  <c r="JK192" i="1"/>
  <c r="JG192" i="1"/>
  <c r="JC192" i="1"/>
  <c r="IY192" i="1"/>
  <c r="IU192" i="1"/>
  <c r="IQ192" i="1"/>
  <c r="IM192" i="1"/>
  <c r="II192" i="1"/>
  <c r="HY192" i="1"/>
  <c r="HU192" i="1"/>
  <c r="HQ192" i="1"/>
  <c r="HM192" i="1"/>
  <c r="HI192" i="1"/>
  <c r="HE192" i="1"/>
  <c r="HA192" i="1"/>
  <c r="GW192" i="1"/>
  <c r="GS192" i="1"/>
  <c r="GO192" i="1"/>
  <c r="GK192" i="1"/>
  <c r="GG192" i="1"/>
  <c r="FW192" i="1"/>
  <c r="FS192" i="1"/>
  <c r="FO192" i="1"/>
  <c r="FK192" i="1"/>
  <c r="FG192" i="1"/>
  <c r="FC192" i="1"/>
  <c r="EY192" i="1"/>
  <c r="EU192" i="1"/>
  <c r="EQ192" i="1"/>
  <c r="EM192" i="1"/>
  <c r="EI192" i="1"/>
  <c r="EE192" i="1"/>
  <c r="DT192" i="1"/>
  <c r="DS192" i="1"/>
  <c r="DR192" i="1"/>
  <c r="DO192" i="1"/>
  <c r="DN192" i="1"/>
  <c r="DM192" i="1"/>
  <c r="DJ192" i="1"/>
  <c r="DI192" i="1"/>
  <c r="DH192" i="1"/>
  <c r="DE192" i="1"/>
  <c r="DD192" i="1"/>
  <c r="DC192" i="1"/>
  <c r="CZ192" i="1"/>
  <c r="CY192" i="1"/>
  <c r="CX192" i="1"/>
  <c r="CU192" i="1"/>
  <c r="CT192" i="1"/>
  <c r="CS192" i="1"/>
  <c r="CP192" i="1"/>
  <c r="CO192" i="1"/>
  <c r="CN192" i="1"/>
  <c r="CK192" i="1"/>
  <c r="CJ192" i="1"/>
  <c r="CI192" i="1"/>
  <c r="CF192" i="1"/>
  <c r="CE192" i="1"/>
  <c r="CD192" i="1"/>
  <c r="CA192" i="1"/>
  <c r="BZ192" i="1"/>
  <c r="BY192" i="1"/>
  <c r="BV192" i="1"/>
  <c r="BU192" i="1"/>
  <c r="BT192" i="1"/>
  <c r="BP192" i="1"/>
  <c r="BO192" i="1"/>
  <c r="BM192" i="1"/>
  <c r="BN192" i="1" s="1"/>
  <c r="BK192" i="1"/>
  <c r="BL192" i="1" s="1"/>
  <c r="BI192" i="1"/>
  <c r="BJ192" i="1" s="1"/>
  <c r="J192" i="1"/>
  <c r="KA191" i="1"/>
  <c r="JW191" i="1"/>
  <c r="JS191" i="1"/>
  <c r="JO191" i="1"/>
  <c r="JK191" i="1"/>
  <c r="JG191" i="1"/>
  <c r="JC191" i="1"/>
  <c r="IY191" i="1"/>
  <c r="IU191" i="1"/>
  <c r="IQ191" i="1"/>
  <c r="IM191" i="1"/>
  <c r="II191" i="1"/>
  <c r="HY191" i="1"/>
  <c r="HU191" i="1"/>
  <c r="HQ191" i="1"/>
  <c r="HM191" i="1"/>
  <c r="HI191" i="1"/>
  <c r="HE191" i="1"/>
  <c r="HA191" i="1"/>
  <c r="GW191" i="1"/>
  <c r="GS191" i="1"/>
  <c r="GO191" i="1"/>
  <c r="GK191" i="1"/>
  <c r="GG191" i="1"/>
  <c r="FW191" i="1"/>
  <c r="FS191" i="1"/>
  <c r="FO191" i="1"/>
  <c r="FK191" i="1"/>
  <c r="FG191" i="1"/>
  <c r="FC191" i="1"/>
  <c r="EY191" i="1"/>
  <c r="EU191" i="1"/>
  <c r="EQ191" i="1"/>
  <c r="EM191" i="1"/>
  <c r="EI191" i="1"/>
  <c r="EE191" i="1"/>
  <c r="DT191" i="1"/>
  <c r="DS191" i="1"/>
  <c r="DR191" i="1"/>
  <c r="DO191" i="1"/>
  <c r="DN191" i="1"/>
  <c r="DM191" i="1"/>
  <c r="DJ191" i="1"/>
  <c r="DI191" i="1"/>
  <c r="DH191" i="1"/>
  <c r="DE191" i="1"/>
  <c r="DD191" i="1"/>
  <c r="DC191" i="1"/>
  <c r="CZ191" i="1"/>
  <c r="CY191" i="1"/>
  <c r="CX191" i="1"/>
  <c r="CU191" i="1"/>
  <c r="CT191" i="1"/>
  <c r="CS191" i="1"/>
  <c r="CP191" i="1"/>
  <c r="CO191" i="1"/>
  <c r="CN191" i="1"/>
  <c r="CK191" i="1"/>
  <c r="CJ191" i="1"/>
  <c r="CI191" i="1"/>
  <c r="CF191" i="1"/>
  <c r="CE191" i="1"/>
  <c r="CD191" i="1"/>
  <c r="CA191" i="1"/>
  <c r="BZ191" i="1"/>
  <c r="BY191" i="1"/>
  <c r="BV191" i="1"/>
  <c r="BU191" i="1"/>
  <c r="BT191" i="1"/>
  <c r="BP191" i="1"/>
  <c r="BO191" i="1"/>
  <c r="BM191" i="1"/>
  <c r="BN191" i="1" s="1"/>
  <c r="BK191" i="1"/>
  <c r="BL191" i="1" s="1"/>
  <c r="BI191" i="1"/>
  <c r="BJ191" i="1" s="1"/>
  <c r="J191" i="1"/>
  <c r="KA190" i="1"/>
  <c r="JW190" i="1"/>
  <c r="JS190" i="1"/>
  <c r="JO190" i="1"/>
  <c r="JK190" i="1"/>
  <c r="JG190" i="1"/>
  <c r="JC190" i="1"/>
  <c r="IY190" i="1"/>
  <c r="IU190" i="1"/>
  <c r="IQ190" i="1"/>
  <c r="IM190" i="1"/>
  <c r="II190" i="1"/>
  <c r="HY190" i="1"/>
  <c r="HU190" i="1"/>
  <c r="HQ190" i="1"/>
  <c r="HM190" i="1"/>
  <c r="HI190" i="1"/>
  <c r="HE190" i="1"/>
  <c r="HA190" i="1"/>
  <c r="GW190" i="1"/>
  <c r="GS190" i="1"/>
  <c r="GO190" i="1"/>
  <c r="GK190" i="1"/>
  <c r="GG190" i="1"/>
  <c r="FW190" i="1"/>
  <c r="FS190" i="1"/>
  <c r="FO190" i="1"/>
  <c r="FK190" i="1"/>
  <c r="FG190" i="1"/>
  <c r="FC190" i="1"/>
  <c r="EY190" i="1"/>
  <c r="EU190" i="1"/>
  <c r="EQ190" i="1"/>
  <c r="EM190" i="1"/>
  <c r="EI190" i="1"/>
  <c r="EE190" i="1"/>
  <c r="DT190" i="1"/>
  <c r="DS190" i="1"/>
  <c r="DR190" i="1"/>
  <c r="DO190" i="1"/>
  <c r="DN190" i="1"/>
  <c r="DM190" i="1"/>
  <c r="DJ190" i="1"/>
  <c r="DI190" i="1"/>
  <c r="DH190" i="1"/>
  <c r="DE190" i="1"/>
  <c r="DD190" i="1"/>
  <c r="DC190" i="1"/>
  <c r="CZ190" i="1"/>
  <c r="CY190" i="1"/>
  <c r="CX190" i="1"/>
  <c r="CU190" i="1"/>
  <c r="CT190" i="1"/>
  <c r="CS190" i="1"/>
  <c r="CP190" i="1"/>
  <c r="CO190" i="1"/>
  <c r="CN190" i="1"/>
  <c r="CK190" i="1"/>
  <c r="CJ190" i="1"/>
  <c r="CI190" i="1"/>
  <c r="CF190" i="1"/>
  <c r="CE190" i="1"/>
  <c r="CD190" i="1"/>
  <c r="CA190" i="1"/>
  <c r="BZ190" i="1"/>
  <c r="BY190" i="1"/>
  <c r="BV190" i="1"/>
  <c r="BU190" i="1"/>
  <c r="BT190" i="1"/>
  <c r="BP190" i="1"/>
  <c r="BO190" i="1"/>
  <c r="BM190" i="1"/>
  <c r="BN190" i="1" s="1"/>
  <c r="BK190" i="1"/>
  <c r="BL190" i="1" s="1"/>
  <c r="BI190" i="1"/>
  <c r="BJ190" i="1" s="1"/>
  <c r="J190" i="1"/>
  <c r="KA189" i="1"/>
  <c r="JW189" i="1"/>
  <c r="JS189" i="1"/>
  <c r="JO189" i="1"/>
  <c r="JK189" i="1"/>
  <c r="JG189" i="1"/>
  <c r="JC189" i="1"/>
  <c r="IY189" i="1"/>
  <c r="IU189" i="1"/>
  <c r="IQ189" i="1"/>
  <c r="IM189" i="1"/>
  <c r="II189" i="1"/>
  <c r="HY189" i="1"/>
  <c r="HU189" i="1"/>
  <c r="HQ189" i="1"/>
  <c r="HM189" i="1"/>
  <c r="HI189" i="1"/>
  <c r="HE189" i="1"/>
  <c r="HA189" i="1"/>
  <c r="GW189" i="1"/>
  <c r="GS189" i="1"/>
  <c r="GO189" i="1"/>
  <c r="GK189" i="1"/>
  <c r="GG189" i="1"/>
  <c r="FW189" i="1"/>
  <c r="FS189" i="1"/>
  <c r="FO189" i="1"/>
  <c r="FK189" i="1"/>
  <c r="FG189" i="1"/>
  <c r="FC189" i="1"/>
  <c r="EY189" i="1"/>
  <c r="EU189" i="1"/>
  <c r="EQ189" i="1"/>
  <c r="EM189" i="1"/>
  <c r="EI189" i="1"/>
  <c r="EE189" i="1"/>
  <c r="DT189" i="1"/>
  <c r="DS189" i="1"/>
  <c r="DR189" i="1"/>
  <c r="DO189" i="1"/>
  <c r="DN189" i="1"/>
  <c r="DM189" i="1"/>
  <c r="DJ189" i="1"/>
  <c r="DI189" i="1"/>
  <c r="DH189" i="1"/>
  <c r="DE189" i="1"/>
  <c r="DD189" i="1"/>
  <c r="DC189" i="1"/>
  <c r="CZ189" i="1"/>
  <c r="CY189" i="1"/>
  <c r="CX189" i="1"/>
  <c r="CU189" i="1"/>
  <c r="CT189" i="1"/>
  <c r="CS189" i="1"/>
  <c r="CP189" i="1"/>
  <c r="CO189" i="1"/>
  <c r="CN189" i="1"/>
  <c r="CK189" i="1"/>
  <c r="CJ189" i="1"/>
  <c r="CI189" i="1"/>
  <c r="CF189" i="1"/>
  <c r="CE189" i="1"/>
  <c r="CD189" i="1"/>
  <c r="CA189" i="1"/>
  <c r="BZ189" i="1"/>
  <c r="BY189" i="1"/>
  <c r="BV189" i="1"/>
  <c r="BU189" i="1"/>
  <c r="BT189" i="1"/>
  <c r="BP189" i="1"/>
  <c r="BO189" i="1"/>
  <c r="BM189" i="1"/>
  <c r="BN189" i="1" s="1"/>
  <c r="BK189" i="1"/>
  <c r="BL189" i="1" s="1"/>
  <c r="BI189" i="1"/>
  <c r="BJ189" i="1" s="1"/>
  <c r="J189" i="1"/>
  <c r="KA188" i="1"/>
  <c r="JW188" i="1"/>
  <c r="JS188" i="1"/>
  <c r="JO188" i="1"/>
  <c r="JK188" i="1"/>
  <c r="JG188" i="1"/>
  <c r="JC188" i="1"/>
  <c r="IY188" i="1"/>
  <c r="IU188" i="1"/>
  <c r="IQ188" i="1"/>
  <c r="IM188" i="1"/>
  <c r="II188" i="1"/>
  <c r="HY188" i="1"/>
  <c r="HU188" i="1"/>
  <c r="HQ188" i="1"/>
  <c r="HM188" i="1"/>
  <c r="HI188" i="1"/>
  <c r="HE188" i="1"/>
  <c r="HA188" i="1"/>
  <c r="GW188" i="1"/>
  <c r="GS188" i="1"/>
  <c r="GO188" i="1"/>
  <c r="GK188" i="1"/>
  <c r="GG188" i="1"/>
  <c r="FW188" i="1"/>
  <c r="FS188" i="1"/>
  <c r="FO188" i="1"/>
  <c r="FK188" i="1"/>
  <c r="FG188" i="1"/>
  <c r="FC188" i="1"/>
  <c r="EY188" i="1"/>
  <c r="EU188" i="1"/>
  <c r="EQ188" i="1"/>
  <c r="EM188" i="1"/>
  <c r="EI188" i="1"/>
  <c r="EE188" i="1"/>
  <c r="DT188" i="1"/>
  <c r="DS188" i="1"/>
  <c r="DR188" i="1"/>
  <c r="DO188" i="1"/>
  <c r="DN188" i="1"/>
  <c r="DM188" i="1"/>
  <c r="DJ188" i="1"/>
  <c r="DI188" i="1"/>
  <c r="DH188" i="1"/>
  <c r="DE188" i="1"/>
  <c r="DD188" i="1"/>
  <c r="DC188" i="1"/>
  <c r="CZ188" i="1"/>
  <c r="CY188" i="1"/>
  <c r="CX188" i="1"/>
  <c r="CU188" i="1"/>
  <c r="CT188" i="1"/>
  <c r="CS188" i="1"/>
  <c r="CP188" i="1"/>
  <c r="CO188" i="1"/>
  <c r="CN188" i="1"/>
  <c r="CK188" i="1"/>
  <c r="CJ188" i="1"/>
  <c r="CI188" i="1"/>
  <c r="CF188" i="1"/>
  <c r="CE188" i="1"/>
  <c r="CD188" i="1"/>
  <c r="CA188" i="1"/>
  <c r="BZ188" i="1"/>
  <c r="BY188" i="1"/>
  <c r="BV188" i="1"/>
  <c r="BU188" i="1"/>
  <c r="BT188" i="1"/>
  <c r="BP188" i="1"/>
  <c r="BO188" i="1"/>
  <c r="BM188" i="1"/>
  <c r="BN188" i="1" s="1"/>
  <c r="BK188" i="1"/>
  <c r="BL188" i="1" s="1"/>
  <c r="BI188" i="1"/>
  <c r="BJ188" i="1" s="1"/>
  <c r="J188" i="1"/>
  <c r="KA187" i="1"/>
  <c r="JW187" i="1"/>
  <c r="JS187" i="1"/>
  <c r="JO187" i="1"/>
  <c r="JK187" i="1"/>
  <c r="JG187" i="1"/>
  <c r="JC187" i="1"/>
  <c r="IY187" i="1"/>
  <c r="IU187" i="1"/>
  <c r="IQ187" i="1"/>
  <c r="IM187" i="1"/>
  <c r="II187" i="1"/>
  <c r="HY187" i="1"/>
  <c r="HU187" i="1"/>
  <c r="HQ187" i="1"/>
  <c r="HM187" i="1"/>
  <c r="HI187" i="1"/>
  <c r="HE187" i="1"/>
  <c r="HA187" i="1"/>
  <c r="GW187" i="1"/>
  <c r="GS187" i="1"/>
  <c r="GO187" i="1"/>
  <c r="GK187" i="1"/>
  <c r="GG187" i="1"/>
  <c r="FW187" i="1"/>
  <c r="FS187" i="1"/>
  <c r="FO187" i="1"/>
  <c r="FK187" i="1"/>
  <c r="FG187" i="1"/>
  <c r="FC187" i="1"/>
  <c r="EY187" i="1"/>
  <c r="EU187" i="1"/>
  <c r="EQ187" i="1"/>
  <c r="EM187" i="1"/>
  <c r="EI187" i="1"/>
  <c r="EE187" i="1"/>
  <c r="DT187" i="1"/>
  <c r="DS187" i="1"/>
  <c r="DR187" i="1"/>
  <c r="DO187" i="1"/>
  <c r="DN187" i="1"/>
  <c r="DM187" i="1"/>
  <c r="DJ187" i="1"/>
  <c r="DI187" i="1"/>
  <c r="DH187" i="1"/>
  <c r="DE187" i="1"/>
  <c r="DD187" i="1"/>
  <c r="DC187" i="1"/>
  <c r="CZ187" i="1"/>
  <c r="CY187" i="1"/>
  <c r="CX187" i="1"/>
  <c r="CU187" i="1"/>
  <c r="CT187" i="1"/>
  <c r="CS187" i="1"/>
  <c r="CP187" i="1"/>
  <c r="CO187" i="1"/>
  <c r="CN187" i="1"/>
  <c r="CK187" i="1"/>
  <c r="CJ187" i="1"/>
  <c r="CI187" i="1"/>
  <c r="CF187" i="1"/>
  <c r="CE187" i="1"/>
  <c r="CD187" i="1"/>
  <c r="CA187" i="1"/>
  <c r="BZ187" i="1"/>
  <c r="BY187" i="1"/>
  <c r="BV187" i="1"/>
  <c r="BU187" i="1"/>
  <c r="BT187" i="1"/>
  <c r="BP187" i="1"/>
  <c r="BO187" i="1"/>
  <c r="BM187" i="1"/>
  <c r="BN187" i="1" s="1"/>
  <c r="BK187" i="1"/>
  <c r="BL187" i="1" s="1"/>
  <c r="BI187" i="1"/>
  <c r="BJ187" i="1" s="1"/>
  <c r="J187" i="1"/>
  <c r="KA186" i="1"/>
  <c r="JW186" i="1"/>
  <c r="JS186" i="1"/>
  <c r="JO186" i="1"/>
  <c r="JK186" i="1"/>
  <c r="JG186" i="1"/>
  <c r="JC186" i="1"/>
  <c r="IY186" i="1"/>
  <c r="IU186" i="1"/>
  <c r="IQ186" i="1"/>
  <c r="IM186" i="1"/>
  <c r="II186" i="1"/>
  <c r="HY186" i="1"/>
  <c r="HU186" i="1"/>
  <c r="HQ186" i="1"/>
  <c r="HM186" i="1"/>
  <c r="HI186" i="1"/>
  <c r="HE186" i="1"/>
  <c r="HA186" i="1"/>
  <c r="GW186" i="1"/>
  <c r="GS186" i="1"/>
  <c r="GO186" i="1"/>
  <c r="GK186" i="1"/>
  <c r="GG186" i="1"/>
  <c r="FW186" i="1"/>
  <c r="FS186" i="1"/>
  <c r="FO186" i="1"/>
  <c r="FK186" i="1"/>
  <c r="FG186" i="1"/>
  <c r="FC186" i="1"/>
  <c r="EY186" i="1"/>
  <c r="EU186" i="1"/>
  <c r="EQ186" i="1"/>
  <c r="EM186" i="1"/>
  <c r="EI186" i="1"/>
  <c r="EE186" i="1"/>
  <c r="DT186" i="1"/>
  <c r="DS186" i="1"/>
  <c r="DR186" i="1"/>
  <c r="DO186" i="1"/>
  <c r="DN186" i="1"/>
  <c r="DM186" i="1"/>
  <c r="DJ186" i="1"/>
  <c r="DI186" i="1"/>
  <c r="DH186" i="1"/>
  <c r="DE186" i="1"/>
  <c r="DD186" i="1"/>
  <c r="DC186" i="1"/>
  <c r="CZ186" i="1"/>
  <c r="CY186" i="1"/>
  <c r="CX186" i="1"/>
  <c r="CU186" i="1"/>
  <c r="CT186" i="1"/>
  <c r="CS186" i="1"/>
  <c r="CP186" i="1"/>
  <c r="CO186" i="1"/>
  <c r="CN186" i="1"/>
  <c r="CK186" i="1"/>
  <c r="CJ186" i="1"/>
  <c r="CI186" i="1"/>
  <c r="CF186" i="1"/>
  <c r="CE186" i="1"/>
  <c r="CD186" i="1"/>
  <c r="CA186" i="1"/>
  <c r="BZ186" i="1"/>
  <c r="BY186" i="1"/>
  <c r="BV186" i="1"/>
  <c r="BU186" i="1"/>
  <c r="BT186" i="1"/>
  <c r="BP186" i="1"/>
  <c r="BO186" i="1"/>
  <c r="BM186" i="1"/>
  <c r="BN186" i="1" s="1"/>
  <c r="BK186" i="1"/>
  <c r="BL186" i="1" s="1"/>
  <c r="BI186" i="1"/>
  <c r="BJ186" i="1" s="1"/>
  <c r="J186" i="1"/>
  <c r="KA185" i="1"/>
  <c r="JW185" i="1"/>
  <c r="JS185" i="1"/>
  <c r="JO185" i="1"/>
  <c r="JK185" i="1"/>
  <c r="JG185" i="1"/>
  <c r="JC185" i="1"/>
  <c r="IY185" i="1"/>
  <c r="IU185" i="1"/>
  <c r="IQ185" i="1"/>
  <c r="IM185" i="1"/>
  <c r="II185" i="1"/>
  <c r="HY185" i="1"/>
  <c r="HU185" i="1"/>
  <c r="HQ185" i="1"/>
  <c r="HM185" i="1"/>
  <c r="HI185" i="1"/>
  <c r="HE185" i="1"/>
  <c r="HA185" i="1"/>
  <c r="GW185" i="1"/>
  <c r="GS185" i="1"/>
  <c r="GO185" i="1"/>
  <c r="GK185" i="1"/>
  <c r="GG185" i="1"/>
  <c r="FW185" i="1"/>
  <c r="FS185" i="1"/>
  <c r="FO185" i="1"/>
  <c r="FK185" i="1"/>
  <c r="FG185" i="1"/>
  <c r="FC185" i="1"/>
  <c r="EY185" i="1"/>
  <c r="EU185" i="1"/>
  <c r="EQ185" i="1"/>
  <c r="EM185" i="1"/>
  <c r="EI185" i="1"/>
  <c r="EE185" i="1"/>
  <c r="DT185" i="1"/>
  <c r="DS185" i="1"/>
  <c r="DR185" i="1"/>
  <c r="DO185" i="1"/>
  <c r="DN185" i="1"/>
  <c r="DM185" i="1"/>
  <c r="DJ185" i="1"/>
  <c r="DI185" i="1"/>
  <c r="DH185" i="1"/>
  <c r="DE185" i="1"/>
  <c r="DD185" i="1"/>
  <c r="DC185" i="1"/>
  <c r="CZ185" i="1"/>
  <c r="CY185" i="1"/>
  <c r="CX185" i="1"/>
  <c r="CU185" i="1"/>
  <c r="CT185" i="1"/>
  <c r="CS185" i="1"/>
  <c r="CP185" i="1"/>
  <c r="CO185" i="1"/>
  <c r="CN185" i="1"/>
  <c r="CK185" i="1"/>
  <c r="CJ185" i="1"/>
  <c r="CI185" i="1"/>
  <c r="CF185" i="1"/>
  <c r="CE185" i="1"/>
  <c r="CD185" i="1"/>
  <c r="CA185" i="1"/>
  <c r="BZ185" i="1"/>
  <c r="BY185" i="1"/>
  <c r="BV185" i="1"/>
  <c r="BU185" i="1"/>
  <c r="BT185" i="1"/>
  <c r="BP185" i="1"/>
  <c r="BO185" i="1"/>
  <c r="BM185" i="1"/>
  <c r="BK185" i="1"/>
  <c r="BI185" i="1"/>
  <c r="J185" i="1"/>
  <c r="I185" i="1"/>
  <c r="KA184" i="1"/>
  <c r="JW184" i="1"/>
  <c r="JS184" i="1"/>
  <c r="JO184" i="1"/>
  <c r="JK184" i="1"/>
  <c r="JG184" i="1"/>
  <c r="JC184" i="1"/>
  <c r="IY184" i="1"/>
  <c r="IU184" i="1"/>
  <c r="IQ184" i="1"/>
  <c r="IM184" i="1"/>
  <c r="II184" i="1"/>
  <c r="HY184" i="1"/>
  <c r="HU184" i="1"/>
  <c r="HQ184" i="1"/>
  <c r="HM184" i="1"/>
  <c r="HI184" i="1"/>
  <c r="HE184" i="1"/>
  <c r="HA184" i="1"/>
  <c r="GW184" i="1"/>
  <c r="GS184" i="1"/>
  <c r="GO184" i="1"/>
  <c r="GK184" i="1"/>
  <c r="GG184" i="1"/>
  <c r="FW184" i="1"/>
  <c r="FS184" i="1"/>
  <c r="FO184" i="1"/>
  <c r="FK184" i="1"/>
  <c r="FG184" i="1"/>
  <c r="FC184" i="1"/>
  <c r="EY184" i="1"/>
  <c r="EU184" i="1"/>
  <c r="EQ184" i="1"/>
  <c r="EM184" i="1"/>
  <c r="EI184" i="1"/>
  <c r="EE184" i="1"/>
  <c r="DT184" i="1"/>
  <c r="DS184" i="1"/>
  <c r="DR184" i="1"/>
  <c r="DO184" i="1"/>
  <c r="DN184" i="1"/>
  <c r="DM184" i="1"/>
  <c r="DJ184" i="1"/>
  <c r="DI184" i="1"/>
  <c r="DH184" i="1"/>
  <c r="DE184" i="1"/>
  <c r="DD184" i="1"/>
  <c r="DC184" i="1"/>
  <c r="CZ184" i="1"/>
  <c r="CY184" i="1"/>
  <c r="CX184" i="1"/>
  <c r="CU184" i="1"/>
  <c r="CT184" i="1"/>
  <c r="CS184" i="1"/>
  <c r="CP184" i="1"/>
  <c r="CO184" i="1"/>
  <c r="CN184" i="1"/>
  <c r="CK184" i="1"/>
  <c r="CJ184" i="1"/>
  <c r="CI184" i="1"/>
  <c r="CF184" i="1"/>
  <c r="CE184" i="1"/>
  <c r="CD184" i="1"/>
  <c r="CA184" i="1"/>
  <c r="BZ184" i="1"/>
  <c r="BY184" i="1"/>
  <c r="BV184" i="1"/>
  <c r="BU184" i="1"/>
  <c r="BT184" i="1"/>
  <c r="BP184" i="1"/>
  <c r="BO184" i="1"/>
  <c r="BM184" i="1"/>
  <c r="BN184" i="1" s="1"/>
  <c r="BK184" i="1"/>
  <c r="BL184" i="1" s="1"/>
  <c r="BI184" i="1"/>
  <c r="BJ184" i="1" s="1"/>
  <c r="J184" i="1"/>
  <c r="KA183" i="1"/>
  <c r="JW183" i="1"/>
  <c r="JS183" i="1"/>
  <c r="JO183" i="1"/>
  <c r="JK183" i="1"/>
  <c r="JG183" i="1"/>
  <c r="JC183" i="1"/>
  <c r="IY183" i="1"/>
  <c r="IU183" i="1"/>
  <c r="IQ183" i="1"/>
  <c r="IM183" i="1"/>
  <c r="II183" i="1"/>
  <c r="HY183" i="1"/>
  <c r="HU183" i="1"/>
  <c r="HQ183" i="1"/>
  <c r="HM183" i="1"/>
  <c r="HI183" i="1"/>
  <c r="HE183" i="1"/>
  <c r="HA183" i="1"/>
  <c r="GW183" i="1"/>
  <c r="GS183" i="1"/>
  <c r="GO183" i="1"/>
  <c r="GK183" i="1"/>
  <c r="GG183" i="1"/>
  <c r="FW183" i="1"/>
  <c r="FS183" i="1"/>
  <c r="FO183" i="1"/>
  <c r="FK183" i="1"/>
  <c r="FG183" i="1"/>
  <c r="FC183" i="1"/>
  <c r="EY183" i="1"/>
  <c r="EU183" i="1"/>
  <c r="EQ183" i="1"/>
  <c r="EM183" i="1"/>
  <c r="EI183" i="1"/>
  <c r="EE183" i="1"/>
  <c r="DT183" i="1"/>
  <c r="DS183" i="1"/>
  <c r="DR183" i="1"/>
  <c r="DO183" i="1"/>
  <c r="DN183" i="1"/>
  <c r="DM183" i="1"/>
  <c r="DJ183" i="1"/>
  <c r="DI183" i="1"/>
  <c r="DH183" i="1"/>
  <c r="DE183" i="1"/>
  <c r="DD183" i="1"/>
  <c r="DC183" i="1"/>
  <c r="CZ183" i="1"/>
  <c r="CY183" i="1"/>
  <c r="CX183" i="1"/>
  <c r="CU183" i="1"/>
  <c r="CT183" i="1"/>
  <c r="CS183" i="1"/>
  <c r="CP183" i="1"/>
  <c r="CO183" i="1"/>
  <c r="CN183" i="1"/>
  <c r="CK183" i="1"/>
  <c r="CJ183" i="1"/>
  <c r="CI183" i="1"/>
  <c r="CF183" i="1"/>
  <c r="CE183" i="1"/>
  <c r="CD183" i="1"/>
  <c r="CA183" i="1"/>
  <c r="BZ183" i="1"/>
  <c r="BY183" i="1"/>
  <c r="BV183" i="1"/>
  <c r="BU183" i="1"/>
  <c r="BT183" i="1"/>
  <c r="BP183" i="1"/>
  <c r="BO183" i="1"/>
  <c r="BM183" i="1"/>
  <c r="BN183" i="1" s="1"/>
  <c r="BK183" i="1"/>
  <c r="BL183" i="1" s="1"/>
  <c r="BI183" i="1"/>
  <c r="BJ183" i="1" s="1"/>
  <c r="J183" i="1"/>
  <c r="KA182" i="1"/>
  <c r="JW182" i="1"/>
  <c r="JS182" i="1"/>
  <c r="JO182" i="1"/>
  <c r="JK182" i="1"/>
  <c r="JG182" i="1"/>
  <c r="JC182" i="1"/>
  <c r="IY182" i="1"/>
  <c r="IU182" i="1"/>
  <c r="IQ182" i="1"/>
  <c r="IM182" i="1"/>
  <c r="II182" i="1"/>
  <c r="HY182" i="1"/>
  <c r="HU182" i="1"/>
  <c r="HQ182" i="1"/>
  <c r="HM182" i="1"/>
  <c r="HI182" i="1"/>
  <c r="HE182" i="1"/>
  <c r="HA182" i="1"/>
  <c r="GW182" i="1"/>
  <c r="GS182" i="1"/>
  <c r="GO182" i="1"/>
  <c r="GK182" i="1"/>
  <c r="GG182" i="1"/>
  <c r="FW182" i="1"/>
  <c r="FS182" i="1"/>
  <c r="FO182" i="1"/>
  <c r="FK182" i="1"/>
  <c r="FG182" i="1"/>
  <c r="FC182" i="1"/>
  <c r="EY182" i="1"/>
  <c r="EU182" i="1"/>
  <c r="EQ182" i="1"/>
  <c r="EM182" i="1"/>
  <c r="EI182" i="1"/>
  <c r="EE182" i="1"/>
  <c r="DT182" i="1"/>
  <c r="DS182" i="1"/>
  <c r="DR182" i="1"/>
  <c r="DO182" i="1"/>
  <c r="DN182" i="1"/>
  <c r="DM182" i="1"/>
  <c r="DJ182" i="1"/>
  <c r="DI182" i="1"/>
  <c r="DH182" i="1"/>
  <c r="DE182" i="1"/>
  <c r="DD182" i="1"/>
  <c r="DC182" i="1"/>
  <c r="CZ182" i="1"/>
  <c r="CY182" i="1"/>
  <c r="CX182" i="1"/>
  <c r="CU182" i="1"/>
  <c r="CT182" i="1"/>
  <c r="CS182" i="1"/>
  <c r="CP182" i="1"/>
  <c r="CO182" i="1"/>
  <c r="CN182" i="1"/>
  <c r="CK182" i="1"/>
  <c r="CJ182" i="1"/>
  <c r="CI182" i="1"/>
  <c r="CF182" i="1"/>
  <c r="CE182" i="1"/>
  <c r="CD182" i="1"/>
  <c r="CA182" i="1"/>
  <c r="BZ182" i="1"/>
  <c r="BY182" i="1"/>
  <c r="BV182" i="1"/>
  <c r="BU182" i="1"/>
  <c r="BT182" i="1"/>
  <c r="BP182" i="1"/>
  <c r="BO182" i="1"/>
  <c r="BM182" i="1"/>
  <c r="BN182" i="1" s="1"/>
  <c r="BK182" i="1"/>
  <c r="BL182" i="1" s="1"/>
  <c r="BI182" i="1"/>
  <c r="BJ182" i="1" s="1"/>
  <c r="J182" i="1"/>
  <c r="EC181" i="1"/>
  <c r="ED181" i="1" s="1"/>
  <c r="EA181" i="1"/>
  <c r="EB181" i="1" s="1"/>
  <c r="DY181" i="1"/>
  <c r="DZ181" i="1" s="1"/>
  <c r="DW181" i="1"/>
  <c r="DX181" i="1" s="1"/>
  <c r="BM181" i="1"/>
  <c r="BN181" i="1" s="1"/>
  <c r="BK181" i="1"/>
  <c r="BL181" i="1" s="1"/>
  <c r="BI181" i="1"/>
  <c r="BJ181" i="1" s="1"/>
  <c r="BM180" i="1"/>
  <c r="BN180" i="1" s="1"/>
  <c r="BK180" i="1"/>
  <c r="BL180" i="1" s="1"/>
  <c r="BI180" i="1"/>
  <c r="BJ180" i="1" s="1"/>
  <c r="BI179" i="1"/>
  <c r="BJ179" i="1" s="1"/>
  <c r="KA176" i="1"/>
  <c r="JW176" i="1"/>
  <c r="JS176" i="1"/>
  <c r="JO176" i="1"/>
  <c r="JK176" i="1"/>
  <c r="JG176" i="1"/>
  <c r="JC176" i="1"/>
  <c r="IY176" i="1"/>
  <c r="IU176" i="1"/>
  <c r="IQ176" i="1"/>
  <c r="IM176" i="1"/>
  <c r="II176" i="1"/>
  <c r="HY176" i="1"/>
  <c r="HU176" i="1"/>
  <c r="HQ176" i="1"/>
  <c r="HM176" i="1"/>
  <c r="HI176" i="1"/>
  <c r="HE176" i="1"/>
  <c r="HA176" i="1"/>
  <c r="GW176" i="1"/>
  <c r="GS176" i="1"/>
  <c r="GO176" i="1"/>
  <c r="GK176" i="1"/>
  <c r="GG176" i="1"/>
  <c r="FW176" i="1"/>
  <c r="FS176" i="1"/>
  <c r="FO176" i="1"/>
  <c r="FK176" i="1"/>
  <c r="FG176" i="1"/>
  <c r="FC176" i="1"/>
  <c r="EY176" i="1"/>
  <c r="EU176" i="1"/>
  <c r="EQ176" i="1"/>
  <c r="EM176" i="1"/>
  <c r="EI176" i="1"/>
  <c r="EE176" i="1"/>
  <c r="DT176" i="1"/>
  <c r="DS176" i="1"/>
  <c r="DR176" i="1"/>
  <c r="DO176" i="1"/>
  <c r="DN176" i="1"/>
  <c r="DM176" i="1"/>
  <c r="DJ176" i="1"/>
  <c r="DI176" i="1"/>
  <c r="DH176" i="1"/>
  <c r="DE176" i="1"/>
  <c r="DD176" i="1"/>
  <c r="DC176" i="1"/>
  <c r="CZ176" i="1"/>
  <c r="CY176" i="1"/>
  <c r="CX176" i="1"/>
  <c r="CU176" i="1"/>
  <c r="CT176" i="1"/>
  <c r="CS176" i="1"/>
  <c r="CP176" i="1"/>
  <c r="CO176" i="1"/>
  <c r="CN176" i="1"/>
  <c r="CK176" i="1"/>
  <c r="CJ176" i="1"/>
  <c r="CI176" i="1"/>
  <c r="CF176" i="1"/>
  <c r="CE176" i="1"/>
  <c r="CD176" i="1"/>
  <c r="CA176" i="1"/>
  <c r="BZ176" i="1"/>
  <c r="BY176" i="1"/>
  <c r="BV176" i="1"/>
  <c r="BU176" i="1"/>
  <c r="BT176" i="1"/>
  <c r="BP176" i="1"/>
  <c r="BO176" i="1"/>
  <c r="BF176" i="1"/>
  <c r="KA175" i="1"/>
  <c r="JW175" i="1"/>
  <c r="JS175" i="1"/>
  <c r="JO175" i="1"/>
  <c r="JK175" i="1"/>
  <c r="JG175" i="1"/>
  <c r="JC175" i="1"/>
  <c r="IY175" i="1"/>
  <c r="IU175" i="1"/>
  <c r="IQ175" i="1"/>
  <c r="IM175" i="1"/>
  <c r="II175" i="1"/>
  <c r="HY175" i="1"/>
  <c r="HU175" i="1"/>
  <c r="HQ175" i="1"/>
  <c r="HM175" i="1"/>
  <c r="HI175" i="1"/>
  <c r="HE175" i="1"/>
  <c r="HA175" i="1"/>
  <c r="GW175" i="1"/>
  <c r="GS175" i="1"/>
  <c r="GO175" i="1"/>
  <c r="GK175" i="1"/>
  <c r="GG175" i="1"/>
  <c r="FW175" i="1"/>
  <c r="FS175" i="1"/>
  <c r="FO175" i="1"/>
  <c r="FK175" i="1"/>
  <c r="FG175" i="1"/>
  <c r="FC175" i="1"/>
  <c r="EY175" i="1"/>
  <c r="EU175" i="1"/>
  <c r="EQ175" i="1"/>
  <c r="EM175" i="1"/>
  <c r="EI175" i="1"/>
  <c r="EE175" i="1"/>
  <c r="DT175" i="1"/>
  <c r="DS175" i="1"/>
  <c r="DR175" i="1"/>
  <c r="DO175" i="1"/>
  <c r="DN175" i="1"/>
  <c r="DM175" i="1"/>
  <c r="DJ175" i="1"/>
  <c r="DI175" i="1"/>
  <c r="DH175" i="1"/>
  <c r="DE175" i="1"/>
  <c r="DD175" i="1"/>
  <c r="DC175" i="1"/>
  <c r="CZ175" i="1"/>
  <c r="CY175" i="1"/>
  <c r="CX175" i="1"/>
  <c r="CU175" i="1"/>
  <c r="CT175" i="1"/>
  <c r="CS175" i="1"/>
  <c r="CP175" i="1"/>
  <c r="CO175" i="1"/>
  <c r="CN175" i="1"/>
  <c r="CK175" i="1"/>
  <c r="CJ175" i="1"/>
  <c r="CI175" i="1"/>
  <c r="CF175" i="1"/>
  <c r="CE175" i="1"/>
  <c r="CD175" i="1"/>
  <c r="CA175" i="1"/>
  <c r="BZ175" i="1"/>
  <c r="BY175" i="1"/>
  <c r="BV175" i="1"/>
  <c r="BU175" i="1"/>
  <c r="BT175" i="1"/>
  <c r="BP175" i="1"/>
  <c r="BO175" i="1"/>
  <c r="BF175" i="1"/>
  <c r="BM175" i="1" s="1"/>
  <c r="BN175" i="1" s="1"/>
  <c r="KA174" i="1"/>
  <c r="JW174" i="1"/>
  <c r="JS174" i="1"/>
  <c r="JO174" i="1"/>
  <c r="JK174" i="1"/>
  <c r="JG174" i="1"/>
  <c r="JC174" i="1"/>
  <c r="IY174" i="1"/>
  <c r="IU174" i="1"/>
  <c r="IQ174" i="1"/>
  <c r="IM174" i="1"/>
  <c r="II174" i="1"/>
  <c r="HY174" i="1"/>
  <c r="HU174" i="1"/>
  <c r="HQ174" i="1"/>
  <c r="HM174" i="1"/>
  <c r="HI174" i="1"/>
  <c r="HE174" i="1"/>
  <c r="HA174" i="1"/>
  <c r="GW174" i="1"/>
  <c r="GS174" i="1"/>
  <c r="GO174" i="1"/>
  <c r="GK174" i="1"/>
  <c r="GG174" i="1"/>
  <c r="FW174" i="1"/>
  <c r="FS174" i="1"/>
  <c r="FO174" i="1"/>
  <c r="FK174" i="1"/>
  <c r="FG174" i="1"/>
  <c r="FC174" i="1"/>
  <c r="EY174" i="1"/>
  <c r="EU174" i="1"/>
  <c r="EQ174" i="1"/>
  <c r="EM174" i="1"/>
  <c r="EI174" i="1"/>
  <c r="EE174" i="1"/>
  <c r="DT174" i="1"/>
  <c r="DS174" i="1"/>
  <c r="DR174" i="1"/>
  <c r="DO174" i="1"/>
  <c r="DN174" i="1"/>
  <c r="DM174" i="1"/>
  <c r="DJ174" i="1"/>
  <c r="DI174" i="1"/>
  <c r="DH174" i="1"/>
  <c r="DE174" i="1"/>
  <c r="DD174" i="1"/>
  <c r="DC174" i="1"/>
  <c r="CZ174" i="1"/>
  <c r="CY174" i="1"/>
  <c r="CX174" i="1"/>
  <c r="CU174" i="1"/>
  <c r="CT174" i="1"/>
  <c r="CS174" i="1"/>
  <c r="CP174" i="1"/>
  <c r="CO174" i="1"/>
  <c r="CN174" i="1"/>
  <c r="CK174" i="1"/>
  <c r="CJ174" i="1"/>
  <c r="CI174" i="1"/>
  <c r="CF174" i="1"/>
  <c r="CE174" i="1"/>
  <c r="CD174" i="1"/>
  <c r="CA174" i="1"/>
  <c r="BZ174" i="1"/>
  <c r="BY174" i="1"/>
  <c r="BV174" i="1"/>
  <c r="BU174" i="1"/>
  <c r="BT174" i="1"/>
  <c r="BP174" i="1"/>
  <c r="BO174" i="1"/>
  <c r="BF174" i="1"/>
  <c r="BM174" i="1" s="1"/>
  <c r="BN174" i="1" s="1"/>
  <c r="KA173" i="1"/>
  <c r="JW173" i="1"/>
  <c r="JS173" i="1"/>
  <c r="JO173" i="1"/>
  <c r="JK173" i="1"/>
  <c r="JG173" i="1"/>
  <c r="JC173" i="1"/>
  <c r="IY173" i="1"/>
  <c r="IU173" i="1"/>
  <c r="IQ173" i="1"/>
  <c r="IM173" i="1"/>
  <c r="II173" i="1"/>
  <c r="HY173" i="1"/>
  <c r="HU173" i="1"/>
  <c r="HQ173" i="1"/>
  <c r="HM173" i="1"/>
  <c r="HI173" i="1"/>
  <c r="HE173" i="1"/>
  <c r="HA173" i="1"/>
  <c r="GW173" i="1"/>
  <c r="GS173" i="1"/>
  <c r="GO173" i="1"/>
  <c r="GK173" i="1"/>
  <c r="GG173" i="1"/>
  <c r="FW173" i="1"/>
  <c r="FS173" i="1"/>
  <c r="FO173" i="1"/>
  <c r="FK173" i="1"/>
  <c r="FG173" i="1"/>
  <c r="FC173" i="1"/>
  <c r="EY173" i="1"/>
  <c r="EU173" i="1"/>
  <c r="EQ173" i="1"/>
  <c r="EM173" i="1"/>
  <c r="EI173" i="1"/>
  <c r="EE173" i="1"/>
  <c r="DT173" i="1"/>
  <c r="DS173" i="1"/>
  <c r="DR173" i="1"/>
  <c r="DO173" i="1"/>
  <c r="DN173" i="1"/>
  <c r="DM173" i="1"/>
  <c r="DJ173" i="1"/>
  <c r="DI173" i="1"/>
  <c r="DH173" i="1"/>
  <c r="DE173" i="1"/>
  <c r="DD173" i="1"/>
  <c r="DC173" i="1"/>
  <c r="CZ173" i="1"/>
  <c r="CY173" i="1"/>
  <c r="CX173" i="1"/>
  <c r="CU173" i="1"/>
  <c r="CT173" i="1"/>
  <c r="CS173" i="1"/>
  <c r="CP173" i="1"/>
  <c r="CO173" i="1"/>
  <c r="CN173" i="1"/>
  <c r="CK173" i="1"/>
  <c r="CJ173" i="1"/>
  <c r="CI173" i="1"/>
  <c r="CF173" i="1"/>
  <c r="CE173" i="1"/>
  <c r="CD173" i="1"/>
  <c r="CA173" i="1"/>
  <c r="BZ173" i="1"/>
  <c r="BY173" i="1"/>
  <c r="BV173" i="1"/>
  <c r="BU173" i="1"/>
  <c r="BT173" i="1"/>
  <c r="BP173" i="1"/>
  <c r="BO173" i="1"/>
  <c r="BF173" i="1"/>
  <c r="BI173" i="1" s="1"/>
  <c r="BJ173" i="1" s="1"/>
  <c r="KA172" i="1"/>
  <c r="JW172" i="1"/>
  <c r="JS172" i="1"/>
  <c r="JO172" i="1"/>
  <c r="JK172" i="1"/>
  <c r="JG172" i="1"/>
  <c r="JC172" i="1"/>
  <c r="IY172" i="1"/>
  <c r="IU172" i="1"/>
  <c r="IQ172" i="1"/>
  <c r="IM172" i="1"/>
  <c r="II172" i="1"/>
  <c r="HY172" i="1"/>
  <c r="HU172" i="1"/>
  <c r="HQ172" i="1"/>
  <c r="HM172" i="1"/>
  <c r="HI172" i="1"/>
  <c r="HE172" i="1"/>
  <c r="HA172" i="1"/>
  <c r="GW172" i="1"/>
  <c r="GS172" i="1"/>
  <c r="GO172" i="1"/>
  <c r="GK172" i="1"/>
  <c r="GG172" i="1"/>
  <c r="FW172" i="1"/>
  <c r="FS172" i="1"/>
  <c r="FO172" i="1"/>
  <c r="FK172" i="1"/>
  <c r="FG172" i="1"/>
  <c r="FC172" i="1"/>
  <c r="EY172" i="1"/>
  <c r="EU172" i="1"/>
  <c r="EQ172" i="1"/>
  <c r="EM172" i="1"/>
  <c r="EI172" i="1"/>
  <c r="EE172" i="1"/>
  <c r="DT172" i="1"/>
  <c r="DS172" i="1"/>
  <c r="DR172" i="1"/>
  <c r="DO172" i="1"/>
  <c r="DN172" i="1"/>
  <c r="DM172" i="1"/>
  <c r="DJ172" i="1"/>
  <c r="DI172" i="1"/>
  <c r="DH172" i="1"/>
  <c r="DE172" i="1"/>
  <c r="DD172" i="1"/>
  <c r="DC172" i="1"/>
  <c r="CZ172" i="1"/>
  <c r="CY172" i="1"/>
  <c r="CX172" i="1"/>
  <c r="CU172" i="1"/>
  <c r="CT172" i="1"/>
  <c r="CS172" i="1"/>
  <c r="CP172" i="1"/>
  <c r="CO172" i="1"/>
  <c r="CN172" i="1"/>
  <c r="CK172" i="1"/>
  <c r="CJ172" i="1"/>
  <c r="CI172" i="1"/>
  <c r="CF172" i="1"/>
  <c r="CE172" i="1"/>
  <c r="CD172" i="1"/>
  <c r="CA172" i="1"/>
  <c r="BZ172" i="1"/>
  <c r="BY172" i="1"/>
  <c r="BV172" i="1"/>
  <c r="BU172" i="1"/>
  <c r="BT172" i="1"/>
  <c r="BP172" i="1"/>
  <c r="BO172" i="1"/>
  <c r="BF172" i="1"/>
  <c r="BI172" i="1" s="1"/>
  <c r="BJ172" i="1" s="1"/>
  <c r="KA171" i="1"/>
  <c r="JW171" i="1"/>
  <c r="JS171" i="1"/>
  <c r="JO171" i="1"/>
  <c r="JK171" i="1"/>
  <c r="JG171" i="1"/>
  <c r="JC171" i="1"/>
  <c r="IY171" i="1"/>
  <c r="IU171" i="1"/>
  <c r="IQ171" i="1"/>
  <c r="IM171" i="1"/>
  <c r="II171" i="1"/>
  <c r="HY171" i="1"/>
  <c r="HU171" i="1"/>
  <c r="HQ171" i="1"/>
  <c r="HM171" i="1"/>
  <c r="HI171" i="1"/>
  <c r="HE171" i="1"/>
  <c r="HA171" i="1"/>
  <c r="GW171" i="1"/>
  <c r="GS171" i="1"/>
  <c r="GO171" i="1"/>
  <c r="GK171" i="1"/>
  <c r="GG171" i="1"/>
  <c r="FW171" i="1"/>
  <c r="FS171" i="1"/>
  <c r="FO171" i="1"/>
  <c r="FK171" i="1"/>
  <c r="FG171" i="1"/>
  <c r="FC171" i="1"/>
  <c r="EY171" i="1"/>
  <c r="EU171" i="1"/>
  <c r="EQ171" i="1"/>
  <c r="EM171" i="1"/>
  <c r="EI171" i="1"/>
  <c r="EE171" i="1"/>
  <c r="DT171" i="1"/>
  <c r="DS171" i="1"/>
  <c r="DR171" i="1"/>
  <c r="DO171" i="1"/>
  <c r="DN171" i="1"/>
  <c r="DM171" i="1"/>
  <c r="DJ171" i="1"/>
  <c r="DI171" i="1"/>
  <c r="DH171" i="1"/>
  <c r="DE171" i="1"/>
  <c r="DD171" i="1"/>
  <c r="DC171" i="1"/>
  <c r="CZ171" i="1"/>
  <c r="CY171" i="1"/>
  <c r="CX171" i="1"/>
  <c r="CU171" i="1"/>
  <c r="CT171" i="1"/>
  <c r="CS171" i="1"/>
  <c r="CP171" i="1"/>
  <c r="CO171" i="1"/>
  <c r="CN171" i="1"/>
  <c r="CK171" i="1"/>
  <c r="CJ171" i="1"/>
  <c r="CI171" i="1"/>
  <c r="CF171" i="1"/>
  <c r="CE171" i="1"/>
  <c r="CD171" i="1"/>
  <c r="CA171" i="1"/>
  <c r="BZ171" i="1"/>
  <c r="BY171" i="1"/>
  <c r="BV171" i="1"/>
  <c r="BU171" i="1"/>
  <c r="BT171" i="1"/>
  <c r="BP171" i="1"/>
  <c r="BO171" i="1"/>
  <c r="BF171" i="1"/>
  <c r="BK171" i="1" s="1"/>
  <c r="BL171" i="1" s="1"/>
  <c r="KA170" i="1"/>
  <c r="JW170" i="1"/>
  <c r="JS170" i="1"/>
  <c r="JO170" i="1"/>
  <c r="JK170" i="1"/>
  <c r="JG170" i="1"/>
  <c r="JC170" i="1"/>
  <c r="IY170" i="1"/>
  <c r="IU170" i="1"/>
  <c r="IQ170" i="1"/>
  <c r="IM170" i="1"/>
  <c r="II170" i="1"/>
  <c r="HY170" i="1"/>
  <c r="HU170" i="1"/>
  <c r="HQ170" i="1"/>
  <c r="HM170" i="1"/>
  <c r="HI170" i="1"/>
  <c r="HE170" i="1"/>
  <c r="HA170" i="1"/>
  <c r="GW170" i="1"/>
  <c r="GS170" i="1"/>
  <c r="GO170" i="1"/>
  <c r="GK170" i="1"/>
  <c r="GG170" i="1"/>
  <c r="FW170" i="1"/>
  <c r="FS170" i="1"/>
  <c r="FO170" i="1"/>
  <c r="FK170" i="1"/>
  <c r="FG170" i="1"/>
  <c r="FC170" i="1"/>
  <c r="EY170" i="1"/>
  <c r="EU170" i="1"/>
  <c r="EQ170" i="1"/>
  <c r="EM170" i="1"/>
  <c r="EI170" i="1"/>
  <c r="EE170" i="1"/>
  <c r="DT170" i="1"/>
  <c r="DS170" i="1"/>
  <c r="DR170" i="1"/>
  <c r="DO170" i="1"/>
  <c r="DN170" i="1"/>
  <c r="DM170" i="1"/>
  <c r="DJ170" i="1"/>
  <c r="DI170" i="1"/>
  <c r="DH170" i="1"/>
  <c r="DE170" i="1"/>
  <c r="DD170" i="1"/>
  <c r="DC170" i="1"/>
  <c r="CZ170" i="1"/>
  <c r="CY170" i="1"/>
  <c r="CX170" i="1"/>
  <c r="CU170" i="1"/>
  <c r="CT170" i="1"/>
  <c r="CS170" i="1"/>
  <c r="CP170" i="1"/>
  <c r="CO170" i="1"/>
  <c r="CN170" i="1"/>
  <c r="CK170" i="1"/>
  <c r="CJ170" i="1"/>
  <c r="CI170" i="1"/>
  <c r="CF170" i="1"/>
  <c r="CE170" i="1"/>
  <c r="CD170" i="1"/>
  <c r="CA170" i="1"/>
  <c r="BZ170" i="1"/>
  <c r="BY170" i="1"/>
  <c r="BV170" i="1"/>
  <c r="BU170" i="1"/>
  <c r="BT170" i="1"/>
  <c r="BP170" i="1"/>
  <c r="BO170" i="1"/>
  <c r="BF170" i="1"/>
  <c r="KA169" i="1"/>
  <c r="JW169" i="1"/>
  <c r="JS169" i="1"/>
  <c r="JO169" i="1"/>
  <c r="JK169" i="1"/>
  <c r="JG169" i="1"/>
  <c r="JC169" i="1"/>
  <c r="IY169" i="1"/>
  <c r="IU169" i="1"/>
  <c r="IQ169" i="1"/>
  <c r="IM169" i="1"/>
  <c r="II169" i="1"/>
  <c r="HY169" i="1"/>
  <c r="HU169" i="1"/>
  <c r="HQ169" i="1"/>
  <c r="HM169" i="1"/>
  <c r="HI169" i="1"/>
  <c r="HE169" i="1"/>
  <c r="HA169" i="1"/>
  <c r="GW169" i="1"/>
  <c r="GS169" i="1"/>
  <c r="GO169" i="1"/>
  <c r="GK169" i="1"/>
  <c r="GG169" i="1"/>
  <c r="FW169" i="1"/>
  <c r="FS169" i="1"/>
  <c r="FO169" i="1"/>
  <c r="FK169" i="1"/>
  <c r="FG169" i="1"/>
  <c r="FC169" i="1"/>
  <c r="EY169" i="1"/>
  <c r="EU169" i="1"/>
  <c r="EQ169" i="1"/>
  <c r="EM169" i="1"/>
  <c r="EI169" i="1"/>
  <c r="EE169" i="1"/>
  <c r="DT169" i="1"/>
  <c r="DS169" i="1"/>
  <c r="DR169" i="1"/>
  <c r="DO169" i="1"/>
  <c r="DN169" i="1"/>
  <c r="DM169" i="1"/>
  <c r="DJ169" i="1"/>
  <c r="DI169" i="1"/>
  <c r="DH169" i="1"/>
  <c r="DE169" i="1"/>
  <c r="DD169" i="1"/>
  <c r="DC169" i="1"/>
  <c r="CZ169" i="1"/>
  <c r="CY169" i="1"/>
  <c r="CX169" i="1"/>
  <c r="CU169" i="1"/>
  <c r="CT169" i="1"/>
  <c r="CS169" i="1"/>
  <c r="CP169" i="1"/>
  <c r="CO169" i="1"/>
  <c r="CN169" i="1"/>
  <c r="CK169" i="1"/>
  <c r="CJ169" i="1"/>
  <c r="CI169" i="1"/>
  <c r="CF169" i="1"/>
  <c r="CE169" i="1"/>
  <c r="CD169" i="1"/>
  <c r="CA169" i="1"/>
  <c r="BZ169" i="1"/>
  <c r="BY169" i="1"/>
  <c r="BV169" i="1"/>
  <c r="BU169" i="1"/>
  <c r="BT169" i="1"/>
  <c r="BP169" i="1"/>
  <c r="BO169" i="1"/>
  <c r="BF169" i="1"/>
  <c r="BQ169" i="1" s="1"/>
  <c r="KA168" i="1"/>
  <c r="JW168" i="1"/>
  <c r="JS168" i="1"/>
  <c r="JO168" i="1"/>
  <c r="JK168" i="1"/>
  <c r="JG168" i="1"/>
  <c r="JC168" i="1"/>
  <c r="IY168" i="1"/>
  <c r="IU168" i="1"/>
  <c r="IQ168" i="1"/>
  <c r="IM168" i="1"/>
  <c r="II168" i="1"/>
  <c r="HY168" i="1"/>
  <c r="HU168" i="1"/>
  <c r="HQ168" i="1"/>
  <c r="HM168" i="1"/>
  <c r="HI168" i="1"/>
  <c r="HE168" i="1"/>
  <c r="HA168" i="1"/>
  <c r="GW168" i="1"/>
  <c r="GS168" i="1"/>
  <c r="GO168" i="1"/>
  <c r="GK168" i="1"/>
  <c r="GG168" i="1"/>
  <c r="FW168" i="1"/>
  <c r="FS168" i="1"/>
  <c r="FO168" i="1"/>
  <c r="FK168" i="1"/>
  <c r="FG168" i="1"/>
  <c r="FC168" i="1"/>
  <c r="EY168" i="1"/>
  <c r="EU168" i="1"/>
  <c r="EQ168" i="1"/>
  <c r="EM168" i="1"/>
  <c r="EI168" i="1"/>
  <c r="EE168" i="1"/>
  <c r="DT168" i="1"/>
  <c r="DS168" i="1"/>
  <c r="DR168" i="1"/>
  <c r="DO168" i="1"/>
  <c r="DN168" i="1"/>
  <c r="DM168" i="1"/>
  <c r="DJ168" i="1"/>
  <c r="DI168" i="1"/>
  <c r="DH168" i="1"/>
  <c r="DE168" i="1"/>
  <c r="DD168" i="1"/>
  <c r="DC168" i="1"/>
  <c r="CZ168" i="1"/>
  <c r="CY168" i="1"/>
  <c r="CX168" i="1"/>
  <c r="CU168" i="1"/>
  <c r="CT168" i="1"/>
  <c r="CS168" i="1"/>
  <c r="CP168" i="1"/>
  <c r="CO168" i="1"/>
  <c r="CN168" i="1"/>
  <c r="CK168" i="1"/>
  <c r="CJ168" i="1"/>
  <c r="CI168" i="1"/>
  <c r="CF168" i="1"/>
  <c r="CE168" i="1"/>
  <c r="CD168" i="1"/>
  <c r="CA168" i="1"/>
  <c r="BZ168" i="1"/>
  <c r="BY168" i="1"/>
  <c r="BV168" i="1"/>
  <c r="BU168" i="1"/>
  <c r="BT168" i="1"/>
  <c r="BP168" i="1"/>
  <c r="BO168" i="1"/>
  <c r="BF168" i="1"/>
  <c r="BQ168" i="1" s="1"/>
  <c r="KA167" i="1"/>
  <c r="JW167" i="1"/>
  <c r="JS167" i="1"/>
  <c r="JO167" i="1"/>
  <c r="JK167" i="1"/>
  <c r="JG167" i="1"/>
  <c r="JC167" i="1"/>
  <c r="IY167" i="1"/>
  <c r="IU167" i="1"/>
  <c r="IQ167" i="1"/>
  <c r="IM167" i="1"/>
  <c r="II167" i="1"/>
  <c r="HY167" i="1"/>
  <c r="HU167" i="1"/>
  <c r="HQ167" i="1"/>
  <c r="HM167" i="1"/>
  <c r="HI167" i="1"/>
  <c r="HE167" i="1"/>
  <c r="HA167" i="1"/>
  <c r="GW167" i="1"/>
  <c r="GS167" i="1"/>
  <c r="GO167" i="1"/>
  <c r="GK167" i="1"/>
  <c r="GG167" i="1"/>
  <c r="FW167" i="1"/>
  <c r="FS167" i="1"/>
  <c r="FO167" i="1"/>
  <c r="FK167" i="1"/>
  <c r="FG167" i="1"/>
  <c r="FC167" i="1"/>
  <c r="EY167" i="1"/>
  <c r="EU167" i="1"/>
  <c r="EQ167" i="1"/>
  <c r="EM167" i="1"/>
  <c r="EI167" i="1"/>
  <c r="EE167" i="1"/>
  <c r="DT167" i="1"/>
  <c r="DS167" i="1"/>
  <c r="DR167" i="1"/>
  <c r="DO167" i="1"/>
  <c r="DN167" i="1"/>
  <c r="DM167" i="1"/>
  <c r="DJ167" i="1"/>
  <c r="DI167" i="1"/>
  <c r="DH167" i="1"/>
  <c r="DE167" i="1"/>
  <c r="DD167" i="1"/>
  <c r="DC167" i="1"/>
  <c r="CZ167" i="1"/>
  <c r="CY167" i="1"/>
  <c r="CX167" i="1"/>
  <c r="CU167" i="1"/>
  <c r="CT167" i="1"/>
  <c r="CS167" i="1"/>
  <c r="CP167" i="1"/>
  <c r="CO167" i="1"/>
  <c r="CN167" i="1"/>
  <c r="CK167" i="1"/>
  <c r="CJ167" i="1"/>
  <c r="CI167" i="1"/>
  <c r="CF167" i="1"/>
  <c r="CE167" i="1"/>
  <c r="CD167" i="1"/>
  <c r="CA167" i="1"/>
  <c r="BZ167" i="1"/>
  <c r="BY167" i="1"/>
  <c r="BV167" i="1"/>
  <c r="BU167" i="1"/>
  <c r="BT167" i="1"/>
  <c r="BP167" i="1"/>
  <c r="BO167" i="1"/>
  <c r="BF167" i="1"/>
  <c r="EC166" i="1"/>
  <c r="ED166" i="1" s="1"/>
  <c r="EA166" i="1"/>
  <c r="EB166" i="1" s="1"/>
  <c r="DY166" i="1"/>
  <c r="DZ166" i="1" s="1"/>
  <c r="DW166" i="1"/>
  <c r="DX166" i="1" s="1"/>
  <c r="BM166" i="1"/>
  <c r="BN166" i="1" s="1"/>
  <c r="BK166" i="1"/>
  <c r="BL166" i="1" s="1"/>
  <c r="BI166" i="1"/>
  <c r="BJ166" i="1" s="1"/>
  <c r="BM165" i="1"/>
  <c r="BN165" i="1" s="1"/>
  <c r="BK165" i="1"/>
  <c r="BL165" i="1" s="1"/>
  <c r="BI165" i="1"/>
  <c r="BJ165" i="1" s="1"/>
  <c r="KA164" i="1"/>
  <c r="JW164" i="1"/>
  <c r="JS164" i="1"/>
  <c r="JO164" i="1"/>
  <c r="JK164" i="1"/>
  <c r="JG164" i="1"/>
  <c r="JC164" i="1"/>
  <c r="IY164" i="1"/>
  <c r="IU164" i="1"/>
  <c r="IQ164" i="1"/>
  <c r="IM164" i="1"/>
  <c r="II164" i="1"/>
  <c r="HY164" i="1"/>
  <c r="HU164" i="1"/>
  <c r="HQ164" i="1"/>
  <c r="HM164" i="1"/>
  <c r="HI164" i="1"/>
  <c r="HE164" i="1"/>
  <c r="HA164" i="1"/>
  <c r="GW164" i="1"/>
  <c r="GS164" i="1"/>
  <c r="GO164" i="1"/>
  <c r="GK164" i="1"/>
  <c r="GG164" i="1"/>
  <c r="FW164" i="1"/>
  <c r="FS164" i="1"/>
  <c r="FO164" i="1"/>
  <c r="FK164" i="1"/>
  <c r="FG164" i="1"/>
  <c r="FC164" i="1"/>
  <c r="EY164" i="1"/>
  <c r="EU164" i="1"/>
  <c r="EQ164" i="1"/>
  <c r="EM164" i="1"/>
  <c r="EI164" i="1"/>
  <c r="EE164" i="1"/>
  <c r="DT164" i="1"/>
  <c r="DS164" i="1"/>
  <c r="DR164" i="1"/>
  <c r="DO164" i="1"/>
  <c r="DN164" i="1"/>
  <c r="DM164" i="1"/>
  <c r="DJ164" i="1"/>
  <c r="DI164" i="1"/>
  <c r="DH164" i="1"/>
  <c r="DE164" i="1"/>
  <c r="DD164" i="1"/>
  <c r="DC164" i="1"/>
  <c r="CZ164" i="1"/>
  <c r="CY164" i="1"/>
  <c r="CX164" i="1"/>
  <c r="CU164" i="1"/>
  <c r="CT164" i="1"/>
  <c r="CS164" i="1"/>
  <c r="CP164" i="1"/>
  <c r="CO164" i="1"/>
  <c r="CN164" i="1"/>
  <c r="CJ164" i="1"/>
  <c r="CI164" i="1"/>
  <c r="CF164" i="1"/>
  <c r="CE164" i="1"/>
  <c r="CD164" i="1"/>
  <c r="BZ164" i="1"/>
  <c r="BY164" i="1"/>
  <c r="BV164" i="1"/>
  <c r="BM164" i="1"/>
  <c r="BK164" i="1"/>
  <c r="BI164" i="1"/>
  <c r="J164" i="1"/>
  <c r="I164" i="1"/>
  <c r="KA163" i="1"/>
  <c r="JW163" i="1"/>
  <c r="JS163" i="1"/>
  <c r="JO163" i="1"/>
  <c r="JK163" i="1"/>
  <c r="JG163" i="1"/>
  <c r="JC163" i="1"/>
  <c r="IY163" i="1"/>
  <c r="IU163" i="1"/>
  <c r="IQ163" i="1"/>
  <c r="IM163" i="1"/>
  <c r="II163" i="1"/>
  <c r="HY163" i="1"/>
  <c r="HU163" i="1"/>
  <c r="HQ163" i="1"/>
  <c r="HM163" i="1"/>
  <c r="HI163" i="1"/>
  <c r="HE163" i="1"/>
  <c r="HA163" i="1"/>
  <c r="GW163" i="1"/>
  <c r="GS163" i="1"/>
  <c r="GO163" i="1"/>
  <c r="GK163" i="1"/>
  <c r="GG163" i="1"/>
  <c r="FW163" i="1"/>
  <c r="FS163" i="1"/>
  <c r="FO163" i="1"/>
  <c r="FK163" i="1"/>
  <c r="FG163" i="1"/>
  <c r="FC163" i="1"/>
  <c r="EY163" i="1"/>
  <c r="EU163" i="1"/>
  <c r="EQ163" i="1"/>
  <c r="EM163" i="1"/>
  <c r="EI163" i="1"/>
  <c r="EE163" i="1"/>
  <c r="DT163" i="1"/>
  <c r="DS163" i="1"/>
  <c r="DR163" i="1"/>
  <c r="DO163" i="1"/>
  <c r="DN163" i="1"/>
  <c r="DM163" i="1"/>
  <c r="DJ163" i="1"/>
  <c r="DI163" i="1"/>
  <c r="DH163" i="1"/>
  <c r="DE163" i="1"/>
  <c r="DD163" i="1"/>
  <c r="DC163" i="1"/>
  <c r="CZ163" i="1"/>
  <c r="CY163" i="1"/>
  <c r="CX163" i="1"/>
  <c r="CU163" i="1"/>
  <c r="CT163" i="1"/>
  <c r="CS163" i="1"/>
  <c r="CP163" i="1"/>
  <c r="CO163" i="1"/>
  <c r="CN163" i="1"/>
  <c r="CJ163" i="1"/>
  <c r="CI163" i="1"/>
  <c r="CF163" i="1"/>
  <c r="CE163" i="1"/>
  <c r="CD163" i="1"/>
  <c r="BZ163" i="1"/>
  <c r="BY163" i="1"/>
  <c r="BV163" i="1"/>
  <c r="BM163" i="1"/>
  <c r="BK163" i="1"/>
  <c r="BI163" i="1"/>
  <c r="BJ163" i="1" s="1"/>
  <c r="J163" i="1"/>
  <c r="I163" i="1"/>
  <c r="KA162" i="1"/>
  <c r="JW162" i="1"/>
  <c r="JS162" i="1"/>
  <c r="JO162" i="1"/>
  <c r="JK162" i="1"/>
  <c r="JG162" i="1"/>
  <c r="JC162" i="1"/>
  <c r="IY162" i="1"/>
  <c r="IU162" i="1"/>
  <c r="IQ162" i="1"/>
  <c r="IM162" i="1"/>
  <c r="II162" i="1"/>
  <c r="HY162" i="1"/>
  <c r="HU162" i="1"/>
  <c r="HQ162" i="1"/>
  <c r="HM162" i="1"/>
  <c r="HI162" i="1"/>
  <c r="HE162" i="1"/>
  <c r="HA162" i="1"/>
  <c r="GW162" i="1"/>
  <c r="GS162" i="1"/>
  <c r="GO162" i="1"/>
  <c r="GK162" i="1"/>
  <c r="GG162" i="1"/>
  <c r="FW162" i="1"/>
  <c r="FS162" i="1"/>
  <c r="FO162" i="1"/>
  <c r="FK162" i="1"/>
  <c r="FG162" i="1"/>
  <c r="FC162" i="1"/>
  <c r="EY162" i="1"/>
  <c r="EU162" i="1"/>
  <c r="EQ162" i="1"/>
  <c r="EM162" i="1"/>
  <c r="EI162" i="1"/>
  <c r="EE162" i="1"/>
  <c r="DT162" i="1"/>
  <c r="DS162" i="1"/>
  <c r="DR162" i="1"/>
  <c r="DO162" i="1"/>
  <c r="DN162" i="1"/>
  <c r="DM162" i="1"/>
  <c r="DJ162" i="1"/>
  <c r="DI162" i="1"/>
  <c r="DH162" i="1"/>
  <c r="DE162" i="1"/>
  <c r="DD162" i="1"/>
  <c r="DC162" i="1"/>
  <c r="CZ162" i="1"/>
  <c r="CY162" i="1"/>
  <c r="CX162" i="1"/>
  <c r="CU162" i="1"/>
  <c r="CT162" i="1"/>
  <c r="CS162" i="1"/>
  <c r="CP162" i="1"/>
  <c r="CO162" i="1"/>
  <c r="CN162" i="1"/>
  <c r="CJ162" i="1"/>
  <c r="CI162" i="1"/>
  <c r="CF162" i="1"/>
  <c r="CE162" i="1"/>
  <c r="CD162" i="1"/>
  <c r="BZ162" i="1"/>
  <c r="BY162" i="1"/>
  <c r="BV162" i="1"/>
  <c r="BM162" i="1"/>
  <c r="BK162" i="1"/>
  <c r="BI162" i="1"/>
  <c r="J162" i="1"/>
  <c r="I162" i="1"/>
  <c r="KA161" i="1"/>
  <c r="JW161" i="1"/>
  <c r="JS161" i="1"/>
  <c r="JO161" i="1"/>
  <c r="JK161" i="1"/>
  <c r="JG161" i="1"/>
  <c r="JC161" i="1"/>
  <c r="IY161" i="1"/>
  <c r="IU161" i="1"/>
  <c r="IQ161" i="1"/>
  <c r="IM161" i="1"/>
  <c r="II161" i="1"/>
  <c r="HY161" i="1"/>
  <c r="HU161" i="1"/>
  <c r="HQ161" i="1"/>
  <c r="HM161" i="1"/>
  <c r="HI161" i="1"/>
  <c r="HE161" i="1"/>
  <c r="HA161" i="1"/>
  <c r="GW161" i="1"/>
  <c r="GS161" i="1"/>
  <c r="GO161" i="1"/>
  <c r="GK161" i="1"/>
  <c r="GG161" i="1"/>
  <c r="FW161" i="1"/>
  <c r="FS161" i="1"/>
  <c r="FO161" i="1"/>
  <c r="FK161" i="1"/>
  <c r="FG161" i="1"/>
  <c r="FC161" i="1"/>
  <c r="EY161" i="1"/>
  <c r="EU161" i="1"/>
  <c r="EQ161" i="1"/>
  <c r="EM161" i="1"/>
  <c r="EI161" i="1"/>
  <c r="EE161" i="1"/>
  <c r="DT161" i="1"/>
  <c r="DS161" i="1"/>
  <c r="DR161" i="1"/>
  <c r="DO161" i="1"/>
  <c r="DN161" i="1"/>
  <c r="DM161" i="1"/>
  <c r="DJ161" i="1"/>
  <c r="DI161" i="1"/>
  <c r="DH161" i="1"/>
  <c r="DE161" i="1"/>
  <c r="DD161" i="1"/>
  <c r="DC161" i="1"/>
  <c r="CZ161" i="1"/>
  <c r="CY161" i="1"/>
  <c r="CX161" i="1"/>
  <c r="CU161" i="1"/>
  <c r="CT161" i="1"/>
  <c r="CS161" i="1"/>
  <c r="CP161" i="1"/>
  <c r="CO161" i="1"/>
  <c r="CN161" i="1"/>
  <c r="CJ161" i="1"/>
  <c r="CI161" i="1"/>
  <c r="CF161" i="1"/>
  <c r="CE161" i="1"/>
  <c r="CD161" i="1"/>
  <c r="BZ161" i="1"/>
  <c r="BY161" i="1"/>
  <c r="BV161" i="1"/>
  <c r="BM161" i="1"/>
  <c r="BK161" i="1"/>
  <c r="BI161" i="1"/>
  <c r="J161" i="1"/>
  <c r="I161" i="1"/>
  <c r="KA160" i="1"/>
  <c r="JW160" i="1"/>
  <c r="JS160" i="1"/>
  <c r="JO160" i="1"/>
  <c r="JK160" i="1"/>
  <c r="JG160" i="1"/>
  <c r="JC160" i="1"/>
  <c r="IY160" i="1"/>
  <c r="IU160" i="1"/>
  <c r="IQ160" i="1"/>
  <c r="IM160" i="1"/>
  <c r="II160" i="1"/>
  <c r="HY160" i="1"/>
  <c r="HU160" i="1"/>
  <c r="HQ160" i="1"/>
  <c r="HM160" i="1"/>
  <c r="HI160" i="1"/>
  <c r="HE160" i="1"/>
  <c r="HA160" i="1"/>
  <c r="GW160" i="1"/>
  <c r="GS160" i="1"/>
  <c r="GO160" i="1"/>
  <c r="GK160" i="1"/>
  <c r="GG160" i="1"/>
  <c r="FW160" i="1"/>
  <c r="FS160" i="1"/>
  <c r="FO160" i="1"/>
  <c r="FK160" i="1"/>
  <c r="FG160" i="1"/>
  <c r="FC160" i="1"/>
  <c r="EY160" i="1"/>
  <c r="EU160" i="1"/>
  <c r="EQ160" i="1"/>
  <c r="EM160" i="1"/>
  <c r="EI160" i="1"/>
  <c r="EE160" i="1"/>
  <c r="DT160" i="1"/>
  <c r="DS160" i="1"/>
  <c r="DO160" i="1"/>
  <c r="DN160" i="1"/>
  <c r="DM160" i="1"/>
  <c r="DJ160" i="1"/>
  <c r="DI160" i="1"/>
  <c r="DH160" i="1"/>
  <c r="DE160" i="1"/>
  <c r="DD160" i="1"/>
  <c r="DC160" i="1"/>
  <c r="CZ160" i="1"/>
  <c r="CY160" i="1"/>
  <c r="CX160" i="1"/>
  <c r="CU160" i="1"/>
  <c r="CT160" i="1"/>
  <c r="CS160" i="1"/>
  <c r="CP160" i="1"/>
  <c r="CO160" i="1"/>
  <c r="CN160" i="1"/>
  <c r="CJ160" i="1"/>
  <c r="CI160" i="1"/>
  <c r="CF160" i="1"/>
  <c r="CE160" i="1"/>
  <c r="CD160" i="1"/>
  <c r="BZ160" i="1"/>
  <c r="BY160" i="1"/>
  <c r="BV160" i="1"/>
  <c r="BU160" i="1"/>
  <c r="J160" i="1"/>
  <c r="I160" i="1"/>
  <c r="KA159" i="1"/>
  <c r="JW159" i="1"/>
  <c r="JS159" i="1"/>
  <c r="JO159" i="1"/>
  <c r="JK159" i="1"/>
  <c r="JG159" i="1"/>
  <c r="JC159" i="1"/>
  <c r="IY159" i="1"/>
  <c r="IU159" i="1"/>
  <c r="IQ159" i="1"/>
  <c r="IM159" i="1"/>
  <c r="II159" i="1"/>
  <c r="HY159" i="1"/>
  <c r="HU159" i="1"/>
  <c r="HQ159" i="1"/>
  <c r="HM159" i="1"/>
  <c r="HI159" i="1"/>
  <c r="HE159" i="1"/>
  <c r="HA159" i="1"/>
  <c r="GW159" i="1"/>
  <c r="GS159" i="1"/>
  <c r="GO159" i="1"/>
  <c r="GK159" i="1"/>
  <c r="GG159" i="1"/>
  <c r="FW159" i="1"/>
  <c r="FS159" i="1"/>
  <c r="FO159" i="1"/>
  <c r="FK159" i="1"/>
  <c r="FG159" i="1"/>
  <c r="FC159" i="1"/>
  <c r="EY159" i="1"/>
  <c r="EU159" i="1"/>
  <c r="EQ159" i="1"/>
  <c r="EM159" i="1"/>
  <c r="EI159" i="1"/>
  <c r="EE159" i="1"/>
  <c r="DT159" i="1"/>
  <c r="DS159" i="1"/>
  <c r="DO159" i="1"/>
  <c r="DN159" i="1"/>
  <c r="DM159" i="1"/>
  <c r="DJ159" i="1"/>
  <c r="DI159" i="1"/>
  <c r="DH159" i="1"/>
  <c r="DE159" i="1"/>
  <c r="DD159" i="1"/>
  <c r="DC159" i="1"/>
  <c r="CZ159" i="1"/>
  <c r="CY159" i="1"/>
  <c r="CX159" i="1"/>
  <c r="CU159" i="1"/>
  <c r="CT159" i="1"/>
  <c r="CS159" i="1"/>
  <c r="CP159" i="1"/>
  <c r="CO159" i="1"/>
  <c r="CN159" i="1"/>
  <c r="CJ159" i="1"/>
  <c r="CI159" i="1"/>
  <c r="CF159" i="1"/>
  <c r="CE159" i="1"/>
  <c r="CD159" i="1"/>
  <c r="BZ159" i="1"/>
  <c r="BY159" i="1"/>
  <c r="BV159" i="1"/>
  <c r="BU159" i="1"/>
  <c r="J159" i="1"/>
  <c r="I159" i="1"/>
  <c r="KA158" i="1"/>
  <c r="JW158" i="1"/>
  <c r="JS158" i="1"/>
  <c r="JO158" i="1"/>
  <c r="JK158" i="1"/>
  <c r="JG158" i="1"/>
  <c r="JC158" i="1"/>
  <c r="IY158" i="1"/>
  <c r="IU158" i="1"/>
  <c r="IQ158" i="1"/>
  <c r="IM158" i="1"/>
  <c r="II158" i="1"/>
  <c r="HY158" i="1"/>
  <c r="HU158" i="1"/>
  <c r="HQ158" i="1"/>
  <c r="HM158" i="1"/>
  <c r="HI158" i="1"/>
  <c r="HE158" i="1"/>
  <c r="HA158" i="1"/>
  <c r="GW158" i="1"/>
  <c r="GS158" i="1"/>
  <c r="GO158" i="1"/>
  <c r="GK158" i="1"/>
  <c r="GG158" i="1"/>
  <c r="FW158" i="1"/>
  <c r="FS158" i="1"/>
  <c r="FO158" i="1"/>
  <c r="FK158" i="1"/>
  <c r="FG158" i="1"/>
  <c r="FC158" i="1"/>
  <c r="EY158" i="1"/>
  <c r="EU158" i="1"/>
  <c r="EQ158" i="1"/>
  <c r="EM158" i="1"/>
  <c r="EI158" i="1"/>
  <c r="EE158" i="1"/>
  <c r="DT158" i="1"/>
  <c r="DS158" i="1"/>
  <c r="DR158" i="1"/>
  <c r="DO158" i="1"/>
  <c r="DN158" i="1"/>
  <c r="DM158" i="1"/>
  <c r="DJ158" i="1"/>
  <c r="DI158" i="1"/>
  <c r="DH158" i="1"/>
  <c r="DE158" i="1"/>
  <c r="DD158" i="1"/>
  <c r="DC158" i="1"/>
  <c r="CZ158" i="1"/>
  <c r="CY158" i="1"/>
  <c r="CX158" i="1"/>
  <c r="CU158" i="1"/>
  <c r="CT158" i="1"/>
  <c r="CS158" i="1"/>
  <c r="CP158" i="1"/>
  <c r="CO158" i="1"/>
  <c r="CN158" i="1"/>
  <c r="CJ158" i="1"/>
  <c r="CI158" i="1"/>
  <c r="CF158" i="1"/>
  <c r="CE158" i="1"/>
  <c r="CD158" i="1"/>
  <c r="BZ158" i="1"/>
  <c r="BY158" i="1"/>
  <c r="BV158" i="1"/>
  <c r="BU158" i="1"/>
  <c r="BT158" i="1"/>
  <c r="BM158" i="1"/>
  <c r="BN158" i="1" s="1"/>
  <c r="BK158" i="1"/>
  <c r="BL158" i="1" s="1"/>
  <c r="BI158" i="1"/>
  <c r="BJ158" i="1" s="1"/>
  <c r="J158" i="1"/>
  <c r="KA157" i="1"/>
  <c r="JW157" i="1"/>
  <c r="JS157" i="1"/>
  <c r="JO157" i="1"/>
  <c r="JK157" i="1"/>
  <c r="JG157" i="1"/>
  <c r="JC157" i="1"/>
  <c r="IY157" i="1"/>
  <c r="IU157" i="1"/>
  <c r="IQ157" i="1"/>
  <c r="IM157" i="1"/>
  <c r="II157" i="1"/>
  <c r="HY157" i="1"/>
  <c r="HU157" i="1"/>
  <c r="HQ157" i="1"/>
  <c r="HM157" i="1"/>
  <c r="HI157" i="1"/>
  <c r="HE157" i="1"/>
  <c r="HA157" i="1"/>
  <c r="GW157" i="1"/>
  <c r="GS157" i="1"/>
  <c r="GO157" i="1"/>
  <c r="GK157" i="1"/>
  <c r="GG157" i="1"/>
  <c r="FW157" i="1"/>
  <c r="FS157" i="1"/>
  <c r="FO157" i="1"/>
  <c r="FK157" i="1"/>
  <c r="FG157" i="1"/>
  <c r="FC157" i="1"/>
  <c r="EY157" i="1"/>
  <c r="EU157" i="1"/>
  <c r="EQ157" i="1"/>
  <c r="EM157" i="1"/>
  <c r="EI157" i="1"/>
  <c r="EE157" i="1"/>
  <c r="DT157" i="1"/>
  <c r="DS157" i="1"/>
  <c r="DR157" i="1"/>
  <c r="DO157" i="1"/>
  <c r="DN157" i="1"/>
  <c r="DM157" i="1"/>
  <c r="DJ157" i="1"/>
  <c r="DI157" i="1"/>
  <c r="DH157" i="1"/>
  <c r="DE157" i="1"/>
  <c r="DD157" i="1"/>
  <c r="DC157" i="1"/>
  <c r="CZ157" i="1"/>
  <c r="CY157" i="1"/>
  <c r="CX157" i="1"/>
  <c r="CU157" i="1"/>
  <c r="CT157" i="1"/>
  <c r="CS157" i="1"/>
  <c r="CP157" i="1"/>
  <c r="CO157" i="1"/>
  <c r="CN157" i="1"/>
  <c r="CJ157" i="1"/>
  <c r="CI157" i="1"/>
  <c r="CF157" i="1"/>
  <c r="CE157" i="1"/>
  <c r="CD157" i="1"/>
  <c r="BZ157" i="1"/>
  <c r="BY157" i="1"/>
  <c r="BV157" i="1"/>
  <c r="BU157" i="1"/>
  <c r="BT157" i="1"/>
  <c r="BM157" i="1"/>
  <c r="BN157" i="1" s="1"/>
  <c r="BK157" i="1"/>
  <c r="BL157" i="1" s="1"/>
  <c r="BI157" i="1"/>
  <c r="BJ157" i="1" s="1"/>
  <c r="J157" i="1"/>
  <c r="KA156" i="1"/>
  <c r="JW156" i="1"/>
  <c r="JS156" i="1"/>
  <c r="JO156" i="1"/>
  <c r="JK156" i="1"/>
  <c r="JG156" i="1"/>
  <c r="JC156" i="1"/>
  <c r="IY156" i="1"/>
  <c r="IU156" i="1"/>
  <c r="IQ156" i="1"/>
  <c r="IM156" i="1"/>
  <c r="II156" i="1"/>
  <c r="HY156" i="1"/>
  <c r="HU156" i="1"/>
  <c r="HQ156" i="1"/>
  <c r="HM156" i="1"/>
  <c r="HI156" i="1"/>
  <c r="HE156" i="1"/>
  <c r="HA156" i="1"/>
  <c r="GW156" i="1"/>
  <c r="GS156" i="1"/>
  <c r="GO156" i="1"/>
  <c r="GK156" i="1"/>
  <c r="GG156" i="1"/>
  <c r="FW156" i="1"/>
  <c r="FS156" i="1"/>
  <c r="FO156" i="1"/>
  <c r="FK156" i="1"/>
  <c r="FG156" i="1"/>
  <c r="FC156" i="1"/>
  <c r="EY156" i="1"/>
  <c r="EU156" i="1"/>
  <c r="EQ156" i="1"/>
  <c r="EM156" i="1"/>
  <c r="EI156" i="1"/>
  <c r="EE156" i="1"/>
  <c r="DT156" i="1"/>
  <c r="DS156" i="1"/>
  <c r="DR156" i="1"/>
  <c r="DO156" i="1"/>
  <c r="DN156" i="1"/>
  <c r="DM156" i="1"/>
  <c r="DJ156" i="1"/>
  <c r="DI156" i="1"/>
  <c r="DH156" i="1"/>
  <c r="DE156" i="1"/>
  <c r="DD156" i="1"/>
  <c r="DC156" i="1"/>
  <c r="CZ156" i="1"/>
  <c r="CY156" i="1"/>
  <c r="CX156" i="1"/>
  <c r="CU156" i="1"/>
  <c r="CT156" i="1"/>
  <c r="CS156" i="1"/>
  <c r="CP156" i="1"/>
  <c r="CO156" i="1"/>
  <c r="CN156" i="1"/>
  <c r="CJ156" i="1"/>
  <c r="CI156" i="1"/>
  <c r="CF156" i="1"/>
  <c r="CE156" i="1"/>
  <c r="CD156" i="1"/>
  <c r="BZ156" i="1"/>
  <c r="BY156" i="1"/>
  <c r="BV156" i="1"/>
  <c r="BU156" i="1"/>
  <c r="BT156" i="1"/>
  <c r="BM156" i="1"/>
  <c r="BN156" i="1" s="1"/>
  <c r="BK156" i="1"/>
  <c r="BL156" i="1" s="1"/>
  <c r="BI156" i="1"/>
  <c r="BJ156" i="1" s="1"/>
  <c r="J156" i="1"/>
  <c r="KA155" i="1"/>
  <c r="JW155" i="1"/>
  <c r="JS155" i="1"/>
  <c r="JO155" i="1"/>
  <c r="JK155" i="1"/>
  <c r="JG155" i="1"/>
  <c r="JC155" i="1"/>
  <c r="IY155" i="1"/>
  <c r="IU155" i="1"/>
  <c r="IQ155" i="1"/>
  <c r="IM155" i="1"/>
  <c r="II155" i="1"/>
  <c r="HY155" i="1"/>
  <c r="HU155" i="1"/>
  <c r="HQ155" i="1"/>
  <c r="HM155" i="1"/>
  <c r="HI155" i="1"/>
  <c r="HE155" i="1"/>
  <c r="HA155" i="1"/>
  <c r="GW155" i="1"/>
  <c r="GS155" i="1"/>
  <c r="GO155" i="1"/>
  <c r="GK155" i="1"/>
  <c r="GG155" i="1"/>
  <c r="FW155" i="1"/>
  <c r="FS155" i="1"/>
  <c r="FO155" i="1"/>
  <c r="FK155" i="1"/>
  <c r="FG155" i="1"/>
  <c r="FC155" i="1"/>
  <c r="EY155" i="1"/>
  <c r="EU155" i="1"/>
  <c r="EQ155" i="1"/>
  <c r="EM155" i="1"/>
  <c r="EI155" i="1"/>
  <c r="EE155" i="1"/>
  <c r="DT155" i="1"/>
  <c r="DS155" i="1"/>
  <c r="DR155" i="1"/>
  <c r="DO155" i="1"/>
  <c r="DN155" i="1"/>
  <c r="DM155" i="1"/>
  <c r="DJ155" i="1"/>
  <c r="DI155" i="1"/>
  <c r="DH155" i="1"/>
  <c r="DE155" i="1"/>
  <c r="DD155" i="1"/>
  <c r="DC155" i="1"/>
  <c r="CZ155" i="1"/>
  <c r="CY155" i="1"/>
  <c r="CX155" i="1"/>
  <c r="CU155" i="1"/>
  <c r="CT155" i="1"/>
  <c r="CS155" i="1"/>
  <c r="CP155" i="1"/>
  <c r="CO155" i="1"/>
  <c r="CN155" i="1"/>
  <c r="CJ155" i="1"/>
  <c r="CI155" i="1"/>
  <c r="CF155" i="1"/>
  <c r="CE155" i="1"/>
  <c r="CD155" i="1"/>
  <c r="BZ155" i="1"/>
  <c r="BY155" i="1"/>
  <c r="BV155" i="1"/>
  <c r="BU155" i="1"/>
  <c r="BT155" i="1"/>
  <c r="BM155" i="1"/>
  <c r="BN155" i="1" s="1"/>
  <c r="BK155" i="1"/>
  <c r="BL155" i="1" s="1"/>
  <c r="BI155" i="1"/>
  <c r="BJ155" i="1" s="1"/>
  <c r="J155" i="1"/>
  <c r="KA154" i="1"/>
  <c r="JW154" i="1"/>
  <c r="JS154" i="1"/>
  <c r="JO154" i="1"/>
  <c r="JK154" i="1"/>
  <c r="JG154" i="1"/>
  <c r="JC154" i="1"/>
  <c r="IY154" i="1"/>
  <c r="IU154" i="1"/>
  <c r="IQ154" i="1"/>
  <c r="IM154" i="1"/>
  <c r="II154" i="1"/>
  <c r="HY154" i="1"/>
  <c r="HU154" i="1"/>
  <c r="HQ154" i="1"/>
  <c r="HM154" i="1"/>
  <c r="HI154" i="1"/>
  <c r="HE154" i="1"/>
  <c r="HA154" i="1"/>
  <c r="GW154" i="1"/>
  <c r="GS154" i="1"/>
  <c r="GO154" i="1"/>
  <c r="GK154" i="1"/>
  <c r="GG154" i="1"/>
  <c r="FW154" i="1"/>
  <c r="FS154" i="1"/>
  <c r="FO154" i="1"/>
  <c r="FK154" i="1"/>
  <c r="FG154" i="1"/>
  <c r="FC154" i="1"/>
  <c r="EY154" i="1"/>
  <c r="EU154" i="1"/>
  <c r="EQ154" i="1"/>
  <c r="EM154" i="1"/>
  <c r="EI154" i="1"/>
  <c r="EE154" i="1"/>
  <c r="DT154" i="1"/>
  <c r="DS154" i="1"/>
  <c r="DR154" i="1"/>
  <c r="DO154" i="1"/>
  <c r="DN154" i="1"/>
  <c r="DM154" i="1"/>
  <c r="DJ154" i="1"/>
  <c r="DI154" i="1"/>
  <c r="DH154" i="1"/>
  <c r="DE154" i="1"/>
  <c r="DD154" i="1"/>
  <c r="DC154" i="1"/>
  <c r="CZ154" i="1"/>
  <c r="CY154" i="1"/>
  <c r="CX154" i="1"/>
  <c r="CU154" i="1"/>
  <c r="CT154" i="1"/>
  <c r="CS154" i="1"/>
  <c r="CP154" i="1"/>
  <c r="CO154" i="1"/>
  <c r="CN154" i="1"/>
  <c r="CJ154" i="1"/>
  <c r="CI154" i="1"/>
  <c r="CF154" i="1"/>
  <c r="CE154" i="1"/>
  <c r="CD154" i="1"/>
  <c r="BZ154" i="1"/>
  <c r="BY154" i="1"/>
  <c r="BV154" i="1"/>
  <c r="BU154" i="1"/>
  <c r="BT154" i="1"/>
  <c r="BM154" i="1"/>
  <c r="BN154" i="1" s="1"/>
  <c r="BK154" i="1"/>
  <c r="BL154" i="1" s="1"/>
  <c r="BI154" i="1"/>
  <c r="BJ154" i="1" s="1"/>
  <c r="J154" i="1"/>
  <c r="KA153" i="1"/>
  <c r="JW153" i="1"/>
  <c r="JS153" i="1"/>
  <c r="JO153" i="1"/>
  <c r="JK153" i="1"/>
  <c r="JG153" i="1"/>
  <c r="JC153" i="1"/>
  <c r="IY153" i="1"/>
  <c r="IU153" i="1"/>
  <c r="IQ153" i="1"/>
  <c r="IM153" i="1"/>
  <c r="II153" i="1"/>
  <c r="HY153" i="1"/>
  <c r="HU153" i="1"/>
  <c r="HQ153" i="1"/>
  <c r="HM153" i="1"/>
  <c r="HI153" i="1"/>
  <c r="HE153" i="1"/>
  <c r="HA153" i="1"/>
  <c r="GW153" i="1"/>
  <c r="GS153" i="1"/>
  <c r="GO153" i="1"/>
  <c r="GK153" i="1"/>
  <c r="GG153" i="1"/>
  <c r="FW153" i="1"/>
  <c r="FS153" i="1"/>
  <c r="FO153" i="1"/>
  <c r="FK153" i="1"/>
  <c r="FG153" i="1"/>
  <c r="FC153" i="1"/>
  <c r="EY153" i="1"/>
  <c r="EU153" i="1"/>
  <c r="EQ153" i="1"/>
  <c r="EM153" i="1"/>
  <c r="EI153" i="1"/>
  <c r="EE153" i="1"/>
  <c r="DT153" i="1"/>
  <c r="DS153" i="1"/>
  <c r="DR153" i="1"/>
  <c r="DO153" i="1"/>
  <c r="DN153" i="1"/>
  <c r="DM153" i="1"/>
  <c r="DJ153" i="1"/>
  <c r="DI153" i="1"/>
  <c r="DH153" i="1"/>
  <c r="DE153" i="1"/>
  <c r="DD153" i="1"/>
  <c r="DC153" i="1"/>
  <c r="CZ153" i="1"/>
  <c r="CY153" i="1"/>
  <c r="CX153" i="1"/>
  <c r="CU153" i="1"/>
  <c r="CT153" i="1"/>
  <c r="CS153" i="1"/>
  <c r="CP153" i="1"/>
  <c r="CO153" i="1"/>
  <c r="CN153" i="1"/>
  <c r="CJ153" i="1"/>
  <c r="CI153" i="1"/>
  <c r="CF153" i="1"/>
  <c r="CE153" i="1"/>
  <c r="CD153" i="1"/>
  <c r="BZ153" i="1"/>
  <c r="BY153" i="1"/>
  <c r="BV153" i="1"/>
  <c r="BU153" i="1"/>
  <c r="BT153" i="1"/>
  <c r="BM153" i="1"/>
  <c r="BN153" i="1" s="1"/>
  <c r="BK153" i="1"/>
  <c r="BL153" i="1" s="1"/>
  <c r="BI153" i="1"/>
  <c r="BJ153" i="1" s="1"/>
  <c r="J153" i="1"/>
  <c r="KA152" i="1"/>
  <c r="JW152" i="1"/>
  <c r="JS152" i="1"/>
  <c r="JO152" i="1"/>
  <c r="JK152" i="1"/>
  <c r="JG152" i="1"/>
  <c r="JC152" i="1"/>
  <c r="IY152" i="1"/>
  <c r="IU152" i="1"/>
  <c r="IQ152" i="1"/>
  <c r="IM152" i="1"/>
  <c r="II152" i="1"/>
  <c r="HY152" i="1"/>
  <c r="HU152" i="1"/>
  <c r="HQ152" i="1"/>
  <c r="HM152" i="1"/>
  <c r="HI152" i="1"/>
  <c r="HE152" i="1"/>
  <c r="HA152" i="1"/>
  <c r="GW152" i="1"/>
  <c r="GS152" i="1"/>
  <c r="GO152" i="1"/>
  <c r="GK152" i="1"/>
  <c r="GG152" i="1"/>
  <c r="FW152" i="1"/>
  <c r="FS152" i="1"/>
  <c r="FO152" i="1"/>
  <c r="FK152" i="1"/>
  <c r="FG152" i="1"/>
  <c r="FC152" i="1"/>
  <c r="EY152" i="1"/>
  <c r="EU152" i="1"/>
  <c r="EQ152" i="1"/>
  <c r="EM152" i="1"/>
  <c r="EI152" i="1"/>
  <c r="EE152" i="1"/>
  <c r="DT152" i="1"/>
  <c r="DS152" i="1"/>
  <c r="DR152" i="1"/>
  <c r="DO152" i="1"/>
  <c r="DN152" i="1"/>
  <c r="DM152" i="1"/>
  <c r="DJ152" i="1"/>
  <c r="DI152" i="1"/>
  <c r="DH152" i="1"/>
  <c r="DE152" i="1"/>
  <c r="DD152" i="1"/>
  <c r="DC152" i="1"/>
  <c r="CZ152" i="1"/>
  <c r="CY152" i="1"/>
  <c r="CX152" i="1"/>
  <c r="CU152" i="1"/>
  <c r="CT152" i="1"/>
  <c r="CS152" i="1"/>
  <c r="CP152" i="1"/>
  <c r="CO152" i="1"/>
  <c r="CN152" i="1"/>
  <c r="CJ152" i="1"/>
  <c r="CI152" i="1"/>
  <c r="CF152" i="1"/>
  <c r="CE152" i="1"/>
  <c r="CD152" i="1"/>
  <c r="BZ152" i="1"/>
  <c r="BY152" i="1"/>
  <c r="BV152" i="1"/>
  <c r="BU152" i="1"/>
  <c r="BT152" i="1"/>
  <c r="BM152" i="1"/>
  <c r="BN152" i="1" s="1"/>
  <c r="BK152" i="1"/>
  <c r="BL152" i="1" s="1"/>
  <c r="BI152" i="1"/>
  <c r="BJ152" i="1" s="1"/>
  <c r="J152" i="1"/>
  <c r="KA151" i="1"/>
  <c r="JW151" i="1"/>
  <c r="JS151" i="1"/>
  <c r="JO151" i="1"/>
  <c r="JK151" i="1"/>
  <c r="JG151" i="1"/>
  <c r="JC151" i="1"/>
  <c r="IY151" i="1"/>
  <c r="IU151" i="1"/>
  <c r="IQ151" i="1"/>
  <c r="IM151" i="1"/>
  <c r="II151" i="1"/>
  <c r="HY151" i="1"/>
  <c r="HU151" i="1"/>
  <c r="HQ151" i="1"/>
  <c r="HM151" i="1"/>
  <c r="HI151" i="1"/>
  <c r="HE151" i="1"/>
  <c r="HA151" i="1"/>
  <c r="GW151" i="1"/>
  <c r="GS151" i="1"/>
  <c r="GO151" i="1"/>
  <c r="GK151" i="1"/>
  <c r="GG151" i="1"/>
  <c r="FW151" i="1"/>
  <c r="FS151" i="1"/>
  <c r="FO151" i="1"/>
  <c r="FK151" i="1"/>
  <c r="FG151" i="1"/>
  <c r="FC151" i="1"/>
  <c r="EY151" i="1"/>
  <c r="EU151" i="1"/>
  <c r="EQ151" i="1"/>
  <c r="EM151" i="1"/>
  <c r="EI151" i="1"/>
  <c r="EE151" i="1"/>
  <c r="DT151" i="1"/>
  <c r="DS151" i="1"/>
  <c r="DR151" i="1"/>
  <c r="DO151" i="1"/>
  <c r="DN151" i="1"/>
  <c r="DM151" i="1"/>
  <c r="DJ151" i="1"/>
  <c r="DI151" i="1"/>
  <c r="DH151" i="1"/>
  <c r="DE151" i="1"/>
  <c r="DD151" i="1"/>
  <c r="DC151" i="1"/>
  <c r="CZ151" i="1"/>
  <c r="CY151" i="1"/>
  <c r="CX151" i="1"/>
  <c r="CU151" i="1"/>
  <c r="CT151" i="1"/>
  <c r="CS151" i="1"/>
  <c r="CP151" i="1"/>
  <c r="CO151" i="1"/>
  <c r="CN151" i="1"/>
  <c r="CJ151" i="1"/>
  <c r="CI151" i="1"/>
  <c r="CF151" i="1"/>
  <c r="CE151" i="1"/>
  <c r="CD151" i="1"/>
  <c r="BZ151" i="1"/>
  <c r="BY151" i="1"/>
  <c r="BV151" i="1"/>
  <c r="BU151" i="1"/>
  <c r="BT151" i="1"/>
  <c r="BM151" i="1"/>
  <c r="BN151" i="1" s="1"/>
  <c r="BK151" i="1"/>
  <c r="BI151" i="1"/>
  <c r="J151" i="1"/>
  <c r="I151" i="1"/>
  <c r="KA150" i="1"/>
  <c r="JW150" i="1"/>
  <c r="JS150" i="1"/>
  <c r="JO150" i="1"/>
  <c r="JK150" i="1"/>
  <c r="JG150" i="1"/>
  <c r="JC150" i="1"/>
  <c r="IY150" i="1"/>
  <c r="IU150" i="1"/>
  <c r="IQ150" i="1"/>
  <c r="IM150" i="1"/>
  <c r="II150" i="1"/>
  <c r="HY150" i="1"/>
  <c r="HU150" i="1"/>
  <c r="HQ150" i="1"/>
  <c r="HM150" i="1"/>
  <c r="HI150" i="1"/>
  <c r="HE150" i="1"/>
  <c r="HA150" i="1"/>
  <c r="GW150" i="1"/>
  <c r="GS150" i="1"/>
  <c r="GO150" i="1"/>
  <c r="GK150" i="1"/>
  <c r="GG150" i="1"/>
  <c r="FW150" i="1"/>
  <c r="FS150" i="1"/>
  <c r="FO150" i="1"/>
  <c r="FK150" i="1"/>
  <c r="FG150" i="1"/>
  <c r="FC150" i="1"/>
  <c r="EY150" i="1"/>
  <c r="EU150" i="1"/>
  <c r="EQ150" i="1"/>
  <c r="EM150" i="1"/>
  <c r="EI150" i="1"/>
  <c r="EE150" i="1"/>
  <c r="DT150" i="1"/>
  <c r="DS150" i="1"/>
  <c r="DR150" i="1"/>
  <c r="DO150" i="1"/>
  <c r="DN150" i="1"/>
  <c r="DM150" i="1"/>
  <c r="DJ150" i="1"/>
  <c r="DI150" i="1"/>
  <c r="DH150" i="1"/>
  <c r="DE150" i="1"/>
  <c r="DD150" i="1"/>
  <c r="DC150" i="1"/>
  <c r="CZ150" i="1"/>
  <c r="CY150" i="1"/>
  <c r="CX150" i="1"/>
  <c r="CU150" i="1"/>
  <c r="CT150" i="1"/>
  <c r="CS150" i="1"/>
  <c r="CP150" i="1"/>
  <c r="CO150" i="1"/>
  <c r="CN150" i="1"/>
  <c r="CJ150" i="1"/>
  <c r="CI150" i="1"/>
  <c r="CF150" i="1"/>
  <c r="CE150" i="1"/>
  <c r="CD150" i="1"/>
  <c r="BZ150" i="1"/>
  <c r="BY150" i="1"/>
  <c r="BV150" i="1"/>
  <c r="BU150" i="1"/>
  <c r="BT150" i="1"/>
  <c r="BM150" i="1"/>
  <c r="BN150" i="1" s="1"/>
  <c r="BK150" i="1"/>
  <c r="BL150" i="1" s="1"/>
  <c r="BI150" i="1"/>
  <c r="BJ150" i="1" s="1"/>
  <c r="J150" i="1"/>
  <c r="KA149" i="1"/>
  <c r="JW149" i="1"/>
  <c r="JS149" i="1"/>
  <c r="JO149" i="1"/>
  <c r="JK149" i="1"/>
  <c r="JG149" i="1"/>
  <c r="JC149" i="1"/>
  <c r="IY149" i="1"/>
  <c r="IU149" i="1"/>
  <c r="IQ149" i="1"/>
  <c r="IM149" i="1"/>
  <c r="II149" i="1"/>
  <c r="HY149" i="1"/>
  <c r="HU149" i="1"/>
  <c r="HQ149" i="1"/>
  <c r="HM149" i="1"/>
  <c r="HI149" i="1"/>
  <c r="HE149" i="1"/>
  <c r="HA149" i="1"/>
  <c r="GW149" i="1"/>
  <c r="GS149" i="1"/>
  <c r="GO149" i="1"/>
  <c r="GK149" i="1"/>
  <c r="GG149" i="1"/>
  <c r="FW149" i="1"/>
  <c r="FS149" i="1"/>
  <c r="FO149" i="1"/>
  <c r="FK149" i="1"/>
  <c r="FG149" i="1"/>
  <c r="FC149" i="1"/>
  <c r="EY149" i="1"/>
  <c r="EU149" i="1"/>
  <c r="EQ149" i="1"/>
  <c r="EM149" i="1"/>
  <c r="EI149" i="1"/>
  <c r="EE149" i="1"/>
  <c r="DT149" i="1"/>
  <c r="DS149" i="1"/>
  <c r="DR149" i="1"/>
  <c r="DO149" i="1"/>
  <c r="DN149" i="1"/>
  <c r="DM149" i="1"/>
  <c r="DJ149" i="1"/>
  <c r="DI149" i="1"/>
  <c r="DH149" i="1"/>
  <c r="DE149" i="1"/>
  <c r="DD149" i="1"/>
  <c r="DC149" i="1"/>
  <c r="CZ149" i="1"/>
  <c r="CY149" i="1"/>
  <c r="CX149" i="1"/>
  <c r="CU149" i="1"/>
  <c r="CT149" i="1"/>
  <c r="CS149" i="1"/>
  <c r="CP149" i="1"/>
  <c r="CO149" i="1"/>
  <c r="CN149" i="1"/>
  <c r="CJ149" i="1"/>
  <c r="CI149" i="1"/>
  <c r="CF149" i="1"/>
  <c r="CE149" i="1"/>
  <c r="CD149" i="1"/>
  <c r="BZ149" i="1"/>
  <c r="BY149" i="1"/>
  <c r="BV149" i="1"/>
  <c r="BU149" i="1"/>
  <c r="BT149" i="1"/>
  <c r="BM149" i="1"/>
  <c r="BN149" i="1" s="1"/>
  <c r="BK149" i="1"/>
  <c r="BL149" i="1" s="1"/>
  <c r="BI149" i="1"/>
  <c r="BJ149" i="1" s="1"/>
  <c r="J149" i="1"/>
  <c r="KA148" i="1"/>
  <c r="JW148" i="1"/>
  <c r="JS148" i="1"/>
  <c r="JO148" i="1"/>
  <c r="JK148" i="1"/>
  <c r="JG148" i="1"/>
  <c r="JC148" i="1"/>
  <c r="IY148" i="1"/>
  <c r="IU148" i="1"/>
  <c r="IQ148" i="1"/>
  <c r="IM148" i="1"/>
  <c r="II148" i="1"/>
  <c r="HY148" i="1"/>
  <c r="HU148" i="1"/>
  <c r="HQ148" i="1"/>
  <c r="HM148" i="1"/>
  <c r="HI148" i="1"/>
  <c r="HE148" i="1"/>
  <c r="HA148" i="1"/>
  <c r="GW148" i="1"/>
  <c r="GS148" i="1"/>
  <c r="GO148" i="1"/>
  <c r="GK148" i="1"/>
  <c r="GG148" i="1"/>
  <c r="FW148" i="1"/>
  <c r="FS148" i="1"/>
  <c r="FO148" i="1"/>
  <c r="FK148" i="1"/>
  <c r="FG148" i="1"/>
  <c r="FC148" i="1"/>
  <c r="EY148" i="1"/>
  <c r="EU148" i="1"/>
  <c r="EQ148" i="1"/>
  <c r="EM148" i="1"/>
  <c r="EI148" i="1"/>
  <c r="EE148" i="1"/>
  <c r="DT148" i="1"/>
  <c r="DS148" i="1"/>
  <c r="DR148" i="1"/>
  <c r="DO148" i="1"/>
  <c r="DN148" i="1"/>
  <c r="DM148" i="1"/>
  <c r="DJ148" i="1"/>
  <c r="DI148" i="1"/>
  <c r="DH148" i="1"/>
  <c r="DE148" i="1"/>
  <c r="DD148" i="1"/>
  <c r="DC148" i="1"/>
  <c r="CZ148" i="1"/>
  <c r="CY148" i="1"/>
  <c r="CX148" i="1"/>
  <c r="CU148" i="1"/>
  <c r="CT148" i="1"/>
  <c r="CS148" i="1"/>
  <c r="CP148" i="1"/>
  <c r="CO148" i="1"/>
  <c r="CN148" i="1"/>
  <c r="CJ148" i="1"/>
  <c r="CI148" i="1"/>
  <c r="CF148" i="1"/>
  <c r="CE148" i="1"/>
  <c r="CD148" i="1"/>
  <c r="BZ148" i="1"/>
  <c r="BY148" i="1"/>
  <c r="BV148" i="1"/>
  <c r="BU148" i="1"/>
  <c r="BT148" i="1"/>
  <c r="BM148" i="1"/>
  <c r="BN148" i="1" s="1"/>
  <c r="BK148" i="1"/>
  <c r="BL148" i="1" s="1"/>
  <c r="BI148" i="1"/>
  <c r="BJ148" i="1" s="1"/>
  <c r="J148" i="1"/>
  <c r="EC147" i="1"/>
  <c r="ED147" i="1" s="1"/>
  <c r="EA147" i="1"/>
  <c r="EB147" i="1" s="1"/>
  <c r="DY147" i="1"/>
  <c r="DZ147" i="1" s="1"/>
  <c r="DW147" i="1"/>
  <c r="DX147" i="1" s="1"/>
  <c r="BM147" i="1"/>
  <c r="BN147" i="1" s="1"/>
  <c r="BK147" i="1"/>
  <c r="BL147" i="1" s="1"/>
  <c r="BI147" i="1"/>
  <c r="BJ147" i="1" s="1"/>
  <c r="BM146" i="1"/>
  <c r="BN146" i="1" s="1"/>
  <c r="BK146" i="1"/>
  <c r="BL146" i="1" s="1"/>
  <c r="BI146" i="1"/>
  <c r="BJ146" i="1" s="1"/>
  <c r="KA145" i="1"/>
  <c r="JW145" i="1"/>
  <c r="JS145" i="1"/>
  <c r="JO145" i="1"/>
  <c r="JK145" i="1"/>
  <c r="JG145" i="1"/>
  <c r="JC145" i="1"/>
  <c r="IY145" i="1"/>
  <c r="IU145" i="1"/>
  <c r="IQ145" i="1"/>
  <c r="IM145" i="1"/>
  <c r="II145" i="1"/>
  <c r="HY145" i="1"/>
  <c r="HU145" i="1"/>
  <c r="HQ145" i="1"/>
  <c r="HM145" i="1"/>
  <c r="HI145" i="1"/>
  <c r="HE145" i="1"/>
  <c r="HA145" i="1"/>
  <c r="GW145" i="1"/>
  <c r="GS145" i="1"/>
  <c r="GO145" i="1"/>
  <c r="GK145" i="1"/>
  <c r="GG145" i="1"/>
  <c r="FW145" i="1"/>
  <c r="FS145" i="1"/>
  <c r="FO145" i="1"/>
  <c r="FK145" i="1"/>
  <c r="FG145" i="1"/>
  <c r="FC145" i="1"/>
  <c r="EY145" i="1"/>
  <c r="EU145" i="1"/>
  <c r="EQ145" i="1"/>
  <c r="DT145" i="1"/>
  <c r="DS145" i="1"/>
  <c r="DR145" i="1"/>
  <c r="DO145" i="1"/>
  <c r="DN145" i="1"/>
  <c r="DM145" i="1"/>
  <c r="DJ145" i="1"/>
  <c r="DI145" i="1"/>
  <c r="DH145" i="1"/>
  <c r="DE145" i="1"/>
  <c r="DD145" i="1"/>
  <c r="DC145" i="1"/>
  <c r="CZ145" i="1"/>
  <c r="CY145" i="1"/>
  <c r="CX145" i="1"/>
  <c r="CU145" i="1"/>
  <c r="CT145" i="1"/>
  <c r="CS145" i="1"/>
  <c r="CP145" i="1"/>
  <c r="CO145" i="1"/>
  <c r="CN145" i="1"/>
  <c r="CJ145" i="1"/>
  <c r="CI145" i="1"/>
  <c r="CE145" i="1"/>
  <c r="CD145" i="1"/>
  <c r="BZ145" i="1"/>
  <c r="BY145" i="1"/>
  <c r="BM145" i="1"/>
  <c r="BN145" i="1" s="1"/>
  <c r="BK145" i="1"/>
  <c r="BL145" i="1" s="1"/>
  <c r="BI145" i="1"/>
  <c r="BJ145" i="1" s="1"/>
  <c r="J145" i="1"/>
  <c r="KA144" i="1"/>
  <c r="JW144" i="1"/>
  <c r="JS144" i="1"/>
  <c r="JO144" i="1"/>
  <c r="JK144" i="1"/>
  <c r="JG144" i="1"/>
  <c r="JC144" i="1"/>
  <c r="IY144" i="1"/>
  <c r="IU144" i="1"/>
  <c r="IQ144" i="1"/>
  <c r="IM144" i="1"/>
  <c r="II144" i="1"/>
  <c r="HY144" i="1"/>
  <c r="HU144" i="1"/>
  <c r="HQ144" i="1"/>
  <c r="HM144" i="1"/>
  <c r="HI144" i="1"/>
  <c r="HE144" i="1"/>
  <c r="HA144" i="1"/>
  <c r="GW144" i="1"/>
  <c r="GS144" i="1"/>
  <c r="GO144" i="1"/>
  <c r="GK144" i="1"/>
  <c r="GG144" i="1"/>
  <c r="FW144" i="1"/>
  <c r="FS144" i="1"/>
  <c r="FO144" i="1"/>
  <c r="FK144" i="1"/>
  <c r="FG144" i="1"/>
  <c r="FC144" i="1"/>
  <c r="EY144" i="1"/>
  <c r="EU144" i="1"/>
  <c r="EQ144" i="1"/>
  <c r="DT144" i="1"/>
  <c r="DS144" i="1"/>
  <c r="DR144" i="1"/>
  <c r="DO144" i="1"/>
  <c r="DN144" i="1"/>
  <c r="DM144" i="1"/>
  <c r="DJ144" i="1"/>
  <c r="DI144" i="1"/>
  <c r="DH144" i="1"/>
  <c r="DE144" i="1"/>
  <c r="DD144" i="1"/>
  <c r="DC144" i="1"/>
  <c r="CZ144" i="1"/>
  <c r="CY144" i="1"/>
  <c r="CX144" i="1"/>
  <c r="CU144" i="1"/>
  <c r="CT144" i="1"/>
  <c r="CS144" i="1"/>
  <c r="CP144" i="1"/>
  <c r="CO144" i="1"/>
  <c r="CN144" i="1"/>
  <c r="CJ144" i="1"/>
  <c r="CI144" i="1"/>
  <c r="CE144" i="1"/>
  <c r="CD144" i="1"/>
  <c r="BZ144" i="1"/>
  <c r="BY144" i="1"/>
  <c r="BM144" i="1"/>
  <c r="BN144" i="1" s="1"/>
  <c r="BK144" i="1"/>
  <c r="BL144" i="1" s="1"/>
  <c r="BI144" i="1"/>
  <c r="BJ144" i="1" s="1"/>
  <c r="J144" i="1"/>
  <c r="KA143" i="1"/>
  <c r="JW143" i="1"/>
  <c r="JS143" i="1"/>
  <c r="JO143" i="1"/>
  <c r="JK143" i="1"/>
  <c r="JG143" i="1"/>
  <c r="JC143" i="1"/>
  <c r="IY143" i="1"/>
  <c r="IU143" i="1"/>
  <c r="IQ143" i="1"/>
  <c r="IM143" i="1"/>
  <c r="II143" i="1"/>
  <c r="HY143" i="1"/>
  <c r="HU143" i="1"/>
  <c r="HQ143" i="1"/>
  <c r="HM143" i="1"/>
  <c r="HI143" i="1"/>
  <c r="HE143" i="1"/>
  <c r="HA143" i="1"/>
  <c r="GW143" i="1"/>
  <c r="GS143" i="1"/>
  <c r="GO143" i="1"/>
  <c r="GK143" i="1"/>
  <c r="GG143" i="1"/>
  <c r="FW143" i="1"/>
  <c r="FS143" i="1"/>
  <c r="FO143" i="1"/>
  <c r="FK143" i="1"/>
  <c r="FG143" i="1"/>
  <c r="FC143" i="1"/>
  <c r="EY143" i="1"/>
  <c r="EU143" i="1"/>
  <c r="EQ143" i="1"/>
  <c r="DT143" i="1"/>
  <c r="DS143" i="1"/>
  <c r="DR143" i="1"/>
  <c r="DO143" i="1"/>
  <c r="DN143" i="1"/>
  <c r="DM143" i="1"/>
  <c r="DJ143" i="1"/>
  <c r="DI143" i="1"/>
  <c r="DH143" i="1"/>
  <c r="DE143" i="1"/>
  <c r="DD143" i="1"/>
  <c r="DC143" i="1"/>
  <c r="CZ143" i="1"/>
  <c r="CY143" i="1"/>
  <c r="CX143" i="1"/>
  <c r="CU143" i="1"/>
  <c r="CT143" i="1"/>
  <c r="CS143" i="1"/>
  <c r="CP143" i="1"/>
  <c r="CO143" i="1"/>
  <c r="CN143" i="1"/>
  <c r="CJ143" i="1"/>
  <c r="CI143" i="1"/>
  <c r="CE143" i="1"/>
  <c r="CD143" i="1"/>
  <c r="BZ143" i="1"/>
  <c r="BY143" i="1"/>
  <c r="BM143" i="1"/>
  <c r="BN143" i="1" s="1"/>
  <c r="BK143" i="1"/>
  <c r="BL143" i="1" s="1"/>
  <c r="BI143" i="1"/>
  <c r="BJ143" i="1" s="1"/>
  <c r="J143" i="1"/>
  <c r="KA142" i="1"/>
  <c r="JW142" i="1"/>
  <c r="JS142" i="1"/>
  <c r="JO142" i="1"/>
  <c r="JK142" i="1"/>
  <c r="JG142" i="1"/>
  <c r="JC142" i="1"/>
  <c r="IY142" i="1"/>
  <c r="IU142" i="1"/>
  <c r="IQ142" i="1"/>
  <c r="IM142" i="1"/>
  <c r="II142" i="1"/>
  <c r="HY142" i="1"/>
  <c r="HU142" i="1"/>
  <c r="HQ142" i="1"/>
  <c r="HM142" i="1"/>
  <c r="HI142" i="1"/>
  <c r="HE142" i="1"/>
  <c r="HA142" i="1"/>
  <c r="GW142" i="1"/>
  <c r="GS142" i="1"/>
  <c r="GO142" i="1"/>
  <c r="GK142" i="1"/>
  <c r="GG142" i="1"/>
  <c r="FW142" i="1"/>
  <c r="FS142" i="1"/>
  <c r="FO142" i="1"/>
  <c r="FK142" i="1"/>
  <c r="FG142" i="1"/>
  <c r="FC142" i="1"/>
  <c r="EY142" i="1"/>
  <c r="EU142" i="1"/>
  <c r="EQ142" i="1"/>
  <c r="DT142" i="1"/>
  <c r="DS142" i="1"/>
  <c r="DR142" i="1"/>
  <c r="DO142" i="1"/>
  <c r="DN142" i="1"/>
  <c r="DM142" i="1"/>
  <c r="DJ142" i="1"/>
  <c r="DI142" i="1"/>
  <c r="DH142" i="1"/>
  <c r="DE142" i="1"/>
  <c r="DD142" i="1"/>
  <c r="DC142" i="1"/>
  <c r="CZ142" i="1"/>
  <c r="CY142" i="1"/>
  <c r="CX142" i="1"/>
  <c r="CU142" i="1"/>
  <c r="CT142" i="1"/>
  <c r="CS142" i="1"/>
  <c r="CP142" i="1"/>
  <c r="CO142" i="1"/>
  <c r="CN142" i="1"/>
  <c r="CJ142" i="1"/>
  <c r="CI142" i="1"/>
  <c r="CE142" i="1"/>
  <c r="CD142" i="1"/>
  <c r="BZ142" i="1"/>
  <c r="BY142" i="1"/>
  <c r="BM142" i="1"/>
  <c r="BN142" i="1" s="1"/>
  <c r="BK142" i="1"/>
  <c r="BL142" i="1" s="1"/>
  <c r="BI142" i="1"/>
  <c r="BJ142" i="1" s="1"/>
  <c r="J142" i="1"/>
  <c r="KA141" i="1"/>
  <c r="JW141" i="1"/>
  <c r="JS141" i="1"/>
  <c r="JO141" i="1"/>
  <c r="JK141" i="1"/>
  <c r="JG141" i="1"/>
  <c r="JC141" i="1"/>
  <c r="IY141" i="1"/>
  <c r="IU141" i="1"/>
  <c r="IQ141" i="1"/>
  <c r="IM141" i="1"/>
  <c r="II141" i="1"/>
  <c r="HY141" i="1"/>
  <c r="HU141" i="1"/>
  <c r="HQ141" i="1"/>
  <c r="HM141" i="1"/>
  <c r="HI141" i="1"/>
  <c r="HE141" i="1"/>
  <c r="HA141" i="1"/>
  <c r="GW141" i="1"/>
  <c r="GS141" i="1"/>
  <c r="GO141" i="1"/>
  <c r="GK141" i="1"/>
  <c r="GG141" i="1"/>
  <c r="FW141" i="1"/>
  <c r="FS141" i="1"/>
  <c r="FO141" i="1"/>
  <c r="FK141" i="1"/>
  <c r="FG141" i="1"/>
  <c r="FC141" i="1"/>
  <c r="EY141" i="1"/>
  <c r="EU141" i="1"/>
  <c r="EQ141" i="1"/>
  <c r="DT141" i="1"/>
  <c r="DS141" i="1"/>
  <c r="DR141" i="1"/>
  <c r="DO141" i="1"/>
  <c r="DN141" i="1"/>
  <c r="DM141" i="1"/>
  <c r="DJ141" i="1"/>
  <c r="DI141" i="1"/>
  <c r="DH141" i="1"/>
  <c r="DE141" i="1"/>
  <c r="DD141" i="1"/>
  <c r="DC141" i="1"/>
  <c r="CZ141" i="1"/>
  <c r="CY141" i="1"/>
  <c r="CX141" i="1"/>
  <c r="CU141" i="1"/>
  <c r="CT141" i="1"/>
  <c r="CS141" i="1"/>
  <c r="CP141" i="1"/>
  <c r="CO141" i="1"/>
  <c r="CN141" i="1"/>
  <c r="CJ141" i="1"/>
  <c r="CI141" i="1"/>
  <c r="CE141" i="1"/>
  <c r="CD141" i="1"/>
  <c r="BZ141" i="1"/>
  <c r="BY141" i="1"/>
  <c r="BM141" i="1"/>
  <c r="BN141" i="1" s="1"/>
  <c r="BK141" i="1"/>
  <c r="BL141" i="1" s="1"/>
  <c r="BI141" i="1"/>
  <c r="BJ141" i="1" s="1"/>
  <c r="J141" i="1"/>
  <c r="KA140" i="1"/>
  <c r="JW140" i="1"/>
  <c r="JS140" i="1"/>
  <c r="JO140" i="1"/>
  <c r="JK140" i="1"/>
  <c r="JG140" i="1"/>
  <c r="JC140" i="1"/>
  <c r="IY140" i="1"/>
  <c r="IU140" i="1"/>
  <c r="IQ140" i="1"/>
  <c r="IM140" i="1"/>
  <c r="II140" i="1"/>
  <c r="HY140" i="1"/>
  <c r="HU140" i="1"/>
  <c r="HQ140" i="1"/>
  <c r="HM140" i="1"/>
  <c r="HI140" i="1"/>
  <c r="HE140" i="1"/>
  <c r="HA140" i="1"/>
  <c r="GW140" i="1"/>
  <c r="GS140" i="1"/>
  <c r="GO140" i="1"/>
  <c r="GK140" i="1"/>
  <c r="GG140" i="1"/>
  <c r="FW140" i="1"/>
  <c r="FS140" i="1"/>
  <c r="FO140" i="1"/>
  <c r="FK140" i="1"/>
  <c r="FG140" i="1"/>
  <c r="FC140" i="1"/>
  <c r="EY140" i="1"/>
  <c r="EU140" i="1"/>
  <c r="EQ140" i="1"/>
  <c r="DT140" i="1"/>
  <c r="DS140" i="1"/>
  <c r="DR140" i="1"/>
  <c r="DO140" i="1"/>
  <c r="DN140" i="1"/>
  <c r="DM140" i="1"/>
  <c r="DJ140" i="1"/>
  <c r="DI140" i="1"/>
  <c r="DH140" i="1"/>
  <c r="DE140" i="1"/>
  <c r="DD140" i="1"/>
  <c r="DC140" i="1"/>
  <c r="CZ140" i="1"/>
  <c r="CY140" i="1"/>
  <c r="CX140" i="1"/>
  <c r="CU140" i="1"/>
  <c r="CT140" i="1"/>
  <c r="CS140" i="1"/>
  <c r="CP140" i="1"/>
  <c r="CO140" i="1"/>
  <c r="CN140" i="1"/>
  <c r="CJ140" i="1"/>
  <c r="CI140" i="1"/>
  <c r="CE140" i="1"/>
  <c r="CD140" i="1"/>
  <c r="BZ140" i="1"/>
  <c r="BY140" i="1"/>
  <c r="BM140" i="1"/>
  <c r="BN140" i="1" s="1"/>
  <c r="BK140" i="1"/>
  <c r="BL140" i="1" s="1"/>
  <c r="BI140" i="1"/>
  <c r="BJ140" i="1" s="1"/>
  <c r="J140" i="1"/>
  <c r="KA139" i="1"/>
  <c r="JW139" i="1"/>
  <c r="JS139" i="1"/>
  <c r="JO139" i="1"/>
  <c r="JK139" i="1"/>
  <c r="JG139" i="1"/>
  <c r="JC139" i="1"/>
  <c r="IY139" i="1"/>
  <c r="IU139" i="1"/>
  <c r="IQ139" i="1"/>
  <c r="IM139" i="1"/>
  <c r="II139" i="1"/>
  <c r="HY139" i="1"/>
  <c r="HU139" i="1"/>
  <c r="HQ139" i="1"/>
  <c r="HM139" i="1"/>
  <c r="HI139" i="1"/>
  <c r="HE139" i="1"/>
  <c r="HA139" i="1"/>
  <c r="GW139" i="1"/>
  <c r="GS139" i="1"/>
  <c r="GO139" i="1"/>
  <c r="GK139" i="1"/>
  <c r="GG139" i="1"/>
  <c r="FW139" i="1"/>
  <c r="FS139" i="1"/>
  <c r="FO139" i="1"/>
  <c r="FK139" i="1"/>
  <c r="FG139" i="1"/>
  <c r="FC139" i="1"/>
  <c r="EY139" i="1"/>
  <c r="EU139" i="1"/>
  <c r="EQ139" i="1"/>
  <c r="DT139" i="1"/>
  <c r="DS139" i="1"/>
  <c r="DR139" i="1"/>
  <c r="DO139" i="1"/>
  <c r="DN139" i="1"/>
  <c r="DM139" i="1"/>
  <c r="DJ139" i="1"/>
  <c r="DI139" i="1"/>
  <c r="DH139" i="1"/>
  <c r="DE139" i="1"/>
  <c r="DD139" i="1"/>
  <c r="DC139" i="1"/>
  <c r="CZ139" i="1"/>
  <c r="CY139" i="1"/>
  <c r="CX139" i="1"/>
  <c r="CU139" i="1"/>
  <c r="CT139" i="1"/>
  <c r="CS139" i="1"/>
  <c r="CP139" i="1"/>
  <c r="CO139" i="1"/>
  <c r="CN139" i="1"/>
  <c r="CJ139" i="1"/>
  <c r="CI139" i="1"/>
  <c r="CE139" i="1"/>
  <c r="CD139" i="1"/>
  <c r="BZ139" i="1"/>
  <c r="BY139" i="1"/>
  <c r="BM139" i="1"/>
  <c r="BN139" i="1" s="1"/>
  <c r="BK139" i="1"/>
  <c r="BL139" i="1" s="1"/>
  <c r="BI139" i="1"/>
  <c r="BJ139" i="1" s="1"/>
  <c r="J139" i="1"/>
  <c r="KA138" i="1"/>
  <c r="JW138" i="1"/>
  <c r="JS138" i="1"/>
  <c r="JO138" i="1"/>
  <c r="JK138" i="1"/>
  <c r="JG138" i="1"/>
  <c r="JC138" i="1"/>
  <c r="IY138" i="1"/>
  <c r="IU138" i="1"/>
  <c r="IQ138" i="1"/>
  <c r="IM138" i="1"/>
  <c r="II138" i="1"/>
  <c r="HY138" i="1"/>
  <c r="HU138" i="1"/>
  <c r="HQ138" i="1"/>
  <c r="HM138" i="1"/>
  <c r="HI138" i="1"/>
  <c r="HE138" i="1"/>
  <c r="HA138" i="1"/>
  <c r="GW138" i="1"/>
  <c r="GS138" i="1"/>
  <c r="GO138" i="1"/>
  <c r="GK138" i="1"/>
  <c r="GG138" i="1"/>
  <c r="FW138" i="1"/>
  <c r="FS138" i="1"/>
  <c r="FO138" i="1"/>
  <c r="FK138" i="1"/>
  <c r="FG138" i="1"/>
  <c r="FC138" i="1"/>
  <c r="EY138" i="1"/>
  <c r="EU138" i="1"/>
  <c r="EQ138" i="1"/>
  <c r="DT138" i="1"/>
  <c r="DS138" i="1"/>
  <c r="DR138" i="1"/>
  <c r="DO138" i="1"/>
  <c r="DN138" i="1"/>
  <c r="DM138" i="1"/>
  <c r="DJ138" i="1"/>
  <c r="DI138" i="1"/>
  <c r="DH138" i="1"/>
  <c r="DE138" i="1"/>
  <c r="DD138" i="1"/>
  <c r="DC138" i="1"/>
  <c r="CZ138" i="1"/>
  <c r="CY138" i="1"/>
  <c r="CX138" i="1"/>
  <c r="CU138" i="1"/>
  <c r="CT138" i="1"/>
  <c r="CS138" i="1"/>
  <c r="CP138" i="1"/>
  <c r="CO138" i="1"/>
  <c r="CN138" i="1"/>
  <c r="CJ138" i="1"/>
  <c r="CI138" i="1"/>
  <c r="CE138" i="1"/>
  <c r="CD138" i="1"/>
  <c r="BZ138" i="1"/>
  <c r="BY138" i="1"/>
  <c r="BM138" i="1"/>
  <c r="BN138" i="1" s="1"/>
  <c r="BK138" i="1"/>
  <c r="BI138" i="1"/>
  <c r="J138" i="1"/>
  <c r="I138" i="1"/>
  <c r="KA137" i="1"/>
  <c r="JW137" i="1"/>
  <c r="JS137" i="1"/>
  <c r="JO137" i="1"/>
  <c r="JK137" i="1"/>
  <c r="JG137" i="1"/>
  <c r="JC137" i="1"/>
  <c r="IY137" i="1"/>
  <c r="IU137" i="1"/>
  <c r="IQ137" i="1"/>
  <c r="IM137" i="1"/>
  <c r="II137" i="1"/>
  <c r="HY137" i="1"/>
  <c r="HU137" i="1"/>
  <c r="HQ137" i="1"/>
  <c r="HM137" i="1"/>
  <c r="HI137" i="1"/>
  <c r="HE137" i="1"/>
  <c r="HA137" i="1"/>
  <c r="GW137" i="1"/>
  <c r="GS137" i="1"/>
  <c r="GO137" i="1"/>
  <c r="GK137" i="1"/>
  <c r="GG137" i="1"/>
  <c r="FW137" i="1"/>
  <c r="FS137" i="1"/>
  <c r="FO137" i="1"/>
  <c r="FK137" i="1"/>
  <c r="FG137" i="1"/>
  <c r="FC137" i="1"/>
  <c r="EY137" i="1"/>
  <c r="EU137" i="1"/>
  <c r="EQ137" i="1"/>
  <c r="DT137" i="1"/>
  <c r="DS137" i="1"/>
  <c r="DR137" i="1"/>
  <c r="DO137" i="1"/>
  <c r="DN137" i="1"/>
  <c r="DM137" i="1"/>
  <c r="DJ137" i="1"/>
  <c r="DI137" i="1"/>
  <c r="DH137" i="1"/>
  <c r="DE137" i="1"/>
  <c r="DD137" i="1"/>
  <c r="DC137" i="1"/>
  <c r="CZ137" i="1"/>
  <c r="CY137" i="1"/>
  <c r="CX137" i="1"/>
  <c r="CU137" i="1"/>
  <c r="CT137" i="1"/>
  <c r="CS137" i="1"/>
  <c r="CP137" i="1"/>
  <c r="CO137" i="1"/>
  <c r="CN137" i="1"/>
  <c r="CJ137" i="1"/>
  <c r="CI137" i="1"/>
  <c r="CE137" i="1"/>
  <c r="CD137" i="1"/>
  <c r="BZ137" i="1"/>
  <c r="BY137" i="1"/>
  <c r="BM137" i="1"/>
  <c r="BN137" i="1" s="1"/>
  <c r="BK137" i="1"/>
  <c r="BL137" i="1" s="1"/>
  <c r="BI137" i="1"/>
  <c r="BJ137" i="1" s="1"/>
  <c r="J137" i="1"/>
  <c r="KA136" i="1"/>
  <c r="JW136" i="1"/>
  <c r="JS136" i="1"/>
  <c r="JO136" i="1"/>
  <c r="JK136" i="1"/>
  <c r="JG136" i="1"/>
  <c r="JC136" i="1"/>
  <c r="IY136" i="1"/>
  <c r="IU136" i="1"/>
  <c r="IQ136" i="1"/>
  <c r="IM136" i="1"/>
  <c r="II136" i="1"/>
  <c r="HY136" i="1"/>
  <c r="HU136" i="1"/>
  <c r="HQ136" i="1"/>
  <c r="HM136" i="1"/>
  <c r="HI136" i="1"/>
  <c r="HE136" i="1"/>
  <c r="HA136" i="1"/>
  <c r="GW136" i="1"/>
  <c r="GS136" i="1"/>
  <c r="GO136" i="1"/>
  <c r="GK136" i="1"/>
  <c r="GG136" i="1"/>
  <c r="FW136" i="1"/>
  <c r="FS136" i="1"/>
  <c r="FO136" i="1"/>
  <c r="FK136" i="1"/>
  <c r="FG136" i="1"/>
  <c r="FC136" i="1"/>
  <c r="EY136" i="1"/>
  <c r="EU136" i="1"/>
  <c r="EQ136" i="1"/>
  <c r="DT136" i="1"/>
  <c r="DS136" i="1"/>
  <c r="DR136" i="1"/>
  <c r="DO136" i="1"/>
  <c r="DN136" i="1"/>
  <c r="DM136" i="1"/>
  <c r="DJ136" i="1"/>
  <c r="DI136" i="1"/>
  <c r="DH136" i="1"/>
  <c r="DE136" i="1"/>
  <c r="DD136" i="1"/>
  <c r="DC136" i="1"/>
  <c r="CZ136" i="1"/>
  <c r="CY136" i="1"/>
  <c r="CX136" i="1"/>
  <c r="CU136" i="1"/>
  <c r="CT136" i="1"/>
  <c r="CS136" i="1"/>
  <c r="CP136" i="1"/>
  <c r="CO136" i="1"/>
  <c r="CN136" i="1"/>
  <c r="CJ136" i="1"/>
  <c r="CI136" i="1"/>
  <c r="CE136" i="1"/>
  <c r="CD136" i="1"/>
  <c r="BZ136" i="1"/>
  <c r="BY136" i="1"/>
  <c r="BM136" i="1"/>
  <c r="BN136" i="1" s="1"/>
  <c r="BK136" i="1"/>
  <c r="BL136" i="1" s="1"/>
  <c r="BI136" i="1"/>
  <c r="BJ136" i="1" s="1"/>
  <c r="J136" i="1"/>
  <c r="KA135" i="1"/>
  <c r="JW135" i="1"/>
  <c r="JS135" i="1"/>
  <c r="JO135" i="1"/>
  <c r="JK135" i="1"/>
  <c r="JG135" i="1"/>
  <c r="JC135" i="1"/>
  <c r="IY135" i="1"/>
  <c r="IU135" i="1"/>
  <c r="IQ135" i="1"/>
  <c r="IM135" i="1"/>
  <c r="II135" i="1"/>
  <c r="HY135" i="1"/>
  <c r="HU135" i="1"/>
  <c r="HQ135" i="1"/>
  <c r="HM135" i="1"/>
  <c r="HI135" i="1"/>
  <c r="HE135" i="1"/>
  <c r="HA135" i="1"/>
  <c r="GW135" i="1"/>
  <c r="GS135" i="1"/>
  <c r="GO135" i="1"/>
  <c r="GK135" i="1"/>
  <c r="GG135" i="1"/>
  <c r="FW135" i="1"/>
  <c r="FS135" i="1"/>
  <c r="FO135" i="1"/>
  <c r="FK135" i="1"/>
  <c r="FG135" i="1"/>
  <c r="FC135" i="1"/>
  <c r="EY135" i="1"/>
  <c r="EU135" i="1"/>
  <c r="EQ135" i="1"/>
  <c r="DT135" i="1"/>
  <c r="DS135" i="1"/>
  <c r="DR135" i="1"/>
  <c r="DO135" i="1"/>
  <c r="DN135" i="1"/>
  <c r="DM135" i="1"/>
  <c r="DJ135" i="1"/>
  <c r="DI135" i="1"/>
  <c r="DH135" i="1"/>
  <c r="DE135" i="1"/>
  <c r="DD135" i="1"/>
  <c r="DC135" i="1"/>
  <c r="CZ135" i="1"/>
  <c r="CY135" i="1"/>
  <c r="CX135" i="1"/>
  <c r="CU135" i="1"/>
  <c r="CT135" i="1"/>
  <c r="CS135" i="1"/>
  <c r="CP135" i="1"/>
  <c r="CO135" i="1"/>
  <c r="CN135" i="1"/>
  <c r="CJ135" i="1"/>
  <c r="CI135" i="1"/>
  <c r="CE135" i="1"/>
  <c r="CD135" i="1"/>
  <c r="BZ135" i="1"/>
  <c r="BY135" i="1"/>
  <c r="BM135" i="1"/>
  <c r="BN135" i="1" s="1"/>
  <c r="BK135" i="1"/>
  <c r="BL135" i="1" s="1"/>
  <c r="BI135" i="1"/>
  <c r="BJ135" i="1" s="1"/>
  <c r="J135" i="1"/>
  <c r="EC134" i="1"/>
  <c r="ED134" i="1" s="1"/>
  <c r="EA134" i="1"/>
  <c r="EB134" i="1" s="1"/>
  <c r="DY134" i="1"/>
  <c r="DZ134" i="1" s="1"/>
  <c r="DW134" i="1"/>
  <c r="DX134" i="1" s="1"/>
  <c r="BM134" i="1"/>
  <c r="BN134" i="1" s="1"/>
  <c r="BK134" i="1"/>
  <c r="BL134" i="1" s="1"/>
  <c r="BI134" i="1"/>
  <c r="BJ134" i="1" s="1"/>
  <c r="BM133" i="1"/>
  <c r="BN133" i="1" s="1"/>
  <c r="BK133" i="1"/>
  <c r="BL133" i="1" s="1"/>
  <c r="BI133" i="1"/>
  <c r="BJ133" i="1" s="1"/>
  <c r="KA132" i="1"/>
  <c r="JW132" i="1"/>
  <c r="JS132" i="1"/>
  <c r="JO132" i="1"/>
  <c r="JK132" i="1"/>
  <c r="JG132" i="1"/>
  <c r="JC132" i="1"/>
  <c r="IY132" i="1"/>
  <c r="IU132" i="1"/>
  <c r="IQ132" i="1"/>
  <c r="IM132" i="1"/>
  <c r="II132" i="1"/>
  <c r="HY132" i="1"/>
  <c r="HU132" i="1"/>
  <c r="HQ132" i="1"/>
  <c r="HM132" i="1"/>
  <c r="HI132" i="1"/>
  <c r="HE132" i="1"/>
  <c r="HA132" i="1"/>
  <c r="GW132" i="1"/>
  <c r="GS132" i="1"/>
  <c r="GO132" i="1"/>
  <c r="GK132" i="1"/>
  <c r="GG132" i="1"/>
  <c r="FW132" i="1"/>
  <c r="FS132" i="1"/>
  <c r="FO132" i="1"/>
  <c r="FK132" i="1"/>
  <c r="FG132" i="1"/>
  <c r="FC132" i="1"/>
  <c r="EY132" i="1"/>
  <c r="EU132" i="1"/>
  <c r="EQ132" i="1"/>
  <c r="EM132" i="1"/>
  <c r="EI132" i="1"/>
  <c r="EE132" i="1"/>
  <c r="DT132" i="1"/>
  <c r="DS132" i="1"/>
  <c r="DR132" i="1"/>
  <c r="DO132" i="1"/>
  <c r="DN132" i="1"/>
  <c r="DM132" i="1"/>
  <c r="DJ132" i="1"/>
  <c r="DI132" i="1"/>
  <c r="DH132" i="1"/>
  <c r="DE132" i="1"/>
  <c r="DD132" i="1"/>
  <c r="DC132" i="1"/>
  <c r="CZ132" i="1"/>
  <c r="CY132" i="1"/>
  <c r="CX132" i="1"/>
  <c r="CU132" i="1"/>
  <c r="CT132" i="1"/>
  <c r="CS132" i="1"/>
  <c r="CP132" i="1"/>
  <c r="CO132" i="1"/>
  <c r="CN132" i="1"/>
  <c r="CK132" i="1"/>
  <c r="CJ132" i="1"/>
  <c r="CI132" i="1"/>
  <c r="CE132" i="1"/>
  <c r="CD132" i="1"/>
  <c r="BZ132" i="1"/>
  <c r="BY132" i="1"/>
  <c r="BV132" i="1"/>
  <c r="BF132" i="1"/>
  <c r="J132" i="1"/>
  <c r="I132" i="1"/>
  <c r="KA131" i="1"/>
  <c r="JW131" i="1"/>
  <c r="JS131" i="1"/>
  <c r="JO131" i="1"/>
  <c r="JK131" i="1"/>
  <c r="JG131" i="1"/>
  <c r="JC131" i="1"/>
  <c r="IY131" i="1"/>
  <c r="IU131" i="1"/>
  <c r="IQ131" i="1"/>
  <c r="IM131" i="1"/>
  <c r="II131" i="1"/>
  <c r="HY131" i="1"/>
  <c r="HU131" i="1"/>
  <c r="HQ131" i="1"/>
  <c r="HM131" i="1"/>
  <c r="HI131" i="1"/>
  <c r="HE131" i="1"/>
  <c r="HA131" i="1"/>
  <c r="GW131" i="1"/>
  <c r="GS131" i="1"/>
  <c r="GO131" i="1"/>
  <c r="GK131" i="1"/>
  <c r="GG131" i="1"/>
  <c r="FW131" i="1"/>
  <c r="FS131" i="1"/>
  <c r="FO131" i="1"/>
  <c r="FK131" i="1"/>
  <c r="FG131" i="1"/>
  <c r="FC131" i="1"/>
  <c r="EY131" i="1"/>
  <c r="EU131" i="1"/>
  <c r="EQ131" i="1"/>
  <c r="EM131" i="1"/>
  <c r="EI131" i="1"/>
  <c r="EE131" i="1"/>
  <c r="DT131" i="1"/>
  <c r="DS131" i="1"/>
  <c r="DR131" i="1"/>
  <c r="DO131" i="1"/>
  <c r="DN131" i="1"/>
  <c r="DM131" i="1"/>
  <c r="DJ131" i="1"/>
  <c r="DI131" i="1"/>
  <c r="DH131" i="1"/>
  <c r="DE131" i="1"/>
  <c r="DD131" i="1"/>
  <c r="DC131" i="1"/>
  <c r="CZ131" i="1"/>
  <c r="CY131" i="1"/>
  <c r="CX131" i="1"/>
  <c r="CU131" i="1"/>
  <c r="CT131" i="1"/>
  <c r="CS131" i="1"/>
  <c r="CP131" i="1"/>
  <c r="CO131" i="1"/>
  <c r="CN131" i="1"/>
  <c r="CK131" i="1"/>
  <c r="CJ131" i="1"/>
  <c r="CI131" i="1"/>
  <c r="CE131" i="1"/>
  <c r="CD131" i="1"/>
  <c r="BZ131" i="1"/>
  <c r="BY131" i="1"/>
  <c r="BV131" i="1"/>
  <c r="BF131" i="1"/>
  <c r="BI131" i="1" s="1"/>
  <c r="J131" i="1"/>
  <c r="I131" i="1"/>
  <c r="KA130" i="1"/>
  <c r="JW130" i="1"/>
  <c r="JS130" i="1"/>
  <c r="JO130" i="1"/>
  <c r="JK130" i="1"/>
  <c r="JG130" i="1"/>
  <c r="JC130" i="1"/>
  <c r="IY130" i="1"/>
  <c r="IU130" i="1"/>
  <c r="IQ130" i="1"/>
  <c r="IM130" i="1"/>
  <c r="II130" i="1"/>
  <c r="HY130" i="1"/>
  <c r="HU130" i="1"/>
  <c r="HQ130" i="1"/>
  <c r="HM130" i="1"/>
  <c r="HI130" i="1"/>
  <c r="HE130" i="1"/>
  <c r="HA130" i="1"/>
  <c r="GW130" i="1"/>
  <c r="GS130" i="1"/>
  <c r="GO130" i="1"/>
  <c r="GK130" i="1"/>
  <c r="GG130" i="1"/>
  <c r="FW130" i="1"/>
  <c r="FS130" i="1"/>
  <c r="FO130" i="1"/>
  <c r="FK130" i="1"/>
  <c r="FG130" i="1"/>
  <c r="FC130" i="1"/>
  <c r="EY130" i="1"/>
  <c r="EU130" i="1"/>
  <c r="EQ130" i="1"/>
  <c r="EM130" i="1"/>
  <c r="EI130" i="1"/>
  <c r="EE130" i="1"/>
  <c r="DT130" i="1"/>
  <c r="DS130" i="1"/>
  <c r="DR130" i="1"/>
  <c r="DO130" i="1"/>
  <c r="DN130" i="1"/>
  <c r="DM130" i="1"/>
  <c r="DJ130" i="1"/>
  <c r="DI130" i="1"/>
  <c r="DH130" i="1"/>
  <c r="DE130" i="1"/>
  <c r="DD130" i="1"/>
  <c r="DC130" i="1"/>
  <c r="CZ130" i="1"/>
  <c r="CY130" i="1"/>
  <c r="CX130" i="1"/>
  <c r="CU130" i="1"/>
  <c r="CT130" i="1"/>
  <c r="CS130" i="1"/>
  <c r="CP130" i="1"/>
  <c r="CO130" i="1"/>
  <c r="CN130" i="1"/>
  <c r="CK130" i="1"/>
  <c r="CJ130" i="1"/>
  <c r="CI130" i="1"/>
  <c r="CE130" i="1"/>
  <c r="CD130" i="1"/>
  <c r="BZ130" i="1"/>
  <c r="BY130" i="1"/>
  <c r="BV130" i="1"/>
  <c r="BF130" i="1"/>
  <c r="BI130" i="1" s="1"/>
  <c r="BJ130" i="1" s="1"/>
  <c r="J130" i="1"/>
  <c r="I130" i="1"/>
  <c r="KA129" i="1"/>
  <c r="JW129" i="1"/>
  <c r="JS129" i="1"/>
  <c r="JO129" i="1"/>
  <c r="JK129" i="1"/>
  <c r="JG129" i="1"/>
  <c r="JC129" i="1"/>
  <c r="IY129" i="1"/>
  <c r="IU129" i="1"/>
  <c r="IQ129" i="1"/>
  <c r="IM129" i="1"/>
  <c r="II129" i="1"/>
  <c r="HY129" i="1"/>
  <c r="HU129" i="1"/>
  <c r="HQ129" i="1"/>
  <c r="HM129" i="1"/>
  <c r="HI129" i="1"/>
  <c r="HE129" i="1"/>
  <c r="HA129" i="1"/>
  <c r="GW129" i="1"/>
  <c r="GS129" i="1"/>
  <c r="GO129" i="1"/>
  <c r="GK129" i="1"/>
  <c r="GG129" i="1"/>
  <c r="FW129" i="1"/>
  <c r="FS129" i="1"/>
  <c r="FO129" i="1"/>
  <c r="FK129" i="1"/>
  <c r="FG129" i="1"/>
  <c r="FC129" i="1"/>
  <c r="EY129" i="1"/>
  <c r="EU129" i="1"/>
  <c r="EQ129" i="1"/>
  <c r="EM129" i="1"/>
  <c r="EI129" i="1"/>
  <c r="EE129" i="1"/>
  <c r="DT129" i="1"/>
  <c r="DS129" i="1"/>
  <c r="DR129" i="1"/>
  <c r="DO129" i="1"/>
  <c r="DN129" i="1"/>
  <c r="DM129" i="1"/>
  <c r="DJ129" i="1"/>
  <c r="DI129" i="1"/>
  <c r="DH129" i="1"/>
  <c r="DE129" i="1"/>
  <c r="DD129" i="1"/>
  <c r="DC129" i="1"/>
  <c r="CZ129" i="1"/>
  <c r="CY129" i="1"/>
  <c r="CX129" i="1"/>
  <c r="CU129" i="1"/>
  <c r="CT129" i="1"/>
  <c r="CS129" i="1"/>
  <c r="CP129" i="1"/>
  <c r="CO129" i="1"/>
  <c r="CN129" i="1"/>
  <c r="CK129" i="1"/>
  <c r="CJ129" i="1"/>
  <c r="CI129" i="1"/>
  <c r="CE129" i="1"/>
  <c r="CD129" i="1"/>
  <c r="BZ129" i="1"/>
  <c r="BY129" i="1"/>
  <c r="BV129" i="1"/>
  <c r="BF129" i="1"/>
  <c r="BK129" i="1" s="1"/>
  <c r="BL129" i="1" s="1"/>
  <c r="J129" i="1"/>
  <c r="I129" i="1"/>
  <c r="KA128" i="1"/>
  <c r="JW128" i="1"/>
  <c r="JS128" i="1"/>
  <c r="JO128" i="1"/>
  <c r="JK128" i="1"/>
  <c r="JG128" i="1"/>
  <c r="JC128" i="1"/>
  <c r="IY128" i="1"/>
  <c r="IU128" i="1"/>
  <c r="IQ128" i="1"/>
  <c r="IM128" i="1"/>
  <c r="II128" i="1"/>
  <c r="HY128" i="1"/>
  <c r="HU128" i="1"/>
  <c r="HQ128" i="1"/>
  <c r="HM128" i="1"/>
  <c r="HI128" i="1"/>
  <c r="HE128" i="1"/>
  <c r="HA128" i="1"/>
  <c r="GW128" i="1"/>
  <c r="GS128" i="1"/>
  <c r="GO128" i="1"/>
  <c r="GK128" i="1"/>
  <c r="GG128" i="1"/>
  <c r="FW128" i="1"/>
  <c r="FS128" i="1"/>
  <c r="FO128" i="1"/>
  <c r="FK128" i="1"/>
  <c r="FG128" i="1"/>
  <c r="FC128" i="1"/>
  <c r="EY128" i="1"/>
  <c r="EU128" i="1"/>
  <c r="EQ128" i="1"/>
  <c r="EM128" i="1"/>
  <c r="EI128" i="1"/>
  <c r="EE128" i="1"/>
  <c r="DT128" i="1"/>
  <c r="DS128" i="1"/>
  <c r="DR128" i="1"/>
  <c r="DO128" i="1"/>
  <c r="DN128" i="1"/>
  <c r="DM128" i="1"/>
  <c r="DJ128" i="1"/>
  <c r="DI128" i="1"/>
  <c r="DH128" i="1"/>
  <c r="DE128" i="1"/>
  <c r="DD128" i="1"/>
  <c r="DC128" i="1"/>
  <c r="CZ128" i="1"/>
  <c r="CY128" i="1"/>
  <c r="CX128" i="1"/>
  <c r="CU128" i="1"/>
  <c r="CT128" i="1"/>
  <c r="CS128" i="1"/>
  <c r="CP128" i="1"/>
  <c r="CO128" i="1"/>
  <c r="CN128" i="1"/>
  <c r="CK128" i="1"/>
  <c r="CJ128" i="1"/>
  <c r="CI128" i="1"/>
  <c r="CE128" i="1"/>
  <c r="CD128" i="1"/>
  <c r="BZ128" i="1"/>
  <c r="BY128" i="1"/>
  <c r="BV128" i="1"/>
  <c r="BF128" i="1"/>
  <c r="BM128" i="1" s="1"/>
  <c r="BN128" i="1" s="1"/>
  <c r="J128" i="1"/>
  <c r="I128" i="1"/>
  <c r="KA127" i="1"/>
  <c r="JW127" i="1"/>
  <c r="JS127" i="1"/>
  <c r="JO127" i="1"/>
  <c r="JK127" i="1"/>
  <c r="JG127" i="1"/>
  <c r="JC127" i="1"/>
  <c r="IY127" i="1"/>
  <c r="IU127" i="1"/>
  <c r="IQ127" i="1"/>
  <c r="IM127" i="1"/>
  <c r="II127" i="1"/>
  <c r="HY127" i="1"/>
  <c r="HU127" i="1"/>
  <c r="HQ127" i="1"/>
  <c r="HM127" i="1"/>
  <c r="HI127" i="1"/>
  <c r="HE127" i="1"/>
  <c r="HA127" i="1"/>
  <c r="GW127" i="1"/>
  <c r="GS127" i="1"/>
  <c r="GO127" i="1"/>
  <c r="GK127" i="1"/>
  <c r="GG127" i="1"/>
  <c r="FW127" i="1"/>
  <c r="FS127" i="1"/>
  <c r="FO127" i="1"/>
  <c r="FK127" i="1"/>
  <c r="FG127" i="1"/>
  <c r="FC127" i="1"/>
  <c r="EY127" i="1"/>
  <c r="EU127" i="1"/>
  <c r="EQ127" i="1"/>
  <c r="EM127" i="1"/>
  <c r="EI127" i="1"/>
  <c r="EE127" i="1"/>
  <c r="DT127" i="1"/>
  <c r="DS127" i="1"/>
  <c r="DR127" i="1"/>
  <c r="DO127" i="1"/>
  <c r="DN127" i="1"/>
  <c r="DM127" i="1"/>
  <c r="DJ127" i="1"/>
  <c r="DI127" i="1"/>
  <c r="DH127" i="1"/>
  <c r="DE127" i="1"/>
  <c r="DD127" i="1"/>
  <c r="DC127" i="1"/>
  <c r="CZ127" i="1"/>
  <c r="CY127" i="1"/>
  <c r="CX127" i="1"/>
  <c r="CU127" i="1"/>
  <c r="CT127" i="1"/>
  <c r="CS127" i="1"/>
  <c r="CP127" i="1"/>
  <c r="CO127" i="1"/>
  <c r="CN127" i="1"/>
  <c r="CK127" i="1"/>
  <c r="CJ127" i="1"/>
  <c r="CI127" i="1"/>
  <c r="CE127" i="1"/>
  <c r="CD127" i="1"/>
  <c r="BZ127" i="1"/>
  <c r="BY127" i="1"/>
  <c r="BV127" i="1"/>
  <c r="BF127" i="1"/>
  <c r="BI127" i="1" s="1"/>
  <c r="J127" i="1"/>
  <c r="I127" i="1"/>
  <c r="KA126" i="1"/>
  <c r="JW126" i="1"/>
  <c r="JS126" i="1"/>
  <c r="JO126" i="1"/>
  <c r="JK126" i="1"/>
  <c r="JG126" i="1"/>
  <c r="JC126" i="1"/>
  <c r="IY126" i="1"/>
  <c r="IU126" i="1"/>
  <c r="IQ126" i="1"/>
  <c r="IM126" i="1"/>
  <c r="II126" i="1"/>
  <c r="HY126" i="1"/>
  <c r="HU126" i="1"/>
  <c r="HQ126" i="1"/>
  <c r="HM126" i="1"/>
  <c r="HI126" i="1"/>
  <c r="HE126" i="1"/>
  <c r="HA126" i="1"/>
  <c r="GW126" i="1"/>
  <c r="GS126" i="1"/>
  <c r="GO126" i="1"/>
  <c r="GK126" i="1"/>
  <c r="GG126" i="1"/>
  <c r="FW126" i="1"/>
  <c r="FS126" i="1"/>
  <c r="FO126" i="1"/>
  <c r="FK126" i="1"/>
  <c r="FG126" i="1"/>
  <c r="FC126" i="1"/>
  <c r="EY126" i="1"/>
  <c r="EU126" i="1"/>
  <c r="EQ126" i="1"/>
  <c r="EM126" i="1"/>
  <c r="EI126" i="1"/>
  <c r="EE126" i="1"/>
  <c r="DT126" i="1"/>
  <c r="DS126" i="1"/>
  <c r="DR126" i="1"/>
  <c r="DO126" i="1"/>
  <c r="DN126" i="1"/>
  <c r="DM126" i="1"/>
  <c r="DJ126" i="1"/>
  <c r="DI126" i="1"/>
  <c r="DH126" i="1"/>
  <c r="DE126" i="1"/>
  <c r="DD126" i="1"/>
  <c r="DC126" i="1"/>
  <c r="CZ126" i="1"/>
  <c r="CY126" i="1"/>
  <c r="CX126" i="1"/>
  <c r="CU126" i="1"/>
  <c r="CT126" i="1"/>
  <c r="CS126" i="1"/>
  <c r="CP126" i="1"/>
  <c r="CO126" i="1"/>
  <c r="CN126" i="1"/>
  <c r="CK126" i="1"/>
  <c r="CJ126" i="1"/>
  <c r="CI126" i="1"/>
  <c r="CE126" i="1"/>
  <c r="CD126" i="1"/>
  <c r="BZ126" i="1"/>
  <c r="BY126" i="1"/>
  <c r="BV126" i="1"/>
  <c r="BF126" i="1"/>
  <c r="BM126" i="1" s="1"/>
  <c r="J126" i="1"/>
  <c r="I126" i="1"/>
  <c r="KA125" i="1"/>
  <c r="JW125" i="1"/>
  <c r="JS125" i="1"/>
  <c r="JO125" i="1"/>
  <c r="JK125" i="1"/>
  <c r="JG125" i="1"/>
  <c r="JC125" i="1"/>
  <c r="IY125" i="1"/>
  <c r="IU125" i="1"/>
  <c r="IQ125" i="1"/>
  <c r="IM125" i="1"/>
  <c r="II125" i="1"/>
  <c r="HY125" i="1"/>
  <c r="HU125" i="1"/>
  <c r="HQ125" i="1"/>
  <c r="HM125" i="1"/>
  <c r="HI125" i="1"/>
  <c r="HE125" i="1"/>
  <c r="HA125" i="1"/>
  <c r="GW125" i="1"/>
  <c r="GS125" i="1"/>
  <c r="GO125" i="1"/>
  <c r="GK125" i="1"/>
  <c r="GG125" i="1"/>
  <c r="FW125" i="1"/>
  <c r="FS125" i="1"/>
  <c r="FO125" i="1"/>
  <c r="FK125" i="1"/>
  <c r="FG125" i="1"/>
  <c r="FC125" i="1"/>
  <c r="EY125" i="1"/>
  <c r="EU125" i="1"/>
  <c r="EQ125" i="1"/>
  <c r="EM125" i="1"/>
  <c r="EI125" i="1"/>
  <c r="EE125" i="1"/>
  <c r="DT125" i="1"/>
  <c r="DS125" i="1"/>
  <c r="DR125" i="1"/>
  <c r="DO125" i="1"/>
  <c r="DN125" i="1"/>
  <c r="DM125" i="1"/>
  <c r="DJ125" i="1"/>
  <c r="DI125" i="1"/>
  <c r="DH125" i="1"/>
  <c r="DE125" i="1"/>
  <c r="DD125" i="1"/>
  <c r="DC125" i="1"/>
  <c r="CZ125" i="1"/>
  <c r="CY125" i="1"/>
  <c r="CX125" i="1"/>
  <c r="CU125" i="1"/>
  <c r="CT125" i="1"/>
  <c r="CS125" i="1"/>
  <c r="CP125" i="1"/>
  <c r="CO125" i="1"/>
  <c r="CN125" i="1"/>
  <c r="CK125" i="1"/>
  <c r="CJ125" i="1"/>
  <c r="CI125" i="1"/>
  <c r="CE125" i="1"/>
  <c r="CD125" i="1"/>
  <c r="BZ125" i="1"/>
  <c r="BY125" i="1"/>
  <c r="BV125" i="1"/>
  <c r="BF125" i="1"/>
  <c r="BK125" i="1" s="1"/>
  <c r="J125" i="1"/>
  <c r="I125" i="1"/>
  <c r="KA124" i="1"/>
  <c r="JW124" i="1"/>
  <c r="JS124" i="1"/>
  <c r="JO124" i="1"/>
  <c r="JK124" i="1"/>
  <c r="JG124" i="1"/>
  <c r="JC124" i="1"/>
  <c r="IY124" i="1"/>
  <c r="IU124" i="1"/>
  <c r="IQ124" i="1"/>
  <c r="IM124" i="1"/>
  <c r="II124" i="1"/>
  <c r="HY124" i="1"/>
  <c r="HU124" i="1"/>
  <c r="HQ124" i="1"/>
  <c r="HM124" i="1"/>
  <c r="HI124" i="1"/>
  <c r="HE124" i="1"/>
  <c r="HA124" i="1"/>
  <c r="GW124" i="1"/>
  <c r="GS124" i="1"/>
  <c r="GO124" i="1"/>
  <c r="GK124" i="1"/>
  <c r="GG124" i="1"/>
  <c r="FW124" i="1"/>
  <c r="FS124" i="1"/>
  <c r="FO124" i="1"/>
  <c r="FK124" i="1"/>
  <c r="FG124" i="1"/>
  <c r="FC124" i="1"/>
  <c r="EY124" i="1"/>
  <c r="EU124" i="1"/>
  <c r="EQ124" i="1"/>
  <c r="EM124" i="1"/>
  <c r="EI124" i="1"/>
  <c r="EE124" i="1"/>
  <c r="DT124" i="1"/>
  <c r="DS124" i="1"/>
  <c r="DR124" i="1"/>
  <c r="DO124" i="1"/>
  <c r="DN124" i="1"/>
  <c r="DM124" i="1"/>
  <c r="DJ124" i="1"/>
  <c r="DI124" i="1"/>
  <c r="DH124" i="1"/>
  <c r="DE124" i="1"/>
  <c r="DD124" i="1"/>
  <c r="DC124" i="1"/>
  <c r="CZ124" i="1"/>
  <c r="CY124" i="1"/>
  <c r="CX124" i="1"/>
  <c r="CU124" i="1"/>
  <c r="CT124" i="1"/>
  <c r="CS124" i="1"/>
  <c r="CP124" i="1"/>
  <c r="CO124" i="1"/>
  <c r="CN124" i="1"/>
  <c r="CK124" i="1"/>
  <c r="CJ124" i="1"/>
  <c r="CI124" i="1"/>
  <c r="CE124" i="1"/>
  <c r="CD124" i="1"/>
  <c r="BZ124" i="1"/>
  <c r="BY124" i="1"/>
  <c r="BV124" i="1"/>
  <c r="BF124" i="1"/>
  <c r="J124" i="1"/>
  <c r="I124" i="1"/>
  <c r="KA123" i="1"/>
  <c r="JW123" i="1"/>
  <c r="JS123" i="1"/>
  <c r="JO123" i="1"/>
  <c r="JK123" i="1"/>
  <c r="JG123" i="1"/>
  <c r="JC123" i="1"/>
  <c r="IY123" i="1"/>
  <c r="IU123" i="1"/>
  <c r="IQ123" i="1"/>
  <c r="IM123" i="1"/>
  <c r="II123" i="1"/>
  <c r="HY123" i="1"/>
  <c r="HU123" i="1"/>
  <c r="HQ123" i="1"/>
  <c r="HM123" i="1"/>
  <c r="HI123" i="1"/>
  <c r="HE123" i="1"/>
  <c r="HA123" i="1"/>
  <c r="GW123" i="1"/>
  <c r="GS123" i="1"/>
  <c r="GO123" i="1"/>
  <c r="GK123" i="1"/>
  <c r="GG123" i="1"/>
  <c r="FW123" i="1"/>
  <c r="FS123" i="1"/>
  <c r="FO123" i="1"/>
  <c r="FK123" i="1"/>
  <c r="FG123" i="1"/>
  <c r="FC123" i="1"/>
  <c r="EY123" i="1"/>
  <c r="EU123" i="1"/>
  <c r="EQ123" i="1"/>
  <c r="EM123" i="1"/>
  <c r="EI123" i="1"/>
  <c r="EE123" i="1"/>
  <c r="DT123" i="1"/>
  <c r="DS123" i="1"/>
  <c r="DR123" i="1"/>
  <c r="DO123" i="1"/>
  <c r="DN123" i="1"/>
  <c r="DM123" i="1"/>
  <c r="DJ123" i="1"/>
  <c r="DI123" i="1"/>
  <c r="DH123" i="1"/>
  <c r="DE123" i="1"/>
  <c r="DD123" i="1"/>
  <c r="DC123" i="1"/>
  <c r="CZ123" i="1"/>
  <c r="CY123" i="1"/>
  <c r="CX123" i="1"/>
  <c r="CU123" i="1"/>
  <c r="CT123" i="1"/>
  <c r="CS123" i="1"/>
  <c r="CP123" i="1"/>
  <c r="CO123" i="1"/>
  <c r="CN123" i="1"/>
  <c r="CK123" i="1"/>
  <c r="CJ123" i="1"/>
  <c r="CI123" i="1"/>
  <c r="CE123" i="1"/>
  <c r="CD123" i="1"/>
  <c r="BZ123" i="1"/>
  <c r="BY123" i="1"/>
  <c r="BV123" i="1"/>
  <c r="BF123" i="1"/>
  <c r="BM123" i="1" s="1"/>
  <c r="J123" i="1"/>
  <c r="I123" i="1"/>
  <c r="KA122" i="1"/>
  <c r="JW122" i="1"/>
  <c r="JS122" i="1"/>
  <c r="JO122" i="1"/>
  <c r="JK122" i="1"/>
  <c r="JG122" i="1"/>
  <c r="JC122" i="1"/>
  <c r="IY122" i="1"/>
  <c r="IU122" i="1"/>
  <c r="IQ122" i="1"/>
  <c r="IM122" i="1"/>
  <c r="II122" i="1"/>
  <c r="HY122" i="1"/>
  <c r="HU122" i="1"/>
  <c r="HQ122" i="1"/>
  <c r="HM122" i="1"/>
  <c r="HI122" i="1"/>
  <c r="HE122" i="1"/>
  <c r="HA122" i="1"/>
  <c r="GW122" i="1"/>
  <c r="GS122" i="1"/>
  <c r="GO122" i="1"/>
  <c r="GK122" i="1"/>
  <c r="GG122" i="1"/>
  <c r="FW122" i="1"/>
  <c r="FS122" i="1"/>
  <c r="FO122" i="1"/>
  <c r="FK122" i="1"/>
  <c r="FG122" i="1"/>
  <c r="FC122" i="1"/>
  <c r="EY122" i="1"/>
  <c r="EU122" i="1"/>
  <c r="EQ122" i="1"/>
  <c r="EM122" i="1"/>
  <c r="EI122" i="1"/>
  <c r="EE122" i="1"/>
  <c r="DT122" i="1"/>
  <c r="DS122" i="1"/>
  <c r="DR122" i="1"/>
  <c r="DO122" i="1"/>
  <c r="DN122" i="1"/>
  <c r="DM122" i="1"/>
  <c r="DJ122" i="1"/>
  <c r="DI122" i="1"/>
  <c r="DH122" i="1"/>
  <c r="DE122" i="1"/>
  <c r="DD122" i="1"/>
  <c r="DC122" i="1"/>
  <c r="CZ122" i="1"/>
  <c r="CY122" i="1"/>
  <c r="CX122" i="1"/>
  <c r="CU122" i="1"/>
  <c r="CT122" i="1"/>
  <c r="CS122" i="1"/>
  <c r="CP122" i="1"/>
  <c r="CO122" i="1"/>
  <c r="CN122" i="1"/>
  <c r="CK122" i="1"/>
  <c r="CJ122" i="1"/>
  <c r="CI122" i="1"/>
  <c r="CE122" i="1"/>
  <c r="CD122" i="1"/>
  <c r="BZ122" i="1"/>
  <c r="BY122" i="1"/>
  <c r="BV122" i="1"/>
  <c r="BF122" i="1"/>
  <c r="BM122" i="1" s="1"/>
  <c r="BN122" i="1" s="1"/>
  <c r="J122" i="1"/>
  <c r="I122" i="1"/>
  <c r="EC121" i="1"/>
  <c r="ED121" i="1" s="1"/>
  <c r="EA121" i="1"/>
  <c r="EB121" i="1" s="1"/>
  <c r="DY121" i="1"/>
  <c r="DZ121" i="1" s="1"/>
  <c r="DW121" i="1"/>
  <c r="DX121" i="1" s="1"/>
  <c r="BM121" i="1"/>
  <c r="BN121" i="1" s="1"/>
  <c r="BK121" i="1"/>
  <c r="BL121" i="1" s="1"/>
  <c r="BI121" i="1"/>
  <c r="BJ121" i="1" s="1"/>
  <c r="BM120" i="1"/>
  <c r="BN120" i="1" s="1"/>
  <c r="BK120" i="1"/>
  <c r="BL120" i="1" s="1"/>
  <c r="BI120" i="1"/>
  <c r="BJ120" i="1" s="1"/>
  <c r="KA119" i="1"/>
  <c r="JW119" i="1"/>
  <c r="JS119" i="1"/>
  <c r="JO119" i="1"/>
  <c r="JK119" i="1"/>
  <c r="JG119" i="1"/>
  <c r="JC119" i="1"/>
  <c r="IY119" i="1"/>
  <c r="IU119" i="1"/>
  <c r="IQ119" i="1"/>
  <c r="IM119" i="1"/>
  <c r="II119" i="1"/>
  <c r="HY119" i="1"/>
  <c r="HU119" i="1"/>
  <c r="HQ119" i="1"/>
  <c r="HM119" i="1"/>
  <c r="HI119" i="1"/>
  <c r="HE119" i="1"/>
  <c r="HA119" i="1"/>
  <c r="GW119" i="1"/>
  <c r="GS119" i="1"/>
  <c r="GO119" i="1"/>
  <c r="GK119" i="1"/>
  <c r="GG119" i="1"/>
  <c r="FW119" i="1"/>
  <c r="FS119" i="1"/>
  <c r="FO119" i="1"/>
  <c r="FK119" i="1"/>
  <c r="FG119" i="1"/>
  <c r="FC119" i="1"/>
  <c r="EY119" i="1"/>
  <c r="EU119" i="1"/>
  <c r="EQ119" i="1"/>
  <c r="DT119" i="1"/>
  <c r="DS119" i="1"/>
  <c r="DR119" i="1"/>
  <c r="DO119" i="1"/>
  <c r="DN119" i="1"/>
  <c r="DM119" i="1"/>
  <c r="DJ119" i="1"/>
  <c r="DI119" i="1"/>
  <c r="DH119" i="1"/>
  <c r="DE119" i="1"/>
  <c r="DD119" i="1"/>
  <c r="DC119" i="1"/>
  <c r="CZ119" i="1"/>
  <c r="CY119" i="1"/>
  <c r="CX119" i="1"/>
  <c r="CU119" i="1"/>
  <c r="CT119" i="1"/>
  <c r="CS119" i="1"/>
  <c r="CP119" i="1"/>
  <c r="CO119" i="1"/>
  <c r="CN119" i="1"/>
  <c r="CK119" i="1"/>
  <c r="CJ119" i="1"/>
  <c r="CI119" i="1"/>
  <c r="CF119" i="1"/>
  <c r="CE119" i="1"/>
  <c r="CD119" i="1"/>
  <c r="CA119" i="1"/>
  <c r="BZ119" i="1"/>
  <c r="BY119" i="1"/>
  <c r="BV119" i="1"/>
  <c r="BU119" i="1"/>
  <c r="BT119" i="1"/>
  <c r="BQ119" i="1"/>
  <c r="BP119" i="1"/>
  <c r="BO119" i="1"/>
  <c r="BF119" i="1"/>
  <c r="BM119" i="1" s="1"/>
  <c r="BN119" i="1" s="1"/>
  <c r="J119" i="1"/>
  <c r="I119" i="1"/>
  <c r="KA118" i="1"/>
  <c r="JW118" i="1"/>
  <c r="JS118" i="1"/>
  <c r="JO118" i="1"/>
  <c r="JK118" i="1"/>
  <c r="JG118" i="1"/>
  <c r="JC118" i="1"/>
  <c r="IY118" i="1"/>
  <c r="IU118" i="1"/>
  <c r="IQ118" i="1"/>
  <c r="IM118" i="1"/>
  <c r="II118" i="1"/>
  <c r="HY118" i="1"/>
  <c r="HU118" i="1"/>
  <c r="HQ118" i="1"/>
  <c r="HM118" i="1"/>
  <c r="HI118" i="1"/>
  <c r="HE118" i="1"/>
  <c r="HA118" i="1"/>
  <c r="GW118" i="1"/>
  <c r="GS118" i="1"/>
  <c r="GO118" i="1"/>
  <c r="GK118" i="1"/>
  <c r="GG118" i="1"/>
  <c r="FW118" i="1"/>
  <c r="FS118" i="1"/>
  <c r="FO118" i="1"/>
  <c r="FK118" i="1"/>
  <c r="FG118" i="1"/>
  <c r="FC118" i="1"/>
  <c r="EY118" i="1"/>
  <c r="EU118" i="1"/>
  <c r="EQ118" i="1"/>
  <c r="DT118" i="1"/>
  <c r="DS118" i="1"/>
  <c r="DR118" i="1"/>
  <c r="DO118" i="1"/>
  <c r="DN118" i="1"/>
  <c r="DM118" i="1"/>
  <c r="DJ118" i="1"/>
  <c r="DI118" i="1"/>
  <c r="DH118" i="1"/>
  <c r="DE118" i="1"/>
  <c r="DD118" i="1"/>
  <c r="DC118" i="1"/>
  <c r="CZ118" i="1"/>
  <c r="CY118" i="1"/>
  <c r="CX118" i="1"/>
  <c r="CU118" i="1"/>
  <c r="CT118" i="1"/>
  <c r="CS118" i="1"/>
  <c r="CP118" i="1"/>
  <c r="CO118" i="1"/>
  <c r="CN118" i="1"/>
  <c r="CK118" i="1"/>
  <c r="CJ118" i="1"/>
  <c r="CI118" i="1"/>
  <c r="CF118" i="1"/>
  <c r="CE118" i="1"/>
  <c r="CD118" i="1"/>
  <c r="CA118" i="1"/>
  <c r="BZ118" i="1"/>
  <c r="BY118" i="1"/>
  <c r="BV118" i="1"/>
  <c r="BU118" i="1"/>
  <c r="BT118" i="1"/>
  <c r="BQ118" i="1"/>
  <c r="BP118" i="1"/>
  <c r="BO118" i="1"/>
  <c r="BF118" i="1"/>
  <c r="BI118" i="1" s="1"/>
  <c r="J118" i="1"/>
  <c r="I118" i="1"/>
  <c r="KA117" i="1"/>
  <c r="JW117" i="1"/>
  <c r="JS117" i="1"/>
  <c r="JO117" i="1"/>
  <c r="JK117" i="1"/>
  <c r="JG117" i="1"/>
  <c r="JC117" i="1"/>
  <c r="IY117" i="1"/>
  <c r="IU117" i="1"/>
  <c r="IQ117" i="1"/>
  <c r="IM117" i="1"/>
  <c r="II117" i="1"/>
  <c r="HY117" i="1"/>
  <c r="HU117" i="1"/>
  <c r="HQ117" i="1"/>
  <c r="HM117" i="1"/>
  <c r="HI117" i="1"/>
  <c r="HE117" i="1"/>
  <c r="HA117" i="1"/>
  <c r="GW117" i="1"/>
  <c r="GS117" i="1"/>
  <c r="GO117" i="1"/>
  <c r="GK117" i="1"/>
  <c r="GG117" i="1"/>
  <c r="FW117" i="1"/>
  <c r="FS117" i="1"/>
  <c r="FO117" i="1"/>
  <c r="FK117" i="1"/>
  <c r="FG117" i="1"/>
  <c r="FC117" i="1"/>
  <c r="EY117" i="1"/>
  <c r="EU117" i="1"/>
  <c r="EQ117" i="1"/>
  <c r="DT117" i="1"/>
  <c r="DS117" i="1"/>
  <c r="DR117" i="1"/>
  <c r="DO117" i="1"/>
  <c r="DN117" i="1"/>
  <c r="DM117" i="1"/>
  <c r="DJ117" i="1"/>
  <c r="DI117" i="1"/>
  <c r="DH117" i="1"/>
  <c r="DE117" i="1"/>
  <c r="DD117" i="1"/>
  <c r="DC117" i="1"/>
  <c r="CZ117" i="1"/>
  <c r="CY117" i="1"/>
  <c r="CX117" i="1"/>
  <c r="CU117" i="1"/>
  <c r="CT117" i="1"/>
  <c r="CS117" i="1"/>
  <c r="CP117" i="1"/>
  <c r="CO117" i="1"/>
  <c r="CN117" i="1"/>
  <c r="CK117" i="1"/>
  <c r="CJ117" i="1"/>
  <c r="CI117" i="1"/>
  <c r="CF117" i="1"/>
  <c r="CE117" i="1"/>
  <c r="CD117" i="1"/>
  <c r="CA117" i="1"/>
  <c r="BZ117" i="1"/>
  <c r="BY117" i="1"/>
  <c r="BV117" i="1"/>
  <c r="BU117" i="1"/>
  <c r="BT117" i="1"/>
  <c r="BQ117" i="1"/>
  <c r="BP117" i="1"/>
  <c r="BO117" i="1"/>
  <c r="BF117" i="1"/>
  <c r="BM117" i="1" s="1"/>
  <c r="BN117" i="1" s="1"/>
  <c r="J117" i="1"/>
  <c r="I117" i="1"/>
  <c r="KA116" i="1"/>
  <c r="JW116" i="1"/>
  <c r="JS116" i="1"/>
  <c r="JO116" i="1"/>
  <c r="JK116" i="1"/>
  <c r="JG116" i="1"/>
  <c r="JC116" i="1"/>
  <c r="IY116" i="1"/>
  <c r="IU116" i="1"/>
  <c r="IQ116" i="1"/>
  <c r="IM116" i="1"/>
  <c r="II116" i="1"/>
  <c r="HY116" i="1"/>
  <c r="HU116" i="1"/>
  <c r="HQ116" i="1"/>
  <c r="HM116" i="1"/>
  <c r="HI116" i="1"/>
  <c r="HE116" i="1"/>
  <c r="HA116" i="1"/>
  <c r="GW116" i="1"/>
  <c r="GS116" i="1"/>
  <c r="GO116" i="1"/>
  <c r="GK116" i="1"/>
  <c r="GG116" i="1"/>
  <c r="FW116" i="1"/>
  <c r="FS116" i="1"/>
  <c r="FO116" i="1"/>
  <c r="FK116" i="1"/>
  <c r="FG116" i="1"/>
  <c r="FC116" i="1"/>
  <c r="EY116" i="1"/>
  <c r="EU116" i="1"/>
  <c r="EQ116" i="1"/>
  <c r="DT116" i="1"/>
  <c r="DS116" i="1"/>
  <c r="DR116" i="1"/>
  <c r="DO116" i="1"/>
  <c r="DN116" i="1"/>
  <c r="DM116" i="1"/>
  <c r="DJ116" i="1"/>
  <c r="DI116" i="1"/>
  <c r="DH116" i="1"/>
  <c r="DE116" i="1"/>
  <c r="DD116" i="1"/>
  <c r="DC116" i="1"/>
  <c r="CZ116" i="1"/>
  <c r="CY116" i="1"/>
  <c r="CX116" i="1"/>
  <c r="CU116" i="1"/>
  <c r="CT116" i="1"/>
  <c r="CS116" i="1"/>
  <c r="CP116" i="1"/>
  <c r="CO116" i="1"/>
  <c r="CN116" i="1"/>
  <c r="CK116" i="1"/>
  <c r="CJ116" i="1"/>
  <c r="CI116" i="1"/>
  <c r="CF116" i="1"/>
  <c r="CE116" i="1"/>
  <c r="CD116" i="1"/>
  <c r="CA116" i="1"/>
  <c r="BZ116" i="1"/>
  <c r="BY116" i="1"/>
  <c r="BV116" i="1"/>
  <c r="BU116" i="1"/>
  <c r="BT116" i="1"/>
  <c r="BQ116" i="1"/>
  <c r="BP116" i="1"/>
  <c r="BO116" i="1"/>
  <c r="BF116" i="1"/>
  <c r="J116" i="1"/>
  <c r="I116" i="1"/>
  <c r="KA115" i="1"/>
  <c r="JW115" i="1"/>
  <c r="JS115" i="1"/>
  <c r="JO115" i="1"/>
  <c r="JK115" i="1"/>
  <c r="JG115" i="1"/>
  <c r="JC115" i="1"/>
  <c r="IY115" i="1"/>
  <c r="IU115" i="1"/>
  <c r="IQ115" i="1"/>
  <c r="IM115" i="1"/>
  <c r="II115" i="1"/>
  <c r="HY115" i="1"/>
  <c r="HU115" i="1"/>
  <c r="HQ115" i="1"/>
  <c r="HM115" i="1"/>
  <c r="HI115" i="1"/>
  <c r="HE115" i="1"/>
  <c r="HA115" i="1"/>
  <c r="GW115" i="1"/>
  <c r="GS115" i="1"/>
  <c r="GO115" i="1"/>
  <c r="GK115" i="1"/>
  <c r="GG115" i="1"/>
  <c r="FW115" i="1"/>
  <c r="FS115" i="1"/>
  <c r="FO115" i="1"/>
  <c r="FK115" i="1"/>
  <c r="FG115" i="1"/>
  <c r="FC115" i="1"/>
  <c r="EY115" i="1"/>
  <c r="EU115" i="1"/>
  <c r="EQ115" i="1"/>
  <c r="DT115" i="1"/>
  <c r="DS115" i="1"/>
  <c r="DR115" i="1"/>
  <c r="DO115" i="1"/>
  <c r="DN115" i="1"/>
  <c r="DM115" i="1"/>
  <c r="DJ115" i="1"/>
  <c r="DI115" i="1"/>
  <c r="DH115" i="1"/>
  <c r="DE115" i="1"/>
  <c r="DD115" i="1"/>
  <c r="DC115" i="1"/>
  <c r="CZ115" i="1"/>
  <c r="CY115" i="1"/>
  <c r="CX115" i="1"/>
  <c r="CU115" i="1"/>
  <c r="CT115" i="1"/>
  <c r="CS115" i="1"/>
  <c r="CP115" i="1"/>
  <c r="CO115" i="1"/>
  <c r="CN115" i="1"/>
  <c r="CK115" i="1"/>
  <c r="CJ115" i="1"/>
  <c r="CI115" i="1"/>
  <c r="CF115" i="1"/>
  <c r="CE115" i="1"/>
  <c r="CD115" i="1"/>
  <c r="CA115" i="1"/>
  <c r="BZ115" i="1"/>
  <c r="BY115" i="1"/>
  <c r="BV115" i="1"/>
  <c r="BU115" i="1"/>
  <c r="BT115" i="1"/>
  <c r="BQ115" i="1"/>
  <c r="BP115" i="1"/>
  <c r="BO115" i="1"/>
  <c r="BF115" i="1"/>
  <c r="BI115" i="1" s="1"/>
  <c r="J115" i="1"/>
  <c r="I115" i="1"/>
  <c r="KA114" i="1"/>
  <c r="JW114" i="1"/>
  <c r="JS114" i="1"/>
  <c r="JO114" i="1"/>
  <c r="JK114" i="1"/>
  <c r="JG114" i="1"/>
  <c r="JC114" i="1"/>
  <c r="IY114" i="1"/>
  <c r="IU114" i="1"/>
  <c r="IQ114" i="1"/>
  <c r="IM114" i="1"/>
  <c r="II114" i="1"/>
  <c r="HY114" i="1"/>
  <c r="HU114" i="1"/>
  <c r="HQ114" i="1"/>
  <c r="HM114" i="1"/>
  <c r="HI114" i="1"/>
  <c r="HE114" i="1"/>
  <c r="HA114" i="1"/>
  <c r="GW114" i="1"/>
  <c r="GS114" i="1"/>
  <c r="GO114" i="1"/>
  <c r="GK114" i="1"/>
  <c r="GG114" i="1"/>
  <c r="FW114" i="1"/>
  <c r="FS114" i="1"/>
  <c r="FO114" i="1"/>
  <c r="FK114" i="1"/>
  <c r="FG114" i="1"/>
  <c r="FC114" i="1"/>
  <c r="EY114" i="1"/>
  <c r="EU114" i="1"/>
  <c r="EQ114" i="1"/>
  <c r="DT114" i="1"/>
  <c r="DS114" i="1"/>
  <c r="DR114" i="1"/>
  <c r="DO114" i="1"/>
  <c r="DN114" i="1"/>
  <c r="DM114" i="1"/>
  <c r="DJ114" i="1"/>
  <c r="DI114" i="1"/>
  <c r="DH114" i="1"/>
  <c r="DE114" i="1"/>
  <c r="DD114" i="1"/>
  <c r="DC114" i="1"/>
  <c r="CZ114" i="1"/>
  <c r="CY114" i="1"/>
  <c r="CX114" i="1"/>
  <c r="CU114" i="1"/>
  <c r="CT114" i="1"/>
  <c r="CS114" i="1"/>
  <c r="CP114" i="1"/>
  <c r="CO114" i="1"/>
  <c r="CN114" i="1"/>
  <c r="CK114" i="1"/>
  <c r="CJ114" i="1"/>
  <c r="CI114" i="1"/>
  <c r="CF114" i="1"/>
  <c r="CE114" i="1"/>
  <c r="CD114" i="1"/>
  <c r="CA114" i="1"/>
  <c r="BZ114" i="1"/>
  <c r="BY114" i="1"/>
  <c r="BV114" i="1"/>
  <c r="BU114" i="1"/>
  <c r="BT114" i="1"/>
  <c r="BQ114" i="1"/>
  <c r="BP114" i="1"/>
  <c r="BO114" i="1"/>
  <c r="BF114" i="1"/>
  <c r="BI114" i="1" s="1"/>
  <c r="BJ114" i="1" s="1"/>
  <c r="J114" i="1"/>
  <c r="I114" i="1"/>
  <c r="KA113" i="1"/>
  <c r="JW113" i="1"/>
  <c r="JS113" i="1"/>
  <c r="JO113" i="1"/>
  <c r="JK113" i="1"/>
  <c r="JG113" i="1"/>
  <c r="JC113" i="1"/>
  <c r="IY113" i="1"/>
  <c r="IU113" i="1"/>
  <c r="IQ113" i="1"/>
  <c r="IM113" i="1"/>
  <c r="II113" i="1"/>
  <c r="HY113" i="1"/>
  <c r="HU113" i="1"/>
  <c r="HQ113" i="1"/>
  <c r="HM113" i="1"/>
  <c r="HI113" i="1"/>
  <c r="HE113" i="1"/>
  <c r="HA113" i="1"/>
  <c r="GW113" i="1"/>
  <c r="GS113" i="1"/>
  <c r="GO113" i="1"/>
  <c r="GK113" i="1"/>
  <c r="GG113" i="1"/>
  <c r="FW113" i="1"/>
  <c r="FS113" i="1"/>
  <c r="FO113" i="1"/>
  <c r="FK113" i="1"/>
  <c r="FG113" i="1"/>
  <c r="FC113" i="1"/>
  <c r="EY113" i="1"/>
  <c r="EU113" i="1"/>
  <c r="EQ113" i="1"/>
  <c r="DT113" i="1"/>
  <c r="DS113" i="1"/>
  <c r="DR113" i="1"/>
  <c r="DO113" i="1"/>
  <c r="DN113" i="1"/>
  <c r="DM113" i="1"/>
  <c r="DJ113" i="1"/>
  <c r="DI113" i="1"/>
  <c r="DH113" i="1"/>
  <c r="DE113" i="1"/>
  <c r="DD113" i="1"/>
  <c r="DC113" i="1"/>
  <c r="CZ113" i="1"/>
  <c r="CY113" i="1"/>
  <c r="CX113" i="1"/>
  <c r="CU113" i="1"/>
  <c r="CT113" i="1"/>
  <c r="CS113" i="1"/>
  <c r="CP113" i="1"/>
  <c r="CO113" i="1"/>
  <c r="CN113" i="1"/>
  <c r="CK113" i="1"/>
  <c r="CJ113" i="1"/>
  <c r="CI113" i="1"/>
  <c r="CF113" i="1"/>
  <c r="CE113" i="1"/>
  <c r="CD113" i="1"/>
  <c r="CA113" i="1"/>
  <c r="BZ113" i="1"/>
  <c r="BY113" i="1"/>
  <c r="BV113" i="1"/>
  <c r="BU113" i="1"/>
  <c r="BT113" i="1"/>
  <c r="BQ113" i="1"/>
  <c r="BP113" i="1"/>
  <c r="BO113" i="1"/>
  <c r="BF113" i="1"/>
  <c r="BI113" i="1" s="1"/>
  <c r="J113" i="1"/>
  <c r="I113" i="1"/>
  <c r="KA112" i="1"/>
  <c r="JW112" i="1"/>
  <c r="JS112" i="1"/>
  <c r="JO112" i="1"/>
  <c r="JK112" i="1"/>
  <c r="JG112" i="1"/>
  <c r="JC112" i="1"/>
  <c r="IY112" i="1"/>
  <c r="IU112" i="1"/>
  <c r="IQ112" i="1"/>
  <c r="IM112" i="1"/>
  <c r="II112" i="1"/>
  <c r="HY112" i="1"/>
  <c r="HU112" i="1"/>
  <c r="HQ112" i="1"/>
  <c r="HM112" i="1"/>
  <c r="HI112" i="1"/>
  <c r="HE112" i="1"/>
  <c r="HA112" i="1"/>
  <c r="GW112" i="1"/>
  <c r="GS112" i="1"/>
  <c r="GO112" i="1"/>
  <c r="GK112" i="1"/>
  <c r="GG112" i="1"/>
  <c r="FW112" i="1"/>
  <c r="FS112" i="1"/>
  <c r="FO112" i="1"/>
  <c r="FK112" i="1"/>
  <c r="FG112" i="1"/>
  <c r="FC112" i="1"/>
  <c r="EY112" i="1"/>
  <c r="EU112" i="1"/>
  <c r="EQ112" i="1"/>
  <c r="DT112" i="1"/>
  <c r="DS112" i="1"/>
  <c r="DR112" i="1"/>
  <c r="DO112" i="1"/>
  <c r="DN112" i="1"/>
  <c r="DM112" i="1"/>
  <c r="DJ112" i="1"/>
  <c r="DI112" i="1"/>
  <c r="DH112" i="1"/>
  <c r="DE112" i="1"/>
  <c r="DD112" i="1"/>
  <c r="DC112" i="1"/>
  <c r="CZ112" i="1"/>
  <c r="CY112" i="1"/>
  <c r="CX112" i="1"/>
  <c r="CU112" i="1"/>
  <c r="CT112" i="1"/>
  <c r="CS112" i="1"/>
  <c r="CP112" i="1"/>
  <c r="CO112" i="1"/>
  <c r="CN112" i="1"/>
  <c r="CK112" i="1"/>
  <c r="CJ112" i="1"/>
  <c r="CI112" i="1"/>
  <c r="CF112" i="1"/>
  <c r="CE112" i="1"/>
  <c r="CD112" i="1"/>
  <c r="CA112" i="1"/>
  <c r="BZ112" i="1"/>
  <c r="BY112" i="1"/>
  <c r="BV112" i="1"/>
  <c r="BU112" i="1"/>
  <c r="BT112" i="1"/>
  <c r="BQ112" i="1"/>
  <c r="BP112" i="1"/>
  <c r="BO112" i="1"/>
  <c r="BF112" i="1"/>
  <c r="BI112" i="1" s="1"/>
  <c r="J112" i="1"/>
  <c r="I112" i="1"/>
  <c r="KA111" i="1"/>
  <c r="JW111" i="1"/>
  <c r="JS111" i="1"/>
  <c r="JO111" i="1"/>
  <c r="JK111" i="1"/>
  <c r="JG111" i="1"/>
  <c r="JC111" i="1"/>
  <c r="IY111" i="1"/>
  <c r="IU111" i="1"/>
  <c r="IQ111" i="1"/>
  <c r="IM111" i="1"/>
  <c r="II111" i="1"/>
  <c r="HY111" i="1"/>
  <c r="HU111" i="1"/>
  <c r="HQ111" i="1"/>
  <c r="HM111" i="1"/>
  <c r="HI111" i="1"/>
  <c r="HE111" i="1"/>
  <c r="HA111" i="1"/>
  <c r="GW111" i="1"/>
  <c r="GS111" i="1"/>
  <c r="GO111" i="1"/>
  <c r="GK111" i="1"/>
  <c r="GG111" i="1"/>
  <c r="FW111" i="1"/>
  <c r="FS111" i="1"/>
  <c r="FO111" i="1"/>
  <c r="FK111" i="1"/>
  <c r="FG111" i="1"/>
  <c r="FC111" i="1"/>
  <c r="EY111" i="1"/>
  <c r="EU111" i="1"/>
  <c r="EQ111" i="1"/>
  <c r="DT111" i="1"/>
  <c r="DS111" i="1"/>
  <c r="DR111" i="1"/>
  <c r="DO111" i="1"/>
  <c r="DN111" i="1"/>
  <c r="DM111" i="1"/>
  <c r="DJ111" i="1"/>
  <c r="DI111" i="1"/>
  <c r="DH111" i="1"/>
  <c r="DE111" i="1"/>
  <c r="DD111" i="1"/>
  <c r="DC111" i="1"/>
  <c r="CZ111" i="1"/>
  <c r="CY111" i="1"/>
  <c r="CX111" i="1"/>
  <c r="CU111" i="1"/>
  <c r="CT111" i="1"/>
  <c r="CS111" i="1"/>
  <c r="CP111" i="1"/>
  <c r="CO111" i="1"/>
  <c r="CN111" i="1"/>
  <c r="CK111" i="1"/>
  <c r="CJ111" i="1"/>
  <c r="CI111" i="1"/>
  <c r="CF111" i="1"/>
  <c r="CE111" i="1"/>
  <c r="CD111" i="1"/>
  <c r="CA111" i="1"/>
  <c r="BZ111" i="1"/>
  <c r="BY111" i="1"/>
  <c r="BV111" i="1"/>
  <c r="BU111" i="1"/>
  <c r="BT111" i="1"/>
  <c r="BQ111" i="1"/>
  <c r="BP111" i="1"/>
  <c r="BO111" i="1"/>
  <c r="BF111" i="1"/>
  <c r="J111" i="1"/>
  <c r="I111" i="1"/>
  <c r="KA110" i="1"/>
  <c r="JW110" i="1"/>
  <c r="JS110" i="1"/>
  <c r="JO110" i="1"/>
  <c r="JK110" i="1"/>
  <c r="JG110" i="1"/>
  <c r="JC110" i="1"/>
  <c r="IY110" i="1"/>
  <c r="IU110" i="1"/>
  <c r="IQ110" i="1"/>
  <c r="IM110" i="1"/>
  <c r="II110" i="1"/>
  <c r="HY110" i="1"/>
  <c r="HU110" i="1"/>
  <c r="HQ110" i="1"/>
  <c r="HM110" i="1"/>
  <c r="HI110" i="1"/>
  <c r="HE110" i="1"/>
  <c r="HA110" i="1"/>
  <c r="GW110" i="1"/>
  <c r="GS110" i="1"/>
  <c r="GO110" i="1"/>
  <c r="GK110" i="1"/>
  <c r="GG110" i="1"/>
  <c r="FW110" i="1"/>
  <c r="FS110" i="1"/>
  <c r="FO110" i="1"/>
  <c r="FK110" i="1"/>
  <c r="FG110" i="1"/>
  <c r="FC110" i="1"/>
  <c r="EY110" i="1"/>
  <c r="EU110" i="1"/>
  <c r="EQ110" i="1"/>
  <c r="DS110" i="1"/>
  <c r="DR110" i="1"/>
  <c r="DO110" i="1"/>
  <c r="DN110" i="1"/>
  <c r="DM110" i="1"/>
  <c r="DJ110" i="1"/>
  <c r="DI110" i="1"/>
  <c r="DH110" i="1"/>
  <c r="DE110" i="1"/>
  <c r="DD110" i="1"/>
  <c r="DC110" i="1"/>
  <c r="CZ110" i="1"/>
  <c r="CY110" i="1"/>
  <c r="CX110" i="1"/>
  <c r="CU110" i="1"/>
  <c r="CT110" i="1"/>
  <c r="CS110" i="1"/>
  <c r="CP110" i="1"/>
  <c r="CO110" i="1"/>
  <c r="CN110" i="1"/>
  <c r="CK110" i="1"/>
  <c r="CJ110" i="1"/>
  <c r="CI110" i="1"/>
  <c r="CF110" i="1"/>
  <c r="CE110" i="1"/>
  <c r="CD110" i="1"/>
  <c r="CA110" i="1"/>
  <c r="BZ110" i="1"/>
  <c r="BY110" i="1"/>
  <c r="BV110" i="1"/>
  <c r="BU110" i="1"/>
  <c r="BT110" i="1"/>
  <c r="BQ110" i="1"/>
  <c r="BP110" i="1"/>
  <c r="BO110" i="1"/>
  <c r="BF110" i="1"/>
  <c r="J110" i="1"/>
  <c r="I110" i="1"/>
  <c r="KA109" i="1"/>
  <c r="JW109" i="1"/>
  <c r="JS109" i="1"/>
  <c r="JO109" i="1"/>
  <c r="JK109" i="1"/>
  <c r="JG109" i="1"/>
  <c r="JC109" i="1"/>
  <c r="IY109" i="1"/>
  <c r="IU109" i="1"/>
  <c r="IQ109" i="1"/>
  <c r="IM109" i="1"/>
  <c r="II109" i="1"/>
  <c r="HY109" i="1"/>
  <c r="HU109" i="1"/>
  <c r="HQ109" i="1"/>
  <c r="HM109" i="1"/>
  <c r="HI109" i="1"/>
  <c r="HE109" i="1"/>
  <c r="HA109" i="1"/>
  <c r="GW109" i="1"/>
  <c r="GS109" i="1"/>
  <c r="GO109" i="1"/>
  <c r="GK109" i="1"/>
  <c r="GG109" i="1"/>
  <c r="FW109" i="1"/>
  <c r="FS109" i="1"/>
  <c r="FO109" i="1"/>
  <c r="FK109" i="1"/>
  <c r="FG109" i="1"/>
  <c r="FC109" i="1"/>
  <c r="EY109" i="1"/>
  <c r="EU109" i="1"/>
  <c r="EQ109" i="1"/>
  <c r="DT109" i="1"/>
  <c r="DS109" i="1"/>
  <c r="DR109" i="1"/>
  <c r="DO109" i="1"/>
  <c r="DN109" i="1"/>
  <c r="DM109" i="1"/>
  <c r="DJ109" i="1"/>
  <c r="DI109" i="1"/>
  <c r="DH109" i="1"/>
  <c r="DE109" i="1"/>
  <c r="DD109" i="1"/>
  <c r="DC109" i="1"/>
  <c r="CZ109" i="1"/>
  <c r="CY109" i="1"/>
  <c r="CX109" i="1"/>
  <c r="CU109" i="1"/>
  <c r="CT109" i="1"/>
  <c r="CS109" i="1"/>
  <c r="CP109" i="1"/>
  <c r="CO109" i="1"/>
  <c r="CK109" i="1"/>
  <c r="CJ109" i="1"/>
  <c r="CI109" i="1"/>
  <c r="CF109" i="1"/>
  <c r="CE109" i="1"/>
  <c r="CD109" i="1"/>
  <c r="CA109" i="1"/>
  <c r="BZ109" i="1"/>
  <c r="BY109" i="1"/>
  <c r="BV109" i="1"/>
  <c r="BU109" i="1"/>
  <c r="BT109" i="1"/>
  <c r="BQ109" i="1"/>
  <c r="BP109" i="1"/>
  <c r="BO109" i="1"/>
  <c r="BF109" i="1"/>
  <c r="J109" i="1"/>
  <c r="I109" i="1"/>
  <c r="EC108" i="1"/>
  <c r="ED108" i="1" s="1"/>
  <c r="EA108" i="1"/>
  <c r="EB108" i="1" s="1"/>
  <c r="DY108" i="1"/>
  <c r="DZ108" i="1" s="1"/>
  <c r="DW108" i="1"/>
  <c r="DX108" i="1" s="1"/>
  <c r="BM108" i="1"/>
  <c r="BN108" i="1" s="1"/>
  <c r="BK108" i="1"/>
  <c r="BL108" i="1" s="1"/>
  <c r="BI108" i="1"/>
  <c r="BJ108" i="1" s="1"/>
  <c r="BM107" i="1"/>
  <c r="BN107" i="1" s="1"/>
  <c r="BK107" i="1"/>
  <c r="BL107" i="1" s="1"/>
  <c r="BI107" i="1"/>
  <c r="BJ107" i="1" s="1"/>
  <c r="KA106" i="1"/>
  <c r="JW106" i="1"/>
  <c r="JS106" i="1"/>
  <c r="JO106" i="1"/>
  <c r="JK106" i="1"/>
  <c r="JG106" i="1"/>
  <c r="JC106" i="1"/>
  <c r="IY106" i="1"/>
  <c r="IU106" i="1"/>
  <c r="IQ106" i="1"/>
  <c r="IM106" i="1"/>
  <c r="II106" i="1"/>
  <c r="HY106" i="1"/>
  <c r="HU106" i="1"/>
  <c r="HQ106" i="1"/>
  <c r="HM106" i="1"/>
  <c r="HI106" i="1"/>
  <c r="HE106" i="1"/>
  <c r="HA106" i="1"/>
  <c r="GW106" i="1"/>
  <c r="GS106" i="1"/>
  <c r="GO106" i="1"/>
  <c r="GK106" i="1"/>
  <c r="GG106" i="1"/>
  <c r="FW106" i="1"/>
  <c r="FS106" i="1"/>
  <c r="FO106" i="1"/>
  <c r="FK106" i="1"/>
  <c r="FG106" i="1"/>
  <c r="FC106" i="1"/>
  <c r="EY106" i="1"/>
  <c r="EU106" i="1"/>
  <c r="EQ106" i="1"/>
  <c r="EC106" i="1" a="1"/>
  <c r="EC106" i="1" s="1"/>
  <c r="EA106" i="1" a="1"/>
  <c r="EA106" i="1" s="1"/>
  <c r="DY106" i="1" a="1"/>
  <c r="DY106" i="1" s="1"/>
  <c r="DW106" i="1" a="1"/>
  <c r="DW106" i="1" s="1"/>
  <c r="J106" i="1"/>
  <c r="I106" i="1"/>
  <c r="KA105" i="1"/>
  <c r="JW105" i="1"/>
  <c r="JS105" i="1"/>
  <c r="JO105" i="1"/>
  <c r="JK105" i="1"/>
  <c r="JG105" i="1"/>
  <c r="JC105" i="1"/>
  <c r="IY105" i="1"/>
  <c r="IU105" i="1"/>
  <c r="IQ105" i="1"/>
  <c r="IM105" i="1"/>
  <c r="II105" i="1"/>
  <c r="HY105" i="1"/>
  <c r="HU105" i="1"/>
  <c r="HQ105" i="1"/>
  <c r="HM105" i="1"/>
  <c r="HI105" i="1"/>
  <c r="HE105" i="1"/>
  <c r="HA105" i="1"/>
  <c r="GW105" i="1"/>
  <c r="GS105" i="1"/>
  <c r="GO105" i="1"/>
  <c r="GK105" i="1"/>
  <c r="GG105" i="1"/>
  <c r="FW105" i="1"/>
  <c r="FS105" i="1"/>
  <c r="FO105" i="1"/>
  <c r="FK105" i="1"/>
  <c r="FG105" i="1"/>
  <c r="FC105" i="1"/>
  <c r="EY105" i="1"/>
  <c r="EU105" i="1"/>
  <c r="EQ105" i="1"/>
  <c r="EC105" i="1" a="1"/>
  <c r="EC105" i="1" s="1"/>
  <c r="ED105" i="1" s="1"/>
  <c r="EA105" i="1" a="1"/>
  <c r="EA105" i="1" s="1"/>
  <c r="EB105" i="1" s="1"/>
  <c r="DY105" i="1" a="1"/>
  <c r="DY105" i="1" s="1"/>
  <c r="DZ105" i="1" s="1"/>
  <c r="DW105" i="1" a="1"/>
  <c r="DW105" i="1" s="1"/>
  <c r="DX105" i="1" s="1"/>
  <c r="J105" i="1"/>
  <c r="I105" i="1"/>
  <c r="KA104" i="1"/>
  <c r="JW104" i="1"/>
  <c r="JS104" i="1"/>
  <c r="JO104" i="1"/>
  <c r="JK104" i="1"/>
  <c r="JG104" i="1"/>
  <c r="JC104" i="1"/>
  <c r="IY104" i="1"/>
  <c r="IU104" i="1"/>
  <c r="IQ104" i="1"/>
  <c r="IM104" i="1"/>
  <c r="II104" i="1"/>
  <c r="HY104" i="1"/>
  <c r="HU104" i="1"/>
  <c r="HQ104" i="1"/>
  <c r="HM104" i="1"/>
  <c r="HI104" i="1"/>
  <c r="HE104" i="1"/>
  <c r="HA104" i="1"/>
  <c r="GW104" i="1"/>
  <c r="GS104" i="1"/>
  <c r="GO104" i="1"/>
  <c r="GK104" i="1"/>
  <c r="GG104" i="1"/>
  <c r="FW104" i="1"/>
  <c r="FS104" i="1"/>
  <c r="FO104" i="1"/>
  <c r="FK104" i="1"/>
  <c r="FG104" i="1"/>
  <c r="FC104" i="1"/>
  <c r="EY104" i="1"/>
  <c r="EU104" i="1"/>
  <c r="EQ104" i="1"/>
  <c r="EC104" i="1" a="1"/>
  <c r="EC104" i="1" s="1"/>
  <c r="ED104" i="1" s="1"/>
  <c r="EA104" i="1" a="1"/>
  <c r="EA104" i="1" s="1"/>
  <c r="DY104" i="1" a="1"/>
  <c r="DY104" i="1" s="1"/>
  <c r="DW104" i="1" a="1"/>
  <c r="DW104" i="1" s="1"/>
  <c r="DX104" i="1" s="1"/>
  <c r="J104" i="1"/>
  <c r="I104" i="1"/>
  <c r="KA103" i="1"/>
  <c r="JW103" i="1"/>
  <c r="JS103" i="1"/>
  <c r="JO103" i="1"/>
  <c r="JK103" i="1"/>
  <c r="JG103" i="1"/>
  <c r="JC103" i="1"/>
  <c r="IY103" i="1"/>
  <c r="IU103" i="1"/>
  <c r="IQ103" i="1"/>
  <c r="IM103" i="1"/>
  <c r="II103" i="1"/>
  <c r="HY103" i="1"/>
  <c r="HU103" i="1"/>
  <c r="HQ103" i="1"/>
  <c r="HM103" i="1"/>
  <c r="HI103" i="1"/>
  <c r="HE103" i="1"/>
  <c r="HA103" i="1"/>
  <c r="GW103" i="1"/>
  <c r="GS103" i="1"/>
  <c r="GO103" i="1"/>
  <c r="GK103" i="1"/>
  <c r="GG103" i="1"/>
  <c r="FW103" i="1"/>
  <c r="FS103" i="1"/>
  <c r="FO103" i="1"/>
  <c r="FK103" i="1"/>
  <c r="FG103" i="1"/>
  <c r="FC103" i="1"/>
  <c r="EY103" i="1"/>
  <c r="EU103" i="1"/>
  <c r="EQ103" i="1"/>
  <c r="EC103" i="1" a="1"/>
  <c r="EC103" i="1" s="1"/>
  <c r="EA103" i="1" a="1"/>
  <c r="EA103" i="1" s="1"/>
  <c r="DY103" i="1" a="1"/>
  <c r="DY103" i="1" s="1"/>
  <c r="DW103" i="1" a="1"/>
  <c r="DW103" i="1" s="1"/>
  <c r="J103" i="1"/>
  <c r="I103" i="1"/>
  <c r="KA102" i="1"/>
  <c r="JW102" i="1"/>
  <c r="JS102" i="1"/>
  <c r="JO102" i="1"/>
  <c r="JK102" i="1"/>
  <c r="JG102" i="1"/>
  <c r="JC102" i="1"/>
  <c r="IY102" i="1"/>
  <c r="IU102" i="1"/>
  <c r="IQ102" i="1"/>
  <c r="IM102" i="1"/>
  <c r="II102" i="1"/>
  <c r="HY102" i="1"/>
  <c r="HU102" i="1"/>
  <c r="HQ102" i="1"/>
  <c r="HM102" i="1"/>
  <c r="HI102" i="1"/>
  <c r="HE102" i="1"/>
  <c r="HA102" i="1"/>
  <c r="GW102" i="1"/>
  <c r="GS102" i="1"/>
  <c r="GO102" i="1"/>
  <c r="GK102" i="1"/>
  <c r="GG102" i="1"/>
  <c r="FW102" i="1"/>
  <c r="FS102" i="1"/>
  <c r="FO102" i="1"/>
  <c r="FK102" i="1"/>
  <c r="FG102" i="1"/>
  <c r="FC102" i="1"/>
  <c r="EY102" i="1"/>
  <c r="EU102" i="1"/>
  <c r="EQ102" i="1"/>
  <c r="EC102" i="1" a="1"/>
  <c r="EC102" i="1" s="1"/>
  <c r="ED102" i="1" s="1"/>
  <c r="EA102" i="1" a="1"/>
  <c r="EA102" i="1" s="1"/>
  <c r="EB102" i="1" s="1"/>
  <c r="DY102" i="1" a="1"/>
  <c r="DY102" i="1" s="1"/>
  <c r="DZ102" i="1" s="1"/>
  <c r="DW102" i="1" a="1"/>
  <c r="DW102" i="1" s="1"/>
  <c r="DX102" i="1" s="1"/>
  <c r="J102" i="1"/>
  <c r="I102" i="1"/>
  <c r="KA101" i="1"/>
  <c r="JW101" i="1"/>
  <c r="JS101" i="1"/>
  <c r="JO101" i="1"/>
  <c r="JK101" i="1"/>
  <c r="JG101" i="1"/>
  <c r="JC101" i="1"/>
  <c r="IY101" i="1"/>
  <c r="IU101" i="1"/>
  <c r="IQ101" i="1"/>
  <c r="IM101" i="1"/>
  <c r="II101" i="1"/>
  <c r="HY101" i="1"/>
  <c r="HU101" i="1"/>
  <c r="HQ101" i="1"/>
  <c r="HM101" i="1"/>
  <c r="HI101" i="1"/>
  <c r="HE101" i="1"/>
  <c r="HA101" i="1"/>
  <c r="GW101" i="1"/>
  <c r="GS101" i="1"/>
  <c r="GO101" i="1"/>
  <c r="GK101" i="1"/>
  <c r="GG101" i="1"/>
  <c r="FW101" i="1"/>
  <c r="FS101" i="1"/>
  <c r="FO101" i="1"/>
  <c r="FK101" i="1"/>
  <c r="FG101" i="1"/>
  <c r="FC101" i="1"/>
  <c r="EY101" i="1"/>
  <c r="EU101" i="1"/>
  <c r="EQ101" i="1"/>
  <c r="EC101" i="1" a="1"/>
  <c r="EC101" i="1" s="1"/>
  <c r="EA101" i="1" a="1"/>
  <c r="EA101" i="1" s="1"/>
  <c r="DY101" i="1" a="1"/>
  <c r="DY101" i="1" s="1"/>
  <c r="DW101" i="1" a="1"/>
  <c r="DW101" i="1" s="1"/>
  <c r="J101" i="1"/>
  <c r="I101" i="1"/>
  <c r="KA100" i="1"/>
  <c r="JW100" i="1"/>
  <c r="JS100" i="1"/>
  <c r="JO100" i="1"/>
  <c r="JK100" i="1"/>
  <c r="JG100" i="1"/>
  <c r="JC100" i="1"/>
  <c r="IY100" i="1"/>
  <c r="IU100" i="1"/>
  <c r="IQ100" i="1"/>
  <c r="IM100" i="1"/>
  <c r="II100" i="1"/>
  <c r="HY100" i="1"/>
  <c r="HU100" i="1"/>
  <c r="HQ100" i="1"/>
  <c r="HM100" i="1"/>
  <c r="HI100" i="1"/>
  <c r="HE100" i="1"/>
  <c r="HA100" i="1"/>
  <c r="GW100" i="1"/>
  <c r="GS100" i="1"/>
  <c r="GO100" i="1"/>
  <c r="GK100" i="1"/>
  <c r="GG100" i="1"/>
  <c r="FW100" i="1"/>
  <c r="FS100" i="1"/>
  <c r="FO100" i="1"/>
  <c r="FK100" i="1"/>
  <c r="FG100" i="1"/>
  <c r="FC100" i="1"/>
  <c r="EY100" i="1"/>
  <c r="EU100" i="1"/>
  <c r="EQ100" i="1"/>
  <c r="EC100" i="1" a="1"/>
  <c r="EC100" i="1" s="1"/>
  <c r="ED100" i="1" s="1"/>
  <c r="EA100" i="1" a="1"/>
  <c r="EA100" i="1" s="1"/>
  <c r="EB100" i="1" s="1"/>
  <c r="DY100" i="1" a="1"/>
  <c r="DY100" i="1" s="1"/>
  <c r="DZ100" i="1" s="1"/>
  <c r="DW100" i="1" a="1"/>
  <c r="DW100" i="1" s="1"/>
  <c r="DX100" i="1" s="1"/>
  <c r="J100" i="1"/>
  <c r="I100" i="1"/>
  <c r="KA99" i="1"/>
  <c r="JW99" i="1"/>
  <c r="JS99" i="1"/>
  <c r="JO99" i="1"/>
  <c r="JK99" i="1"/>
  <c r="JG99" i="1"/>
  <c r="JC99" i="1"/>
  <c r="IY99" i="1"/>
  <c r="IU99" i="1"/>
  <c r="IQ99" i="1"/>
  <c r="IM99" i="1"/>
  <c r="II99" i="1"/>
  <c r="HY99" i="1"/>
  <c r="HU99" i="1"/>
  <c r="HQ99" i="1"/>
  <c r="HM99" i="1"/>
  <c r="HI99" i="1"/>
  <c r="HE99" i="1"/>
  <c r="HA99" i="1"/>
  <c r="GW99" i="1"/>
  <c r="GS99" i="1"/>
  <c r="GO99" i="1"/>
  <c r="GK99" i="1"/>
  <c r="GG99" i="1"/>
  <c r="FW99" i="1"/>
  <c r="FS99" i="1"/>
  <c r="FO99" i="1"/>
  <c r="FK99" i="1"/>
  <c r="FG99" i="1"/>
  <c r="FC99" i="1"/>
  <c r="EY99" i="1"/>
  <c r="EU99" i="1"/>
  <c r="EQ99" i="1"/>
  <c r="EC99" i="1" a="1"/>
  <c r="EC99" i="1" s="1"/>
  <c r="EA99" i="1" a="1"/>
  <c r="EA99" i="1" s="1"/>
  <c r="DY99" i="1" a="1"/>
  <c r="DY99" i="1" s="1"/>
  <c r="DW99" i="1" a="1"/>
  <c r="DW99" i="1" s="1"/>
  <c r="J99" i="1"/>
  <c r="I99" i="1"/>
  <c r="KA98" i="1"/>
  <c r="JW98" i="1"/>
  <c r="JS98" i="1"/>
  <c r="JO98" i="1"/>
  <c r="JK98" i="1"/>
  <c r="JG98" i="1"/>
  <c r="JC98" i="1"/>
  <c r="IY98" i="1"/>
  <c r="IU98" i="1"/>
  <c r="IQ98" i="1"/>
  <c r="IM98" i="1"/>
  <c r="II98" i="1"/>
  <c r="HY98" i="1"/>
  <c r="HU98" i="1"/>
  <c r="HQ98" i="1"/>
  <c r="HM98" i="1"/>
  <c r="HI98" i="1"/>
  <c r="HE98" i="1"/>
  <c r="HA98" i="1"/>
  <c r="GW98" i="1"/>
  <c r="GS98" i="1"/>
  <c r="GO98" i="1"/>
  <c r="GK98" i="1"/>
  <c r="GG98" i="1"/>
  <c r="FW98" i="1"/>
  <c r="FS98" i="1"/>
  <c r="FO98" i="1"/>
  <c r="FK98" i="1"/>
  <c r="FG98" i="1"/>
  <c r="FC98" i="1"/>
  <c r="EY98" i="1"/>
  <c r="EU98" i="1"/>
  <c r="EQ98" i="1"/>
  <c r="EC98" i="1" a="1"/>
  <c r="EC98" i="1" s="1"/>
  <c r="ED98" i="1" s="1"/>
  <c r="EA98" i="1" a="1"/>
  <c r="EA98" i="1" s="1"/>
  <c r="DY98" i="1" a="1"/>
  <c r="DY98" i="1" s="1"/>
  <c r="DW98" i="1" a="1"/>
  <c r="DW98" i="1" s="1"/>
  <c r="DX98" i="1" s="1"/>
  <c r="J98" i="1"/>
  <c r="I98" i="1"/>
  <c r="KA97" i="1"/>
  <c r="JW97" i="1"/>
  <c r="JS97" i="1"/>
  <c r="JO97" i="1"/>
  <c r="JK97" i="1"/>
  <c r="JG97" i="1"/>
  <c r="JC97" i="1"/>
  <c r="IY97" i="1"/>
  <c r="IU97" i="1"/>
  <c r="IQ97" i="1"/>
  <c r="IM97" i="1"/>
  <c r="II97" i="1"/>
  <c r="HY97" i="1"/>
  <c r="HU97" i="1"/>
  <c r="HQ97" i="1"/>
  <c r="HM97" i="1"/>
  <c r="HI97" i="1"/>
  <c r="HE97" i="1"/>
  <c r="HA97" i="1"/>
  <c r="GW97" i="1"/>
  <c r="GS97" i="1"/>
  <c r="GO97" i="1"/>
  <c r="GK97" i="1"/>
  <c r="GG97" i="1"/>
  <c r="FW97" i="1"/>
  <c r="FS97" i="1"/>
  <c r="FO97" i="1"/>
  <c r="FK97" i="1"/>
  <c r="FG97" i="1"/>
  <c r="FC97" i="1"/>
  <c r="EY97" i="1"/>
  <c r="EU97" i="1"/>
  <c r="EQ97" i="1"/>
  <c r="EC97" i="1" a="1"/>
  <c r="EC97" i="1" s="1"/>
  <c r="ED97" i="1" s="1"/>
  <c r="EA97" i="1" a="1"/>
  <c r="EA97" i="1" s="1"/>
  <c r="DY97" i="1" a="1"/>
  <c r="DY97" i="1" s="1"/>
  <c r="DW97" i="1" a="1"/>
  <c r="DW97" i="1" s="1"/>
  <c r="J97" i="1"/>
  <c r="I97" i="1"/>
  <c r="KA96" i="1"/>
  <c r="JW96" i="1"/>
  <c r="JS96" i="1"/>
  <c r="JO96" i="1"/>
  <c r="JK96" i="1"/>
  <c r="JG96" i="1"/>
  <c r="JC96" i="1"/>
  <c r="IY96" i="1"/>
  <c r="IU96" i="1"/>
  <c r="IQ96" i="1"/>
  <c r="IM96" i="1"/>
  <c r="II96" i="1"/>
  <c r="HY96" i="1"/>
  <c r="HU96" i="1"/>
  <c r="HQ96" i="1"/>
  <c r="HM96" i="1"/>
  <c r="HI96" i="1"/>
  <c r="HE96" i="1"/>
  <c r="HA96" i="1"/>
  <c r="GW96" i="1"/>
  <c r="GS96" i="1"/>
  <c r="GO96" i="1"/>
  <c r="GK96" i="1"/>
  <c r="GG96" i="1"/>
  <c r="FW96" i="1"/>
  <c r="FS96" i="1"/>
  <c r="FO96" i="1"/>
  <c r="FK96" i="1"/>
  <c r="FG96" i="1"/>
  <c r="FC96" i="1"/>
  <c r="EY96" i="1"/>
  <c r="EU96" i="1"/>
  <c r="EQ96" i="1"/>
  <c r="EC96" i="1" a="1"/>
  <c r="EC96" i="1" s="1"/>
  <c r="ED96" i="1" s="1"/>
  <c r="EA96" i="1" a="1"/>
  <c r="EA96" i="1" s="1"/>
  <c r="DY96" i="1" a="1"/>
  <c r="DY96" i="1" s="1"/>
  <c r="DW96" i="1" a="1"/>
  <c r="DW96" i="1" s="1"/>
  <c r="DX96" i="1" s="1"/>
  <c r="J96" i="1"/>
  <c r="I96" i="1"/>
  <c r="EC95" i="1"/>
  <c r="ED95" i="1" s="1"/>
  <c r="EA95" i="1"/>
  <c r="EB95" i="1" s="1"/>
  <c r="DY95" i="1"/>
  <c r="DZ95" i="1" s="1"/>
  <c r="DW95" i="1"/>
  <c r="DX95" i="1" s="1"/>
  <c r="BM95" i="1"/>
  <c r="BN95" i="1" s="1"/>
  <c r="BK95" i="1"/>
  <c r="BL95" i="1" s="1"/>
  <c r="BI95" i="1"/>
  <c r="BJ95" i="1" s="1"/>
  <c r="BM94" i="1"/>
  <c r="BN94" i="1" s="1"/>
  <c r="BK94" i="1"/>
  <c r="BL94" i="1" s="1"/>
  <c r="BI94" i="1"/>
  <c r="BJ94" i="1" s="1"/>
  <c r="KI93" i="1" a="1"/>
  <c r="KI93" i="1" s="1"/>
  <c r="KG93" i="1" a="1"/>
  <c r="KG93" i="1" s="1"/>
  <c r="KH93" i="1" s="1"/>
  <c r="KE93" i="1" a="1"/>
  <c r="KE93" i="1" s="1"/>
  <c r="KF93" i="1" s="1"/>
  <c r="IG93" i="1" a="1"/>
  <c r="IG93" i="1" s="1"/>
  <c r="IE93" i="1" a="1"/>
  <c r="IE93" i="1" s="1"/>
  <c r="IC93" i="1" a="1"/>
  <c r="IC93" i="1" s="1"/>
  <c r="GE93" i="1" a="1"/>
  <c r="GE93" i="1" s="1"/>
  <c r="GF93" i="1" s="1"/>
  <c r="GC93" i="1" a="1"/>
  <c r="GC93" i="1" s="1"/>
  <c r="GD93" i="1" s="1"/>
  <c r="GA93" i="1" a="1"/>
  <c r="GA93" i="1" s="1"/>
  <c r="DT93" i="1"/>
  <c r="DO93" i="1"/>
  <c r="BF93" i="1"/>
  <c r="J93" i="1"/>
  <c r="KI92" i="1" a="1"/>
  <c r="KI92" i="1" s="1"/>
  <c r="KJ92" i="1" s="1"/>
  <c r="KG92" i="1" a="1"/>
  <c r="KG92" i="1" s="1"/>
  <c r="KH92" i="1" s="1"/>
  <c r="KE92" i="1" a="1"/>
  <c r="KE92" i="1" s="1"/>
  <c r="IG92" i="1" a="1"/>
  <c r="IG92" i="1" s="1"/>
  <c r="IH92" i="1" s="1"/>
  <c r="IE92" i="1" a="1"/>
  <c r="IE92" i="1" s="1"/>
  <c r="IF92" i="1" s="1"/>
  <c r="IC92" i="1" a="1"/>
  <c r="IC92" i="1" s="1"/>
  <c r="GE92" i="1" a="1"/>
  <c r="GE92" i="1" s="1"/>
  <c r="GC92" i="1" a="1"/>
  <c r="GC92" i="1" s="1"/>
  <c r="GA92" i="1" a="1"/>
  <c r="GA92" i="1" s="1"/>
  <c r="DT92" i="1"/>
  <c r="DO92" i="1"/>
  <c r="BF92" i="1"/>
  <c r="J92" i="1"/>
  <c r="KI91" i="1" a="1"/>
  <c r="KI91" i="1" s="1"/>
  <c r="KG91" i="1" a="1"/>
  <c r="KG91" i="1" s="1"/>
  <c r="KE91" i="1" a="1"/>
  <c r="KE91" i="1" s="1"/>
  <c r="IG91" i="1" a="1"/>
  <c r="IG91" i="1" s="1"/>
  <c r="IH91" i="1" s="1"/>
  <c r="IE91" i="1" a="1"/>
  <c r="IE91" i="1" s="1"/>
  <c r="IC91" i="1" a="1"/>
  <c r="IC91" i="1" s="1"/>
  <c r="ID91" i="1" s="1"/>
  <c r="GE91" i="1" a="1"/>
  <c r="GE91" i="1" s="1"/>
  <c r="GF91" i="1" s="1"/>
  <c r="GC91" i="1" a="1"/>
  <c r="GC91" i="1" s="1"/>
  <c r="GA91" i="1" a="1"/>
  <c r="GA91" i="1" s="1"/>
  <c r="GB91" i="1" s="1"/>
  <c r="EC91" i="1" a="1"/>
  <c r="EC91" i="1" s="1"/>
  <c r="EA91" i="1" a="1"/>
  <c r="EA91" i="1" s="1"/>
  <c r="DY91" i="1" a="1"/>
  <c r="DY91" i="1" s="1"/>
  <c r="DZ91" i="1" s="1"/>
  <c r="DW91" i="1" a="1"/>
  <c r="DW91" i="1" s="1"/>
  <c r="BF91" i="1"/>
  <c r="J91" i="1"/>
  <c r="KI90" i="1" a="1"/>
  <c r="KI90" i="1" s="1"/>
  <c r="KG90" i="1" a="1"/>
  <c r="KG90" i="1" s="1"/>
  <c r="KE90" i="1" a="1"/>
  <c r="KE90" i="1" s="1"/>
  <c r="KF90" i="1" s="1"/>
  <c r="IG90" i="1" a="1"/>
  <c r="IG90" i="1" s="1"/>
  <c r="IE90" i="1" a="1"/>
  <c r="IE90" i="1" s="1"/>
  <c r="IC90" i="1" a="1"/>
  <c r="IC90" i="1" s="1"/>
  <c r="GE90" i="1" a="1"/>
  <c r="GE90" i="1" s="1"/>
  <c r="GC90" i="1" a="1"/>
  <c r="GC90" i="1" s="1"/>
  <c r="GA90" i="1" a="1"/>
  <c r="GA90" i="1" s="1"/>
  <c r="EC90" i="1" a="1"/>
  <c r="EC90" i="1" s="1"/>
  <c r="ED90" i="1" s="1"/>
  <c r="EA90" i="1" a="1"/>
  <c r="EA90" i="1" s="1"/>
  <c r="DY90" i="1" a="1"/>
  <c r="DY90" i="1" s="1"/>
  <c r="DW90" i="1" a="1"/>
  <c r="DW90" i="1" s="1"/>
  <c r="DX90" i="1" s="1"/>
  <c r="BF90" i="1"/>
  <c r="J90" i="1"/>
  <c r="KI89" i="1" a="1"/>
  <c r="KI89" i="1" s="1"/>
  <c r="KG89" i="1" a="1"/>
  <c r="KG89" i="1" s="1"/>
  <c r="KE89" i="1" a="1"/>
  <c r="KE89" i="1" s="1"/>
  <c r="IG89" i="1" a="1"/>
  <c r="IG89" i="1" s="1"/>
  <c r="IE89" i="1" a="1"/>
  <c r="IE89" i="1" s="1"/>
  <c r="IC89" i="1" a="1"/>
  <c r="IC89" i="1" s="1"/>
  <c r="ID89" i="1" s="1"/>
  <c r="GE89" i="1" a="1"/>
  <c r="GE89" i="1" s="1"/>
  <c r="GC89" i="1" a="1"/>
  <c r="GC89" i="1" s="1"/>
  <c r="GA89" i="1" a="1"/>
  <c r="GA89" i="1" s="1"/>
  <c r="EC89" i="1" a="1"/>
  <c r="EC89" i="1" s="1"/>
  <c r="EA89" i="1" a="1"/>
  <c r="EA89" i="1" s="1"/>
  <c r="DY89" i="1" a="1"/>
  <c r="DY89" i="1" s="1"/>
  <c r="DW89" i="1" a="1"/>
  <c r="DW89" i="1" s="1"/>
  <c r="BF89" i="1"/>
  <c r="J89" i="1"/>
  <c r="KI88" i="1" a="1"/>
  <c r="KI88" i="1" s="1"/>
  <c r="KG88" i="1" a="1"/>
  <c r="KG88" i="1" s="1"/>
  <c r="KE88" i="1" a="1"/>
  <c r="KE88" i="1" s="1"/>
  <c r="KF88" i="1" s="1"/>
  <c r="IG88" i="1" a="1"/>
  <c r="IG88" i="1" s="1"/>
  <c r="IE88" i="1" a="1"/>
  <c r="IE88" i="1" s="1"/>
  <c r="IC88" i="1" a="1"/>
  <c r="IC88" i="1" s="1"/>
  <c r="GE88" i="1" a="1"/>
  <c r="GE88" i="1" s="1"/>
  <c r="GC88" i="1" a="1"/>
  <c r="GC88" i="1" s="1"/>
  <c r="GD88" i="1" s="1"/>
  <c r="GA88" i="1" a="1"/>
  <c r="GA88" i="1" s="1"/>
  <c r="GB88" i="1" s="1"/>
  <c r="EC88" i="1" a="1"/>
  <c r="EC88" i="1" s="1"/>
  <c r="EA88" i="1" a="1"/>
  <c r="EA88" i="1" s="1"/>
  <c r="DY88" i="1" a="1"/>
  <c r="DY88" i="1" s="1"/>
  <c r="DW88" i="1" a="1"/>
  <c r="DW88" i="1" s="1"/>
  <c r="BF88" i="1"/>
  <c r="J88" i="1"/>
  <c r="KI87" i="1" a="1"/>
  <c r="KI87" i="1" s="1"/>
  <c r="KG87" i="1" a="1"/>
  <c r="KG87" i="1" s="1"/>
  <c r="KH87" i="1" s="1"/>
  <c r="KE87" i="1" a="1"/>
  <c r="KE87" i="1" s="1"/>
  <c r="IG87" i="1" a="1"/>
  <c r="IG87" i="1" s="1"/>
  <c r="IE87" i="1" a="1"/>
  <c r="IE87" i="1" s="1"/>
  <c r="IC87" i="1" a="1"/>
  <c r="IC87" i="1" s="1"/>
  <c r="GE87" i="1" a="1"/>
  <c r="GE87" i="1" s="1"/>
  <c r="GC87" i="1" a="1"/>
  <c r="GC87" i="1" s="1"/>
  <c r="GA87" i="1" a="1"/>
  <c r="GA87" i="1" s="1"/>
  <c r="EC87" i="1" a="1"/>
  <c r="EC87" i="1" s="1"/>
  <c r="EA87" i="1" a="1"/>
  <c r="EA87" i="1" s="1"/>
  <c r="DY87" i="1" a="1"/>
  <c r="DY87" i="1" s="1"/>
  <c r="DW87" i="1" a="1"/>
  <c r="DW87" i="1" s="1"/>
  <c r="BF87" i="1"/>
  <c r="J87" i="1"/>
  <c r="KI86" i="1" a="1"/>
  <c r="KI86" i="1" s="1"/>
  <c r="KG86" i="1" a="1"/>
  <c r="KG86" i="1" s="1"/>
  <c r="KH86" i="1" s="1"/>
  <c r="KE86" i="1" a="1"/>
  <c r="KE86" i="1" s="1"/>
  <c r="KF86" i="1" s="1"/>
  <c r="IG86" i="1" a="1"/>
  <c r="IG86" i="1" s="1"/>
  <c r="IE86" i="1" a="1"/>
  <c r="IE86" i="1" s="1"/>
  <c r="IC86" i="1" a="1"/>
  <c r="IC86" i="1" s="1"/>
  <c r="GE86" i="1" a="1"/>
  <c r="GE86" i="1" s="1"/>
  <c r="GF86" i="1" s="1"/>
  <c r="GC86" i="1" a="1"/>
  <c r="GC86" i="1" s="1"/>
  <c r="GD86" i="1" s="1"/>
  <c r="GA86" i="1" a="1"/>
  <c r="GA86" i="1" s="1"/>
  <c r="GB86" i="1" s="1"/>
  <c r="EC86" i="1" a="1"/>
  <c r="EC86" i="1" s="1"/>
  <c r="EA86" i="1" a="1"/>
  <c r="EA86" i="1" s="1"/>
  <c r="DY86" i="1" a="1"/>
  <c r="DY86" i="1" s="1"/>
  <c r="DW86" i="1" a="1"/>
  <c r="DW86" i="1" s="1"/>
  <c r="J86" i="1"/>
  <c r="KI85" i="1" a="1"/>
  <c r="KI85" i="1" s="1"/>
  <c r="KJ85" i="1" s="1"/>
  <c r="KG85" i="1" a="1"/>
  <c r="KG85" i="1" s="1"/>
  <c r="KE85" i="1" a="1"/>
  <c r="KE85" i="1" s="1"/>
  <c r="KF85" i="1" s="1"/>
  <c r="IG85" i="1" a="1"/>
  <c r="IG85" i="1" s="1"/>
  <c r="IH85" i="1" s="1"/>
  <c r="IE85" i="1" a="1"/>
  <c r="IE85" i="1" s="1"/>
  <c r="IF85" i="1" s="1"/>
  <c r="IC85" i="1" a="1"/>
  <c r="IC85" i="1" s="1"/>
  <c r="ID85" i="1" s="1"/>
  <c r="GE85" i="1" a="1"/>
  <c r="GE85" i="1" s="1"/>
  <c r="GF85" i="1" s="1"/>
  <c r="GC85" i="1" a="1"/>
  <c r="GC85" i="1" s="1"/>
  <c r="GD85" i="1" s="1"/>
  <c r="GA85" i="1" a="1"/>
  <c r="GA85" i="1" s="1"/>
  <c r="GB85" i="1" s="1"/>
  <c r="EC85" i="1" a="1"/>
  <c r="EC85" i="1" s="1"/>
  <c r="ED85" i="1" s="1"/>
  <c r="EA85" i="1" a="1"/>
  <c r="EA85" i="1" s="1"/>
  <c r="EB85" i="1" s="1"/>
  <c r="DY85" i="1" a="1"/>
  <c r="DY85" i="1" s="1"/>
  <c r="DZ85" i="1" s="1"/>
  <c r="DW85" i="1" a="1"/>
  <c r="DW85" i="1" s="1"/>
  <c r="DX85" i="1" s="1"/>
  <c r="BF85" i="1"/>
  <c r="J85" i="1"/>
  <c r="KI84" i="1" a="1"/>
  <c r="KI84" i="1" s="1"/>
  <c r="KJ84" i="1" s="1"/>
  <c r="KG84" i="1" a="1"/>
  <c r="KG84" i="1" s="1"/>
  <c r="KH84" i="1" s="1"/>
  <c r="KE84" i="1" a="1"/>
  <c r="KE84" i="1" s="1"/>
  <c r="KF84" i="1" s="1"/>
  <c r="IG84" i="1" a="1"/>
  <c r="IG84" i="1" s="1"/>
  <c r="IH84" i="1" s="1"/>
  <c r="IE84" i="1" a="1"/>
  <c r="IE84" i="1" s="1"/>
  <c r="IF84" i="1" s="1"/>
  <c r="IC84" i="1" a="1"/>
  <c r="IC84" i="1" s="1"/>
  <c r="ID84" i="1" s="1"/>
  <c r="GE84" i="1"/>
  <c r="GF84" i="1" s="1"/>
  <c r="GC84" i="1"/>
  <c r="GD84" i="1" s="1"/>
  <c r="GA84" i="1"/>
  <c r="GB84" i="1" s="1"/>
  <c r="EC84" i="1" a="1"/>
  <c r="EC84" i="1" s="1"/>
  <c r="ED84" i="1" s="1"/>
  <c r="EA84" i="1" a="1"/>
  <c r="EA84" i="1" s="1"/>
  <c r="EB84" i="1" s="1"/>
  <c r="DY84" i="1" a="1"/>
  <c r="DY84" i="1" s="1"/>
  <c r="DZ84" i="1" s="1"/>
  <c r="DW84" i="1" a="1"/>
  <c r="DW84" i="1" s="1"/>
  <c r="DX84" i="1" s="1"/>
  <c r="KI83" i="1" a="1"/>
  <c r="KI83" i="1" s="1"/>
  <c r="KJ83" i="1" s="1"/>
  <c r="KG83" i="1" a="1"/>
  <c r="KG83" i="1" s="1"/>
  <c r="KH83" i="1" s="1"/>
  <c r="KE83" i="1" a="1"/>
  <c r="KE83" i="1" s="1"/>
  <c r="KF83" i="1" s="1"/>
  <c r="IG83" i="1" a="1"/>
  <c r="IG83" i="1" s="1"/>
  <c r="IH83" i="1" s="1"/>
  <c r="IE83" i="1" a="1"/>
  <c r="IE83" i="1" s="1"/>
  <c r="IF83" i="1" s="1"/>
  <c r="IC83" i="1" a="1"/>
  <c r="IC83" i="1" s="1"/>
  <c r="ID83" i="1" s="1"/>
  <c r="GE83" i="1"/>
  <c r="GF83" i="1" s="1"/>
  <c r="GC83" i="1"/>
  <c r="GD83" i="1" s="1"/>
  <c r="GA83" i="1"/>
  <c r="GB83" i="1" s="1"/>
  <c r="EC83" i="1" a="1"/>
  <c r="EC83" i="1" s="1"/>
  <c r="ED83" i="1" s="1"/>
  <c r="EA83" i="1" a="1"/>
  <c r="EA83" i="1" s="1"/>
  <c r="EB83" i="1" s="1"/>
  <c r="DY83" i="1" a="1"/>
  <c r="DY83" i="1" s="1"/>
  <c r="DZ83" i="1" s="1"/>
  <c r="DW83" i="1" a="1"/>
  <c r="DW83" i="1" s="1"/>
  <c r="DX83" i="1" s="1"/>
  <c r="KI82" i="1" a="1"/>
  <c r="KI82" i="1" s="1"/>
  <c r="KJ82" i="1" s="1"/>
  <c r="KG82" i="1" a="1"/>
  <c r="KG82" i="1" s="1"/>
  <c r="KH82" i="1" s="1"/>
  <c r="KE82" i="1" a="1"/>
  <c r="KE82" i="1" s="1"/>
  <c r="KF82" i="1" s="1"/>
  <c r="IG82" i="1" a="1"/>
  <c r="IG82" i="1" s="1"/>
  <c r="IH82" i="1" s="1"/>
  <c r="IE82" i="1" a="1"/>
  <c r="IE82" i="1" s="1"/>
  <c r="IF82" i="1" s="1"/>
  <c r="IC82" i="1" a="1"/>
  <c r="IC82" i="1" s="1"/>
  <c r="ID82" i="1" s="1"/>
  <c r="GE82" i="1"/>
  <c r="GF82" i="1" s="1"/>
  <c r="GC82" i="1"/>
  <c r="GD82" i="1" s="1"/>
  <c r="GA82" i="1"/>
  <c r="GB82" i="1" s="1"/>
  <c r="EC82" i="1" a="1"/>
  <c r="EC82" i="1" s="1"/>
  <c r="ED82" i="1" s="1"/>
  <c r="EA82" i="1" a="1"/>
  <c r="EA82" i="1" s="1"/>
  <c r="EB82" i="1" s="1"/>
  <c r="DY82" i="1" a="1"/>
  <c r="DY82" i="1" s="1"/>
  <c r="DZ82" i="1" s="1"/>
  <c r="DW82" i="1" a="1"/>
  <c r="DW82" i="1" s="1"/>
  <c r="DX82" i="1" s="1"/>
  <c r="KI81" i="1" a="1"/>
  <c r="KI81" i="1" s="1"/>
  <c r="KJ81" i="1" s="1"/>
  <c r="KG81" i="1" a="1"/>
  <c r="KG81" i="1" s="1"/>
  <c r="KH81" i="1" s="1"/>
  <c r="KE81" i="1" a="1"/>
  <c r="KE81" i="1" s="1"/>
  <c r="KF81" i="1" s="1"/>
  <c r="IG81" i="1" a="1"/>
  <c r="IG81" i="1" s="1"/>
  <c r="IH81" i="1" s="1"/>
  <c r="IE81" i="1" a="1"/>
  <c r="IE81" i="1" s="1"/>
  <c r="IF81" i="1" s="1"/>
  <c r="IC81" i="1" a="1"/>
  <c r="IC81" i="1" s="1"/>
  <c r="ID81" i="1" s="1"/>
  <c r="GE81" i="1"/>
  <c r="GF81" i="1" s="1"/>
  <c r="GC81" i="1"/>
  <c r="GD81" i="1" s="1"/>
  <c r="GA81" i="1"/>
  <c r="GB81" i="1" s="1"/>
  <c r="EC81" i="1" a="1"/>
  <c r="EC81" i="1" s="1"/>
  <c r="ED81" i="1" s="1"/>
  <c r="EA81" i="1" a="1"/>
  <c r="EA81" i="1" s="1"/>
  <c r="EB81" i="1" s="1"/>
  <c r="DY81" i="1" a="1"/>
  <c r="DY81" i="1" s="1"/>
  <c r="DZ81" i="1" s="1"/>
  <c r="DW81" i="1" a="1"/>
  <c r="DW81" i="1" s="1"/>
  <c r="DX81" i="1" s="1"/>
  <c r="KI80" i="1" a="1"/>
  <c r="KI80" i="1" s="1"/>
  <c r="KJ80" i="1" s="1"/>
  <c r="KG80" i="1" a="1"/>
  <c r="KG80" i="1" s="1"/>
  <c r="KH80" i="1" s="1"/>
  <c r="KE80" i="1" a="1"/>
  <c r="KE80" i="1" s="1"/>
  <c r="KF80" i="1" s="1"/>
  <c r="IG80" i="1" a="1"/>
  <c r="IG80" i="1" s="1"/>
  <c r="IH80" i="1" s="1"/>
  <c r="IE80" i="1" a="1"/>
  <c r="IE80" i="1" s="1"/>
  <c r="IF80" i="1" s="1"/>
  <c r="IC80" i="1" a="1"/>
  <c r="IC80" i="1" s="1"/>
  <c r="ID80" i="1" s="1"/>
  <c r="GE80" i="1"/>
  <c r="GF80" i="1" s="1"/>
  <c r="GC80" i="1"/>
  <c r="GD80" i="1" s="1"/>
  <c r="GA80" i="1"/>
  <c r="GB80" i="1" s="1"/>
  <c r="EC80" i="1" a="1"/>
  <c r="EC80" i="1" s="1"/>
  <c r="ED80" i="1" s="1"/>
  <c r="EA80" i="1" a="1"/>
  <c r="EA80" i="1" s="1"/>
  <c r="EB80" i="1" s="1"/>
  <c r="DY80" i="1" a="1"/>
  <c r="DY80" i="1" s="1"/>
  <c r="DZ80" i="1" s="1"/>
  <c r="DW80" i="1" a="1"/>
  <c r="DW80" i="1" s="1"/>
  <c r="DX80" i="1" s="1"/>
  <c r="KI79" i="1" a="1"/>
  <c r="KI79" i="1" s="1"/>
  <c r="KJ79" i="1" s="1"/>
  <c r="KG79" i="1" a="1"/>
  <c r="KG79" i="1" s="1"/>
  <c r="KH79" i="1" s="1"/>
  <c r="KE79" i="1" a="1"/>
  <c r="KE79" i="1" s="1"/>
  <c r="KF79" i="1" s="1"/>
  <c r="IG79" i="1" a="1"/>
  <c r="IG79" i="1" s="1"/>
  <c r="IH79" i="1" s="1"/>
  <c r="IE79" i="1" a="1"/>
  <c r="IE79" i="1" s="1"/>
  <c r="IF79" i="1" s="1"/>
  <c r="IC79" i="1" a="1"/>
  <c r="IC79" i="1" s="1"/>
  <c r="ID79" i="1" s="1"/>
  <c r="GE79" i="1"/>
  <c r="GF79" i="1" s="1"/>
  <c r="GC79" i="1"/>
  <c r="GD79" i="1" s="1"/>
  <c r="GA79" i="1"/>
  <c r="GB79" i="1" s="1"/>
  <c r="EC79" i="1" a="1"/>
  <c r="EC79" i="1" s="1"/>
  <c r="ED79" i="1" s="1"/>
  <c r="EA79" i="1" a="1"/>
  <c r="EA79" i="1" s="1"/>
  <c r="EB79" i="1" s="1"/>
  <c r="DY79" i="1" a="1"/>
  <c r="DY79" i="1" s="1"/>
  <c r="DZ79" i="1" s="1"/>
  <c r="DW79" i="1" a="1"/>
  <c r="DW79" i="1" s="1"/>
  <c r="DX79" i="1" s="1"/>
  <c r="KI78" i="1" a="1"/>
  <c r="KI78" i="1" s="1"/>
  <c r="KJ78" i="1" s="1"/>
  <c r="KG78" i="1" a="1"/>
  <c r="KG78" i="1" s="1"/>
  <c r="KH78" i="1" s="1"/>
  <c r="KE78" i="1" a="1"/>
  <c r="KE78" i="1" s="1"/>
  <c r="KF78" i="1" s="1"/>
  <c r="IG78" i="1" a="1"/>
  <c r="IG78" i="1" s="1"/>
  <c r="IH78" i="1" s="1"/>
  <c r="IE78" i="1" a="1"/>
  <c r="IE78" i="1" s="1"/>
  <c r="IF78" i="1" s="1"/>
  <c r="IC78" i="1" a="1"/>
  <c r="IC78" i="1" s="1"/>
  <c r="ID78" i="1" s="1"/>
  <c r="GE78" i="1"/>
  <c r="GF78" i="1" s="1"/>
  <c r="GC78" i="1"/>
  <c r="GD78" i="1" s="1"/>
  <c r="GA78" i="1"/>
  <c r="GB78" i="1" s="1"/>
  <c r="EC78" i="1" a="1"/>
  <c r="EC78" i="1" s="1"/>
  <c r="ED78" i="1" s="1"/>
  <c r="EA78" i="1" a="1"/>
  <c r="EA78" i="1" s="1"/>
  <c r="EB78" i="1" s="1"/>
  <c r="DY78" i="1" a="1"/>
  <c r="DY78" i="1" s="1"/>
  <c r="DZ78" i="1" s="1"/>
  <c r="DW78" i="1" a="1"/>
  <c r="DW78" i="1" s="1"/>
  <c r="DX78" i="1" s="1"/>
  <c r="KI77" i="1" a="1"/>
  <c r="KI77" i="1" s="1"/>
  <c r="KJ77" i="1" s="1"/>
  <c r="KG77" i="1" a="1"/>
  <c r="KG77" i="1" s="1"/>
  <c r="KH77" i="1" s="1"/>
  <c r="KE77" i="1" a="1"/>
  <c r="KE77" i="1" s="1"/>
  <c r="KF77" i="1" s="1"/>
  <c r="IG77" i="1" a="1"/>
  <c r="IG77" i="1" s="1"/>
  <c r="IH77" i="1" s="1"/>
  <c r="IE77" i="1" a="1"/>
  <c r="IE77" i="1" s="1"/>
  <c r="IF77" i="1" s="1"/>
  <c r="IC77" i="1" a="1"/>
  <c r="IC77" i="1" s="1"/>
  <c r="ID77" i="1" s="1"/>
  <c r="GE77" i="1"/>
  <c r="GF77" i="1" s="1"/>
  <c r="GC77" i="1"/>
  <c r="GD77" i="1" s="1"/>
  <c r="GA77" i="1"/>
  <c r="GB77" i="1" s="1"/>
  <c r="EC77" i="1" a="1"/>
  <c r="EC77" i="1" s="1"/>
  <c r="ED77" i="1" s="1"/>
  <c r="EA77" i="1" a="1"/>
  <c r="EA77" i="1" s="1"/>
  <c r="EB77" i="1" s="1"/>
  <c r="DY77" i="1" a="1"/>
  <c r="DY77" i="1" s="1"/>
  <c r="DZ77" i="1" s="1"/>
  <c r="DW77" i="1" a="1"/>
  <c r="DW77" i="1" s="1"/>
  <c r="DX77" i="1" s="1"/>
  <c r="KI76" i="1" a="1"/>
  <c r="KI76" i="1" s="1"/>
  <c r="KG76" i="1" a="1"/>
  <c r="KG76" i="1" s="1"/>
  <c r="KE76" i="1" a="1"/>
  <c r="KE76" i="1" s="1"/>
  <c r="IG76" i="1" a="1"/>
  <c r="IG76" i="1" s="1"/>
  <c r="IE76" i="1" a="1"/>
  <c r="IE76" i="1" s="1"/>
  <c r="IC76" i="1" a="1"/>
  <c r="IC76" i="1" s="1"/>
  <c r="GE76" i="1" a="1"/>
  <c r="GE76" i="1" s="1"/>
  <c r="GC76" i="1" a="1"/>
  <c r="GC76" i="1" s="1"/>
  <c r="GA76" i="1" a="1"/>
  <c r="GA76" i="1" s="1"/>
  <c r="DT76" i="1"/>
  <c r="DO76" i="1"/>
  <c r="BV76" i="1"/>
  <c r="BF76" i="1"/>
  <c r="J76" i="1"/>
  <c r="KI75" i="1" a="1"/>
  <c r="KI75" i="1" s="1"/>
  <c r="KG75" i="1" a="1"/>
  <c r="KG75" i="1" s="1"/>
  <c r="KE75" i="1" a="1"/>
  <c r="KE75" i="1" s="1"/>
  <c r="IG75" i="1" a="1"/>
  <c r="IG75" i="1" s="1"/>
  <c r="IE75" i="1" a="1"/>
  <c r="IE75" i="1" s="1"/>
  <c r="IC75" i="1" a="1"/>
  <c r="IC75" i="1" s="1"/>
  <c r="GE75" i="1" a="1"/>
  <c r="GE75" i="1" s="1"/>
  <c r="GC75" i="1" a="1"/>
  <c r="GC75" i="1" s="1"/>
  <c r="GA75" i="1" a="1"/>
  <c r="GA75" i="1" s="1"/>
  <c r="DT75" i="1"/>
  <c r="DO75" i="1"/>
  <c r="BV75" i="1"/>
  <c r="BF75" i="1"/>
  <c r="J75" i="1"/>
  <c r="KI74" i="1" a="1"/>
  <c r="KI74" i="1" s="1"/>
  <c r="KJ74" i="1" s="1"/>
  <c r="KG74" i="1" a="1"/>
  <c r="KG74" i="1" s="1"/>
  <c r="KH74" i="1" s="1"/>
  <c r="KE74" i="1" a="1"/>
  <c r="KE74" i="1" s="1"/>
  <c r="KF74" i="1" s="1"/>
  <c r="IG74" i="1" a="1"/>
  <c r="IG74" i="1" s="1"/>
  <c r="IE74" i="1" a="1"/>
  <c r="IE74" i="1" s="1"/>
  <c r="IC74" i="1" a="1"/>
  <c r="IC74" i="1" s="1"/>
  <c r="GE74" i="1" a="1"/>
  <c r="GE74" i="1" s="1"/>
  <c r="GF74" i="1" s="1"/>
  <c r="GC74" i="1" a="1"/>
  <c r="GC74" i="1" s="1"/>
  <c r="GD74" i="1" s="1"/>
  <c r="GA74" i="1" a="1"/>
  <c r="GA74" i="1" s="1"/>
  <c r="GB74" i="1" s="1"/>
  <c r="DT74" i="1"/>
  <c r="DO74" i="1"/>
  <c r="BV74" i="1"/>
  <c r="BF74" i="1"/>
  <c r="J74" i="1"/>
  <c r="KI73" i="1" a="1"/>
  <c r="KI73" i="1" s="1"/>
  <c r="KJ73" i="1" s="1"/>
  <c r="KG73" i="1" a="1"/>
  <c r="KG73" i="1" s="1"/>
  <c r="KH73" i="1" s="1"/>
  <c r="KE73" i="1" a="1"/>
  <c r="KE73" i="1" s="1"/>
  <c r="KF73" i="1" s="1"/>
  <c r="IG73" i="1" a="1"/>
  <c r="IG73" i="1" s="1"/>
  <c r="IH73" i="1" s="1"/>
  <c r="IE73" i="1" a="1"/>
  <c r="IE73" i="1" s="1"/>
  <c r="IC73" i="1" a="1"/>
  <c r="IC73" i="1" s="1"/>
  <c r="ID73" i="1" s="1"/>
  <c r="GE73" i="1" a="1"/>
  <c r="GE73" i="1" s="1"/>
  <c r="GF73" i="1" s="1"/>
  <c r="GC73" i="1" a="1"/>
  <c r="GC73" i="1" s="1"/>
  <c r="GD73" i="1" s="1"/>
  <c r="GA73" i="1" a="1"/>
  <c r="GA73" i="1" s="1"/>
  <c r="GB73" i="1" s="1"/>
  <c r="DT73" i="1"/>
  <c r="DO73" i="1"/>
  <c r="BV73" i="1"/>
  <c r="BF73" i="1"/>
  <c r="J73" i="1"/>
  <c r="KI72" i="1" a="1"/>
  <c r="KI72" i="1" s="1"/>
  <c r="KG72" i="1" a="1"/>
  <c r="KG72" i="1" s="1"/>
  <c r="KE72" i="1" a="1"/>
  <c r="KE72" i="1" s="1"/>
  <c r="KF72" i="1" s="1"/>
  <c r="IG72" i="1" a="1"/>
  <c r="IG72" i="1" s="1"/>
  <c r="IH72" i="1" s="1"/>
  <c r="IE72" i="1" a="1"/>
  <c r="IE72" i="1" s="1"/>
  <c r="IF72" i="1" s="1"/>
  <c r="IC72" i="1" a="1"/>
  <c r="IC72" i="1" s="1"/>
  <c r="ID72" i="1" s="1"/>
  <c r="GE72" i="1" a="1"/>
  <c r="GE72" i="1" s="1"/>
  <c r="GF72" i="1" s="1"/>
  <c r="GC72" i="1" a="1"/>
  <c r="GC72" i="1" s="1"/>
  <c r="GA72" i="1" a="1"/>
  <c r="GA72" i="1" s="1"/>
  <c r="DT72" i="1"/>
  <c r="DO72" i="1"/>
  <c r="BV72" i="1"/>
  <c r="BF72" i="1"/>
  <c r="J72" i="1"/>
  <c r="KI71" i="1" a="1"/>
  <c r="KI71" i="1" s="1"/>
  <c r="KJ71" i="1" s="1"/>
  <c r="KG71" i="1" a="1"/>
  <c r="KG71" i="1" s="1"/>
  <c r="KH71" i="1" s="1"/>
  <c r="KE71" i="1" a="1"/>
  <c r="KE71" i="1" s="1"/>
  <c r="KF71" i="1" s="1"/>
  <c r="IG71" i="1" a="1"/>
  <c r="IG71" i="1" s="1"/>
  <c r="IH71" i="1" s="1"/>
  <c r="IE71" i="1" a="1"/>
  <c r="IE71" i="1" s="1"/>
  <c r="IF71" i="1" s="1"/>
  <c r="IC71" i="1" a="1"/>
  <c r="IC71" i="1" s="1"/>
  <c r="ID71" i="1" s="1"/>
  <c r="GE71" i="1" a="1"/>
  <c r="GE71" i="1" s="1"/>
  <c r="GF71" i="1" s="1"/>
  <c r="GC71" i="1" a="1"/>
  <c r="GC71" i="1" s="1"/>
  <c r="GD71" i="1" s="1"/>
  <c r="GA71" i="1" a="1"/>
  <c r="GA71" i="1" s="1"/>
  <c r="GB71" i="1" s="1"/>
  <c r="DT71" i="1"/>
  <c r="DO71" i="1"/>
  <c r="BV71" i="1"/>
  <c r="BF71" i="1"/>
  <c r="J71" i="1"/>
  <c r="KI70" i="1" a="1"/>
  <c r="KI70" i="1" s="1"/>
  <c r="KG70" i="1" a="1"/>
  <c r="KG70" i="1" s="1"/>
  <c r="KH70" i="1" s="1"/>
  <c r="KE70" i="1" a="1"/>
  <c r="KE70" i="1" s="1"/>
  <c r="IG70" i="1" a="1"/>
  <c r="IG70" i="1" s="1"/>
  <c r="IE70" i="1" a="1"/>
  <c r="IE70" i="1" s="1"/>
  <c r="IC70" i="1" a="1"/>
  <c r="IC70" i="1" s="1"/>
  <c r="ID70" i="1" s="1"/>
  <c r="GE70" i="1" a="1"/>
  <c r="GE70" i="1" s="1"/>
  <c r="GF70" i="1" s="1"/>
  <c r="GC70" i="1" a="1"/>
  <c r="GC70" i="1" s="1"/>
  <c r="GA70" i="1" a="1"/>
  <c r="GA70" i="1" s="1"/>
  <c r="GB70" i="1" s="1"/>
  <c r="DT70" i="1"/>
  <c r="DO70" i="1"/>
  <c r="BV70" i="1"/>
  <c r="BF70" i="1"/>
  <c r="J70" i="1"/>
  <c r="KI69" i="1" a="1"/>
  <c r="KI69" i="1" s="1"/>
  <c r="KG69" i="1" a="1"/>
  <c r="KG69" i="1" s="1"/>
  <c r="KE69" i="1" a="1"/>
  <c r="KE69" i="1" s="1"/>
  <c r="KF69" i="1" s="1"/>
  <c r="IG69" i="1" a="1"/>
  <c r="IG69" i="1" s="1"/>
  <c r="IE69" i="1" a="1"/>
  <c r="IE69" i="1" s="1"/>
  <c r="IC69" i="1" a="1"/>
  <c r="IC69" i="1" s="1"/>
  <c r="GE69" i="1" a="1"/>
  <c r="GE69" i="1" s="1"/>
  <c r="GC69" i="1" a="1"/>
  <c r="GC69" i="1" s="1"/>
  <c r="GA69" i="1" a="1"/>
  <c r="GA69" i="1" s="1"/>
  <c r="DT69" i="1"/>
  <c r="DO69" i="1"/>
  <c r="BV69" i="1"/>
  <c r="BF69" i="1"/>
  <c r="J69" i="1"/>
  <c r="KI68" i="1" a="1"/>
  <c r="KI68" i="1" s="1"/>
  <c r="KJ68" i="1" s="1"/>
  <c r="KG68" i="1" a="1"/>
  <c r="KG68" i="1" s="1"/>
  <c r="KH68" i="1" s="1"/>
  <c r="KE68" i="1" a="1"/>
  <c r="KE68" i="1" s="1"/>
  <c r="KF68" i="1" s="1"/>
  <c r="IG68" i="1" a="1"/>
  <c r="IG68" i="1" s="1"/>
  <c r="IH68" i="1" s="1"/>
  <c r="IE68" i="1" a="1"/>
  <c r="IE68" i="1" s="1"/>
  <c r="IF68" i="1" s="1"/>
  <c r="IC68" i="1" a="1"/>
  <c r="IC68" i="1" s="1"/>
  <c r="ID68" i="1" s="1"/>
  <c r="GE68" i="1" a="1"/>
  <c r="GE68" i="1" s="1"/>
  <c r="GC68" i="1" a="1"/>
  <c r="GC68" i="1" s="1"/>
  <c r="GD68" i="1" s="1"/>
  <c r="GA68" i="1" a="1"/>
  <c r="GA68" i="1" s="1"/>
  <c r="GB68" i="1" s="1"/>
  <c r="DT68" i="1"/>
  <c r="DO68" i="1"/>
  <c r="BV68" i="1"/>
  <c r="BF68" i="1"/>
  <c r="J68" i="1"/>
  <c r="KI67" i="1" a="1"/>
  <c r="KI67" i="1" s="1"/>
  <c r="KJ67" i="1" s="1"/>
  <c r="KG67" i="1" a="1"/>
  <c r="KG67" i="1" s="1"/>
  <c r="KH67" i="1" s="1"/>
  <c r="KE67" i="1" a="1"/>
  <c r="KE67" i="1" s="1"/>
  <c r="KF67" i="1" s="1"/>
  <c r="IG67" i="1" a="1"/>
  <c r="IG67" i="1" s="1"/>
  <c r="IH67" i="1" s="1"/>
  <c r="IE67" i="1" a="1"/>
  <c r="IE67" i="1" s="1"/>
  <c r="IC67" i="1" a="1"/>
  <c r="IC67" i="1" s="1"/>
  <c r="ID67" i="1" s="1"/>
  <c r="GE67" i="1" a="1"/>
  <c r="GE67" i="1" s="1"/>
  <c r="GF67" i="1" s="1"/>
  <c r="GC67" i="1" a="1"/>
  <c r="GC67" i="1" s="1"/>
  <c r="GD67" i="1" s="1"/>
  <c r="GA67" i="1" a="1"/>
  <c r="GA67" i="1" s="1"/>
  <c r="GB67" i="1" s="1"/>
  <c r="DT67" i="1"/>
  <c r="DO67" i="1"/>
  <c r="BV67" i="1"/>
  <c r="BF67" i="1"/>
  <c r="J67" i="1"/>
  <c r="KI66" i="1" a="1"/>
  <c r="KI66" i="1" s="1"/>
  <c r="KJ66" i="1" s="1"/>
  <c r="KG66" i="1" a="1"/>
  <c r="KG66" i="1" s="1"/>
  <c r="KH66" i="1" s="1"/>
  <c r="KE66" i="1" a="1"/>
  <c r="KE66" i="1" s="1"/>
  <c r="KF66" i="1" s="1"/>
  <c r="IG66" i="1" a="1"/>
  <c r="IG66" i="1" s="1"/>
  <c r="IH66" i="1" s="1"/>
  <c r="IE66" i="1" a="1"/>
  <c r="IE66" i="1" s="1"/>
  <c r="IF66" i="1" s="1"/>
  <c r="IC66" i="1" a="1"/>
  <c r="IC66" i="1" s="1"/>
  <c r="ID66" i="1" s="1"/>
  <c r="GE66" i="1" a="1"/>
  <c r="GE66" i="1" s="1"/>
  <c r="GF66" i="1" s="1"/>
  <c r="GC66" i="1" a="1"/>
  <c r="GC66" i="1" s="1"/>
  <c r="GD66" i="1" s="1"/>
  <c r="GA66" i="1" a="1"/>
  <c r="GA66" i="1" s="1"/>
  <c r="DT66" i="1"/>
  <c r="DO66" i="1"/>
  <c r="BV66" i="1"/>
  <c r="BF66" i="1"/>
  <c r="J66" i="1"/>
  <c r="GE65" i="1" a="1"/>
  <c r="GE65" i="1" s="1"/>
  <c r="GF65" i="1" s="1"/>
  <c r="GC65" i="1" a="1"/>
  <c r="GC65" i="1" s="1"/>
  <c r="GD65" i="1" s="1"/>
  <c r="GA65" i="1" a="1"/>
  <c r="GA65" i="1" s="1"/>
  <c r="GB65" i="1" s="1"/>
  <c r="GE64" i="1" a="1"/>
  <c r="GE64" i="1" s="1"/>
  <c r="GF64" i="1" s="1"/>
  <c r="GC64" i="1" a="1"/>
  <c r="GC64" i="1" s="1"/>
  <c r="GD64" i="1" s="1"/>
  <c r="GA64" i="1" a="1"/>
  <c r="GA64" i="1" s="1"/>
  <c r="GB64" i="1" s="1"/>
  <c r="GE63" i="1" a="1"/>
  <c r="GE63" i="1" s="1"/>
  <c r="GF63" i="1" s="1"/>
  <c r="GC63" i="1" a="1"/>
  <c r="GC63" i="1" s="1"/>
  <c r="GD63" i="1" s="1"/>
  <c r="GA63" i="1" a="1"/>
  <c r="GA63" i="1" s="1"/>
  <c r="GB63" i="1" s="1"/>
  <c r="GE62" i="1" a="1"/>
  <c r="GE62" i="1" s="1"/>
  <c r="GF62" i="1" s="1"/>
  <c r="GC62" i="1" a="1"/>
  <c r="GC62" i="1" s="1"/>
  <c r="GD62" i="1" s="1"/>
  <c r="GA62" i="1" a="1"/>
  <c r="GA62" i="1" s="1"/>
  <c r="GB62" i="1" s="1"/>
  <c r="GE61" i="1" a="1"/>
  <c r="GE61" i="1" s="1"/>
  <c r="GF61" i="1" s="1"/>
  <c r="GC61" i="1" a="1"/>
  <c r="GC61" i="1" s="1"/>
  <c r="GD61" i="1" s="1"/>
  <c r="GA61" i="1" a="1"/>
  <c r="GA61" i="1" s="1"/>
  <c r="GB61" i="1" s="1"/>
  <c r="GE60" i="1" a="1"/>
  <c r="GE60" i="1" s="1"/>
  <c r="GF60" i="1" s="1"/>
  <c r="GC60" i="1" a="1"/>
  <c r="GC60" i="1" s="1"/>
  <c r="GD60" i="1" s="1"/>
  <c r="GA60" i="1" a="1"/>
  <c r="GA60" i="1" s="1"/>
  <c r="GB60" i="1" s="1"/>
  <c r="GE59" i="1" a="1"/>
  <c r="GE59" i="1" s="1"/>
  <c r="GF59" i="1" s="1"/>
  <c r="GC59" i="1" a="1"/>
  <c r="GC59" i="1" s="1"/>
  <c r="GD59" i="1" s="1"/>
  <c r="GA59" i="1" a="1"/>
  <c r="GA59" i="1" s="1"/>
  <c r="GB59" i="1" s="1"/>
  <c r="GE58" i="1" a="1"/>
  <c r="GE58" i="1" s="1"/>
  <c r="GF58" i="1" s="1"/>
  <c r="GC58" i="1" a="1"/>
  <c r="GC58" i="1" s="1"/>
  <c r="GD58" i="1" s="1"/>
  <c r="GA58" i="1" a="1"/>
  <c r="GA58" i="1" s="1"/>
  <c r="GB58" i="1" s="1"/>
  <c r="GE57" i="1" a="1"/>
  <c r="GE57" i="1" s="1"/>
  <c r="GF57" i="1" s="1"/>
  <c r="GC57" i="1" a="1"/>
  <c r="GC57" i="1" s="1"/>
  <c r="GD57" i="1" s="1"/>
  <c r="GA57" i="1" a="1"/>
  <c r="GA57" i="1" s="1"/>
  <c r="GB57" i="1" s="1"/>
  <c r="KI56" i="1" a="1"/>
  <c r="KI56" i="1" s="1"/>
  <c r="KG56" i="1" a="1"/>
  <c r="KG56" i="1" s="1"/>
  <c r="KE56" i="1" a="1"/>
  <c r="KE56" i="1" s="1"/>
  <c r="IG56" i="1" a="1"/>
  <c r="IG56" i="1" s="1"/>
  <c r="IE56" i="1" a="1"/>
  <c r="IE56" i="1" s="1"/>
  <c r="IC56" i="1" a="1"/>
  <c r="IC56" i="1" s="1"/>
  <c r="GE56" i="1" a="1"/>
  <c r="GE56" i="1" s="1"/>
  <c r="GC56" i="1" a="1"/>
  <c r="GC56" i="1" s="1"/>
  <c r="GA56" i="1" a="1"/>
  <c r="GA56" i="1" s="1"/>
  <c r="EC56" i="1" a="1"/>
  <c r="EC56" i="1" s="1"/>
  <c r="EA56" i="1" a="1"/>
  <c r="EA56" i="1" s="1"/>
  <c r="DY56" i="1" a="1"/>
  <c r="DY56" i="1" s="1"/>
  <c r="DW56" i="1" a="1"/>
  <c r="DW56" i="1" s="1"/>
  <c r="J56" i="1"/>
  <c r="KI55" i="1" a="1"/>
  <c r="KI55" i="1" s="1"/>
  <c r="KG55" i="1" a="1"/>
  <c r="KG55" i="1" s="1"/>
  <c r="KH55" i="1" s="1"/>
  <c r="KE55" i="1" a="1"/>
  <c r="KE55" i="1" s="1"/>
  <c r="KF55" i="1" s="1"/>
  <c r="IG55" i="1" a="1"/>
  <c r="IG55" i="1" s="1"/>
  <c r="IE55" i="1" a="1"/>
  <c r="IE55" i="1" s="1"/>
  <c r="IC55" i="1" a="1"/>
  <c r="IC55" i="1" s="1"/>
  <c r="ID55" i="1" s="1"/>
  <c r="GE55" i="1" a="1"/>
  <c r="GE55" i="1" s="1"/>
  <c r="GF55" i="1" s="1"/>
  <c r="GC55" i="1" a="1"/>
  <c r="GC55" i="1" s="1"/>
  <c r="GA55" i="1" a="1"/>
  <c r="GA55" i="1" s="1"/>
  <c r="EC55" i="1" a="1"/>
  <c r="EC55" i="1" s="1"/>
  <c r="EA55" i="1" a="1"/>
  <c r="EA55" i="1" s="1"/>
  <c r="EB55" i="1" s="1"/>
  <c r="DY55" i="1" a="1"/>
  <c r="DY55" i="1" s="1"/>
  <c r="DW55" i="1" a="1"/>
  <c r="DW55" i="1" s="1"/>
  <c r="DX55" i="1" s="1"/>
  <c r="J55" i="1"/>
  <c r="KI54" i="1" a="1"/>
  <c r="KI54" i="1" s="1"/>
  <c r="KJ54" i="1" s="1"/>
  <c r="KG54" i="1" a="1"/>
  <c r="KG54" i="1" s="1"/>
  <c r="KH54" i="1" s="1"/>
  <c r="KE54" i="1" a="1"/>
  <c r="KE54" i="1" s="1"/>
  <c r="KF54" i="1" s="1"/>
  <c r="IG54" i="1" a="1"/>
  <c r="IG54" i="1" s="1"/>
  <c r="IH54" i="1" s="1"/>
  <c r="IE54" i="1" a="1"/>
  <c r="IE54" i="1" s="1"/>
  <c r="IF54" i="1" s="1"/>
  <c r="IC54" i="1" a="1"/>
  <c r="IC54" i="1" s="1"/>
  <c r="ID54" i="1" s="1"/>
  <c r="GE54" i="1" a="1"/>
  <c r="GE54" i="1" s="1"/>
  <c r="GF54" i="1" s="1"/>
  <c r="GC54" i="1" a="1"/>
  <c r="GC54" i="1" s="1"/>
  <c r="GD54" i="1" s="1"/>
  <c r="GA54" i="1" a="1"/>
  <c r="GA54" i="1" s="1"/>
  <c r="GB54" i="1" s="1"/>
  <c r="KI53" i="1" a="1"/>
  <c r="KI53" i="1" s="1"/>
  <c r="KJ53" i="1" s="1"/>
  <c r="KG53" i="1" a="1"/>
  <c r="KG53" i="1" s="1"/>
  <c r="KH53" i="1" s="1"/>
  <c r="KE53" i="1" a="1"/>
  <c r="KE53" i="1" s="1"/>
  <c r="KF53" i="1" s="1"/>
  <c r="IG53" i="1" a="1"/>
  <c r="IG53" i="1" s="1"/>
  <c r="IH53" i="1" s="1"/>
  <c r="IE53" i="1" a="1"/>
  <c r="IE53" i="1" s="1"/>
  <c r="IF53" i="1" s="1"/>
  <c r="IC53" i="1" a="1"/>
  <c r="IC53" i="1" s="1"/>
  <c r="ID53" i="1" s="1"/>
  <c r="GE53" i="1" a="1"/>
  <c r="GE53" i="1" s="1"/>
  <c r="GF53" i="1" s="1"/>
  <c r="GC53" i="1" a="1"/>
  <c r="GC53" i="1" s="1"/>
  <c r="GD53" i="1" s="1"/>
  <c r="GA53" i="1" a="1"/>
  <c r="GA53" i="1" s="1"/>
  <c r="GB53" i="1" s="1"/>
  <c r="EC53" i="1" a="1"/>
  <c r="EC53" i="1" s="1"/>
  <c r="ED53" i="1" s="1"/>
  <c r="EA53" i="1" a="1"/>
  <c r="EA53" i="1" s="1"/>
  <c r="EB53" i="1" s="1"/>
  <c r="DY53" i="1" a="1"/>
  <c r="DY53" i="1" s="1"/>
  <c r="DZ53" i="1" s="1"/>
  <c r="DW53" i="1" a="1"/>
  <c r="DW53" i="1" s="1"/>
  <c r="DX53" i="1" s="1"/>
  <c r="KI52" i="1" a="1"/>
  <c r="KI52" i="1" s="1"/>
  <c r="KJ52" i="1" s="1"/>
  <c r="KG52" i="1" a="1"/>
  <c r="KG52" i="1" s="1"/>
  <c r="KH52" i="1" s="1"/>
  <c r="KE52" i="1" a="1"/>
  <c r="KE52" i="1" s="1"/>
  <c r="KF52" i="1" s="1"/>
  <c r="IG52" i="1" a="1"/>
  <c r="IG52" i="1" s="1"/>
  <c r="IH52" i="1" s="1"/>
  <c r="IE52" i="1" a="1"/>
  <c r="IE52" i="1" s="1"/>
  <c r="IF52" i="1" s="1"/>
  <c r="IC52" i="1" a="1"/>
  <c r="IC52" i="1" s="1"/>
  <c r="ID52" i="1" s="1"/>
  <c r="GE52" i="1" a="1"/>
  <c r="GE52" i="1" s="1"/>
  <c r="GF52" i="1" s="1"/>
  <c r="GC52" i="1" a="1"/>
  <c r="GC52" i="1" s="1"/>
  <c r="GD52" i="1" s="1"/>
  <c r="GA52" i="1" a="1"/>
  <c r="GA52" i="1" s="1"/>
  <c r="GB52" i="1" s="1"/>
  <c r="EC52" i="1" a="1"/>
  <c r="EC52" i="1" s="1"/>
  <c r="ED52" i="1" s="1"/>
  <c r="EA52" i="1" a="1"/>
  <c r="EA52" i="1" s="1"/>
  <c r="EB52" i="1" s="1"/>
  <c r="DY52" i="1" a="1"/>
  <c r="DY52" i="1" s="1"/>
  <c r="DZ52" i="1" s="1"/>
  <c r="DW52" i="1" a="1"/>
  <c r="DW52" i="1" s="1"/>
  <c r="DX52" i="1" s="1"/>
  <c r="KA51" i="1"/>
  <c r="JW51" i="1"/>
  <c r="JS51" i="1"/>
  <c r="JO51" i="1"/>
  <c r="JK51" i="1"/>
  <c r="JG51" i="1"/>
  <c r="JC51" i="1"/>
  <c r="IY51" i="1"/>
  <c r="IU51" i="1"/>
  <c r="IQ51" i="1"/>
  <c r="IM51" i="1"/>
  <c r="II51" i="1"/>
  <c r="HY51" i="1"/>
  <c r="HU51" i="1"/>
  <c r="HQ51" i="1"/>
  <c r="HM51" i="1"/>
  <c r="HI51" i="1"/>
  <c r="HE51" i="1"/>
  <c r="HA51" i="1"/>
  <c r="GW51" i="1"/>
  <c r="GS51" i="1"/>
  <c r="GO51" i="1"/>
  <c r="GK51" i="1"/>
  <c r="GG51" i="1"/>
  <c r="FW51" i="1"/>
  <c r="FS51" i="1"/>
  <c r="FO51" i="1"/>
  <c r="FK51" i="1"/>
  <c r="FG51" i="1"/>
  <c r="FC51" i="1"/>
  <c r="EY51" i="1"/>
  <c r="EU51" i="1"/>
  <c r="EQ51" i="1"/>
  <c r="EE51" i="1"/>
  <c r="DT51" i="1"/>
  <c r="DS51" i="1"/>
  <c r="DR51" i="1"/>
  <c r="DO51" i="1"/>
  <c r="DN51" i="1"/>
  <c r="DM51" i="1"/>
  <c r="DJ51" i="1"/>
  <c r="DI51" i="1"/>
  <c r="DH51" i="1"/>
  <c r="DE51" i="1"/>
  <c r="DD51" i="1"/>
  <c r="DC51" i="1"/>
  <c r="CZ51" i="1"/>
  <c r="CY51" i="1"/>
  <c r="CX51" i="1"/>
  <c r="CU51" i="1"/>
  <c r="CT51" i="1"/>
  <c r="CS51" i="1"/>
  <c r="CP51" i="1"/>
  <c r="CO51" i="1"/>
  <c r="CN51" i="1"/>
  <c r="CK51" i="1"/>
  <c r="CJ51" i="1"/>
  <c r="CI51" i="1"/>
  <c r="CF51" i="1"/>
  <c r="CE51" i="1"/>
  <c r="CD51" i="1"/>
  <c r="CA51" i="1"/>
  <c r="BZ51" i="1"/>
  <c r="BY51" i="1"/>
  <c r="BV51" i="1"/>
  <c r="BU51" i="1"/>
  <c r="BT51" i="1"/>
  <c r="BQ51" i="1"/>
  <c r="BP51" i="1"/>
  <c r="BO51" i="1"/>
  <c r="BF51" i="1"/>
  <c r="BM51" i="1" s="1"/>
  <c r="J51" i="1"/>
  <c r="I51" i="1"/>
  <c r="KA50" i="1"/>
  <c r="JW50" i="1"/>
  <c r="JS50" i="1"/>
  <c r="JO50" i="1"/>
  <c r="JK50" i="1"/>
  <c r="JG50" i="1"/>
  <c r="JC50" i="1"/>
  <c r="IY50" i="1"/>
  <c r="IU50" i="1"/>
  <c r="IQ50" i="1"/>
  <c r="IM50" i="1"/>
  <c r="II50" i="1"/>
  <c r="HY50" i="1"/>
  <c r="HU50" i="1"/>
  <c r="HQ50" i="1"/>
  <c r="HM50" i="1"/>
  <c r="HI50" i="1"/>
  <c r="HE50" i="1"/>
  <c r="HA50" i="1"/>
  <c r="GW50" i="1"/>
  <c r="GS50" i="1"/>
  <c r="GO50" i="1"/>
  <c r="GK50" i="1"/>
  <c r="GG50" i="1"/>
  <c r="FW50" i="1"/>
  <c r="FS50" i="1"/>
  <c r="FO50" i="1"/>
  <c r="FK50" i="1"/>
  <c r="FG50" i="1"/>
  <c r="FC50" i="1"/>
  <c r="EY50" i="1"/>
  <c r="EU50" i="1"/>
  <c r="EQ50" i="1"/>
  <c r="EE50" i="1"/>
  <c r="DT50" i="1"/>
  <c r="DS50" i="1"/>
  <c r="DR50" i="1"/>
  <c r="DO50" i="1"/>
  <c r="DN50" i="1"/>
  <c r="DM50" i="1"/>
  <c r="DJ50" i="1"/>
  <c r="DI50" i="1"/>
  <c r="DH50" i="1"/>
  <c r="DE50" i="1"/>
  <c r="DD50" i="1"/>
  <c r="DC50" i="1"/>
  <c r="CZ50" i="1"/>
  <c r="CY50" i="1"/>
  <c r="CX50" i="1"/>
  <c r="CU50" i="1"/>
  <c r="CT50" i="1"/>
  <c r="CS50" i="1"/>
  <c r="CP50" i="1"/>
  <c r="CO50" i="1"/>
  <c r="CN50" i="1"/>
  <c r="CK50" i="1"/>
  <c r="CJ50" i="1"/>
  <c r="CI50" i="1"/>
  <c r="CF50" i="1"/>
  <c r="CE50" i="1"/>
  <c r="CD50" i="1"/>
  <c r="CA50" i="1"/>
  <c r="BZ50" i="1"/>
  <c r="BY50" i="1"/>
  <c r="BV50" i="1"/>
  <c r="BU50" i="1"/>
  <c r="BT50" i="1"/>
  <c r="BQ50" i="1"/>
  <c r="BP50" i="1"/>
  <c r="BO50" i="1"/>
  <c r="BF50" i="1"/>
  <c r="BI50" i="1" s="1"/>
  <c r="BJ50" i="1" s="1"/>
  <c r="J50" i="1"/>
  <c r="I50" i="1"/>
  <c r="KA49" i="1"/>
  <c r="JW49" i="1"/>
  <c r="JS49" i="1"/>
  <c r="JO49" i="1"/>
  <c r="JK49" i="1"/>
  <c r="JG49" i="1"/>
  <c r="JC49" i="1"/>
  <c r="IY49" i="1"/>
  <c r="IU49" i="1"/>
  <c r="IQ49" i="1"/>
  <c r="IM49" i="1"/>
  <c r="II49" i="1"/>
  <c r="HY49" i="1"/>
  <c r="HU49" i="1"/>
  <c r="HQ49" i="1"/>
  <c r="HM49" i="1"/>
  <c r="HI49" i="1"/>
  <c r="HE49" i="1"/>
  <c r="HA49" i="1"/>
  <c r="GW49" i="1"/>
  <c r="GS49" i="1"/>
  <c r="GO49" i="1"/>
  <c r="GK49" i="1"/>
  <c r="GG49" i="1"/>
  <c r="FW49" i="1"/>
  <c r="FS49" i="1"/>
  <c r="FO49" i="1"/>
  <c r="FK49" i="1"/>
  <c r="FG49" i="1"/>
  <c r="FC49" i="1"/>
  <c r="EY49" i="1"/>
  <c r="EU49" i="1"/>
  <c r="EQ49" i="1"/>
  <c r="EE49" i="1"/>
  <c r="DT49" i="1"/>
  <c r="DS49" i="1"/>
  <c r="DR49" i="1"/>
  <c r="DO49" i="1"/>
  <c r="DN49" i="1"/>
  <c r="DM49" i="1"/>
  <c r="DJ49" i="1"/>
  <c r="DI49" i="1"/>
  <c r="DH49" i="1"/>
  <c r="DE49" i="1"/>
  <c r="DD49" i="1"/>
  <c r="DC49" i="1"/>
  <c r="CZ49" i="1"/>
  <c r="CY49" i="1"/>
  <c r="CX49" i="1"/>
  <c r="CU49" i="1"/>
  <c r="CT49" i="1"/>
  <c r="CS49" i="1"/>
  <c r="CP49" i="1"/>
  <c r="CO49" i="1"/>
  <c r="CN49" i="1"/>
  <c r="CK49" i="1"/>
  <c r="CJ49" i="1"/>
  <c r="CI49" i="1"/>
  <c r="CF49" i="1"/>
  <c r="CE49" i="1"/>
  <c r="CD49" i="1"/>
  <c r="CA49" i="1"/>
  <c r="BZ49" i="1"/>
  <c r="BY49" i="1"/>
  <c r="BV49" i="1"/>
  <c r="BU49" i="1"/>
  <c r="BT49" i="1"/>
  <c r="BQ49" i="1"/>
  <c r="BP49" i="1"/>
  <c r="BO49" i="1"/>
  <c r="BF49" i="1"/>
  <c r="J49" i="1"/>
  <c r="I49" i="1"/>
  <c r="KA48" i="1"/>
  <c r="JW48" i="1"/>
  <c r="JS48" i="1"/>
  <c r="JO48" i="1"/>
  <c r="JK48" i="1"/>
  <c r="JG48" i="1"/>
  <c r="JC48" i="1"/>
  <c r="IY48" i="1"/>
  <c r="IU48" i="1"/>
  <c r="IQ48" i="1"/>
  <c r="IM48" i="1"/>
  <c r="II48" i="1"/>
  <c r="HY48" i="1"/>
  <c r="HU48" i="1"/>
  <c r="HQ48" i="1"/>
  <c r="HM48" i="1"/>
  <c r="HI48" i="1"/>
  <c r="HE48" i="1"/>
  <c r="HA48" i="1"/>
  <c r="GW48" i="1"/>
  <c r="GS48" i="1"/>
  <c r="GO48" i="1"/>
  <c r="GK48" i="1"/>
  <c r="GG48" i="1"/>
  <c r="FW48" i="1"/>
  <c r="FS48" i="1"/>
  <c r="FO48" i="1"/>
  <c r="FK48" i="1"/>
  <c r="FG48" i="1"/>
  <c r="FC48" i="1"/>
  <c r="EY48" i="1"/>
  <c r="EU48" i="1"/>
  <c r="EQ48" i="1"/>
  <c r="EE48" i="1"/>
  <c r="DT48" i="1"/>
  <c r="DS48" i="1"/>
  <c r="DR48" i="1"/>
  <c r="DO48" i="1"/>
  <c r="DN48" i="1"/>
  <c r="DM48" i="1"/>
  <c r="DJ48" i="1"/>
  <c r="DI48" i="1"/>
  <c r="DH48" i="1"/>
  <c r="DE48" i="1"/>
  <c r="DD48" i="1"/>
  <c r="DC48" i="1"/>
  <c r="CZ48" i="1"/>
  <c r="CY48" i="1"/>
  <c r="CX48" i="1"/>
  <c r="CU48" i="1"/>
  <c r="CT48" i="1"/>
  <c r="CS48" i="1"/>
  <c r="CP48" i="1"/>
  <c r="CO48" i="1"/>
  <c r="CN48" i="1"/>
  <c r="CK48" i="1"/>
  <c r="CJ48" i="1"/>
  <c r="CI48" i="1"/>
  <c r="CF48" i="1"/>
  <c r="CE48" i="1"/>
  <c r="CD48" i="1"/>
  <c r="CA48" i="1"/>
  <c r="BZ48" i="1"/>
  <c r="BY48" i="1"/>
  <c r="BV48" i="1"/>
  <c r="BU48" i="1"/>
  <c r="BT48" i="1"/>
  <c r="BQ48" i="1"/>
  <c r="BP48" i="1"/>
  <c r="BO48" i="1"/>
  <c r="BF48" i="1"/>
  <c r="J48" i="1"/>
  <c r="I48" i="1"/>
  <c r="KA47" i="1"/>
  <c r="JW47" i="1"/>
  <c r="JS47" i="1"/>
  <c r="JO47" i="1"/>
  <c r="JK47" i="1"/>
  <c r="JG47" i="1"/>
  <c r="JC47" i="1"/>
  <c r="IY47" i="1"/>
  <c r="IU47" i="1"/>
  <c r="IQ47" i="1"/>
  <c r="IM47" i="1"/>
  <c r="II47" i="1"/>
  <c r="HY47" i="1"/>
  <c r="HU47" i="1"/>
  <c r="HQ47" i="1"/>
  <c r="HM47" i="1"/>
  <c r="HI47" i="1"/>
  <c r="HE47" i="1"/>
  <c r="HA47" i="1"/>
  <c r="GW47" i="1"/>
  <c r="GS47" i="1"/>
  <c r="GO47" i="1"/>
  <c r="GK47" i="1"/>
  <c r="GG47" i="1"/>
  <c r="FW47" i="1"/>
  <c r="FS47" i="1"/>
  <c r="FO47" i="1"/>
  <c r="FK47" i="1"/>
  <c r="FG47" i="1"/>
  <c r="FC47" i="1"/>
  <c r="EY47" i="1"/>
  <c r="EU47" i="1"/>
  <c r="EQ47" i="1"/>
  <c r="EE47" i="1"/>
  <c r="DT47" i="1"/>
  <c r="DS47" i="1"/>
  <c r="DR47" i="1"/>
  <c r="DO47" i="1"/>
  <c r="DN47" i="1"/>
  <c r="DM47" i="1"/>
  <c r="DJ47" i="1"/>
  <c r="DI47" i="1"/>
  <c r="DH47" i="1"/>
  <c r="DE47" i="1"/>
  <c r="DD47" i="1"/>
  <c r="DC47" i="1"/>
  <c r="CZ47" i="1"/>
  <c r="CY47" i="1"/>
  <c r="CX47" i="1"/>
  <c r="CU47" i="1"/>
  <c r="CT47" i="1"/>
  <c r="CS47" i="1"/>
  <c r="CP47" i="1"/>
  <c r="CO47" i="1"/>
  <c r="CN47" i="1"/>
  <c r="CK47" i="1"/>
  <c r="CJ47" i="1"/>
  <c r="CI47" i="1"/>
  <c r="CF47" i="1"/>
  <c r="CE47" i="1"/>
  <c r="CD47" i="1"/>
  <c r="CA47" i="1"/>
  <c r="BZ47" i="1"/>
  <c r="BY47" i="1"/>
  <c r="BV47" i="1"/>
  <c r="BU47" i="1"/>
  <c r="BT47" i="1"/>
  <c r="BQ47" i="1"/>
  <c r="BP47" i="1"/>
  <c r="BO47" i="1"/>
  <c r="BF47" i="1"/>
  <c r="BI47" i="1" s="1"/>
  <c r="BJ47" i="1" s="1"/>
  <c r="J47" i="1"/>
  <c r="I47" i="1"/>
  <c r="KI46" i="1" a="1"/>
  <c r="KI46" i="1" s="1"/>
  <c r="KJ46" i="1" s="1"/>
  <c r="KG46" i="1" a="1"/>
  <c r="KG46" i="1" s="1"/>
  <c r="KH46" i="1" s="1"/>
  <c r="KE46" i="1" a="1"/>
  <c r="KE46" i="1" s="1"/>
  <c r="KF46" i="1" s="1"/>
  <c r="IG46" i="1" a="1"/>
  <c r="IG46" i="1" s="1"/>
  <c r="IH46" i="1" s="1"/>
  <c r="IE46" i="1" a="1"/>
  <c r="IE46" i="1" s="1"/>
  <c r="IF46" i="1" s="1"/>
  <c r="IC46" i="1" a="1"/>
  <c r="IC46" i="1" s="1"/>
  <c r="ID46" i="1" s="1"/>
  <c r="GE46" i="1" a="1"/>
  <c r="GE46" i="1" s="1"/>
  <c r="GF46" i="1" s="1"/>
  <c r="GC46" i="1" a="1"/>
  <c r="GC46" i="1" s="1"/>
  <c r="GD46" i="1" s="1"/>
  <c r="GA46" i="1" a="1"/>
  <c r="GA46" i="1" s="1"/>
  <c r="GB46" i="1" s="1"/>
  <c r="KA45" i="1"/>
  <c r="JW45" i="1"/>
  <c r="JS45" i="1"/>
  <c r="JO45" i="1"/>
  <c r="JK45" i="1"/>
  <c r="JG45" i="1"/>
  <c r="JC45" i="1"/>
  <c r="IY45" i="1"/>
  <c r="IU45" i="1"/>
  <c r="IQ45" i="1"/>
  <c r="IM45" i="1"/>
  <c r="II45" i="1"/>
  <c r="HY45" i="1"/>
  <c r="HU45" i="1"/>
  <c r="HQ45" i="1"/>
  <c r="HM45" i="1"/>
  <c r="HI45" i="1"/>
  <c r="HE45" i="1"/>
  <c r="HA45" i="1"/>
  <c r="GW45" i="1"/>
  <c r="GS45" i="1"/>
  <c r="GO45" i="1"/>
  <c r="GK45" i="1"/>
  <c r="GG45" i="1"/>
  <c r="FW45" i="1"/>
  <c r="FS45" i="1"/>
  <c r="FO45" i="1"/>
  <c r="FK45" i="1"/>
  <c r="FG45" i="1"/>
  <c r="FC45" i="1"/>
  <c r="EY45" i="1"/>
  <c r="EU45" i="1"/>
  <c r="EQ45" i="1"/>
  <c r="EE45" i="1"/>
  <c r="DT45" i="1"/>
  <c r="DS45" i="1"/>
  <c r="DR45" i="1"/>
  <c r="DO45" i="1"/>
  <c r="DN45" i="1"/>
  <c r="DM45" i="1"/>
  <c r="DJ45" i="1"/>
  <c r="DI45" i="1"/>
  <c r="DH45" i="1"/>
  <c r="DE45" i="1"/>
  <c r="DD45" i="1"/>
  <c r="DC45" i="1"/>
  <c r="CZ45" i="1"/>
  <c r="CY45" i="1"/>
  <c r="CX45" i="1"/>
  <c r="CU45" i="1"/>
  <c r="CT45" i="1"/>
  <c r="CS45" i="1"/>
  <c r="CP45" i="1"/>
  <c r="CO45" i="1"/>
  <c r="CN45" i="1"/>
  <c r="CK45" i="1"/>
  <c r="CJ45" i="1"/>
  <c r="CI45" i="1"/>
  <c r="CF45" i="1"/>
  <c r="CE45" i="1"/>
  <c r="CD45" i="1"/>
  <c r="CA45" i="1"/>
  <c r="BZ45" i="1"/>
  <c r="BY45" i="1"/>
  <c r="BV45" i="1"/>
  <c r="BU45" i="1"/>
  <c r="BT45" i="1"/>
  <c r="BQ45" i="1"/>
  <c r="BP45" i="1"/>
  <c r="BO45" i="1"/>
  <c r="BF45" i="1"/>
  <c r="BI45" i="1" s="1"/>
  <c r="BJ45" i="1" s="1"/>
  <c r="J45" i="1"/>
  <c r="I45" i="1"/>
  <c r="KI44" i="1" a="1"/>
  <c r="KI44" i="1" s="1"/>
  <c r="KG44" i="1" a="1"/>
  <c r="KG44" i="1" s="1"/>
  <c r="KE44" i="1" a="1"/>
  <c r="KE44" i="1" s="1"/>
  <c r="KF44" i="1" s="1"/>
  <c r="IG44" i="1" a="1"/>
  <c r="IG44" i="1" s="1"/>
  <c r="IE44" i="1" a="1"/>
  <c r="IE44" i="1" s="1"/>
  <c r="IC44" i="1" a="1"/>
  <c r="IC44" i="1" s="1"/>
  <c r="ID44" i="1" s="1"/>
  <c r="FG44" i="1"/>
  <c r="FC44" i="1"/>
  <c r="EY44" i="1"/>
  <c r="EU44" i="1"/>
  <c r="EQ44" i="1"/>
  <c r="EE44" i="1"/>
  <c r="DT44" i="1"/>
  <c r="DO44" i="1"/>
  <c r="DJ44" i="1"/>
  <c r="DE44" i="1"/>
  <c r="J44" i="1"/>
  <c r="KI43" i="1" a="1"/>
  <c r="KI43" i="1" s="1"/>
  <c r="KJ43" i="1" s="1"/>
  <c r="KG43" i="1" a="1"/>
  <c r="KG43" i="1" s="1"/>
  <c r="KH43" i="1" s="1"/>
  <c r="KE43" i="1" a="1"/>
  <c r="KE43" i="1" s="1"/>
  <c r="KF43" i="1" s="1"/>
  <c r="IG43" i="1" a="1"/>
  <c r="IG43" i="1" s="1"/>
  <c r="IH43" i="1" s="1"/>
  <c r="IE43" i="1" a="1"/>
  <c r="IE43" i="1" s="1"/>
  <c r="IF43" i="1" s="1"/>
  <c r="IC43" i="1" a="1"/>
  <c r="IC43" i="1" s="1"/>
  <c r="ID43" i="1" s="1"/>
  <c r="EE43" i="1"/>
  <c r="GA43" i="1" s="1" a="1"/>
  <c r="GA43" i="1" s="1"/>
  <c r="GB43" i="1" s="1"/>
  <c r="EC43" i="1" a="1"/>
  <c r="EC43" i="1" s="1"/>
  <c r="ED43" i="1" s="1"/>
  <c r="EA43" i="1" a="1"/>
  <c r="EA43" i="1" s="1"/>
  <c r="EB43" i="1" s="1"/>
  <c r="DY43" i="1" a="1"/>
  <c r="DY43" i="1" s="1"/>
  <c r="DZ43" i="1" s="1"/>
  <c r="DW43" i="1" a="1"/>
  <c r="DW43" i="1" s="1"/>
  <c r="DX43" i="1" s="1"/>
  <c r="KI42" i="1" a="1"/>
  <c r="KI42" i="1" s="1"/>
  <c r="KJ42" i="1" s="1"/>
  <c r="KG42" i="1" a="1"/>
  <c r="KG42" i="1" s="1"/>
  <c r="KH42" i="1" s="1"/>
  <c r="KE42" i="1" a="1"/>
  <c r="KE42" i="1" s="1"/>
  <c r="KF42" i="1" s="1"/>
  <c r="IG42" i="1" a="1"/>
  <c r="IG42" i="1" s="1"/>
  <c r="IH42" i="1" s="1"/>
  <c r="IE42" i="1" a="1"/>
  <c r="IE42" i="1" s="1"/>
  <c r="IF42" i="1" s="1"/>
  <c r="IC42" i="1" a="1"/>
  <c r="IC42" i="1" s="1"/>
  <c r="ID42" i="1" s="1"/>
  <c r="GE42" i="1" a="1"/>
  <c r="GE42" i="1" s="1"/>
  <c r="GF42" i="1" s="1"/>
  <c r="GC42" i="1" a="1"/>
  <c r="GC42" i="1" s="1"/>
  <c r="GD42" i="1" s="1"/>
  <c r="GA42" i="1" a="1"/>
  <c r="GA42" i="1" s="1"/>
  <c r="GB42" i="1" s="1"/>
  <c r="KA41" i="1"/>
  <c r="JW41" i="1"/>
  <c r="JS41" i="1"/>
  <c r="JO41" i="1"/>
  <c r="JK41" i="1"/>
  <c r="JG41" i="1"/>
  <c r="JC41" i="1"/>
  <c r="IY41" i="1"/>
  <c r="IU41" i="1"/>
  <c r="IQ41" i="1"/>
  <c r="IM41" i="1"/>
  <c r="II41" i="1"/>
  <c r="HY41" i="1"/>
  <c r="HU41" i="1"/>
  <c r="HQ41" i="1"/>
  <c r="HM41" i="1"/>
  <c r="HI41" i="1"/>
  <c r="HE41" i="1"/>
  <c r="HA41" i="1"/>
  <c r="GW41" i="1"/>
  <c r="GS41" i="1"/>
  <c r="GO41" i="1"/>
  <c r="GK41" i="1"/>
  <c r="GG41" i="1"/>
  <c r="FW41" i="1"/>
  <c r="FS41" i="1"/>
  <c r="FO41" i="1"/>
  <c r="FK41" i="1"/>
  <c r="FG41" i="1"/>
  <c r="FC41" i="1"/>
  <c r="EY41" i="1"/>
  <c r="EU41" i="1"/>
  <c r="EQ41" i="1"/>
  <c r="EE41" i="1"/>
  <c r="DT41" i="1"/>
  <c r="DS41" i="1"/>
  <c r="DR41" i="1"/>
  <c r="DO41" i="1"/>
  <c r="DN41" i="1"/>
  <c r="DM41" i="1"/>
  <c r="DJ41" i="1"/>
  <c r="DI41" i="1"/>
  <c r="DH41" i="1"/>
  <c r="DE41" i="1"/>
  <c r="DD41" i="1"/>
  <c r="DC41" i="1"/>
  <c r="CZ41" i="1"/>
  <c r="CY41" i="1"/>
  <c r="CX41" i="1"/>
  <c r="CU41" i="1"/>
  <c r="CT41" i="1"/>
  <c r="CS41" i="1"/>
  <c r="CP41" i="1"/>
  <c r="CO41" i="1"/>
  <c r="CN41" i="1"/>
  <c r="CK41" i="1"/>
  <c r="CJ41" i="1"/>
  <c r="CI41" i="1"/>
  <c r="CF41" i="1"/>
  <c r="CE41" i="1"/>
  <c r="CD41" i="1"/>
  <c r="CA41" i="1"/>
  <c r="BZ41" i="1"/>
  <c r="BY41" i="1"/>
  <c r="BV41" i="1"/>
  <c r="BU41" i="1"/>
  <c r="BT41" i="1"/>
  <c r="BQ41" i="1"/>
  <c r="BP41" i="1"/>
  <c r="BO41" i="1"/>
  <c r="BF41" i="1"/>
  <c r="BM41" i="1" s="1"/>
  <c r="J41" i="1"/>
  <c r="I41" i="1"/>
  <c r="KA40" i="1"/>
  <c r="JW40" i="1"/>
  <c r="JS40" i="1"/>
  <c r="JO40" i="1"/>
  <c r="JK40" i="1"/>
  <c r="JG40" i="1"/>
  <c r="JC40" i="1"/>
  <c r="IY40" i="1"/>
  <c r="IU40" i="1"/>
  <c r="IQ40" i="1"/>
  <c r="IM40" i="1"/>
  <c r="II40" i="1"/>
  <c r="HY40" i="1"/>
  <c r="HU40" i="1"/>
  <c r="HQ40" i="1"/>
  <c r="HM40" i="1"/>
  <c r="HI40" i="1"/>
  <c r="HE40" i="1"/>
  <c r="HA40" i="1"/>
  <c r="GW40" i="1"/>
  <c r="GS40" i="1"/>
  <c r="GO40" i="1"/>
  <c r="GK40" i="1"/>
  <c r="GG40" i="1"/>
  <c r="FW40" i="1"/>
  <c r="FS40" i="1"/>
  <c r="FO40" i="1"/>
  <c r="FK40" i="1"/>
  <c r="FG40" i="1"/>
  <c r="FC40" i="1"/>
  <c r="EY40" i="1"/>
  <c r="EU40" i="1"/>
  <c r="EQ40" i="1"/>
  <c r="EE40" i="1"/>
  <c r="DT40" i="1"/>
  <c r="DS40" i="1"/>
  <c r="DR40" i="1"/>
  <c r="DO40" i="1"/>
  <c r="DN40" i="1"/>
  <c r="DM40" i="1"/>
  <c r="DJ40" i="1"/>
  <c r="DI40" i="1"/>
  <c r="DH40" i="1"/>
  <c r="DE40" i="1"/>
  <c r="DD40" i="1"/>
  <c r="DC40" i="1"/>
  <c r="CZ40" i="1"/>
  <c r="CY40" i="1"/>
  <c r="CX40" i="1"/>
  <c r="CU40" i="1"/>
  <c r="CT40" i="1"/>
  <c r="CS40" i="1"/>
  <c r="CP40" i="1"/>
  <c r="CO40" i="1"/>
  <c r="CN40" i="1"/>
  <c r="CK40" i="1"/>
  <c r="CJ40" i="1"/>
  <c r="CI40" i="1"/>
  <c r="CF40" i="1"/>
  <c r="CE40" i="1"/>
  <c r="CD40" i="1"/>
  <c r="CA40" i="1"/>
  <c r="BZ40" i="1"/>
  <c r="BY40" i="1"/>
  <c r="BV40" i="1"/>
  <c r="BU40" i="1"/>
  <c r="BT40" i="1"/>
  <c r="BQ40" i="1"/>
  <c r="BP40" i="1"/>
  <c r="BO40" i="1"/>
  <c r="BF40" i="1"/>
  <c r="BM40" i="1" s="1"/>
  <c r="BN40" i="1" s="1"/>
  <c r="J40" i="1"/>
  <c r="I40" i="1"/>
  <c r="KA39" i="1"/>
  <c r="JW39" i="1"/>
  <c r="JS39" i="1"/>
  <c r="JO39" i="1"/>
  <c r="JK39" i="1"/>
  <c r="JG39" i="1"/>
  <c r="JC39" i="1"/>
  <c r="IY39" i="1"/>
  <c r="IU39" i="1"/>
  <c r="IQ39" i="1"/>
  <c r="IM39" i="1"/>
  <c r="II39" i="1"/>
  <c r="HY39" i="1"/>
  <c r="HU39" i="1"/>
  <c r="HQ39" i="1"/>
  <c r="HM39" i="1"/>
  <c r="HI39" i="1"/>
  <c r="HE39" i="1"/>
  <c r="HA39" i="1"/>
  <c r="GW39" i="1"/>
  <c r="GS39" i="1"/>
  <c r="GO39" i="1"/>
  <c r="GK39" i="1"/>
  <c r="GG39" i="1"/>
  <c r="FW39" i="1"/>
  <c r="FS39" i="1"/>
  <c r="FO39" i="1"/>
  <c r="FK39" i="1"/>
  <c r="FG39" i="1"/>
  <c r="FC39" i="1"/>
  <c r="EY39" i="1"/>
  <c r="EU39" i="1"/>
  <c r="EQ39" i="1"/>
  <c r="EE39" i="1"/>
  <c r="DT39" i="1"/>
  <c r="DS39" i="1"/>
  <c r="DR39" i="1"/>
  <c r="DO39" i="1"/>
  <c r="DN39" i="1"/>
  <c r="DM39" i="1"/>
  <c r="DJ39" i="1"/>
  <c r="DI39" i="1"/>
  <c r="DH39" i="1"/>
  <c r="DE39" i="1"/>
  <c r="DD39" i="1"/>
  <c r="DC39" i="1"/>
  <c r="CZ39" i="1"/>
  <c r="CY39" i="1"/>
  <c r="CX39" i="1"/>
  <c r="CU39" i="1"/>
  <c r="CT39" i="1"/>
  <c r="CS39" i="1"/>
  <c r="CP39" i="1"/>
  <c r="CO39" i="1"/>
  <c r="CN39" i="1"/>
  <c r="CK39" i="1"/>
  <c r="CJ39" i="1"/>
  <c r="CI39" i="1"/>
  <c r="CF39" i="1"/>
  <c r="CE39" i="1"/>
  <c r="CD39" i="1"/>
  <c r="CA39" i="1"/>
  <c r="BZ39" i="1"/>
  <c r="BY39" i="1"/>
  <c r="BV39" i="1"/>
  <c r="BU39" i="1"/>
  <c r="BT39" i="1"/>
  <c r="BQ39" i="1"/>
  <c r="BP39" i="1"/>
  <c r="BO39" i="1"/>
  <c r="BF39" i="1"/>
  <c r="J39" i="1"/>
  <c r="I39" i="1"/>
  <c r="KA38" i="1"/>
  <c r="JW38" i="1"/>
  <c r="JS38" i="1"/>
  <c r="JO38" i="1"/>
  <c r="JK38" i="1"/>
  <c r="JG38" i="1"/>
  <c r="JC38" i="1"/>
  <c r="IY38" i="1"/>
  <c r="IU38" i="1"/>
  <c r="IQ38" i="1"/>
  <c r="IM38" i="1"/>
  <c r="II38" i="1"/>
  <c r="HY38" i="1"/>
  <c r="HU38" i="1"/>
  <c r="HQ38" i="1"/>
  <c r="HM38" i="1"/>
  <c r="HI38" i="1"/>
  <c r="HE38" i="1"/>
  <c r="HA38" i="1"/>
  <c r="GW38" i="1"/>
  <c r="GS38" i="1"/>
  <c r="GO38" i="1"/>
  <c r="GK38" i="1"/>
  <c r="GG38" i="1"/>
  <c r="FW38" i="1"/>
  <c r="FS38" i="1"/>
  <c r="FO38" i="1"/>
  <c r="FK38" i="1"/>
  <c r="FG38" i="1"/>
  <c r="FC38" i="1"/>
  <c r="EY38" i="1"/>
  <c r="EU38" i="1"/>
  <c r="EQ38" i="1"/>
  <c r="EE38" i="1"/>
  <c r="DT38" i="1"/>
  <c r="DS38" i="1"/>
  <c r="DR38" i="1"/>
  <c r="DO38" i="1"/>
  <c r="DN38" i="1"/>
  <c r="DM38" i="1"/>
  <c r="DJ38" i="1"/>
  <c r="DI38" i="1"/>
  <c r="DH38" i="1"/>
  <c r="DE38" i="1"/>
  <c r="DD38" i="1"/>
  <c r="DC38" i="1"/>
  <c r="CZ38" i="1"/>
  <c r="CY38" i="1"/>
  <c r="CX38" i="1"/>
  <c r="CU38" i="1"/>
  <c r="CT38" i="1"/>
  <c r="CS38" i="1"/>
  <c r="CP38" i="1"/>
  <c r="CO38" i="1"/>
  <c r="CN38" i="1"/>
  <c r="CK38" i="1"/>
  <c r="CJ38" i="1"/>
  <c r="CI38" i="1"/>
  <c r="CF38" i="1"/>
  <c r="CE38" i="1"/>
  <c r="CD38" i="1"/>
  <c r="CA38" i="1"/>
  <c r="BZ38" i="1"/>
  <c r="BY38" i="1"/>
  <c r="BV38" i="1"/>
  <c r="BU38" i="1"/>
  <c r="BT38" i="1"/>
  <c r="BQ38" i="1"/>
  <c r="BP38" i="1"/>
  <c r="BO38" i="1"/>
  <c r="BF38" i="1"/>
  <c r="BM38" i="1" s="1"/>
  <c r="J38" i="1"/>
  <c r="I38" i="1"/>
  <c r="KA37" i="1"/>
  <c r="JW37" i="1"/>
  <c r="JS37" i="1"/>
  <c r="JO37" i="1"/>
  <c r="JK37" i="1"/>
  <c r="JG37" i="1"/>
  <c r="JC37" i="1"/>
  <c r="IY37" i="1"/>
  <c r="IU37" i="1"/>
  <c r="IQ37" i="1"/>
  <c r="IM37" i="1"/>
  <c r="II37" i="1"/>
  <c r="HY37" i="1"/>
  <c r="HU37" i="1"/>
  <c r="HQ37" i="1"/>
  <c r="HM37" i="1"/>
  <c r="HI37" i="1"/>
  <c r="HE37" i="1"/>
  <c r="HA37" i="1"/>
  <c r="GW37" i="1"/>
  <c r="GS37" i="1"/>
  <c r="GO37" i="1"/>
  <c r="GK37" i="1"/>
  <c r="GG37" i="1"/>
  <c r="FW37" i="1"/>
  <c r="FS37" i="1"/>
  <c r="FO37" i="1"/>
  <c r="FK37" i="1"/>
  <c r="FG37" i="1"/>
  <c r="FC37" i="1"/>
  <c r="EY37" i="1"/>
  <c r="EU37" i="1"/>
  <c r="EQ37" i="1"/>
  <c r="EE37" i="1"/>
  <c r="DT37" i="1"/>
  <c r="DS37" i="1"/>
  <c r="DR37" i="1"/>
  <c r="DO37" i="1"/>
  <c r="DN37" i="1"/>
  <c r="DM37" i="1"/>
  <c r="DJ37" i="1"/>
  <c r="DI37" i="1"/>
  <c r="DH37" i="1"/>
  <c r="DE37" i="1"/>
  <c r="DD37" i="1"/>
  <c r="DC37" i="1"/>
  <c r="CZ37" i="1"/>
  <c r="CY37" i="1"/>
  <c r="CX37" i="1"/>
  <c r="CU37" i="1"/>
  <c r="CT37" i="1"/>
  <c r="CS37" i="1"/>
  <c r="CP37" i="1"/>
  <c r="CO37" i="1"/>
  <c r="CN37" i="1"/>
  <c r="CJ37" i="1"/>
  <c r="CI37" i="1"/>
  <c r="CF37" i="1"/>
  <c r="CE37" i="1"/>
  <c r="CD37" i="1"/>
  <c r="BZ37" i="1"/>
  <c r="BY37" i="1"/>
  <c r="BV37" i="1"/>
  <c r="BU37" i="1"/>
  <c r="BT37" i="1"/>
  <c r="BQ37" i="1"/>
  <c r="BP37" i="1"/>
  <c r="BO37" i="1"/>
  <c r="BF37" i="1"/>
  <c r="BI37" i="1" s="1"/>
  <c r="BJ37" i="1" s="1"/>
  <c r="J37" i="1"/>
  <c r="I37" i="1"/>
  <c r="EC36" i="1"/>
  <c r="ED36" i="1" s="1"/>
  <c r="EA36" i="1"/>
  <c r="EB36" i="1" s="1"/>
  <c r="DY36" i="1"/>
  <c r="DZ36" i="1" s="1"/>
  <c r="DW36" i="1"/>
  <c r="DX36" i="1" s="1"/>
  <c r="BM36" i="1"/>
  <c r="BN36" i="1" s="1"/>
  <c r="BK36" i="1"/>
  <c r="BL36" i="1" s="1"/>
  <c r="BI36" i="1"/>
  <c r="BJ36" i="1" s="1"/>
  <c r="BM35" i="1"/>
  <c r="BN35" i="1" s="1"/>
  <c r="BK35" i="1"/>
  <c r="BL35" i="1" s="1"/>
  <c r="BI35" i="1"/>
  <c r="BJ35" i="1" s="1"/>
  <c r="KI34" i="1" a="1"/>
  <c r="KI34" i="1" s="1"/>
  <c r="KJ34" i="1" s="1"/>
  <c r="KG34" i="1" a="1"/>
  <c r="KG34" i="1" s="1"/>
  <c r="KH34" i="1" s="1"/>
  <c r="KE34" i="1" a="1"/>
  <c r="KE34" i="1" s="1"/>
  <c r="KF34" i="1" s="1"/>
  <c r="IG34" i="1" a="1"/>
  <c r="IG34" i="1" s="1"/>
  <c r="IH34" i="1" s="1"/>
  <c r="IE34" i="1" a="1"/>
  <c r="IE34" i="1" s="1"/>
  <c r="IF34" i="1" s="1"/>
  <c r="IC34" i="1" a="1"/>
  <c r="IC34" i="1" s="1"/>
  <c r="ID34" i="1" s="1"/>
  <c r="GE34" i="1"/>
  <c r="GF34" i="1" s="1"/>
  <c r="GC34" i="1"/>
  <c r="GA34" i="1"/>
  <c r="GB34" i="1" s="1"/>
  <c r="DO34" i="1"/>
  <c r="EC34" i="1" s="1" a="1"/>
  <c r="EC34" i="1" s="1"/>
  <c r="ED34" i="1" s="1"/>
  <c r="BF34" i="1"/>
  <c r="J34" i="1"/>
  <c r="KI33" i="1" a="1"/>
  <c r="KI33" i="1" s="1"/>
  <c r="KJ33" i="1" s="1"/>
  <c r="KG33" i="1" a="1"/>
  <c r="KG33" i="1" s="1"/>
  <c r="KH33" i="1" s="1"/>
  <c r="KE33" i="1" a="1"/>
  <c r="KE33" i="1" s="1"/>
  <c r="KF33" i="1" s="1"/>
  <c r="IG33" i="1" a="1"/>
  <c r="IG33" i="1" s="1"/>
  <c r="IH33" i="1" s="1"/>
  <c r="IE33" i="1" a="1"/>
  <c r="IE33" i="1" s="1"/>
  <c r="IF33" i="1" s="1"/>
  <c r="IC33" i="1" a="1"/>
  <c r="IC33" i="1" s="1"/>
  <c r="ID33" i="1" s="1"/>
  <c r="GE33" i="1"/>
  <c r="GC33" i="1"/>
  <c r="GD33" i="1" s="1"/>
  <c r="GA33" i="1"/>
  <c r="DO33" i="1"/>
  <c r="DW33" i="1" s="1" a="1"/>
  <c r="DW33" i="1" s="1"/>
  <c r="DX33" i="1" s="1"/>
  <c r="BF33" i="1"/>
  <c r="J33" i="1"/>
  <c r="KI32" i="1" a="1"/>
  <c r="KI32" i="1" s="1"/>
  <c r="KG32" i="1" a="1"/>
  <c r="KG32" i="1" s="1"/>
  <c r="KE32" i="1" a="1"/>
  <c r="KE32" i="1" s="1"/>
  <c r="IG32" i="1" a="1"/>
  <c r="IG32" i="1" s="1"/>
  <c r="IE32" i="1" a="1"/>
  <c r="IE32" i="1" s="1"/>
  <c r="IC32" i="1" a="1"/>
  <c r="IC32" i="1" s="1"/>
  <c r="GE32" i="1"/>
  <c r="GC32" i="1"/>
  <c r="GA32" i="1"/>
  <c r="DO32" i="1"/>
  <c r="DW32" i="1" s="1" a="1"/>
  <c r="DW32" i="1" s="1"/>
  <c r="BF32" i="1"/>
  <c r="J32" i="1"/>
  <c r="KI31" i="1" a="1"/>
  <c r="KI31" i="1" s="1"/>
  <c r="KJ31" i="1" s="1"/>
  <c r="KG31" i="1" a="1"/>
  <c r="KG31" i="1" s="1"/>
  <c r="KH31" i="1" s="1"/>
  <c r="KE31" i="1" a="1"/>
  <c r="KE31" i="1" s="1"/>
  <c r="IG31" i="1" a="1"/>
  <c r="IG31" i="1" s="1"/>
  <c r="IH31" i="1" s="1"/>
  <c r="IE31" i="1" a="1"/>
  <c r="IE31" i="1" s="1"/>
  <c r="IC31" i="1" a="1"/>
  <c r="IC31" i="1" s="1"/>
  <c r="GE31" i="1"/>
  <c r="GC31" i="1"/>
  <c r="GA31" i="1"/>
  <c r="DO31" i="1"/>
  <c r="DY31" i="1" s="1" a="1"/>
  <c r="DY31" i="1" s="1"/>
  <c r="BF31" i="1"/>
  <c r="J31" i="1"/>
  <c r="KI30" i="1" a="1"/>
  <c r="KI30" i="1" s="1"/>
  <c r="KG30" i="1" a="1"/>
  <c r="KG30" i="1" s="1"/>
  <c r="KE30" i="1" a="1"/>
  <c r="KE30" i="1" s="1"/>
  <c r="IG30" i="1" a="1"/>
  <c r="IG30" i="1" s="1"/>
  <c r="IE30" i="1" a="1"/>
  <c r="IE30" i="1" s="1"/>
  <c r="IC30" i="1" a="1"/>
  <c r="IC30" i="1" s="1"/>
  <c r="GE30" i="1"/>
  <c r="GC30" i="1"/>
  <c r="GA30" i="1"/>
  <c r="DO30" i="1"/>
  <c r="EC30" i="1" s="1" a="1"/>
  <c r="EC30" i="1" s="1"/>
  <c r="BF30" i="1"/>
  <c r="J30" i="1"/>
  <c r="KI29" i="1" a="1"/>
  <c r="KI29" i="1" s="1"/>
  <c r="KJ29" i="1" s="1"/>
  <c r="KG29" i="1" a="1"/>
  <c r="KG29" i="1" s="1"/>
  <c r="KE29" i="1" a="1"/>
  <c r="KE29" i="1" s="1"/>
  <c r="IG29" i="1" a="1"/>
  <c r="IG29" i="1" s="1"/>
  <c r="IH29" i="1" s="1"/>
  <c r="IE29" i="1" a="1"/>
  <c r="IE29" i="1" s="1"/>
  <c r="IC29" i="1" a="1"/>
  <c r="IC29" i="1" s="1"/>
  <c r="GE29" i="1"/>
  <c r="GF29" i="1" s="1"/>
  <c r="GC29" i="1"/>
  <c r="GA29" i="1"/>
  <c r="DO29" i="1"/>
  <c r="EC29" i="1" s="1" a="1"/>
  <c r="EC29" i="1" s="1"/>
  <c r="ED29" i="1" s="1"/>
  <c r="BF29" i="1"/>
  <c r="J29" i="1"/>
  <c r="KI28" i="1" a="1"/>
  <c r="KI28" i="1" s="1"/>
  <c r="KG28" i="1" a="1"/>
  <c r="KG28" i="1" s="1"/>
  <c r="KE28" i="1" a="1"/>
  <c r="KE28" i="1" s="1"/>
  <c r="IG28" i="1" a="1"/>
  <c r="IG28" i="1" s="1"/>
  <c r="IE28" i="1" a="1"/>
  <c r="IE28" i="1" s="1"/>
  <c r="IC28" i="1" a="1"/>
  <c r="IC28" i="1" s="1"/>
  <c r="GE28" i="1"/>
  <c r="GC28" i="1"/>
  <c r="GA28" i="1"/>
  <c r="DO28" i="1"/>
  <c r="EA28" i="1" s="1" a="1"/>
  <c r="EA28" i="1" s="1"/>
  <c r="BF28" i="1"/>
  <c r="J28" i="1"/>
  <c r="KI27" i="1" a="1"/>
  <c r="KI27" i="1" s="1"/>
  <c r="KJ27" i="1" s="1"/>
  <c r="KG27" i="1" a="1"/>
  <c r="KG27" i="1" s="1"/>
  <c r="KH27" i="1" s="1"/>
  <c r="KE27" i="1" a="1"/>
  <c r="KE27" i="1" s="1"/>
  <c r="IG27" i="1" a="1"/>
  <c r="IG27" i="1" s="1"/>
  <c r="IE27" i="1" a="1"/>
  <c r="IE27" i="1" s="1"/>
  <c r="IC27" i="1" a="1"/>
  <c r="IC27" i="1" s="1"/>
  <c r="GE27" i="1"/>
  <c r="GF27" i="1" s="1"/>
  <c r="GC27" i="1"/>
  <c r="GA27" i="1"/>
  <c r="DO27" i="1"/>
  <c r="DY27" i="1" s="1" a="1"/>
  <c r="DY27" i="1" s="1"/>
  <c r="BF27" i="1"/>
  <c r="J27" i="1"/>
  <c r="KI26" i="1" a="1"/>
  <c r="KI26" i="1" s="1"/>
  <c r="KG26" i="1" a="1"/>
  <c r="KG26" i="1" s="1"/>
  <c r="KH26" i="1" s="1"/>
  <c r="KE26" i="1" a="1"/>
  <c r="KE26" i="1" s="1"/>
  <c r="KF26" i="1" s="1"/>
  <c r="IG26" i="1" a="1"/>
  <c r="IG26" i="1" s="1"/>
  <c r="IH26" i="1" s="1"/>
  <c r="IE26" i="1" a="1"/>
  <c r="IE26" i="1" s="1"/>
  <c r="IC26" i="1" a="1"/>
  <c r="IC26" i="1" s="1"/>
  <c r="GE26" i="1"/>
  <c r="GC26" i="1"/>
  <c r="GA26" i="1"/>
  <c r="GB26" i="1" s="1"/>
  <c r="DO26" i="1"/>
  <c r="DW26" i="1" s="1" a="1"/>
  <c r="DW26" i="1" s="1"/>
  <c r="DX26" i="1" s="1"/>
  <c r="BF26" i="1"/>
  <c r="J26" i="1"/>
  <c r="KI25" i="1" a="1"/>
  <c r="KI25" i="1" s="1"/>
  <c r="KJ25" i="1" s="1"/>
  <c r="KG25" i="1" a="1"/>
  <c r="KG25" i="1" s="1"/>
  <c r="KH25" i="1" s="1"/>
  <c r="KE25" i="1" a="1"/>
  <c r="KE25" i="1" s="1"/>
  <c r="KF25" i="1" s="1"/>
  <c r="IG25" i="1" a="1"/>
  <c r="IG25" i="1" s="1"/>
  <c r="IH25" i="1" s="1"/>
  <c r="IE25" i="1" a="1"/>
  <c r="IE25" i="1" s="1"/>
  <c r="IC25" i="1" a="1"/>
  <c r="IC25" i="1" s="1"/>
  <c r="ID25" i="1" s="1"/>
  <c r="GE25" i="1"/>
  <c r="GC25" i="1"/>
  <c r="GA25" i="1"/>
  <c r="GB25" i="1" s="1"/>
  <c r="DO25" i="1"/>
  <c r="BF25" i="1"/>
  <c r="J25" i="1"/>
  <c r="KI24" i="1" a="1"/>
  <c r="KI24" i="1" s="1"/>
  <c r="KJ24" i="1" s="1"/>
  <c r="KG24" i="1" a="1"/>
  <c r="KG24" i="1" s="1"/>
  <c r="KH24" i="1" s="1"/>
  <c r="KE24" i="1" a="1"/>
  <c r="KE24" i="1" s="1"/>
  <c r="KF24" i="1" s="1"/>
  <c r="IG24" i="1" a="1"/>
  <c r="IG24" i="1" s="1"/>
  <c r="IH24" i="1" s="1"/>
  <c r="IE24" i="1" a="1"/>
  <c r="IE24" i="1" s="1"/>
  <c r="IF24" i="1" s="1"/>
  <c r="IC24" i="1" a="1"/>
  <c r="IC24" i="1" s="1"/>
  <c r="ID24" i="1" s="1"/>
  <c r="GE24" i="1"/>
  <c r="GF24" i="1" s="1"/>
  <c r="GC24" i="1"/>
  <c r="GD24" i="1" s="1"/>
  <c r="GA24" i="1"/>
  <c r="GB24" i="1" s="1"/>
  <c r="DO24" i="1"/>
  <c r="EC24" i="1" s="1" a="1"/>
  <c r="EC24" i="1" s="1"/>
  <c r="ED24" i="1" s="1"/>
  <c r="BF24" i="1"/>
  <c r="J24" i="1"/>
  <c r="KI23" i="1" a="1"/>
  <c r="KI23" i="1" s="1"/>
  <c r="KG23" i="1" a="1"/>
  <c r="KG23" i="1" s="1"/>
  <c r="KE23" i="1" a="1"/>
  <c r="KE23" i="1" s="1"/>
  <c r="IG23" i="1" a="1"/>
  <c r="IG23" i="1" s="1"/>
  <c r="IH23" i="1" s="1"/>
  <c r="IE23" i="1" a="1"/>
  <c r="IE23" i="1" s="1"/>
  <c r="IF23" i="1" s="1"/>
  <c r="IC23" i="1" a="1"/>
  <c r="IC23" i="1" s="1"/>
  <c r="GE23" i="1"/>
  <c r="GC23" i="1"/>
  <c r="GA23" i="1"/>
  <c r="DO23" i="1"/>
  <c r="BF23" i="1"/>
  <c r="J23" i="1"/>
  <c r="JW16" i="1"/>
  <c r="JS16" i="1"/>
  <c r="JO16" i="1"/>
  <c r="JK16" i="1"/>
  <c r="JG16" i="1"/>
  <c r="JC16" i="1"/>
  <c r="IY16" i="1"/>
  <c r="IU16" i="1"/>
  <c r="IQ16" i="1"/>
  <c r="IM16" i="1"/>
  <c r="II16" i="1"/>
  <c r="HY16" i="1"/>
  <c r="HU16" i="1"/>
  <c r="HQ16" i="1"/>
  <c r="HM16" i="1"/>
  <c r="HI16" i="1"/>
  <c r="HE16" i="1"/>
  <c r="HA16" i="1"/>
  <c r="GW16" i="1"/>
  <c r="GS16" i="1"/>
  <c r="GO16" i="1"/>
  <c r="GK16" i="1"/>
  <c r="GG16" i="1"/>
  <c r="FW16" i="1"/>
  <c r="FS16" i="1"/>
  <c r="FO16" i="1"/>
  <c r="FK16" i="1"/>
  <c r="FG16" i="1"/>
  <c r="FC16" i="1"/>
  <c r="EY16" i="1"/>
  <c r="EU16" i="1"/>
  <c r="EQ16" i="1"/>
  <c r="EM16" i="1"/>
  <c r="EI16" i="1"/>
  <c r="EE16" i="1"/>
  <c r="DT16" i="1"/>
  <c r="DS16" i="1"/>
  <c r="DR16" i="1"/>
  <c r="DO16" i="1"/>
  <c r="DN16" i="1"/>
  <c r="DM16" i="1"/>
  <c r="DJ16" i="1"/>
  <c r="DI16" i="1"/>
  <c r="DH16" i="1"/>
  <c r="DE16" i="1"/>
  <c r="DD16" i="1"/>
  <c r="DC16" i="1"/>
  <c r="CZ16" i="1"/>
  <c r="CY16" i="1"/>
  <c r="CX16" i="1"/>
  <c r="CU16" i="1"/>
  <c r="CT16" i="1"/>
  <c r="CS16" i="1"/>
  <c r="CP16" i="1"/>
  <c r="CO16" i="1"/>
  <c r="CN16" i="1"/>
  <c r="CK16" i="1"/>
  <c r="CJ16" i="1"/>
  <c r="CI16" i="1"/>
  <c r="CF16" i="1"/>
  <c r="CE16" i="1"/>
  <c r="CD16" i="1"/>
  <c r="CA16" i="1"/>
  <c r="BZ16" i="1"/>
  <c r="BY16" i="1"/>
  <c r="BV16" i="1"/>
  <c r="BU16" i="1"/>
  <c r="BT16" i="1"/>
  <c r="BQ16" i="1"/>
  <c r="BP16" i="1"/>
  <c r="BO16" i="1"/>
  <c r="BF16" i="1"/>
  <c r="BI16" i="1" s="1"/>
  <c r="BJ16" i="1" s="1"/>
  <c r="J16" i="1"/>
  <c r="I16" i="1"/>
  <c r="JW15" i="1"/>
  <c r="JS15" i="1"/>
  <c r="JO15" i="1"/>
  <c r="JK15" i="1"/>
  <c r="JG15" i="1"/>
  <c r="JC15" i="1"/>
  <c r="IY15" i="1"/>
  <c r="IU15" i="1"/>
  <c r="IQ15" i="1"/>
  <c r="IM15" i="1"/>
  <c r="II15" i="1"/>
  <c r="HY15" i="1"/>
  <c r="HU15" i="1"/>
  <c r="HQ15" i="1"/>
  <c r="HM15" i="1"/>
  <c r="HI15" i="1"/>
  <c r="HE15" i="1"/>
  <c r="HA15" i="1"/>
  <c r="GW15" i="1"/>
  <c r="GS15" i="1"/>
  <c r="GO15" i="1"/>
  <c r="GK15" i="1"/>
  <c r="GG15" i="1"/>
  <c r="FW15" i="1"/>
  <c r="FS15" i="1"/>
  <c r="FO15" i="1"/>
  <c r="FK15" i="1"/>
  <c r="FG15" i="1"/>
  <c r="FC15" i="1"/>
  <c r="EY15" i="1"/>
  <c r="EU15" i="1"/>
  <c r="EQ15" i="1"/>
  <c r="EM15" i="1"/>
  <c r="EI15" i="1"/>
  <c r="EE15" i="1"/>
  <c r="DT15" i="1"/>
  <c r="DS15" i="1"/>
  <c r="DR15" i="1"/>
  <c r="DO15" i="1"/>
  <c r="DN15" i="1"/>
  <c r="DM15" i="1"/>
  <c r="DJ15" i="1"/>
  <c r="DI15" i="1"/>
  <c r="DH15" i="1"/>
  <c r="DE15" i="1"/>
  <c r="DD15" i="1"/>
  <c r="DC15" i="1"/>
  <c r="CZ15" i="1"/>
  <c r="CY15" i="1"/>
  <c r="CX15" i="1"/>
  <c r="CU15" i="1"/>
  <c r="CT15" i="1"/>
  <c r="CS15" i="1"/>
  <c r="CP15" i="1"/>
  <c r="CO15" i="1"/>
  <c r="CN15" i="1"/>
  <c r="CK15" i="1"/>
  <c r="CJ15" i="1"/>
  <c r="CI15" i="1"/>
  <c r="CF15" i="1"/>
  <c r="CE15" i="1"/>
  <c r="CD15" i="1"/>
  <c r="CA15" i="1"/>
  <c r="BZ15" i="1"/>
  <c r="BY15" i="1"/>
  <c r="BV15" i="1"/>
  <c r="BU15" i="1"/>
  <c r="BT15" i="1"/>
  <c r="BQ15" i="1"/>
  <c r="BP15" i="1"/>
  <c r="BO15" i="1"/>
  <c r="BF15" i="1"/>
  <c r="BK15" i="1" s="1"/>
  <c r="J15" i="1"/>
  <c r="I15" i="1"/>
  <c r="JW14" i="1"/>
  <c r="JS14" i="1"/>
  <c r="JO14" i="1"/>
  <c r="JK14" i="1"/>
  <c r="JG14" i="1"/>
  <c r="JC14" i="1"/>
  <c r="IY14" i="1"/>
  <c r="IU14" i="1"/>
  <c r="IQ14" i="1"/>
  <c r="IM14" i="1"/>
  <c r="II14" i="1"/>
  <c r="HY14" i="1"/>
  <c r="HU14" i="1"/>
  <c r="HQ14" i="1"/>
  <c r="HM14" i="1"/>
  <c r="HI14" i="1"/>
  <c r="HE14" i="1"/>
  <c r="HA14" i="1"/>
  <c r="GW14" i="1"/>
  <c r="GS14" i="1"/>
  <c r="GO14" i="1"/>
  <c r="GK14" i="1"/>
  <c r="GG14" i="1"/>
  <c r="FW14" i="1"/>
  <c r="FS14" i="1"/>
  <c r="FO14" i="1"/>
  <c r="FK14" i="1"/>
  <c r="FG14" i="1"/>
  <c r="FC14" i="1"/>
  <c r="EY14" i="1"/>
  <c r="EU14" i="1"/>
  <c r="EQ14" i="1"/>
  <c r="EM14" i="1"/>
  <c r="EI14" i="1"/>
  <c r="EE14" i="1"/>
  <c r="DT14" i="1"/>
  <c r="DS14" i="1"/>
  <c r="DR14" i="1"/>
  <c r="DO14" i="1"/>
  <c r="DN14" i="1"/>
  <c r="DM14" i="1"/>
  <c r="DJ14" i="1"/>
  <c r="DI14" i="1"/>
  <c r="DH14" i="1"/>
  <c r="DE14" i="1"/>
  <c r="DD14" i="1"/>
  <c r="DC14" i="1"/>
  <c r="CZ14" i="1"/>
  <c r="CY14" i="1"/>
  <c r="CX14" i="1"/>
  <c r="CU14" i="1"/>
  <c r="CT14" i="1"/>
  <c r="CS14" i="1"/>
  <c r="CP14" i="1"/>
  <c r="CO14" i="1"/>
  <c r="CN14" i="1"/>
  <c r="CK14" i="1"/>
  <c r="CJ14" i="1"/>
  <c r="CI14" i="1"/>
  <c r="CF14" i="1"/>
  <c r="CE14" i="1"/>
  <c r="CD14" i="1"/>
  <c r="CA14" i="1"/>
  <c r="BZ14" i="1"/>
  <c r="BY14" i="1"/>
  <c r="BV14" i="1"/>
  <c r="BU14" i="1"/>
  <c r="BT14" i="1"/>
  <c r="BQ14" i="1"/>
  <c r="BP14" i="1"/>
  <c r="BO14" i="1"/>
  <c r="BF14" i="1"/>
  <c r="BI14" i="1" s="1"/>
  <c r="J14" i="1"/>
  <c r="I14" i="1"/>
  <c r="JW13" i="1"/>
  <c r="JS13" i="1"/>
  <c r="JO13" i="1"/>
  <c r="JK13" i="1"/>
  <c r="JG13" i="1"/>
  <c r="JC13" i="1"/>
  <c r="IY13" i="1"/>
  <c r="IU13" i="1"/>
  <c r="IQ13" i="1"/>
  <c r="IM13" i="1"/>
  <c r="II13" i="1"/>
  <c r="HY13" i="1"/>
  <c r="HU13" i="1"/>
  <c r="HQ13" i="1"/>
  <c r="HM13" i="1"/>
  <c r="HI13" i="1"/>
  <c r="HE13" i="1"/>
  <c r="HA13" i="1"/>
  <c r="GW13" i="1"/>
  <c r="GS13" i="1"/>
  <c r="GO13" i="1"/>
  <c r="GK13" i="1"/>
  <c r="GG13" i="1"/>
  <c r="FW13" i="1"/>
  <c r="FS13" i="1"/>
  <c r="FO13" i="1"/>
  <c r="FK13" i="1"/>
  <c r="FG13" i="1"/>
  <c r="FC13" i="1"/>
  <c r="EY13" i="1"/>
  <c r="EU13" i="1"/>
  <c r="EQ13" i="1"/>
  <c r="EM13" i="1"/>
  <c r="EI13" i="1"/>
  <c r="EE13" i="1"/>
  <c r="DT13" i="1"/>
  <c r="DS13" i="1"/>
  <c r="DR13" i="1"/>
  <c r="DO13" i="1"/>
  <c r="DN13" i="1"/>
  <c r="DM13" i="1"/>
  <c r="DJ13" i="1"/>
  <c r="DI13" i="1"/>
  <c r="DH13" i="1"/>
  <c r="DE13" i="1"/>
  <c r="DD13" i="1"/>
  <c r="DC13" i="1"/>
  <c r="CZ13" i="1"/>
  <c r="CY13" i="1"/>
  <c r="CX13" i="1"/>
  <c r="CU13" i="1"/>
  <c r="CT13" i="1"/>
  <c r="CS13" i="1"/>
  <c r="CP13" i="1"/>
  <c r="CO13" i="1"/>
  <c r="CN13" i="1"/>
  <c r="CK13" i="1"/>
  <c r="CJ13" i="1"/>
  <c r="CI13" i="1"/>
  <c r="CF13" i="1"/>
  <c r="CE13" i="1"/>
  <c r="CD13" i="1"/>
  <c r="CA13" i="1"/>
  <c r="BZ13" i="1"/>
  <c r="BY13" i="1"/>
  <c r="BV13" i="1"/>
  <c r="BU13" i="1"/>
  <c r="BT13" i="1"/>
  <c r="BQ13" i="1"/>
  <c r="BP13" i="1"/>
  <c r="BO13" i="1"/>
  <c r="BF13" i="1"/>
  <c r="BM13" i="1" s="1"/>
  <c r="J13" i="1"/>
  <c r="I13" i="1"/>
  <c r="JW12" i="1"/>
  <c r="JS12" i="1"/>
  <c r="JO12" i="1"/>
  <c r="JK12" i="1"/>
  <c r="JG12" i="1"/>
  <c r="JC12" i="1"/>
  <c r="IY12" i="1"/>
  <c r="IU12" i="1"/>
  <c r="IQ12" i="1"/>
  <c r="IM12" i="1"/>
  <c r="II12" i="1"/>
  <c r="HY12" i="1"/>
  <c r="HU12" i="1"/>
  <c r="HQ12" i="1"/>
  <c r="HM12" i="1"/>
  <c r="HI12" i="1"/>
  <c r="HE12" i="1"/>
  <c r="HA12" i="1"/>
  <c r="GW12" i="1"/>
  <c r="GS12" i="1"/>
  <c r="GO12" i="1"/>
  <c r="GK12" i="1"/>
  <c r="GG12" i="1"/>
  <c r="FW12" i="1"/>
  <c r="FS12" i="1"/>
  <c r="FO12" i="1"/>
  <c r="FK12" i="1"/>
  <c r="FG12" i="1"/>
  <c r="FC12" i="1"/>
  <c r="EY12" i="1"/>
  <c r="EU12" i="1"/>
  <c r="EQ12" i="1"/>
  <c r="EM12" i="1"/>
  <c r="EI12" i="1"/>
  <c r="EE12" i="1"/>
  <c r="DT12" i="1"/>
  <c r="DS12" i="1"/>
  <c r="DR12" i="1"/>
  <c r="DO12" i="1"/>
  <c r="DN12" i="1"/>
  <c r="DM12" i="1"/>
  <c r="DJ12" i="1"/>
  <c r="DI12" i="1"/>
  <c r="DH12" i="1"/>
  <c r="DE12" i="1"/>
  <c r="DD12" i="1"/>
  <c r="DC12" i="1"/>
  <c r="CZ12" i="1"/>
  <c r="CY12" i="1"/>
  <c r="CX12" i="1"/>
  <c r="CU12" i="1"/>
  <c r="CT12" i="1"/>
  <c r="CS12" i="1"/>
  <c r="CP12" i="1"/>
  <c r="CO12" i="1"/>
  <c r="CN12" i="1"/>
  <c r="CK12" i="1"/>
  <c r="CJ12" i="1"/>
  <c r="CI12" i="1"/>
  <c r="CF12" i="1"/>
  <c r="CE12" i="1"/>
  <c r="CD12" i="1"/>
  <c r="CA12" i="1"/>
  <c r="BZ12" i="1"/>
  <c r="BY12" i="1"/>
  <c r="BV12" i="1"/>
  <c r="BU12" i="1"/>
  <c r="BT12" i="1"/>
  <c r="BQ12" i="1"/>
  <c r="BP12" i="1"/>
  <c r="BO12" i="1"/>
  <c r="BF12" i="1"/>
  <c r="BM12" i="1" s="1"/>
  <c r="J12" i="1"/>
  <c r="I12" i="1"/>
  <c r="JW11" i="1"/>
  <c r="JS11" i="1"/>
  <c r="JO11" i="1"/>
  <c r="JK11" i="1"/>
  <c r="JG11" i="1"/>
  <c r="JC11" i="1"/>
  <c r="IY11" i="1"/>
  <c r="IU11" i="1"/>
  <c r="IQ11" i="1"/>
  <c r="IM11" i="1"/>
  <c r="II11" i="1"/>
  <c r="HY11" i="1"/>
  <c r="HU11" i="1"/>
  <c r="HQ11" i="1"/>
  <c r="HM11" i="1"/>
  <c r="HI11" i="1"/>
  <c r="HE11" i="1"/>
  <c r="HA11" i="1"/>
  <c r="GW11" i="1"/>
  <c r="GS11" i="1"/>
  <c r="GO11" i="1"/>
  <c r="GK11" i="1"/>
  <c r="GG11" i="1"/>
  <c r="FW11" i="1"/>
  <c r="FS11" i="1"/>
  <c r="FO11" i="1"/>
  <c r="FK11" i="1"/>
  <c r="FG11" i="1"/>
  <c r="FC11" i="1"/>
  <c r="EY11" i="1"/>
  <c r="EU11" i="1"/>
  <c r="EQ11" i="1"/>
  <c r="EM11" i="1"/>
  <c r="EI11" i="1"/>
  <c r="EE11" i="1"/>
  <c r="DT11" i="1"/>
  <c r="DS11" i="1"/>
  <c r="DR11" i="1"/>
  <c r="DO11" i="1"/>
  <c r="DN11" i="1"/>
  <c r="DM11" i="1"/>
  <c r="DJ11" i="1"/>
  <c r="DI11" i="1"/>
  <c r="DH11" i="1"/>
  <c r="DE11" i="1"/>
  <c r="DD11" i="1"/>
  <c r="DC11" i="1"/>
  <c r="CZ11" i="1"/>
  <c r="CY11" i="1"/>
  <c r="CX11" i="1"/>
  <c r="CU11" i="1"/>
  <c r="CT11" i="1"/>
  <c r="CS11" i="1"/>
  <c r="CP11" i="1"/>
  <c r="CO11" i="1"/>
  <c r="CN11" i="1"/>
  <c r="CK11" i="1"/>
  <c r="CJ11" i="1"/>
  <c r="CI11" i="1"/>
  <c r="CF11" i="1"/>
  <c r="CE11" i="1"/>
  <c r="CD11" i="1"/>
  <c r="CA11" i="1"/>
  <c r="BZ11" i="1"/>
  <c r="BY11" i="1"/>
  <c r="BV11" i="1"/>
  <c r="BU11" i="1"/>
  <c r="BT11" i="1"/>
  <c r="BQ11" i="1"/>
  <c r="BP11" i="1"/>
  <c r="BO11" i="1"/>
  <c r="BF11" i="1"/>
  <c r="BK11" i="1" s="1"/>
  <c r="BL11" i="1" s="1"/>
  <c r="J11" i="1"/>
  <c r="I11" i="1"/>
  <c r="JW10" i="1"/>
  <c r="JS10" i="1"/>
  <c r="JO10" i="1"/>
  <c r="JK10" i="1"/>
  <c r="JG10" i="1"/>
  <c r="JC10" i="1"/>
  <c r="IY10" i="1"/>
  <c r="IU10" i="1"/>
  <c r="IQ10" i="1"/>
  <c r="IM10" i="1"/>
  <c r="II10" i="1"/>
  <c r="HY10" i="1"/>
  <c r="HU10" i="1"/>
  <c r="HQ10" i="1"/>
  <c r="HM10" i="1"/>
  <c r="HI10" i="1"/>
  <c r="HE10" i="1"/>
  <c r="HA10" i="1"/>
  <c r="GW10" i="1"/>
  <c r="GS10" i="1"/>
  <c r="GO10" i="1"/>
  <c r="GK10" i="1"/>
  <c r="GG10" i="1"/>
  <c r="FW10" i="1"/>
  <c r="FS10" i="1"/>
  <c r="FO10" i="1"/>
  <c r="FK10" i="1"/>
  <c r="FG10" i="1"/>
  <c r="FC10" i="1"/>
  <c r="EY10" i="1"/>
  <c r="EU10" i="1"/>
  <c r="EQ10" i="1"/>
  <c r="EM10" i="1"/>
  <c r="EI10" i="1"/>
  <c r="EE10" i="1"/>
  <c r="DT10" i="1"/>
  <c r="DS10" i="1"/>
  <c r="DR10" i="1"/>
  <c r="DO10" i="1"/>
  <c r="DN10" i="1"/>
  <c r="DM10" i="1"/>
  <c r="DJ10" i="1"/>
  <c r="DI10" i="1"/>
  <c r="DH10" i="1"/>
  <c r="DE10" i="1"/>
  <c r="DD10" i="1"/>
  <c r="DC10" i="1"/>
  <c r="CZ10" i="1"/>
  <c r="CY10" i="1"/>
  <c r="CX10" i="1"/>
  <c r="CU10" i="1"/>
  <c r="CT10" i="1"/>
  <c r="CS10" i="1"/>
  <c r="CP10" i="1"/>
  <c r="CO10" i="1"/>
  <c r="CN10" i="1"/>
  <c r="CK10" i="1"/>
  <c r="CJ10" i="1"/>
  <c r="CI10" i="1"/>
  <c r="CF10" i="1"/>
  <c r="CE10" i="1"/>
  <c r="CD10" i="1"/>
  <c r="CA10" i="1"/>
  <c r="BZ10" i="1"/>
  <c r="BY10" i="1"/>
  <c r="BV10" i="1"/>
  <c r="BU10" i="1"/>
  <c r="BT10" i="1"/>
  <c r="BQ10" i="1"/>
  <c r="BP10" i="1"/>
  <c r="BO10" i="1"/>
  <c r="BF10" i="1"/>
  <c r="BI10" i="1" s="1"/>
  <c r="J10" i="1"/>
  <c r="I10" i="1"/>
  <c r="JW9" i="1"/>
  <c r="JS9" i="1"/>
  <c r="JO9" i="1"/>
  <c r="JK9" i="1"/>
  <c r="JG9" i="1"/>
  <c r="JC9" i="1"/>
  <c r="IY9" i="1"/>
  <c r="IU9" i="1"/>
  <c r="IQ9" i="1"/>
  <c r="IM9" i="1"/>
  <c r="II9" i="1"/>
  <c r="HY9" i="1"/>
  <c r="HU9" i="1"/>
  <c r="HQ9" i="1"/>
  <c r="HM9" i="1"/>
  <c r="HI9" i="1"/>
  <c r="HE9" i="1"/>
  <c r="HA9" i="1"/>
  <c r="GW9" i="1"/>
  <c r="GS9" i="1"/>
  <c r="GO9" i="1"/>
  <c r="GK9" i="1"/>
  <c r="GG9" i="1"/>
  <c r="FW9" i="1"/>
  <c r="FS9" i="1"/>
  <c r="FO9" i="1"/>
  <c r="FK9" i="1"/>
  <c r="FG9" i="1"/>
  <c r="FC9" i="1"/>
  <c r="EY9" i="1"/>
  <c r="EU9" i="1"/>
  <c r="EQ9" i="1"/>
  <c r="EM9" i="1"/>
  <c r="EI9" i="1"/>
  <c r="EE9" i="1"/>
  <c r="DT9" i="1"/>
  <c r="DS9" i="1"/>
  <c r="DR9" i="1"/>
  <c r="DO9" i="1"/>
  <c r="DN9" i="1"/>
  <c r="DM9" i="1"/>
  <c r="DJ9" i="1"/>
  <c r="DI9" i="1"/>
  <c r="DH9" i="1"/>
  <c r="DE9" i="1"/>
  <c r="DD9" i="1"/>
  <c r="DC9" i="1"/>
  <c r="CZ9" i="1"/>
  <c r="CY9" i="1"/>
  <c r="CX9" i="1"/>
  <c r="CU9" i="1"/>
  <c r="CT9" i="1"/>
  <c r="CS9" i="1"/>
  <c r="CP9" i="1"/>
  <c r="CO9" i="1"/>
  <c r="CN9" i="1"/>
  <c r="CK9" i="1"/>
  <c r="CJ9" i="1"/>
  <c r="CI9" i="1"/>
  <c r="CF9" i="1"/>
  <c r="CE9" i="1"/>
  <c r="CD9" i="1"/>
  <c r="CA9" i="1"/>
  <c r="BZ9" i="1"/>
  <c r="BY9" i="1"/>
  <c r="BV9" i="1"/>
  <c r="BU9" i="1"/>
  <c r="BT9" i="1"/>
  <c r="BQ9" i="1"/>
  <c r="BP9" i="1"/>
  <c r="BO9" i="1"/>
  <c r="BF9" i="1"/>
  <c r="BI9" i="1" s="1"/>
  <c r="BJ9" i="1" s="1"/>
  <c r="J9" i="1"/>
  <c r="I9" i="1"/>
  <c r="JW8" i="1"/>
  <c r="JS8" i="1"/>
  <c r="JO8" i="1"/>
  <c r="JK8" i="1"/>
  <c r="JG8" i="1"/>
  <c r="JC8" i="1"/>
  <c r="IY8" i="1"/>
  <c r="IU8" i="1"/>
  <c r="IQ8" i="1"/>
  <c r="IM8" i="1"/>
  <c r="II8" i="1"/>
  <c r="HY8" i="1"/>
  <c r="HU8" i="1"/>
  <c r="HQ8" i="1"/>
  <c r="HM8" i="1"/>
  <c r="HI8" i="1"/>
  <c r="HE8" i="1"/>
  <c r="HA8" i="1"/>
  <c r="GW8" i="1"/>
  <c r="GS8" i="1"/>
  <c r="GO8" i="1"/>
  <c r="GK8" i="1"/>
  <c r="GG8" i="1"/>
  <c r="FW8" i="1"/>
  <c r="FS8" i="1"/>
  <c r="FO8" i="1"/>
  <c r="FK8" i="1"/>
  <c r="FG8" i="1"/>
  <c r="FC8" i="1"/>
  <c r="EY8" i="1"/>
  <c r="EU8" i="1"/>
  <c r="EQ8" i="1"/>
  <c r="EM8" i="1"/>
  <c r="EI8" i="1"/>
  <c r="EE8" i="1"/>
  <c r="DT8" i="1"/>
  <c r="DS8" i="1"/>
  <c r="DR8" i="1"/>
  <c r="DO8" i="1"/>
  <c r="DN8" i="1"/>
  <c r="DM8" i="1"/>
  <c r="DJ8" i="1"/>
  <c r="DI8" i="1"/>
  <c r="DH8" i="1"/>
  <c r="DE8" i="1"/>
  <c r="DD8" i="1"/>
  <c r="DC8" i="1"/>
  <c r="CZ8" i="1"/>
  <c r="CY8" i="1"/>
  <c r="CX8" i="1"/>
  <c r="CU8" i="1"/>
  <c r="CT8" i="1"/>
  <c r="CS8" i="1"/>
  <c r="CP8" i="1"/>
  <c r="CO8" i="1"/>
  <c r="CN8" i="1"/>
  <c r="CK8" i="1"/>
  <c r="CJ8" i="1"/>
  <c r="CI8" i="1"/>
  <c r="CF8" i="1"/>
  <c r="CE8" i="1"/>
  <c r="CD8" i="1"/>
  <c r="CA8" i="1"/>
  <c r="BZ8" i="1"/>
  <c r="BY8" i="1"/>
  <c r="BV8" i="1"/>
  <c r="BU8" i="1"/>
  <c r="BT8" i="1"/>
  <c r="BQ8" i="1"/>
  <c r="BP8" i="1"/>
  <c r="BO8" i="1"/>
  <c r="BF8" i="1"/>
  <c r="BI8" i="1" s="1"/>
  <c r="J8" i="1"/>
  <c r="I8" i="1"/>
  <c r="JW7" i="1"/>
  <c r="JS7" i="1"/>
  <c r="JO7" i="1"/>
  <c r="JK7" i="1"/>
  <c r="JG7" i="1"/>
  <c r="JC7" i="1"/>
  <c r="IY7" i="1"/>
  <c r="IU7" i="1"/>
  <c r="IQ7" i="1"/>
  <c r="IM7" i="1"/>
  <c r="II7" i="1"/>
  <c r="HY7" i="1"/>
  <c r="HU7" i="1"/>
  <c r="HQ7" i="1"/>
  <c r="HM7" i="1"/>
  <c r="HI7" i="1"/>
  <c r="HE7" i="1"/>
  <c r="HA7" i="1"/>
  <c r="GW7" i="1"/>
  <c r="GS7" i="1"/>
  <c r="GO7" i="1"/>
  <c r="GK7" i="1"/>
  <c r="GG7" i="1"/>
  <c r="FW7" i="1"/>
  <c r="FS7" i="1"/>
  <c r="FO7" i="1"/>
  <c r="FK7" i="1"/>
  <c r="FG7" i="1"/>
  <c r="FC7" i="1"/>
  <c r="EY7" i="1"/>
  <c r="EU7" i="1"/>
  <c r="EQ7" i="1"/>
  <c r="EM7" i="1"/>
  <c r="EI7" i="1"/>
  <c r="EE7" i="1"/>
  <c r="DT7" i="1"/>
  <c r="DS7" i="1"/>
  <c r="DR7" i="1"/>
  <c r="DO7" i="1"/>
  <c r="DN7" i="1"/>
  <c r="DM7" i="1"/>
  <c r="DJ7" i="1"/>
  <c r="DI7" i="1"/>
  <c r="DH7" i="1"/>
  <c r="DE7" i="1"/>
  <c r="DD7" i="1"/>
  <c r="DC7" i="1"/>
  <c r="CZ7" i="1"/>
  <c r="CY7" i="1"/>
  <c r="CX7" i="1"/>
  <c r="CU7" i="1"/>
  <c r="CT7" i="1"/>
  <c r="CS7" i="1"/>
  <c r="CP7" i="1"/>
  <c r="CO7" i="1"/>
  <c r="CN7" i="1"/>
  <c r="CK7" i="1"/>
  <c r="CJ7" i="1"/>
  <c r="CI7" i="1"/>
  <c r="CF7" i="1"/>
  <c r="CE7" i="1"/>
  <c r="CD7" i="1"/>
  <c r="CA7" i="1"/>
  <c r="BZ7" i="1"/>
  <c r="BY7" i="1"/>
  <c r="BV7" i="1"/>
  <c r="BU7" i="1"/>
  <c r="BT7" i="1"/>
  <c r="BQ7" i="1"/>
  <c r="BP7" i="1"/>
  <c r="BO7" i="1"/>
  <c r="BF7" i="1"/>
  <c r="BI7" i="1" s="1"/>
  <c r="J7" i="1"/>
  <c r="I7" i="1"/>
  <c r="JW6" i="1"/>
  <c r="JS6" i="1"/>
  <c r="JO6" i="1"/>
  <c r="JK6" i="1"/>
  <c r="JG6" i="1"/>
  <c r="JC6" i="1"/>
  <c r="IY6" i="1"/>
  <c r="IU6" i="1"/>
  <c r="IQ6" i="1"/>
  <c r="IM6" i="1"/>
  <c r="II6" i="1"/>
  <c r="HU6" i="1"/>
  <c r="HQ6" i="1"/>
  <c r="HM6" i="1"/>
  <c r="HI6" i="1"/>
  <c r="HE6" i="1"/>
  <c r="HA6" i="1"/>
  <c r="GW6" i="1"/>
  <c r="GS6" i="1"/>
  <c r="GO6" i="1"/>
  <c r="GK6" i="1"/>
  <c r="GG6" i="1"/>
  <c r="FW6" i="1"/>
  <c r="FS6" i="1"/>
  <c r="FO6" i="1"/>
  <c r="FK6" i="1"/>
  <c r="FG6" i="1"/>
  <c r="FC6" i="1"/>
  <c r="EY6" i="1"/>
  <c r="EU6" i="1"/>
  <c r="EQ6" i="1"/>
  <c r="EM6" i="1"/>
  <c r="EI6" i="1"/>
  <c r="EE6" i="1"/>
  <c r="DO6" i="1"/>
  <c r="DM6" i="1"/>
  <c r="DJ6" i="1"/>
  <c r="DI6" i="1"/>
  <c r="DH6" i="1"/>
  <c r="DE6" i="1"/>
  <c r="DD6" i="1"/>
  <c r="DC6" i="1"/>
  <c r="CZ6" i="1"/>
  <c r="CY6" i="1"/>
  <c r="CX6" i="1"/>
  <c r="CU6" i="1"/>
  <c r="CT6" i="1"/>
  <c r="CS6" i="1"/>
  <c r="CP6" i="1"/>
  <c r="CO6" i="1"/>
  <c r="CN6" i="1"/>
  <c r="CK6" i="1"/>
  <c r="CJ6" i="1"/>
  <c r="CI6" i="1"/>
  <c r="CF6" i="1"/>
  <c r="CE6" i="1"/>
  <c r="CD6" i="1"/>
  <c r="CA6" i="1"/>
  <c r="BZ6" i="1"/>
  <c r="BY6" i="1"/>
  <c r="BV6" i="1"/>
  <c r="BU6" i="1"/>
  <c r="BT6" i="1"/>
  <c r="BQ6" i="1"/>
  <c r="BP6" i="1"/>
  <c r="BO6" i="1"/>
  <c r="BM6" i="1"/>
  <c r="BK6" i="1"/>
  <c r="BI6" i="1"/>
  <c r="BJ6" i="1" s="1"/>
  <c r="J6" i="1"/>
  <c r="I6" i="1"/>
  <c r="GD28" i="1" l="1"/>
  <c r="BK113" i="1"/>
  <c r="BL113" i="1" s="1"/>
  <c r="BJ127" i="1"/>
  <c r="DX223" i="1"/>
  <c r="BM11" i="1"/>
  <c r="BN11" i="1" s="1"/>
  <c r="EA75" i="1" a="1"/>
  <c r="EA75" i="1" s="1"/>
  <c r="KH260" i="1"/>
  <c r="BI11" i="1"/>
  <c r="BJ11" i="1" s="1"/>
  <c r="DY93" i="1" a="1"/>
  <c r="DY93" i="1" s="1"/>
  <c r="DZ93" i="1" s="1"/>
  <c r="DY75" i="1" a="1"/>
  <c r="DY75" i="1" s="1"/>
  <c r="BK9" i="1"/>
  <c r="BL9" i="1" s="1"/>
  <c r="KH44" i="1"/>
  <c r="BM9" i="1"/>
  <c r="BN9" i="1" s="1"/>
  <c r="BK7" i="1"/>
  <c r="BL7" i="1" s="1"/>
  <c r="EA29" i="1" a="1"/>
  <c r="EA29" i="1" s="1"/>
  <c r="BM7" i="1"/>
  <c r="BN7" i="1" s="1"/>
  <c r="EB226" i="1"/>
  <c r="BK37" i="1"/>
  <c r="BL37" i="1" s="1"/>
  <c r="BM47" i="1"/>
  <c r="BN47" i="1" s="1"/>
  <c r="EA69" i="1" a="1"/>
  <c r="EA69" i="1" s="1"/>
  <c r="EC124" i="1" a="1"/>
  <c r="EC124" i="1" s="1"/>
  <c r="ED124" i="1" s="1"/>
  <c r="BN185" i="1"/>
  <c r="DW74" i="1" a="1"/>
  <c r="DW74" i="1" s="1"/>
  <c r="DX74" i="1" s="1"/>
  <c r="BJ195" i="1"/>
  <c r="BM37" i="1"/>
  <c r="BN37" i="1" s="1"/>
  <c r="BQ174" i="1"/>
  <c r="GB30" i="1"/>
  <c r="BK115" i="1"/>
  <c r="DY214" i="1" a="1"/>
  <c r="DY214" i="1" s="1"/>
  <c r="DZ214" i="1" s="1"/>
  <c r="GB226" i="1"/>
  <c r="GC15" i="1"/>
  <c r="IF227" i="1"/>
  <c r="EC195" i="1" a="1"/>
  <c r="EC195" i="1" s="1"/>
  <c r="ED195" i="1" s="1"/>
  <c r="DX226" i="1"/>
  <c r="DY34" i="1" a="1"/>
  <c r="DY34" i="1" s="1"/>
  <c r="GE44" i="1" a="1"/>
  <c r="GE44" i="1" s="1"/>
  <c r="GF44" i="1" s="1"/>
  <c r="EA51" i="1" a="1"/>
  <c r="EA51" i="1" s="1"/>
  <c r="EB51" i="1" s="1"/>
  <c r="DW93" i="1" a="1"/>
  <c r="DW93" i="1" s="1"/>
  <c r="EC122" i="1" a="1"/>
  <c r="EC122" i="1" s="1"/>
  <c r="ED122" i="1" s="1"/>
  <c r="BK174" i="1"/>
  <c r="BL174" i="1" s="1"/>
  <c r="IF226" i="1"/>
  <c r="DZ227" i="1"/>
  <c r="IH227" i="1"/>
  <c r="BM125" i="1"/>
  <c r="BI174" i="1"/>
  <c r="BJ174" i="1" s="1"/>
  <c r="GF31" i="1"/>
  <c r="DW68" i="1" a="1"/>
  <c r="DW68" i="1" s="1"/>
  <c r="DX68" i="1" s="1"/>
  <c r="EA93" i="1" a="1"/>
  <c r="EA93" i="1" s="1"/>
  <c r="EB93" i="1" s="1"/>
  <c r="DZ106" i="1"/>
  <c r="IC161" i="1" a="1"/>
  <c r="IC161" i="1" s="1"/>
  <c r="ID161" i="1" s="1"/>
  <c r="EB227" i="1"/>
  <c r="KF227" i="1"/>
  <c r="BI125" i="1"/>
  <c r="DW34" i="1" a="1"/>
  <c r="DW34" i="1" s="1"/>
  <c r="DX34" i="1" s="1"/>
  <c r="BM169" i="1"/>
  <c r="BN169" i="1" s="1"/>
  <c r="GD25" i="1"/>
  <c r="ED103" i="1"/>
  <c r="IC155" i="1" a="1"/>
  <c r="IC155" i="1" s="1"/>
  <c r="ID155" i="1" s="1"/>
  <c r="BN161" i="1"/>
  <c r="KF205" i="1"/>
  <c r="KF226" i="1"/>
  <c r="ED227" i="1"/>
  <c r="KH227" i="1"/>
  <c r="DX195" i="1"/>
  <c r="GD87" i="1"/>
  <c r="EC93" i="1" a="1"/>
  <c r="EC93" i="1" s="1"/>
  <c r="ED93" i="1" s="1"/>
  <c r="ED226" i="1"/>
  <c r="KH226" i="1"/>
  <c r="GB227" i="1"/>
  <c r="BM171" i="1"/>
  <c r="BN171" i="1" s="1"/>
  <c r="KE6" i="1" a="1"/>
  <c r="KE6" i="1" s="1"/>
  <c r="KF6" i="1" s="1"/>
  <c r="GC43" i="1" a="1"/>
  <c r="GC43" i="1" s="1"/>
  <c r="GD43" i="1" s="1"/>
  <c r="BM50" i="1"/>
  <c r="BN50" i="1" s="1"/>
  <c r="BI119" i="1"/>
  <c r="BJ119" i="1" s="1"/>
  <c r="KF56" i="1"/>
  <c r="BK16" i="1"/>
  <c r="BL16" i="1" s="1"/>
  <c r="BM16" i="1"/>
  <c r="BN16" i="1" s="1"/>
  <c r="DY26" i="1" a="1"/>
  <c r="DY26" i="1" s="1"/>
  <c r="BK119" i="1"/>
  <c r="BL119" i="1" s="1"/>
  <c r="GE104" i="1" a="1"/>
  <c r="GE104" i="1" s="1"/>
  <c r="GF104" i="1" s="1"/>
  <c r="IE114" i="1" a="1"/>
  <c r="IE114" i="1" s="1"/>
  <c r="IF114" i="1" s="1"/>
  <c r="BI129" i="1"/>
  <c r="BJ129" i="1" s="1"/>
  <c r="KI162" i="1" a="1"/>
  <c r="KI162" i="1" s="1"/>
  <c r="KJ162" i="1" s="1"/>
  <c r="EC15" i="1" a="1"/>
  <c r="EC15" i="1" s="1"/>
  <c r="ED15" i="1" s="1"/>
  <c r="EC27" i="1" a="1"/>
  <c r="EC27" i="1" s="1"/>
  <c r="ED27" i="1" s="1"/>
  <c r="EC28" i="1" a="1"/>
  <c r="EC28" i="1" s="1"/>
  <c r="KI102" i="1" a="1"/>
  <c r="KI102" i="1" s="1"/>
  <c r="KJ102" i="1" s="1"/>
  <c r="BM112" i="1"/>
  <c r="BN112" i="1" s="1"/>
  <c r="BI123" i="1"/>
  <c r="BM129" i="1"/>
  <c r="BN129" i="1" s="1"/>
  <c r="DY152" i="1" a="1"/>
  <c r="DY152" i="1" s="1"/>
  <c r="DZ152" i="1" s="1"/>
  <c r="BQ171" i="1"/>
  <c r="BK172" i="1"/>
  <c r="BL172" i="1" s="1"/>
  <c r="BK195" i="1"/>
  <c r="BL195" i="1" s="1"/>
  <c r="IE209" i="1" a="1"/>
  <c r="IE209" i="1" s="1"/>
  <c r="IF209" i="1" s="1"/>
  <c r="EA216" i="1" a="1"/>
  <c r="EA216" i="1" s="1"/>
  <c r="EB216" i="1" s="1"/>
  <c r="KJ226" i="1"/>
  <c r="GD227" i="1"/>
  <c r="DY39" i="1" a="1"/>
  <c r="DY39" i="1" s="1"/>
  <c r="DZ39" i="1" s="1"/>
  <c r="GA119" i="1" a="1"/>
  <c r="GA119" i="1" s="1"/>
  <c r="GB119" i="1" s="1"/>
  <c r="DW39" i="1" a="1"/>
  <c r="DW39" i="1" s="1"/>
  <c r="DX39" i="1" s="1"/>
  <c r="EC123" i="1" a="1"/>
  <c r="EC123" i="1" s="1"/>
  <c r="ED123" i="1" s="1"/>
  <c r="DW24" i="1" a="1"/>
  <c r="DW24" i="1" s="1"/>
  <c r="DX24" i="1" s="1"/>
  <c r="KI11" i="1" a="1"/>
  <c r="KI11" i="1" s="1"/>
  <c r="KJ11" i="1" s="1"/>
  <c r="DW14" i="1" a="1"/>
  <c r="DW14" i="1" s="1"/>
  <c r="DX14" i="1" s="1"/>
  <c r="DY24" i="1" a="1"/>
  <c r="DY24" i="1" s="1"/>
  <c r="DZ24" i="1" s="1"/>
  <c r="GD32" i="1"/>
  <c r="EA34" i="1" a="1"/>
  <c r="EA34" i="1" s="1"/>
  <c r="IE48" i="1" a="1"/>
  <c r="IE48" i="1" s="1"/>
  <c r="IF48" i="1" s="1"/>
  <c r="EC75" i="1" a="1"/>
  <c r="EC75" i="1" s="1"/>
  <c r="KI110" i="1" a="1"/>
  <c r="KI110" i="1" s="1"/>
  <c r="KJ110" i="1" s="1"/>
  <c r="KI118" i="1" a="1"/>
  <c r="KI118" i="1" s="1"/>
  <c r="KJ118" i="1" s="1"/>
  <c r="KG119" i="1" a="1"/>
  <c r="KG119" i="1" s="1"/>
  <c r="KH119" i="1" s="1"/>
  <c r="BK123" i="1"/>
  <c r="BN125" i="1"/>
  <c r="IC143" i="1" a="1"/>
  <c r="IC143" i="1" s="1"/>
  <c r="BL163" i="1"/>
  <c r="KE175" i="1" a="1"/>
  <c r="KE175" i="1" s="1"/>
  <c r="KF175" i="1" s="1"/>
  <c r="BM195" i="1"/>
  <c r="BN195" i="1" s="1"/>
  <c r="EA210" i="1" a="1"/>
  <c r="EA210" i="1" s="1"/>
  <c r="EB210" i="1" s="1"/>
  <c r="GF226" i="1"/>
  <c r="GF227" i="1"/>
  <c r="DW27" i="1" a="1"/>
  <c r="DW27" i="1" s="1"/>
  <c r="DX27" i="1" s="1"/>
  <c r="IC131" i="1" a="1"/>
  <c r="IC131" i="1" s="1"/>
  <c r="ID131" i="1" s="1"/>
  <c r="EC31" i="1" a="1"/>
  <c r="EC31" i="1" s="1"/>
  <c r="ED31" i="1" s="1"/>
  <c r="BM130" i="1"/>
  <c r="BN130" i="1" s="1"/>
  <c r="EA27" i="1" a="1"/>
  <c r="EA27" i="1" s="1"/>
  <c r="EB27" i="1" s="1"/>
  <c r="EA24" i="1" a="1"/>
  <c r="EA24" i="1" s="1"/>
  <c r="EB24" i="1" s="1"/>
  <c r="DW47" i="1" a="1"/>
  <c r="DW47" i="1" s="1"/>
  <c r="DX47" i="1" s="1"/>
  <c r="EA114" i="1" a="1"/>
  <c r="EA114" i="1" s="1"/>
  <c r="GC122" i="1" a="1"/>
  <c r="GC122" i="1" s="1"/>
  <c r="GD122" i="1" s="1"/>
  <c r="IE159" i="1" a="1"/>
  <c r="IE159" i="1" s="1"/>
  <c r="IF159" i="1" s="1"/>
  <c r="BK169" i="1"/>
  <c r="BL169" i="1" s="1"/>
  <c r="KE182" i="1" a="1"/>
  <c r="KE182" i="1" s="1"/>
  <c r="KF182" i="1" s="1"/>
  <c r="KE184" i="1" a="1"/>
  <c r="KE184" i="1" s="1"/>
  <c r="KF184" i="1" s="1"/>
  <c r="KI210" i="1" a="1"/>
  <c r="KI210" i="1" s="1"/>
  <c r="KJ210" i="1" s="1"/>
  <c r="ID226" i="1"/>
  <c r="DX227" i="1"/>
  <c r="ID227" i="1"/>
  <c r="KJ227" i="1"/>
  <c r="IE150" i="1" a="1"/>
  <c r="IE150" i="1" s="1"/>
  <c r="IF150" i="1" s="1"/>
  <c r="DY220" i="1" a="1"/>
  <c r="DY220" i="1" s="1"/>
  <c r="GE43" i="1" a="1"/>
  <c r="GE43" i="1" s="1"/>
  <c r="GF43" i="1" s="1"/>
  <c r="ED91" i="1"/>
  <c r="ED258" i="1"/>
  <c r="EC26" i="1" a="1"/>
  <c r="EC26" i="1" s="1"/>
  <c r="ED26" i="1" s="1"/>
  <c r="GE37" i="1" a="1"/>
  <c r="GE37" i="1" s="1"/>
  <c r="GF37" i="1" s="1"/>
  <c r="GA100" i="1" a="1"/>
  <c r="GA100" i="1" s="1"/>
  <c r="GB100" i="1" s="1"/>
  <c r="BK112" i="1"/>
  <c r="GE132" i="1" a="1"/>
  <c r="GE132" i="1" s="1"/>
  <c r="GF132" i="1" s="1"/>
  <c r="KG155" i="1" a="1"/>
  <c r="KG155" i="1" s="1"/>
  <c r="KH155" i="1" s="1"/>
  <c r="GE13" i="1"/>
  <c r="GF13" i="1" s="1"/>
  <c r="EA70" i="1" a="1"/>
  <c r="EA70" i="1" s="1"/>
  <c r="EB70" i="1" s="1"/>
  <c r="DW75" i="1" a="1"/>
  <c r="DW75" i="1" s="1"/>
  <c r="IH76" i="1"/>
  <c r="BM115" i="1"/>
  <c r="EC126" i="1" a="1"/>
  <c r="EC126" i="1" s="1"/>
  <c r="ED126" i="1" s="1"/>
  <c r="BM131" i="1"/>
  <c r="BN131" i="1" s="1"/>
  <c r="GC150" i="1" a="1"/>
  <c r="GC150" i="1" s="1"/>
  <c r="GA152" i="1" a="1"/>
  <c r="GA152" i="1" s="1"/>
  <c r="GB152" i="1" s="1"/>
  <c r="KI152" i="1" a="1"/>
  <c r="KI152" i="1" s="1"/>
  <c r="KJ152" i="1" s="1"/>
  <c r="BL162" i="1"/>
  <c r="KG184" i="1" a="1"/>
  <c r="KG184" i="1" s="1"/>
  <c r="KH184" i="1" s="1"/>
  <c r="DY211" i="1" a="1"/>
  <c r="DY211" i="1" s="1"/>
  <c r="DZ211" i="1" s="1"/>
  <c r="DZ226" i="1"/>
  <c r="X81" i="2"/>
  <c r="DW238" i="1" a="1"/>
  <c r="DW238" i="1" s="1"/>
  <c r="EC238" i="1" a="1"/>
  <c r="EC238" i="1" s="1"/>
  <c r="ID234" i="1"/>
  <c r="BJ258" i="1"/>
  <c r="BN259" i="1"/>
  <c r="GB259" i="1"/>
  <c r="BL252" i="1"/>
  <c r="GD237" i="1"/>
  <c r="DW236" i="1" a="1"/>
  <c r="DW236" i="1" s="1"/>
  <c r="DX236" i="1" s="1"/>
  <c r="GD232" i="1"/>
  <c r="KG212" i="1" a="1"/>
  <c r="KG212" i="1" s="1"/>
  <c r="KH212" i="1" s="1"/>
  <c r="KE210" i="1" a="1"/>
  <c r="KE210" i="1" s="1"/>
  <c r="KF210" i="1" s="1"/>
  <c r="GA213" i="1"/>
  <c r="GB213" i="1" s="1"/>
  <c r="DW210" i="1" a="1"/>
  <c r="DW210" i="1" s="1"/>
  <c r="DX210" i="1" s="1"/>
  <c r="KG219" i="1" a="1"/>
  <c r="KG219" i="1" s="1"/>
  <c r="KH219" i="1" s="1"/>
  <c r="DW216" i="1" a="1"/>
  <c r="DW216" i="1" s="1"/>
  <c r="DX216" i="1" s="1"/>
  <c r="DY210" i="1" a="1"/>
  <c r="DY210" i="1" s="1"/>
  <c r="DY216" i="1" a="1"/>
  <c r="DY216" i="1" s="1"/>
  <c r="DZ216" i="1" s="1"/>
  <c r="KI217" i="1" a="1"/>
  <c r="KI217" i="1" s="1"/>
  <c r="KJ217" i="1" s="1"/>
  <c r="IG220" i="1" a="1"/>
  <c r="IG220" i="1" s="1"/>
  <c r="IH220" i="1" s="1"/>
  <c r="KG220" i="1" a="1"/>
  <c r="KG220" i="1" s="1"/>
  <c r="KH220" i="1" s="1"/>
  <c r="EA214" i="1" a="1"/>
  <c r="EA214" i="1" s="1"/>
  <c r="EB214" i="1" s="1"/>
  <c r="IC12" i="1" a="1"/>
  <c r="IC12" i="1" s="1"/>
  <c r="ID12" i="1" s="1"/>
  <c r="GA16" i="1"/>
  <c r="GB16" i="1" s="1"/>
  <c r="GD23" i="1"/>
  <c r="KJ23" i="1"/>
  <c r="EB29" i="1"/>
  <c r="GB55" i="1"/>
  <c r="GA97" i="1" a="1"/>
  <c r="GA97" i="1" s="1"/>
  <c r="GB97" i="1" s="1"/>
  <c r="IG96" i="1" a="1"/>
  <c r="IG96" i="1" s="1"/>
  <c r="IH96" i="1" s="1"/>
  <c r="GC9" i="1"/>
  <c r="GD9" i="1" s="1"/>
  <c r="EA25" i="1" a="1"/>
  <c r="EA25" i="1" s="1"/>
  <c r="EB25" i="1" s="1"/>
  <c r="EC25" i="1" a="1"/>
  <c r="EC25" i="1" s="1"/>
  <c r="ED25" i="1" s="1"/>
  <c r="DW25" i="1" a="1"/>
  <c r="DW25" i="1" s="1"/>
  <c r="DX25" i="1" s="1"/>
  <c r="IG8" i="1" a="1"/>
  <c r="IG8" i="1" s="1"/>
  <c r="IH8" i="1" s="1"/>
  <c r="DZ31" i="1"/>
  <c r="DY240" i="1" a="1"/>
  <c r="DY240" i="1" s="1"/>
  <c r="DZ240" i="1" s="1"/>
  <c r="DW240" i="1" a="1"/>
  <c r="DW240" i="1" s="1"/>
  <c r="DX240" i="1" s="1"/>
  <c r="BM14" i="1"/>
  <c r="BN14" i="1" s="1"/>
  <c r="KH28" i="1"/>
  <c r="GD76" i="1"/>
  <c r="IE113" i="1" a="1"/>
  <c r="IE113" i="1" s="1"/>
  <c r="IF113" i="1" s="1"/>
  <c r="EA135" i="1" a="1"/>
  <c r="EA135" i="1" s="1"/>
  <c r="EB135" i="1" s="1"/>
  <c r="IG140" i="1" a="1"/>
  <c r="IG140" i="1" s="1"/>
  <c r="IH140" i="1" s="1"/>
  <c r="GC142" i="1" a="1"/>
  <c r="GC142" i="1" s="1"/>
  <c r="GD142" i="1" s="1"/>
  <c r="IG142" i="1" a="1"/>
  <c r="IG142" i="1" s="1"/>
  <c r="IH142" i="1" s="1"/>
  <c r="IG151" i="1" a="1"/>
  <c r="IG151" i="1" s="1"/>
  <c r="IH151" i="1" s="1"/>
  <c r="IG189" i="1" a="1"/>
  <c r="IG189" i="1" s="1"/>
  <c r="IH189" i="1" s="1"/>
  <c r="KE189" i="1" a="1"/>
  <c r="KE189" i="1" s="1"/>
  <c r="KF189" i="1" s="1"/>
  <c r="KI209" i="1" a="1"/>
  <c r="KI209" i="1" s="1"/>
  <c r="KJ209" i="1" s="1"/>
  <c r="KG209" i="1" a="1"/>
  <c r="KG209" i="1" s="1"/>
  <c r="KH209" i="1" s="1"/>
  <c r="BK173" i="1"/>
  <c r="BL173" i="1" s="1"/>
  <c r="DW6" i="1" a="1"/>
  <c r="DW6" i="1" s="1"/>
  <c r="DX6" i="1" s="1"/>
  <c r="GE6" i="1"/>
  <c r="GF6" i="1" s="1"/>
  <c r="EC7" i="1" a="1"/>
  <c r="EC7" i="1" s="1"/>
  <c r="ED7" i="1" s="1"/>
  <c r="GE7" i="1"/>
  <c r="GF7" i="1" s="1"/>
  <c r="KE10" i="1" a="1"/>
  <c r="KE10" i="1" s="1"/>
  <c r="KF10" i="1" s="1"/>
  <c r="IF29" i="1"/>
  <c r="IF55" i="1"/>
  <c r="DW69" i="1" a="1"/>
  <c r="DW69" i="1" s="1"/>
  <c r="BM116" i="1"/>
  <c r="BN116" i="1" s="1"/>
  <c r="BK116" i="1"/>
  <c r="BL116" i="1" s="1"/>
  <c r="BI116" i="1"/>
  <c r="BJ116" i="1" s="1"/>
  <c r="DY126" i="1" a="1"/>
  <c r="DY126" i="1" s="1"/>
  <c r="DZ126" i="1" s="1"/>
  <c r="DW66" i="1" a="1"/>
  <c r="DW66" i="1" s="1"/>
  <c r="DX66" i="1" s="1"/>
  <c r="EA66" i="1" a="1"/>
  <c r="EA66" i="1" s="1"/>
  <c r="EB66" i="1" s="1"/>
  <c r="DY66" i="1" a="1"/>
  <c r="DY66" i="1" s="1"/>
  <c r="DZ66" i="1" s="1"/>
  <c r="BM45" i="1"/>
  <c r="BN45" i="1" s="1"/>
  <c r="BK45" i="1"/>
  <c r="BL45" i="1" s="1"/>
  <c r="KI13" i="1" a="1"/>
  <c r="KI13" i="1" s="1"/>
  <c r="KJ13" i="1" s="1"/>
  <c r="EC47" i="1" a="1"/>
  <c r="EC47" i="1" s="1"/>
  <c r="ED47" i="1" s="1"/>
  <c r="EA47" i="1" a="1"/>
  <c r="EA47" i="1" s="1"/>
  <c r="EB47" i="1" s="1"/>
  <c r="KE47" i="1" a="1"/>
  <c r="KE47" i="1" s="1"/>
  <c r="KF47" i="1" s="1"/>
  <c r="IC114" i="1" a="1"/>
  <c r="IC114" i="1" s="1"/>
  <c r="GE139" i="1" a="1"/>
  <c r="GE139" i="1" s="1"/>
  <c r="GC139" i="1" a="1"/>
  <c r="GC139" i="1" s="1"/>
  <c r="IG164" i="1" a="1"/>
  <c r="IG164" i="1" s="1"/>
  <c r="IH164" i="1" s="1"/>
  <c r="KE186" i="1" a="1"/>
  <c r="KE186" i="1" s="1"/>
  <c r="KF186" i="1" s="1"/>
  <c r="EA232" i="1" a="1"/>
  <c r="EA232" i="1" s="1"/>
  <c r="EB232" i="1" s="1"/>
  <c r="EC232" i="1" a="1"/>
  <c r="EC232" i="1" s="1"/>
  <c r="ED232" i="1" s="1"/>
  <c r="DW232" i="1" a="1"/>
  <c r="DW232" i="1" s="1"/>
  <c r="DX232" i="1" s="1"/>
  <c r="DY232" i="1" a="1"/>
  <c r="DY232" i="1" s="1"/>
  <c r="DZ232" i="1" s="1"/>
  <c r="BK40" i="1"/>
  <c r="BL40" i="1" s="1"/>
  <c r="BI40" i="1"/>
  <c r="BJ40" i="1" s="1"/>
  <c r="EA76" i="1" a="1"/>
  <c r="EA76" i="1" s="1"/>
  <c r="EB76" i="1" s="1"/>
  <c r="EC76" i="1" a="1"/>
  <c r="EC76" i="1" s="1"/>
  <c r="ED76" i="1" s="1"/>
  <c r="DY25" i="1" a="1"/>
  <c r="DY25" i="1" s="1"/>
  <c r="DZ25" i="1" s="1"/>
  <c r="IG155" i="1" a="1"/>
  <c r="IG155" i="1" s="1"/>
  <c r="IH155" i="1" s="1"/>
  <c r="BK14" i="1"/>
  <c r="BL14" i="1" s="1"/>
  <c r="ID31" i="1"/>
  <c r="ID76" i="1"/>
  <c r="EC23" i="1" a="1"/>
  <c r="EC23" i="1" s="1"/>
  <c r="ED23" i="1" s="1"/>
  <c r="EA23" i="1" a="1"/>
  <c r="EA23" i="1" s="1"/>
  <c r="EB23" i="1" s="1"/>
  <c r="DW23" i="1" a="1"/>
  <c r="DW23" i="1" s="1"/>
  <c r="DX23" i="1" s="1"/>
  <c r="DY23" i="1" a="1"/>
  <c r="DY23" i="1" s="1"/>
  <c r="DZ23" i="1" s="1"/>
  <c r="DW72" i="1" a="1"/>
  <c r="DW72" i="1" s="1"/>
  <c r="DX72" i="1" s="1"/>
  <c r="DY72" i="1" a="1"/>
  <c r="DY72" i="1" s="1"/>
  <c r="DZ72" i="1" s="1"/>
  <c r="DW8" i="1" a="1"/>
  <c r="DW8" i="1" s="1"/>
  <c r="DX8" i="1" s="1"/>
  <c r="IG9" i="1" a="1"/>
  <c r="IG9" i="1" s="1"/>
  <c r="IH9" i="1" s="1"/>
  <c r="DW11" i="1" a="1"/>
  <c r="DW11" i="1" s="1"/>
  <c r="DX11" i="1" s="1"/>
  <c r="IG15" i="1" a="1"/>
  <c r="IG15" i="1" s="1"/>
  <c r="IH15" i="1" s="1"/>
  <c r="ID28" i="1"/>
  <c r="GD29" i="1"/>
  <c r="KH29" i="1"/>
  <c r="IH30" i="1"/>
  <c r="EC33" i="1" a="1"/>
  <c r="EC33" i="1" s="1"/>
  <c r="ED33" i="1" s="1"/>
  <c r="DY33" i="1" a="1"/>
  <c r="DY33" i="1" s="1"/>
  <c r="DZ33" i="1" s="1"/>
  <c r="EA33" i="1" a="1"/>
  <c r="EA33" i="1" s="1"/>
  <c r="EB33" i="1" s="1"/>
  <c r="KE37" i="1" a="1"/>
  <c r="KE37" i="1" s="1"/>
  <c r="KF37" i="1" s="1"/>
  <c r="DY69" i="1" a="1"/>
  <c r="DY69" i="1" s="1"/>
  <c r="DZ69" i="1" s="1"/>
  <c r="ID87" i="1"/>
  <c r="GE137" i="1" a="1"/>
  <c r="GE137" i="1" s="1"/>
  <c r="GF137" i="1" s="1"/>
  <c r="IC163" i="1" a="1"/>
  <c r="IC163" i="1" s="1"/>
  <c r="ID163" i="1" s="1"/>
  <c r="GE40" i="1" a="1"/>
  <c r="GE40" i="1" s="1"/>
  <c r="GF40" i="1" s="1"/>
  <c r="GE135" i="1"/>
  <c r="GF135" i="1" s="1"/>
  <c r="GC135" i="1"/>
  <c r="GD135" i="1" s="1"/>
  <c r="IE6" i="1" a="1"/>
  <c r="IE6" i="1" s="1"/>
  <c r="IF6" i="1" s="1"/>
  <c r="IC10" i="1" a="1"/>
  <c r="IC10" i="1" s="1"/>
  <c r="ID10" i="1" s="1"/>
  <c r="GA8" i="1"/>
  <c r="GB8" i="1" s="1"/>
  <c r="EC9" i="1" a="1"/>
  <c r="EC9" i="1" s="1"/>
  <c r="ED9" i="1" s="1"/>
  <c r="GF32" i="1"/>
  <c r="KI38" i="1" a="1"/>
  <c r="KI38" i="1" s="1"/>
  <c r="KJ38" i="1" s="1"/>
  <c r="GC45" i="1" a="1"/>
  <c r="GC45" i="1" s="1"/>
  <c r="GD45" i="1" s="1"/>
  <c r="GA45" i="1" a="1"/>
  <c r="GA45" i="1" s="1"/>
  <c r="GB45" i="1" s="1"/>
  <c r="GF56" i="1"/>
  <c r="DW123" i="1" a="1"/>
  <c r="DW123" i="1" s="1"/>
  <c r="DX123" i="1" s="1"/>
  <c r="GE184" i="1" a="1"/>
  <c r="GE184" i="1" s="1"/>
  <c r="GF184" i="1" s="1"/>
  <c r="GE185" i="1" a="1"/>
  <c r="GE185" i="1" s="1"/>
  <c r="GF185" i="1" s="1"/>
  <c r="DY6" i="1" a="1"/>
  <c r="DY6" i="1" s="1"/>
  <c r="GA6" i="1"/>
  <c r="GB6" i="1" s="1"/>
  <c r="GE10" i="1"/>
  <c r="GF10" i="1" s="1"/>
  <c r="KI12" i="1" a="1"/>
  <c r="KI12" i="1" s="1"/>
  <c r="KJ12" i="1" s="1"/>
  <c r="IE13" i="1" a="1"/>
  <c r="IE13" i="1" s="1"/>
  <c r="IF13" i="1" s="1"/>
  <c r="ID23" i="1"/>
  <c r="IF25" i="1"/>
  <c r="EA26" i="1" a="1"/>
  <c r="EA26" i="1" s="1"/>
  <c r="EB26" i="1" s="1"/>
  <c r="GB28" i="1"/>
  <c r="GA47" i="1" a="1"/>
  <c r="GA47" i="1" s="1"/>
  <c r="GB47" i="1" s="1"/>
  <c r="DW51" i="1" a="1"/>
  <c r="DW51" i="1" s="1"/>
  <c r="DX51" i="1" s="1"/>
  <c r="IG51" i="1" a="1"/>
  <c r="IG51" i="1" s="1"/>
  <c r="IH51" i="1" s="1"/>
  <c r="KJ55" i="1"/>
  <c r="EC66" i="1" a="1"/>
  <c r="EC66" i="1" s="1"/>
  <c r="ED66" i="1" s="1"/>
  <c r="EC70" i="1" a="1"/>
  <c r="EC70" i="1" s="1"/>
  <c r="ED70" i="1" s="1"/>
  <c r="EC72" i="1" a="1"/>
  <c r="EC72" i="1" s="1"/>
  <c r="EA72" i="1" a="1"/>
  <c r="EA72" i="1" s="1"/>
  <c r="EB72" i="1" s="1"/>
  <c r="GD75" i="1"/>
  <c r="KJ86" i="1"/>
  <c r="GF87" i="1"/>
  <c r="DX91" i="1"/>
  <c r="GB92" i="1"/>
  <c r="KE102" i="1" a="1"/>
  <c r="KE102" i="1" s="1"/>
  <c r="KF102" i="1" s="1"/>
  <c r="DY113" i="1" a="1"/>
  <c r="DY113" i="1" s="1"/>
  <c r="DZ113" i="1" s="1"/>
  <c r="EC130" i="1" a="1"/>
  <c r="EC130" i="1" s="1"/>
  <c r="ED130" i="1" s="1"/>
  <c r="IG136" i="1" a="1"/>
  <c r="IG136" i="1" s="1"/>
  <c r="IH136" i="1" s="1"/>
  <c r="EC138" i="1" a="1"/>
  <c r="EC138" i="1" s="1"/>
  <c r="ED138" i="1" s="1"/>
  <c r="EA140" i="1" a="1"/>
  <c r="EA140" i="1" s="1"/>
  <c r="EB140" i="1" s="1"/>
  <c r="KE140" i="1" a="1"/>
  <c r="KE140" i="1" s="1"/>
  <c r="KF140" i="1" s="1"/>
  <c r="KI186" i="1" a="1"/>
  <c r="KI186" i="1" s="1"/>
  <c r="KJ186" i="1" s="1"/>
  <c r="KI187" i="1" a="1"/>
  <c r="KI187" i="1" s="1"/>
  <c r="KJ187" i="1" s="1"/>
  <c r="IF223" i="1"/>
  <c r="KJ258" i="1"/>
  <c r="EC137" i="1" a="1"/>
  <c r="EC137" i="1" s="1"/>
  <c r="ED137" i="1" s="1"/>
  <c r="IG157" i="1" a="1"/>
  <c r="IG157" i="1" s="1"/>
  <c r="IH157" i="1" s="1"/>
  <c r="KI211" i="1" a="1"/>
  <c r="KI211" i="1" s="1"/>
  <c r="KJ211" i="1" s="1"/>
  <c r="EC14" i="1" a="1"/>
  <c r="EC14" i="1" s="1"/>
  <c r="ED14" i="1" s="1"/>
  <c r="IF31" i="1"/>
  <c r="BN41" i="1"/>
  <c r="KG163" i="1" a="1"/>
  <c r="KG163" i="1" s="1"/>
  <c r="KH163" i="1" s="1"/>
  <c r="GE9" i="1"/>
  <c r="GF9" i="1" s="1"/>
  <c r="ID27" i="1"/>
  <c r="BK38" i="1"/>
  <c r="BL38" i="1" s="1"/>
  <c r="BI41" i="1"/>
  <c r="BJ41" i="1" s="1"/>
  <c r="KI41" i="1" a="1"/>
  <c r="KI41" i="1" s="1"/>
  <c r="KJ41" i="1" s="1"/>
  <c r="IH44" i="1"/>
  <c r="GA48" i="1" a="1"/>
  <c r="GA48" i="1" s="1"/>
  <c r="GB48" i="1" s="1"/>
  <c r="GD70" i="1"/>
  <c r="ID74" i="1"/>
  <c r="GB76" i="1"/>
  <c r="KH76" i="1"/>
  <c r="ID86" i="1"/>
  <c r="EB87" i="1"/>
  <c r="IF89" i="1"/>
  <c r="KG103" i="1" a="1"/>
  <c r="KG103" i="1" s="1"/>
  <c r="IE123" i="1" a="1"/>
  <c r="IE123" i="1" s="1"/>
  <c r="IF123" i="1" s="1"/>
  <c r="KG139" i="1" a="1"/>
  <c r="KG139" i="1" s="1"/>
  <c r="KH139" i="1" s="1"/>
  <c r="BL164" i="1"/>
  <c r="E10" i="5"/>
  <c r="Y10" i="5"/>
  <c r="AS10" i="5"/>
  <c r="KE168" i="1" a="1"/>
  <c r="KE168" i="1" s="1"/>
  <c r="KF168" i="1" s="1"/>
  <c r="GC191" i="1" a="1"/>
  <c r="GC191" i="1" s="1"/>
  <c r="GD191" i="1" s="1"/>
  <c r="DZ55" i="1"/>
  <c r="ED86" i="1"/>
  <c r="IF86" i="1"/>
  <c r="IC96" i="1" a="1"/>
  <c r="IC96" i="1" s="1"/>
  <c r="ID96" i="1" s="1"/>
  <c r="GC154" i="1" a="1"/>
  <c r="GC154" i="1" s="1"/>
  <c r="GD154" i="1" s="1"/>
  <c r="F81" i="2"/>
  <c r="KG7" i="1" a="1"/>
  <c r="KG7" i="1" s="1"/>
  <c r="KH7" i="1" s="1"/>
  <c r="EC44" i="1" a="1"/>
  <c r="EC44" i="1" s="1"/>
  <c r="ED44" i="1" s="1"/>
  <c r="DZ87" i="1"/>
  <c r="IH87" i="1"/>
  <c r="DX106" i="1"/>
  <c r="KI138" i="1" a="1"/>
  <c r="KI138" i="1" s="1"/>
  <c r="KJ138" i="1" s="1"/>
  <c r="GA162" i="1" a="1"/>
  <c r="GA162" i="1" s="1"/>
  <c r="GB162" i="1" s="1"/>
  <c r="KE11" i="1" a="1"/>
  <c r="KE11" i="1" s="1"/>
  <c r="KF11" i="1" s="1"/>
  <c r="IE15" i="1" a="1"/>
  <c r="IE15" i="1" s="1"/>
  <c r="IF15" i="1" s="1"/>
  <c r="KH23" i="1"/>
  <c r="IF27" i="1"/>
  <c r="DW30" i="1" a="1"/>
  <c r="DW30" i="1" s="1"/>
  <c r="DX30" i="1" s="1"/>
  <c r="DW31" i="1" a="1"/>
  <c r="DW31" i="1" s="1"/>
  <c r="DX31" i="1" s="1"/>
  <c r="KE38" i="1" a="1"/>
  <c r="KE38" i="1" s="1"/>
  <c r="KF38" i="1" s="1"/>
  <c r="GE45" i="1" a="1"/>
  <c r="GE45" i="1" s="1"/>
  <c r="GF45" i="1" s="1"/>
  <c r="IH55" i="1"/>
  <c r="GF68" i="1"/>
  <c r="IF70" i="1"/>
  <c r="KF75" i="1"/>
  <c r="DZ86" i="1"/>
  <c r="ED87" i="1"/>
  <c r="KF87" i="1"/>
  <c r="DX89" i="1"/>
  <c r="IH89" i="1"/>
  <c r="KH91" i="1"/>
  <c r="GA96" i="1" a="1"/>
  <c r="GA96" i="1" s="1"/>
  <c r="GB96" i="1" s="1"/>
  <c r="DX97" i="1"/>
  <c r="IC99" i="1" a="1"/>
  <c r="IC99" i="1" s="1"/>
  <c r="ID99" i="1" s="1"/>
  <c r="GA105" i="1" a="1"/>
  <c r="GA105" i="1" s="1"/>
  <c r="GB105" i="1" s="1"/>
  <c r="IC112" i="1" a="1"/>
  <c r="IC112" i="1" s="1"/>
  <c r="ID112" i="1" s="1"/>
  <c r="EA117" i="1" a="1"/>
  <c r="EA117" i="1" s="1"/>
  <c r="EB117" i="1" s="1"/>
  <c r="GA135" i="1"/>
  <c r="GB135" i="1" s="1"/>
  <c r="EC148" i="1" a="1"/>
  <c r="EC148" i="1" s="1"/>
  <c r="ED148" i="1" s="1"/>
  <c r="DW160" i="1" a="1"/>
  <c r="DW160" i="1" s="1"/>
  <c r="DX160" i="1" s="1"/>
  <c r="GE163" i="1" a="1"/>
  <c r="GE163" i="1" s="1"/>
  <c r="GF163" i="1" s="1"/>
  <c r="BN164" i="1"/>
  <c r="DW191" i="1" a="1"/>
  <c r="DW191" i="1" s="1"/>
  <c r="DX191" i="1" s="1"/>
  <c r="EC218" i="1" a="1"/>
  <c r="EC218" i="1" s="1"/>
  <c r="ED218" i="1" s="1"/>
  <c r="EA218" i="1" a="1"/>
  <c r="EA218" i="1" s="1"/>
  <c r="EB218" i="1" s="1"/>
  <c r="EB223" i="1"/>
  <c r="KE151" i="1" a="1"/>
  <c r="KE151" i="1" s="1"/>
  <c r="KF151" i="1" s="1"/>
  <c r="KI155" i="1" a="1"/>
  <c r="KI155" i="1" s="1"/>
  <c r="KJ155" i="1" s="1"/>
  <c r="GC163" i="1" a="1"/>
  <c r="GC163" i="1" s="1"/>
  <c r="GD163" i="1" s="1"/>
  <c r="KD275" i="1"/>
  <c r="DW40" i="1" a="1"/>
  <c r="DW40" i="1" s="1"/>
  <c r="DX40" i="1" s="1"/>
  <c r="EA182" i="1" a="1"/>
  <c r="EA182" i="1" s="1"/>
  <c r="EB182" i="1" s="1"/>
  <c r="BN12" i="1"/>
  <c r="GA7" i="1"/>
  <c r="GB7" i="1" s="1"/>
  <c r="BJ10" i="1"/>
  <c r="KG9" i="1" a="1"/>
  <c r="KG9" i="1" s="1"/>
  <c r="KH9" i="1" s="1"/>
  <c r="GE12" i="1"/>
  <c r="GF12" i="1" s="1"/>
  <c r="IG12" i="1" a="1"/>
  <c r="IG12" i="1" s="1"/>
  <c r="IH12" i="1" s="1"/>
  <c r="IE14" i="1" a="1"/>
  <c r="IE14" i="1" s="1"/>
  <c r="IF14" i="1" s="1"/>
  <c r="EC16" i="1" a="1"/>
  <c r="EC16" i="1" s="1"/>
  <c r="ED16" i="1" s="1"/>
  <c r="IH27" i="1"/>
  <c r="DW28" i="1" a="1"/>
  <c r="DW28" i="1" s="1"/>
  <c r="DX28" i="1" s="1"/>
  <c r="IH28" i="1"/>
  <c r="DW29" i="1" a="1"/>
  <c r="DW29" i="1" s="1"/>
  <c r="DX29" i="1" s="1"/>
  <c r="DY30" i="1" a="1"/>
  <c r="DY30" i="1" s="1"/>
  <c r="DY32" i="1" a="1"/>
  <c r="DY32" i="1" s="1"/>
  <c r="GB33" i="1"/>
  <c r="BK41" i="1"/>
  <c r="BL41" i="1" s="1"/>
  <c r="EC45" i="1" a="1"/>
  <c r="EC45" i="1" s="1"/>
  <c r="ED45" i="1" s="1"/>
  <c r="KE45" i="1" a="1"/>
  <c r="KE45" i="1" s="1"/>
  <c r="KF45" i="1" s="1"/>
  <c r="ED55" i="1"/>
  <c r="GD69" i="1"/>
  <c r="DZ75" i="1"/>
  <c r="KJ76" i="1"/>
  <c r="KJ91" i="1"/>
  <c r="EB106" i="1"/>
  <c r="IC106" i="1" a="1"/>
  <c r="IC106" i="1" s="1"/>
  <c r="ID106" i="1" s="1"/>
  <c r="KE113" i="1" a="1"/>
  <c r="KE113" i="1" s="1"/>
  <c r="KF113" i="1" s="1"/>
  <c r="EA149" i="1" a="1"/>
  <c r="EA149" i="1" s="1"/>
  <c r="EB149" i="1" s="1"/>
  <c r="GC157" i="1" a="1"/>
  <c r="GC157" i="1" s="1"/>
  <c r="GD157" i="1" s="1"/>
  <c r="KI157" i="1" a="1"/>
  <c r="KI157" i="1" s="1"/>
  <c r="KJ157" i="1" s="1"/>
  <c r="BJ162" i="1"/>
  <c r="G10" i="5"/>
  <c r="AA10" i="5"/>
  <c r="AU10" i="5"/>
  <c r="IG169" i="1" a="1"/>
  <c r="IG169" i="1" s="1"/>
  <c r="IH169" i="1" s="1"/>
  <c r="BK170" i="1"/>
  <c r="BL170" i="1" s="1"/>
  <c r="BQ170" i="1"/>
  <c r="EC170" i="1" s="1" a="1"/>
  <c r="EC170" i="1" s="1"/>
  <c r="ED170" i="1" s="1"/>
  <c r="BM170" i="1"/>
  <c r="BN170" i="1" s="1"/>
  <c r="EC174" i="1" a="1"/>
  <c r="EC174" i="1" s="1"/>
  <c r="ED174" i="1" s="1"/>
  <c r="KG174" i="1" a="1"/>
  <c r="KG174" i="1" s="1"/>
  <c r="KH174" i="1" s="1"/>
  <c r="BK175" i="1"/>
  <c r="BL175" i="1" s="1"/>
  <c r="BQ175" i="1"/>
  <c r="BI175" i="1"/>
  <c r="BJ175" i="1" s="1"/>
  <c r="DY185" i="1" a="1"/>
  <c r="DY185" i="1" s="1"/>
  <c r="DZ185" i="1" s="1"/>
  <c r="IC192" i="1" a="1"/>
  <c r="IC192" i="1" s="1"/>
  <c r="ID192" i="1" s="1"/>
  <c r="KH236" i="1"/>
  <c r="DY123" i="1" a="1"/>
  <c r="DY123" i="1" s="1"/>
  <c r="DZ123" i="1" s="1"/>
  <c r="EA163" i="1" a="1"/>
  <c r="EA163" i="1" s="1"/>
  <c r="EB163" i="1" s="1"/>
  <c r="BJ8" i="1"/>
  <c r="ID29" i="1"/>
  <c r="BI38" i="1"/>
  <c r="BJ38" i="1" s="1"/>
  <c r="IG48" i="1" a="1"/>
  <c r="IG48" i="1" s="1"/>
  <c r="IH48" i="1" s="1"/>
  <c r="DX99" i="1"/>
  <c r="GA210" i="1"/>
  <c r="GB210" i="1" s="1"/>
  <c r="DW211" i="1" a="1"/>
  <c r="DW211" i="1" s="1"/>
  <c r="DX211" i="1" s="1"/>
  <c r="EA211" i="1" a="1"/>
  <c r="EA211" i="1" s="1"/>
  <c r="EB211" i="1" s="1"/>
  <c r="EC211" i="1" a="1"/>
  <c r="EC211" i="1" s="1"/>
  <c r="ED211" i="1" s="1"/>
  <c r="BK8" i="1"/>
  <c r="BL8" i="1" s="1"/>
  <c r="BL15" i="1"/>
  <c r="GE8" i="1"/>
  <c r="GF8" i="1" s="1"/>
  <c r="BM8" i="1"/>
  <c r="BN8" i="1" s="1"/>
  <c r="BK10" i="1"/>
  <c r="BL10" i="1" s="1"/>
  <c r="BM10" i="1"/>
  <c r="BN10" i="1" s="1"/>
  <c r="DY28" i="1" a="1"/>
  <c r="DY28" i="1" s="1"/>
  <c r="DZ28" i="1" s="1"/>
  <c r="EA32" i="1" a="1"/>
  <c r="EA32" i="1" s="1"/>
  <c r="DW38" i="1" a="1"/>
  <c r="DW38" i="1" s="1"/>
  <c r="DX38" i="1" s="1"/>
  <c r="GE41" i="1" a="1"/>
  <c r="GE41" i="1" s="1"/>
  <c r="GF41" i="1" s="1"/>
  <c r="IE41" i="1" a="1"/>
  <c r="IE41" i="1" s="1"/>
  <c r="IF41" i="1" s="1"/>
  <c r="DW49" i="1" a="1"/>
  <c r="DW49" i="1" s="1"/>
  <c r="DX49" i="1" s="1"/>
  <c r="EA50" i="1" a="1"/>
  <c r="EA50" i="1" s="1"/>
  <c r="EB50" i="1" s="1"/>
  <c r="KH56" i="1"/>
  <c r="IH74" i="1"/>
  <c r="EB86" i="1"/>
  <c r="GB87" i="1"/>
  <c r="KF92" i="1"/>
  <c r="ED99" i="1"/>
  <c r="ED106" i="1"/>
  <c r="GC119" i="1" a="1"/>
  <c r="GC119" i="1" s="1"/>
  <c r="GD119" i="1" s="1"/>
  <c r="BJ123" i="1"/>
  <c r="EA132" i="1" a="1"/>
  <c r="EA132" i="1" s="1"/>
  <c r="EB132" i="1" s="1"/>
  <c r="IC142" i="1" a="1"/>
  <c r="IC142" i="1" s="1"/>
  <c r="ID142" i="1" s="1"/>
  <c r="DW157" i="1" a="1"/>
  <c r="DW157" i="1" s="1"/>
  <c r="DX157" i="1" s="1"/>
  <c r="EC158" i="1" a="1"/>
  <c r="EC158" i="1" s="1"/>
  <c r="ED158" i="1" s="1"/>
  <c r="CN10" i="5"/>
  <c r="DW169" i="1" a="1"/>
  <c r="DW169" i="1" s="1"/>
  <c r="DX169" i="1" s="1"/>
  <c r="IC169" i="1" a="1"/>
  <c r="IC169" i="1" s="1"/>
  <c r="ID169" i="1" s="1"/>
  <c r="BI170" i="1"/>
  <c r="BJ170" i="1" s="1"/>
  <c r="DY213" i="1" a="1"/>
  <c r="DY213" i="1" s="1"/>
  <c r="DZ213" i="1" s="1"/>
  <c r="EC213" i="1" a="1"/>
  <c r="EC213" i="1" s="1"/>
  <c r="ED213" i="1" s="1"/>
  <c r="GB223" i="1"/>
  <c r="GF236" i="1"/>
  <c r="GD236" i="1"/>
  <c r="IF44" i="1"/>
  <c r="BJ151" i="1"/>
  <c r="V81" i="2"/>
  <c r="KI16" i="1" a="1"/>
  <c r="KI16" i="1" s="1"/>
  <c r="KJ16" i="1" s="1"/>
  <c r="GD27" i="1"/>
  <c r="GE48" i="1" a="1"/>
  <c r="GE48" i="1" s="1"/>
  <c r="GF48" i="1" s="1"/>
  <c r="KF76" i="1"/>
  <c r="EC8" i="1" a="1"/>
  <c r="EC8" i="1" s="1"/>
  <c r="ED8" i="1" s="1"/>
  <c r="KE8" i="1" a="1"/>
  <c r="KE8" i="1" s="1"/>
  <c r="KF8" i="1" s="1"/>
  <c r="GB23" i="1"/>
  <c r="DZ27" i="1"/>
  <c r="DY29" i="1" a="1"/>
  <c r="DY29" i="1" s="1"/>
  <c r="DZ29" i="1" s="1"/>
  <c r="EA30" i="1" a="1"/>
  <c r="EA30" i="1" s="1"/>
  <c r="EB30" i="1" s="1"/>
  <c r="EA31" i="1" a="1"/>
  <c r="EA31" i="1" s="1"/>
  <c r="EB31" i="1" s="1"/>
  <c r="KH32" i="1"/>
  <c r="EA38" i="1" a="1"/>
  <c r="EA38" i="1" s="1"/>
  <c r="EB38" i="1" s="1"/>
  <c r="IG38" i="1" a="1"/>
  <c r="IG38" i="1" s="1"/>
  <c r="IH38" i="1" s="1"/>
  <c r="IC39" i="1" a="1"/>
  <c r="IC39" i="1" s="1"/>
  <c r="ID39" i="1" s="1"/>
  <c r="KG45" i="1" a="1"/>
  <c r="KG45" i="1" s="1"/>
  <c r="KH45" i="1" s="1"/>
  <c r="IE49" i="1" a="1"/>
  <c r="IE49" i="1" s="1"/>
  <c r="IF49" i="1" s="1"/>
  <c r="EC69" i="1" a="1"/>
  <c r="EC69" i="1" s="1"/>
  <c r="ED69" i="1" s="1"/>
  <c r="IH70" i="1"/>
  <c r="EB75" i="1"/>
  <c r="GF76" i="1"/>
  <c r="KJ87" i="1"/>
  <c r="KI101" i="1" a="1"/>
  <c r="KI101" i="1" s="1"/>
  <c r="KJ101" i="1" s="1"/>
  <c r="DW119" i="1" a="1"/>
  <c r="DW119" i="1" s="1"/>
  <c r="DX119" i="1" s="1"/>
  <c r="EC127" i="1" a="1"/>
  <c r="EC127" i="1" s="1"/>
  <c r="ED127" i="1" s="1"/>
  <c r="GE128" i="1" a="1"/>
  <c r="GE128" i="1" s="1"/>
  <c r="GF128" i="1" s="1"/>
  <c r="DY129" i="1" a="1"/>
  <c r="DY129" i="1" s="1"/>
  <c r="DZ129" i="1" s="1"/>
  <c r="GE129" i="1" a="1"/>
  <c r="GE129" i="1" s="1"/>
  <c r="GF129" i="1" s="1"/>
  <c r="IE144" i="1" a="1"/>
  <c r="IE144" i="1" s="1"/>
  <c r="IF144" i="1" s="1"/>
  <c r="K10" i="5"/>
  <c r="AE10" i="5"/>
  <c r="AY10" i="5"/>
  <c r="BI176" i="1"/>
  <c r="BJ176" i="1" s="1"/>
  <c r="BQ176" i="1"/>
  <c r="DW176" i="1" s="1" a="1"/>
  <c r="DW176" i="1" s="1"/>
  <c r="DX176" i="1" s="1"/>
  <c r="GE213" i="1"/>
  <c r="GF213" i="1" s="1"/>
  <c r="DW37" i="1" a="1"/>
  <c r="DW37" i="1" s="1"/>
  <c r="DX37" i="1" s="1"/>
  <c r="IC48" i="1" a="1"/>
  <c r="IC48" i="1" s="1"/>
  <c r="ID48" i="1" s="1"/>
  <c r="IF87" i="1"/>
  <c r="IG103" i="1" a="1"/>
  <c r="IG103" i="1" s="1"/>
  <c r="IH103" i="1" s="1"/>
  <c r="KG152" i="1" a="1"/>
  <c r="KG152" i="1" s="1"/>
  <c r="KH152" i="1" s="1"/>
  <c r="EA162" i="1" a="1"/>
  <c r="EA162" i="1" s="1"/>
  <c r="EB162" i="1" s="1"/>
  <c r="KI14" i="1" a="1"/>
  <c r="KI14" i="1" s="1"/>
  <c r="KJ14" i="1" s="1"/>
  <c r="KI39" i="1" a="1"/>
  <c r="KI39" i="1" s="1"/>
  <c r="KJ39" i="1" s="1"/>
  <c r="DX86" i="1"/>
  <c r="BL151" i="1"/>
  <c r="BJ164" i="1"/>
  <c r="GC8" i="1"/>
  <c r="GD8" i="1" s="1"/>
  <c r="GC13" i="1"/>
  <c r="GD13" i="1" s="1"/>
  <c r="DY15" i="1" a="1"/>
  <c r="DY15" i="1" s="1"/>
  <c r="DZ15" i="1" s="1"/>
  <c r="GC6" i="1"/>
  <c r="GD6" i="1" s="1"/>
  <c r="KG10" i="1" a="1"/>
  <c r="KG10" i="1" s="1"/>
  <c r="KH10" i="1" s="1"/>
  <c r="DY12" i="1" a="1"/>
  <c r="DY12" i="1" s="1"/>
  <c r="DZ12" i="1" s="1"/>
  <c r="GF25" i="1"/>
  <c r="KF29" i="1"/>
  <c r="EC32" i="1" a="1"/>
  <c r="EC32" i="1" s="1"/>
  <c r="ED32" i="1" s="1"/>
  <c r="GF33" i="1"/>
  <c r="GD34" i="1"/>
  <c r="EC40" i="1" a="1"/>
  <c r="EC40" i="1" s="1"/>
  <c r="ED40" i="1" s="1"/>
  <c r="GC41" i="1" a="1"/>
  <c r="GC41" i="1" s="1"/>
  <c r="GD41" i="1" s="1"/>
  <c r="KJ44" i="1"/>
  <c r="GE50" i="1"/>
  <c r="GF50" i="1" s="1"/>
  <c r="IC51" i="1" a="1"/>
  <c r="IC51" i="1" s="1"/>
  <c r="ID51" i="1" s="1"/>
  <c r="GD55" i="1"/>
  <c r="KF70" i="1"/>
  <c r="GD91" i="1"/>
  <c r="GE111" i="1" a="1"/>
  <c r="GE111" i="1" s="1"/>
  <c r="GF111" i="1" s="1"/>
  <c r="GE112" i="1" a="1"/>
  <c r="GE112" i="1" s="1"/>
  <c r="GF112" i="1" s="1"/>
  <c r="IG114" i="1" a="1"/>
  <c r="IG114" i="1" s="1"/>
  <c r="IH114" i="1" s="1"/>
  <c r="BL115" i="1"/>
  <c r="GA117" i="1" a="1"/>
  <c r="GA117" i="1" s="1"/>
  <c r="GB117" i="1" s="1"/>
  <c r="BN123" i="1"/>
  <c r="KI123" i="1" a="1"/>
  <c r="KI123" i="1" s="1"/>
  <c r="KJ123" i="1" s="1"/>
  <c r="IG125" i="1" a="1"/>
  <c r="IG125" i="1" s="1"/>
  <c r="IH125" i="1" s="1"/>
  <c r="DY130" i="1" a="1"/>
  <c r="DY130" i="1" s="1"/>
  <c r="DZ130" i="1" s="1"/>
  <c r="DY132" i="1" a="1"/>
  <c r="DY132" i="1" s="1"/>
  <c r="DZ132" i="1" s="1"/>
  <c r="IE136" i="1" a="1"/>
  <c r="IE136" i="1" s="1"/>
  <c r="IF136" i="1" s="1"/>
  <c r="GE144" i="1" a="1"/>
  <c r="GE144" i="1" s="1"/>
  <c r="GF144" i="1" s="1"/>
  <c r="CV10" i="5"/>
  <c r="GF223" i="1"/>
  <c r="GE149" i="1" a="1"/>
  <c r="GE149" i="1" s="1"/>
  <c r="GF149" i="1" s="1"/>
  <c r="GE156" i="1" a="1"/>
  <c r="GE156" i="1" s="1"/>
  <c r="GF156" i="1" s="1"/>
  <c r="KI169" i="1" a="1"/>
  <c r="KI169" i="1" s="1"/>
  <c r="KJ169" i="1" s="1"/>
  <c r="KG185" i="1" a="1"/>
  <c r="KG185" i="1" s="1"/>
  <c r="KH185" i="1" s="1"/>
  <c r="EC214" i="1" a="1"/>
  <c r="EC214" i="1" s="1"/>
  <c r="ED214" i="1" s="1"/>
  <c r="DW214" i="1" a="1"/>
  <c r="DW214" i="1" s="1"/>
  <c r="DX214" i="1" s="1"/>
  <c r="GD223" i="1"/>
  <c r="IF236" i="1"/>
  <c r="ID238" i="1"/>
  <c r="KI163" i="1" a="1"/>
  <c r="KI163" i="1" s="1"/>
  <c r="KJ163" i="1" s="1"/>
  <c r="IC186" i="1" a="1"/>
  <c r="IC186" i="1" s="1"/>
  <c r="ID186" i="1" s="1"/>
  <c r="IE187" i="1" a="1"/>
  <c r="IE187" i="1" s="1"/>
  <c r="IF187" i="1" s="1"/>
  <c r="IG187" i="1" a="1"/>
  <c r="IG187" i="1" s="1"/>
  <c r="IH187" i="1" s="1"/>
  <c r="IC208" i="1" a="1"/>
  <c r="IC208" i="1" s="1"/>
  <c r="ID208" i="1" s="1"/>
  <c r="KJ230" i="1"/>
  <c r="GB236" i="1"/>
  <c r="KJ236" i="1"/>
  <c r="DX87" i="1"/>
  <c r="EB91" i="1"/>
  <c r="IF91" i="1"/>
  <c r="IH93" i="1"/>
  <c r="DZ99" i="1"/>
  <c r="IC105" i="1" a="1"/>
  <c r="IC105" i="1" s="1"/>
  <c r="ID105" i="1" s="1"/>
  <c r="EC128" i="1" a="1"/>
  <c r="EC128" i="1" s="1"/>
  <c r="ED128" i="1" s="1"/>
  <c r="EA138" i="1" a="1"/>
  <c r="EA138" i="1" s="1"/>
  <c r="EB138" i="1" s="1"/>
  <c r="IG143" i="1" a="1"/>
  <c r="IG143" i="1" s="1"/>
  <c r="IH143" i="1" s="1"/>
  <c r="IE155" i="1" a="1"/>
  <c r="IE155" i="1" s="1"/>
  <c r="IF155" i="1" s="1"/>
  <c r="KI160" i="1" a="1"/>
  <c r="KI160" i="1" s="1"/>
  <c r="KJ160" i="1" s="1"/>
  <c r="BL161" i="1"/>
  <c r="BK167" i="1"/>
  <c r="BL167" i="1" s="1"/>
  <c r="BM167" i="1"/>
  <c r="BN167" i="1" s="1"/>
  <c r="GE170" i="1" a="1"/>
  <c r="GE170" i="1" s="1"/>
  <c r="GF170" i="1" s="1"/>
  <c r="IG173" i="1" a="1"/>
  <c r="IG173" i="1" s="1"/>
  <c r="IH173" i="1" s="1"/>
  <c r="KE183" i="1" a="1"/>
  <c r="KE183" i="1" s="1"/>
  <c r="KF183" i="1" s="1"/>
  <c r="GC184" i="1" a="1"/>
  <c r="GC184" i="1" s="1"/>
  <c r="GD184" i="1" s="1"/>
  <c r="IG186" i="1" a="1"/>
  <c r="IG186" i="1" s="1"/>
  <c r="IH186" i="1" s="1"/>
  <c r="IG190" i="1" a="1"/>
  <c r="IG190" i="1" s="1"/>
  <c r="IH190" i="1" s="1"/>
  <c r="IC190" i="1" a="1"/>
  <c r="IC190" i="1" s="1"/>
  <c r="ID190" i="1" s="1"/>
  <c r="IG195" i="1" a="1"/>
  <c r="IG195" i="1" s="1"/>
  <c r="IH195" i="1" s="1"/>
  <c r="IG209" i="1" a="1"/>
  <c r="IG209" i="1" s="1"/>
  <c r="IH209" i="1" s="1"/>
  <c r="GC211" i="1"/>
  <c r="GD211" i="1" s="1"/>
  <c r="GE211" i="1"/>
  <c r="GF211" i="1" s="1"/>
  <c r="GA211" i="1"/>
  <c r="GB211" i="1" s="1"/>
  <c r="EC215" i="1" a="1"/>
  <c r="EC215" i="1" s="1"/>
  <c r="ED215" i="1" s="1"/>
  <c r="DY215" i="1" a="1"/>
  <c r="DY215" i="1" s="1"/>
  <c r="DZ215" i="1" s="1"/>
  <c r="DZ220" i="1"/>
  <c r="DX230" i="1"/>
  <c r="KH234" i="1"/>
  <c r="BJ257" i="1"/>
  <c r="KF258" i="1"/>
  <c r="ED75" i="1"/>
  <c r="EB89" i="1"/>
  <c r="DX103" i="1"/>
  <c r="BJ112" i="1"/>
  <c r="KG112" i="1" a="1"/>
  <c r="KG112" i="1" s="1"/>
  <c r="KH112" i="1" s="1"/>
  <c r="BI122" i="1"/>
  <c r="BJ122" i="1" s="1"/>
  <c r="IC123" i="1" a="1"/>
  <c r="IC123" i="1" s="1"/>
  <c r="ID123" i="1" s="1"/>
  <c r="DW128" i="1" a="1"/>
  <c r="DW128" i="1" s="1"/>
  <c r="DX128" i="1" s="1"/>
  <c r="BJ131" i="1"/>
  <c r="IG131" i="1" a="1"/>
  <c r="IG131" i="1" s="1"/>
  <c r="IH131" i="1" s="1"/>
  <c r="IC145" i="1" a="1"/>
  <c r="IC145" i="1" s="1"/>
  <c r="ID145" i="1" s="1"/>
  <c r="EA148" i="1" a="1"/>
  <c r="EA148" i="1" s="1"/>
  <c r="EB148" i="1" s="1"/>
  <c r="GE154" i="1" a="1"/>
  <c r="GE154" i="1" s="1"/>
  <c r="GF154" i="1" s="1"/>
  <c r="BN162" i="1"/>
  <c r="BI167" i="1"/>
  <c r="BJ167" i="1" s="1"/>
  <c r="BI171" i="1"/>
  <c r="BJ171" i="1" s="1"/>
  <c r="EC182" i="1" a="1"/>
  <c r="EC182" i="1" s="1"/>
  <c r="ED182" i="1" s="1"/>
  <c r="IE182" i="1" a="1"/>
  <c r="IE182" i="1" s="1"/>
  <c r="IF182" i="1" s="1"/>
  <c r="DY190" i="1" a="1"/>
  <c r="DY190" i="1" s="1"/>
  <c r="DZ190" i="1" s="1"/>
  <c r="IE190" i="1" a="1"/>
  <c r="IE190" i="1" s="1"/>
  <c r="IF190" i="1" s="1"/>
  <c r="KJ234" i="1"/>
  <c r="IF243" i="1"/>
  <c r="BL257" i="1"/>
  <c r="IH257" i="1"/>
  <c r="EB258" i="1"/>
  <c r="BJ260" i="1"/>
  <c r="IF76" i="1"/>
  <c r="ED89" i="1"/>
  <c r="GD92" i="1"/>
  <c r="EB97" i="1"/>
  <c r="EB99" i="1"/>
  <c r="DZ101" i="1"/>
  <c r="GA106" i="1" a="1"/>
  <c r="GA106" i="1" s="1"/>
  <c r="GB106" i="1" s="1"/>
  <c r="GC110" i="1" a="1"/>
  <c r="GC110" i="1" s="1"/>
  <c r="GD110" i="1" s="1"/>
  <c r="BL112" i="1"/>
  <c r="BK122" i="1"/>
  <c r="BL122" i="1" s="1"/>
  <c r="GC123" i="1" a="1"/>
  <c r="GC123" i="1" s="1"/>
  <c r="GD123" i="1" s="1"/>
  <c r="BJ125" i="1"/>
  <c r="GE125" i="1" a="1"/>
  <c r="GE125" i="1" s="1"/>
  <c r="GF125" i="1" s="1"/>
  <c r="KE130" i="1" a="1"/>
  <c r="KE130" i="1" s="1"/>
  <c r="KF130" i="1" s="1"/>
  <c r="BJ138" i="1"/>
  <c r="IE139" i="1" a="1"/>
  <c r="IE139" i="1" s="1"/>
  <c r="IF139" i="1" s="1"/>
  <c r="GA154" i="1" a="1"/>
  <c r="GA154" i="1" s="1"/>
  <c r="GB154" i="1" s="1"/>
  <c r="GE158" i="1" a="1"/>
  <c r="GE158" i="1" s="1"/>
  <c r="GF158" i="1" s="1"/>
  <c r="IC159" i="1" a="1"/>
  <c r="IC159" i="1" s="1"/>
  <c r="ID159" i="1" s="1"/>
  <c r="IE171" i="1" a="1"/>
  <c r="IE171" i="1" s="1"/>
  <c r="IF171" i="1" s="1"/>
  <c r="DW185" i="1" a="1"/>
  <c r="DW185" i="1" s="1"/>
  <c r="DX185" i="1" s="1"/>
  <c r="EA185" i="1" a="1"/>
  <c r="EA185" i="1" s="1"/>
  <c r="EB185" i="1" s="1"/>
  <c r="KG192" i="1" a="1"/>
  <c r="KG192" i="1" s="1"/>
  <c r="IE211" i="1" a="1"/>
  <c r="IE211" i="1" s="1"/>
  <c r="IF211" i="1" s="1"/>
  <c r="KI219" i="1" a="1"/>
  <c r="KI219" i="1" s="1"/>
  <c r="KJ219" i="1" s="1"/>
  <c r="GF221" i="1"/>
  <c r="KH223" i="1"/>
  <c r="EC239" i="1" a="1"/>
  <c r="EC239" i="1" s="1"/>
  <c r="ED239" i="1" s="1"/>
  <c r="EA239" i="1" a="1"/>
  <c r="EA239" i="1" s="1"/>
  <c r="EB239" i="1" s="1"/>
  <c r="DY239" i="1" a="1"/>
  <c r="DY239" i="1" s="1"/>
  <c r="DZ239" i="1" s="1"/>
  <c r="DX243" i="1"/>
  <c r="KF257" i="1"/>
  <c r="BL260" i="1"/>
  <c r="KJ70" i="1"/>
  <c r="GD72" i="1"/>
  <c r="KJ72" i="1"/>
  <c r="IF74" i="1"/>
  <c r="KH85" i="1"/>
  <c r="IH88" i="1"/>
  <c r="KJ89" i="1"/>
  <c r="KH90" i="1"/>
  <c r="KF91" i="1"/>
  <c r="GF92" i="1"/>
  <c r="IE98" i="1" a="1"/>
  <c r="IE98" i="1" s="1"/>
  <c r="IF98" i="1" s="1"/>
  <c r="GA110" i="1" a="1"/>
  <c r="GA110" i="1" s="1"/>
  <c r="GB110" i="1" s="1"/>
  <c r="KI111" i="1" a="1"/>
  <c r="KI111" i="1" s="1"/>
  <c r="KJ111" i="1" s="1"/>
  <c r="KG124" i="1" a="1"/>
  <c r="KG124" i="1" s="1"/>
  <c r="KH124" i="1" s="1"/>
  <c r="BL125" i="1"/>
  <c r="KG129" i="1" a="1"/>
  <c r="KG129" i="1" s="1"/>
  <c r="KH129" i="1" s="1"/>
  <c r="DY136" i="1" a="1"/>
  <c r="DY136" i="1" s="1"/>
  <c r="DZ136" i="1" s="1"/>
  <c r="BL138" i="1"/>
  <c r="GA149" i="1" a="1"/>
  <c r="GA149" i="1" s="1"/>
  <c r="GB149" i="1" s="1"/>
  <c r="DW150" i="1" a="1"/>
  <c r="DW150" i="1" s="1"/>
  <c r="DX150" i="1" s="1"/>
  <c r="IC150" i="1" a="1"/>
  <c r="IC150" i="1" s="1"/>
  <c r="U10" i="5"/>
  <c r="AO10" i="5"/>
  <c r="GC190" i="1" a="1"/>
  <c r="GC190" i="1" s="1"/>
  <c r="GD190" i="1" s="1"/>
  <c r="GE209" i="1"/>
  <c r="GF209" i="1" s="1"/>
  <c r="GA220" i="1" a="1"/>
  <c r="GA220" i="1" s="1"/>
  <c r="GB220" i="1" s="1"/>
  <c r="KJ223" i="1"/>
  <c r="ID232" i="1"/>
  <c r="GD234" i="1"/>
  <c r="IH243" i="1"/>
  <c r="BN260" i="1"/>
  <c r="BN261" i="1"/>
  <c r="IH75" i="1"/>
  <c r="DZ88" i="1"/>
  <c r="GB89" i="1"/>
  <c r="ID92" i="1"/>
  <c r="EC109" i="1" a="1"/>
  <c r="EC109" i="1" s="1"/>
  <c r="ED109" i="1" s="1"/>
  <c r="BJ113" i="1"/>
  <c r="DW117" i="1" a="1"/>
  <c r="DW117" i="1" s="1"/>
  <c r="DX117" i="1" s="1"/>
  <c r="BL123" i="1"/>
  <c r="IG123" i="1" a="1"/>
  <c r="IG123" i="1" s="1"/>
  <c r="IH123" i="1" s="1"/>
  <c r="DW126" i="1" a="1"/>
  <c r="DW126" i="1" s="1"/>
  <c r="DX126" i="1" s="1"/>
  <c r="EA129" i="1" a="1"/>
  <c r="EA129" i="1" s="1"/>
  <c r="EB129" i="1" s="1"/>
  <c r="GC129" i="1" a="1"/>
  <c r="GC129" i="1" s="1"/>
  <c r="GD129" i="1" s="1"/>
  <c r="BK131" i="1"/>
  <c r="EC132" i="1" a="1"/>
  <c r="EC132" i="1" s="1"/>
  <c r="ED132" i="1" s="1"/>
  <c r="DW136" i="1" a="1"/>
  <c r="DW136" i="1" s="1"/>
  <c r="DX136" i="1" s="1"/>
  <c r="IC136" i="1" a="1"/>
  <c r="IC136" i="1" s="1"/>
  <c r="ID136" i="1" s="1"/>
  <c r="IE141" i="1" a="1"/>
  <c r="IE141" i="1" s="1"/>
  <c r="IF141" i="1" s="1"/>
  <c r="KE149" i="1" a="1"/>
  <c r="KE149" i="1" s="1"/>
  <c r="KF149" i="1" s="1"/>
  <c r="IG150" i="1" a="1"/>
  <c r="IG150" i="1" s="1"/>
  <c r="IH150" i="1" s="1"/>
  <c r="KG157" i="1" a="1"/>
  <c r="KG157" i="1" s="1"/>
  <c r="KH157" i="1" s="1"/>
  <c r="BQ167" i="1"/>
  <c r="BI169" i="1"/>
  <c r="BJ169" i="1" s="1"/>
  <c r="KI176" i="1" a="1"/>
  <c r="KI176" i="1" s="1"/>
  <c r="KJ176" i="1" s="1"/>
  <c r="IG218" i="1" a="1"/>
  <c r="IG218" i="1" s="1"/>
  <c r="IH218" i="1" s="1"/>
  <c r="IF221" i="1"/>
  <c r="ID230" i="1"/>
  <c r="DZ237" i="1"/>
  <c r="KF237" i="1"/>
  <c r="DW239" i="1" a="1"/>
  <c r="DW239" i="1" s="1"/>
  <c r="DX239" i="1" s="1"/>
  <c r="KF243" i="1"/>
  <c r="ID256" i="1"/>
  <c r="IF256" i="1"/>
  <c r="IE186" i="1" a="1"/>
  <c r="IE186" i="1" s="1"/>
  <c r="IF186" i="1" s="1"/>
  <c r="EC190" i="1" a="1"/>
  <c r="EC190" i="1" s="1"/>
  <c r="ED190" i="1" s="1"/>
  <c r="IE214" i="1" a="1"/>
  <c r="IE214" i="1" s="1"/>
  <c r="IF214" i="1" s="1"/>
  <c r="ED223" i="1"/>
  <c r="IH231" i="1"/>
  <c r="IH232" i="1"/>
  <c r="GD233" i="1"/>
  <c r="KJ233" i="1"/>
  <c r="GB234" i="1"/>
  <c r="GB240" i="1"/>
  <c r="ID242" i="1"/>
  <c r="ID243" i="1"/>
  <c r="DX255" i="1"/>
  <c r="KH258" i="1"/>
  <c r="GC183" i="1" a="1"/>
  <c r="GC183" i="1" s="1"/>
  <c r="GD183" i="1" s="1"/>
  <c r="KE212" i="1" a="1"/>
  <c r="KE212" i="1" s="1"/>
  <c r="KF212" i="1" s="1"/>
  <c r="DW213" i="1" a="1"/>
  <c r="DW213" i="1" s="1"/>
  <c r="DX213" i="1" s="1"/>
  <c r="EA215" i="1" a="1"/>
  <c r="EA215" i="1" s="1"/>
  <c r="EB215" i="1" s="1"/>
  <c r="GD221" i="1"/>
  <c r="IH236" i="1"/>
  <c r="GD258" i="1"/>
  <c r="BJ259" i="1"/>
  <c r="GB262" i="1"/>
  <c r="Z81" i="2"/>
  <c r="GB232" i="1"/>
  <c r="KH243" i="1"/>
  <c r="GD244" i="1"/>
  <c r="GB253" i="1"/>
  <c r="BN257" i="1"/>
  <c r="GF258" i="1"/>
  <c r="BL259" i="1"/>
  <c r="AB81" i="2"/>
  <c r="EA151" i="1" a="1"/>
  <c r="EA151" i="1" s="1"/>
  <c r="EB151" i="1" s="1"/>
  <c r="IC173" i="1" a="1"/>
  <c r="IC173" i="1" s="1"/>
  <c r="ID173" i="1" s="1"/>
  <c r="EA187" i="1" a="1"/>
  <c r="EA187" i="1" s="1"/>
  <c r="EB187" i="1" s="1"/>
  <c r="DW215" i="1" a="1"/>
  <c r="DW215" i="1" s="1"/>
  <c r="DX215" i="1" s="1"/>
  <c r="DX222" i="1"/>
  <c r="GD226" i="1"/>
  <c r="DY230" i="1" a="1"/>
  <c r="DY230" i="1" s="1"/>
  <c r="DZ230" i="1" s="1"/>
  <c r="DY238" i="1" a="1"/>
  <c r="DY238" i="1" s="1"/>
  <c r="DZ238" i="1" s="1"/>
  <c r="KF239" i="1"/>
  <c r="GF240" i="1"/>
  <c r="KH241" i="1"/>
  <c r="KH242" i="1"/>
  <c r="ED243" i="1"/>
  <c r="IH245" i="1"/>
  <c r="BJ253" i="1"/>
  <c r="BJ255" i="1"/>
  <c r="BL258" i="1"/>
  <c r="ID258" i="1"/>
  <c r="GD260" i="1"/>
  <c r="GF263" i="1"/>
  <c r="G13" i="5"/>
  <c r="GA214" i="1"/>
  <c r="GB214" i="1" s="1"/>
  <c r="KE216" i="1" a="1"/>
  <c r="KE216" i="1" s="1"/>
  <c r="KF216" i="1" s="1"/>
  <c r="IE218" i="1" a="1"/>
  <c r="IE218" i="1" s="1"/>
  <c r="IF218" i="1" s="1"/>
  <c r="IE220" i="1" a="1"/>
  <c r="IE220" i="1" s="1"/>
  <c r="IF220" i="1" s="1"/>
  <c r="GF232" i="1"/>
  <c r="EB234" i="1"/>
  <c r="ED237" i="1"/>
  <c r="GB242" i="1"/>
  <c r="KJ242" i="1"/>
  <c r="GB243" i="1"/>
  <c r="BL254" i="1"/>
  <c r="GB255" i="1"/>
  <c r="KF256" i="1"/>
  <c r="BN258" i="1"/>
  <c r="IF258" i="1"/>
  <c r="DW184" i="1" a="1"/>
  <c r="DW184" i="1" s="1"/>
  <c r="DX184" i="1" s="1"/>
  <c r="GE191" i="1" a="1"/>
  <c r="GE191" i="1" s="1"/>
  <c r="GF191" i="1" s="1"/>
  <c r="EC210" i="1" a="1"/>
  <c r="EC210" i="1" s="1"/>
  <c r="ED210" i="1" s="1"/>
  <c r="EC216" i="1" a="1"/>
  <c r="EC216" i="1" s="1"/>
  <c r="ED216" i="1" s="1"/>
  <c r="KE217" i="1" a="1"/>
  <c r="KE217" i="1" s="1"/>
  <c r="KF217" i="1" s="1"/>
  <c r="IC220" i="1" a="1"/>
  <c r="IC220" i="1" s="1"/>
  <c r="ID220" i="1" s="1"/>
  <c r="DZ223" i="1"/>
  <c r="DZ224" i="1"/>
  <c r="EA230" i="1" a="1"/>
  <c r="EA230" i="1" s="1"/>
  <c r="EB230" i="1" s="1"/>
  <c r="BN253" i="1"/>
  <c r="IH253" i="1"/>
  <c r="BN254" i="1"/>
  <c r="DX258" i="1"/>
  <c r="KJ238" i="1"/>
  <c r="GD243" i="1"/>
  <c r="GB256" i="1"/>
  <c r="EB257" i="1"/>
  <c r="DZ258" i="1"/>
  <c r="IH258" i="1"/>
  <c r="ID260" i="1"/>
  <c r="DZ6" i="1"/>
  <c r="GC16" i="1"/>
  <c r="GD16" i="1" s="1"/>
  <c r="KI6" i="1" a="1"/>
  <c r="KI6" i="1" s="1"/>
  <c r="KJ6" i="1" s="1"/>
  <c r="GC14" i="1"/>
  <c r="GD14" i="1" s="1"/>
  <c r="GB32" i="1"/>
  <c r="KI51" i="1" a="1"/>
  <c r="KI51" i="1" s="1"/>
  <c r="KJ51" i="1" s="1"/>
  <c r="GE105" i="1" a="1"/>
  <c r="GE105" i="1" s="1"/>
  <c r="GF105" i="1" s="1"/>
  <c r="DY154" i="1" a="1"/>
  <c r="DY154" i="1" s="1"/>
  <c r="DZ154" i="1" s="1"/>
  <c r="DW154" i="1" a="1"/>
  <c r="DW154" i="1" s="1"/>
  <c r="DX154" i="1" s="1"/>
  <c r="EA154" i="1" a="1"/>
  <c r="EA154" i="1" s="1"/>
  <c r="EB154" i="1" s="1"/>
  <c r="BL6" i="1"/>
  <c r="KG6" i="1" a="1"/>
  <c r="KG6" i="1" s="1"/>
  <c r="KH6" i="1" s="1"/>
  <c r="KI7" i="1" a="1"/>
  <c r="KI7" i="1" s="1"/>
  <c r="KJ7" i="1" s="1"/>
  <c r="KE7" i="1" a="1"/>
  <c r="KE7" i="1" s="1"/>
  <c r="KF7" i="1" s="1"/>
  <c r="EA8" i="1" a="1"/>
  <c r="EA8" i="1" s="1"/>
  <c r="EB8" i="1" s="1"/>
  <c r="DY8" i="1" a="1"/>
  <c r="DY8" i="1" s="1"/>
  <c r="DZ8" i="1" s="1"/>
  <c r="KG8" i="1" a="1"/>
  <c r="KG8" i="1" s="1"/>
  <c r="KH8" i="1" s="1"/>
  <c r="IE10" i="1" a="1"/>
  <c r="IE10" i="1" s="1"/>
  <c r="IF10" i="1" s="1"/>
  <c r="IG10" i="1" a="1"/>
  <c r="IG10" i="1" s="1"/>
  <c r="IH10" i="1" s="1"/>
  <c r="GA12" i="1"/>
  <c r="GB12" i="1" s="1"/>
  <c r="GC12" i="1"/>
  <c r="GD12" i="1" s="1"/>
  <c r="BJ14" i="1"/>
  <c r="GE15" i="1"/>
  <c r="GF15" i="1" s="1"/>
  <c r="IC15" i="1" a="1"/>
  <c r="IC15" i="1" s="1"/>
  <c r="ID15" i="1" s="1"/>
  <c r="DZ26" i="1"/>
  <c r="GC37" i="1" a="1"/>
  <c r="GC37" i="1" s="1"/>
  <c r="GD37" i="1" s="1"/>
  <c r="GA37" i="1" a="1"/>
  <c r="GA37" i="1" s="1"/>
  <c r="GB37" i="1" s="1"/>
  <c r="KI37" i="1" a="1"/>
  <c r="KI37" i="1" s="1"/>
  <c r="KJ37" i="1" s="1"/>
  <c r="KG37" i="1" a="1"/>
  <c r="KG37" i="1" s="1"/>
  <c r="KH37" i="1" s="1"/>
  <c r="GC38" i="1" a="1"/>
  <c r="GC38" i="1" s="1"/>
  <c r="GD38" i="1" s="1"/>
  <c r="KE39" i="1" a="1"/>
  <c r="KE39" i="1" s="1"/>
  <c r="KF39" i="1" s="1"/>
  <c r="IG41" i="1" a="1"/>
  <c r="IG41" i="1" s="1"/>
  <c r="IH41" i="1" s="1"/>
  <c r="DW45" i="1" a="1"/>
  <c r="DW45" i="1" s="1"/>
  <c r="DX45" i="1" s="1"/>
  <c r="GC47" i="1" a="1"/>
  <c r="GC47" i="1" s="1"/>
  <c r="GD47" i="1" s="1"/>
  <c r="EA48" i="1" a="1"/>
  <c r="EA48" i="1" s="1"/>
  <c r="EB48" i="1" s="1"/>
  <c r="GC49" i="1" a="1"/>
  <c r="GC49" i="1" s="1"/>
  <c r="GD49" i="1" s="1"/>
  <c r="GD56" i="1"/>
  <c r="EB88" i="1"/>
  <c r="IH90" i="1"/>
  <c r="EA92" i="1" a="1"/>
  <c r="EA92" i="1" s="1"/>
  <c r="EB92" i="1" s="1"/>
  <c r="EC92" i="1" a="1"/>
  <c r="EC92" i="1" s="1"/>
  <c r="ED92" i="1" s="1"/>
  <c r="DY92" i="1" a="1"/>
  <c r="DY92" i="1" s="1"/>
  <c r="DZ92" i="1" s="1"/>
  <c r="GB93" i="1"/>
  <c r="DZ96" i="1"/>
  <c r="GC102" i="1" a="1"/>
  <c r="GC102" i="1" s="1"/>
  <c r="GD102" i="1" s="1"/>
  <c r="GE102" i="1" a="1"/>
  <c r="GE102" i="1" s="1"/>
  <c r="GF102" i="1" s="1"/>
  <c r="GA102" i="1" a="1"/>
  <c r="GA102" i="1" s="1"/>
  <c r="GB102" i="1" s="1"/>
  <c r="GC105" i="1" a="1"/>
  <c r="GC105" i="1" s="1"/>
  <c r="GD105" i="1" s="1"/>
  <c r="KG122" i="1" a="1"/>
  <c r="KG122" i="1" s="1"/>
  <c r="KH122" i="1" s="1"/>
  <c r="GA123" i="1" a="1"/>
  <c r="GA123" i="1" s="1"/>
  <c r="GB123" i="1" s="1"/>
  <c r="GC124" i="1" a="1"/>
  <c r="GC124" i="1" s="1"/>
  <c r="GD124" i="1" s="1"/>
  <c r="GA124" i="1" a="1"/>
  <c r="GA124" i="1" s="1"/>
  <c r="GB124" i="1" s="1"/>
  <c r="GE124" i="1" a="1"/>
  <c r="GE124" i="1" s="1"/>
  <c r="GF124" i="1" s="1"/>
  <c r="GA40" i="1" a="1"/>
  <c r="GA40" i="1" s="1"/>
  <c r="GB40" i="1" s="1"/>
  <c r="IE40" i="1" a="1"/>
  <c r="IE40" i="1" s="1"/>
  <c r="IF40" i="1" s="1"/>
  <c r="IC40" i="1" a="1"/>
  <c r="IC40" i="1" s="1"/>
  <c r="ID40" i="1" s="1"/>
  <c r="IG40" i="1" a="1"/>
  <c r="IG40" i="1" s="1"/>
  <c r="IH40" i="1" s="1"/>
  <c r="EA41" i="1" a="1"/>
  <c r="EA41" i="1" s="1"/>
  <c r="EB41" i="1" s="1"/>
  <c r="GC50" i="1"/>
  <c r="GD50" i="1" s="1"/>
  <c r="GA50" i="1"/>
  <c r="GB50" i="1" s="1"/>
  <c r="IE51" i="1" a="1"/>
  <c r="IE51" i="1" s="1"/>
  <c r="IF51" i="1" s="1"/>
  <c r="DX56" i="1"/>
  <c r="ID56" i="1"/>
  <c r="EA71" i="1" a="1"/>
  <c r="EA71" i="1" s="1"/>
  <c r="EB71" i="1" s="1"/>
  <c r="DY71" i="1" a="1"/>
  <c r="DY71" i="1" s="1"/>
  <c r="DZ71" i="1" s="1"/>
  <c r="EC71" i="1" a="1"/>
  <c r="EC71" i="1" s="1"/>
  <c r="ED71" i="1" s="1"/>
  <c r="DW71" i="1" a="1"/>
  <c r="DW71" i="1" s="1"/>
  <c r="DX71" i="1" s="1"/>
  <c r="DY73" i="1" a="1"/>
  <c r="DY73" i="1" s="1"/>
  <c r="DZ73" i="1" s="1"/>
  <c r="DW73" i="1" a="1"/>
  <c r="DW73" i="1" s="1"/>
  <c r="DX73" i="1" s="1"/>
  <c r="EC73" i="1" a="1"/>
  <c r="EC73" i="1" s="1"/>
  <c r="ED73" i="1" s="1"/>
  <c r="EA73" i="1" a="1"/>
  <c r="EA73" i="1" s="1"/>
  <c r="EB73" i="1" s="1"/>
  <c r="ID93" i="1"/>
  <c r="IE104" i="1" a="1"/>
  <c r="IE104" i="1" s="1"/>
  <c r="IF104" i="1" s="1"/>
  <c r="IC104" i="1" a="1"/>
  <c r="IC104" i="1" s="1"/>
  <c r="ID104" i="1" s="1"/>
  <c r="IG104" i="1" a="1"/>
  <c r="IG104" i="1" s="1"/>
  <c r="IH104" i="1" s="1"/>
  <c r="GE109" i="1"/>
  <c r="GF109" i="1" s="1"/>
  <c r="GA109" i="1"/>
  <c r="GB109" i="1" s="1"/>
  <c r="GC109" i="1"/>
  <c r="GD109" i="1" s="1"/>
  <c r="IG111" i="1" a="1"/>
  <c r="IG111" i="1" s="1"/>
  <c r="IH111" i="1" s="1"/>
  <c r="IE111" i="1" a="1"/>
  <c r="IE111" i="1" s="1"/>
  <c r="IF111" i="1" s="1"/>
  <c r="IC111" i="1" a="1"/>
  <c r="IC111" i="1" s="1"/>
  <c r="ID111" i="1" s="1"/>
  <c r="GC132" i="1" a="1"/>
  <c r="GC132" i="1" s="1"/>
  <c r="GD132" i="1" s="1"/>
  <c r="KG145" i="1" a="1"/>
  <c r="KG145" i="1" s="1"/>
  <c r="KH145" i="1" s="1"/>
  <c r="GE152" i="1" a="1"/>
  <c r="GE152" i="1" s="1"/>
  <c r="GF152" i="1" s="1"/>
  <c r="DY131" i="1" a="1"/>
  <c r="DY131" i="1" s="1"/>
  <c r="DZ131" i="1" s="1"/>
  <c r="EC131" i="1" a="1"/>
  <c r="EC131" i="1" s="1"/>
  <c r="ED131" i="1" s="1"/>
  <c r="EA131" i="1" a="1"/>
  <c r="EA131" i="1" s="1"/>
  <c r="EB131" i="1" s="1"/>
  <c r="IE12" i="1" a="1"/>
  <c r="IE12" i="1" s="1"/>
  <c r="IF12" i="1" s="1"/>
  <c r="DZ30" i="1"/>
  <c r="IE9" i="1" a="1"/>
  <c r="IE9" i="1" s="1"/>
  <c r="IF9" i="1" s="1"/>
  <c r="GE11" i="1"/>
  <c r="GF11" i="1" s="1"/>
  <c r="GA13" i="1"/>
  <c r="GB13" i="1" s="1"/>
  <c r="DY14" i="1" a="1"/>
  <c r="DY14" i="1" s="1"/>
  <c r="DZ14" i="1" s="1"/>
  <c r="KE16" i="1" a="1"/>
  <c r="KE16" i="1" s="1"/>
  <c r="KF16" i="1" s="1"/>
  <c r="GD26" i="1"/>
  <c r="EB28" i="1"/>
  <c r="KF28" i="1"/>
  <c r="DX32" i="1"/>
  <c r="IF32" i="1"/>
  <c r="GE39" i="1" a="1"/>
  <c r="GE39" i="1" s="1"/>
  <c r="GF39" i="1" s="1"/>
  <c r="GE47" i="1" a="1"/>
  <c r="GE47" i="1" s="1"/>
  <c r="GF47" i="1" s="1"/>
  <c r="DY50" i="1" a="1"/>
  <c r="DY50" i="1" s="1"/>
  <c r="DZ50" i="1" s="1"/>
  <c r="EC50" i="1" a="1"/>
  <c r="EC50" i="1" s="1"/>
  <c r="ED50" i="1" s="1"/>
  <c r="GE51" i="1"/>
  <c r="GF51" i="1" s="1"/>
  <c r="GB75" i="1"/>
  <c r="KH75" i="1"/>
  <c r="ID90" i="1"/>
  <c r="EB90" i="1"/>
  <c r="GD90" i="1"/>
  <c r="GC98" i="1" a="1"/>
  <c r="GC98" i="1" s="1"/>
  <c r="GD98" i="1" s="1"/>
  <c r="GA98" i="1" a="1"/>
  <c r="GA98" i="1" s="1"/>
  <c r="GB98" i="1" s="1"/>
  <c r="KI99" i="1" a="1"/>
  <c r="KI99" i="1" s="1"/>
  <c r="KJ99" i="1" s="1"/>
  <c r="KG99" i="1" a="1"/>
  <c r="KG99" i="1" s="1"/>
  <c r="KH99" i="1" s="1"/>
  <c r="KG111" i="1" a="1"/>
  <c r="KG111" i="1" s="1"/>
  <c r="KH111" i="1" s="1"/>
  <c r="DY7" i="1" a="1"/>
  <c r="DY7" i="1" s="1"/>
  <c r="DZ7" i="1" s="1"/>
  <c r="EA7" i="1" a="1"/>
  <c r="EA7" i="1" s="1"/>
  <c r="EB7" i="1" s="1"/>
  <c r="BI15" i="1"/>
  <c r="BJ15" i="1" s="1"/>
  <c r="BM15" i="1"/>
  <c r="BN15" i="1" s="1"/>
  <c r="GA11" i="1"/>
  <c r="GB11" i="1" s="1"/>
  <c r="EA10" i="1" a="1"/>
  <c r="EA10" i="1" s="1"/>
  <c r="EB10" i="1" s="1"/>
  <c r="DW10" i="1" a="1"/>
  <c r="DW10" i="1" s="1"/>
  <c r="DX10" i="1" s="1"/>
  <c r="DY10" i="1" a="1"/>
  <c r="DY10" i="1" s="1"/>
  <c r="DZ10" i="1" s="1"/>
  <c r="KI10" i="1" a="1"/>
  <c r="KI10" i="1" s="1"/>
  <c r="KJ10" i="1" s="1"/>
  <c r="GC11" i="1"/>
  <c r="GD11" i="1" s="1"/>
  <c r="KG16" i="1" a="1"/>
  <c r="KG16" i="1" s="1"/>
  <c r="KH16" i="1" s="1"/>
  <c r="ED28" i="1"/>
  <c r="EC37" i="1" a="1"/>
  <c r="EC37" i="1" s="1"/>
  <c r="ED37" i="1" s="1"/>
  <c r="GA39" i="1" a="1"/>
  <c r="GA39" i="1" s="1"/>
  <c r="GB39" i="1" s="1"/>
  <c r="GC39" i="1" a="1"/>
  <c r="GC39" i="1" s="1"/>
  <c r="GD39" i="1" s="1"/>
  <c r="DW50" i="1" a="1"/>
  <c r="DW50" i="1" s="1"/>
  <c r="DX50" i="1" s="1"/>
  <c r="DZ56" i="1"/>
  <c r="GF90" i="1"/>
  <c r="KI97" i="1" a="1"/>
  <c r="KI97" i="1" s="1"/>
  <c r="KJ97" i="1" s="1"/>
  <c r="KG97" i="1" a="1"/>
  <c r="KG97" i="1" s="1"/>
  <c r="KH97" i="1" s="1"/>
  <c r="KE97" i="1" a="1"/>
  <c r="KE97" i="1" s="1"/>
  <c r="KF97" i="1" s="1"/>
  <c r="GE98" i="1" a="1"/>
  <c r="GE98" i="1" s="1"/>
  <c r="GF98" i="1" s="1"/>
  <c r="KH103" i="1"/>
  <c r="KI129" i="1" a="1"/>
  <c r="KI129" i="1" s="1"/>
  <c r="KJ129" i="1" s="1"/>
  <c r="KE129" i="1" a="1"/>
  <c r="KE129" i="1" s="1"/>
  <c r="KF129" i="1" s="1"/>
  <c r="IG132" i="1" a="1"/>
  <c r="IG132" i="1" s="1"/>
  <c r="IH132" i="1" s="1"/>
  <c r="IE132" i="1" a="1"/>
  <c r="IE132" i="1" s="1"/>
  <c r="IF132" i="1" s="1"/>
  <c r="IC132" i="1" a="1"/>
  <c r="IC132" i="1" s="1"/>
  <c r="ID132" i="1" s="1"/>
  <c r="EC11" i="1" a="1"/>
  <c r="EC11" i="1" s="1"/>
  <c r="ED11" i="1" s="1"/>
  <c r="EA11" i="1" a="1"/>
  <c r="EA11" i="1" s="1"/>
  <c r="EB11" i="1" s="1"/>
  <c r="IF259" i="1"/>
  <c r="GF259" i="1"/>
  <c r="GD259" i="1"/>
  <c r="KE109" i="1" a="1"/>
  <c r="KE109" i="1" s="1"/>
  <c r="KF109" i="1" s="1"/>
  <c r="KI109" i="1" a="1"/>
  <c r="KI109" i="1" s="1"/>
  <c r="KJ109" i="1" s="1"/>
  <c r="EP275" i="1"/>
  <c r="GE16" i="1"/>
  <c r="GF16" i="1" s="1"/>
  <c r="ID32" i="1"/>
  <c r="GD15" i="1"/>
  <c r="KE9" i="1" a="1"/>
  <c r="KE9" i="1" s="1"/>
  <c r="KF9" i="1" s="1"/>
  <c r="IE11" i="1" a="1"/>
  <c r="IE11" i="1" s="1"/>
  <c r="IF11" i="1" s="1"/>
  <c r="IG11" i="1" a="1"/>
  <c r="IG11" i="1" s="1"/>
  <c r="IH11" i="1" s="1"/>
  <c r="EC12" i="1" a="1"/>
  <c r="EC12" i="1" s="1"/>
  <c r="ED12" i="1" s="1"/>
  <c r="EA12" i="1" a="1"/>
  <c r="EA12" i="1" s="1"/>
  <c r="EB12" i="1" s="1"/>
  <c r="DW15" i="1" a="1"/>
  <c r="DW15" i="1" s="1"/>
  <c r="DX15" i="1" s="1"/>
  <c r="EA15" i="1" a="1"/>
  <c r="EA15" i="1" s="1"/>
  <c r="EB15" i="1" s="1"/>
  <c r="ID26" i="1"/>
  <c r="ED30" i="1"/>
  <c r="KF30" i="1"/>
  <c r="KI48" i="1" a="1"/>
  <c r="KI48" i="1" s="1"/>
  <c r="KJ48" i="1" s="1"/>
  <c r="EC49" i="1" a="1"/>
  <c r="EC49" i="1" s="1"/>
  <c r="ED49" i="1" s="1"/>
  <c r="EA49" i="1" a="1"/>
  <c r="EA49" i="1" s="1"/>
  <c r="EB49" i="1" s="1"/>
  <c r="DY49" i="1" a="1"/>
  <c r="DY49" i="1" s="1"/>
  <c r="DZ49" i="1" s="1"/>
  <c r="KI50" i="1" a="1"/>
  <c r="KI50" i="1" s="1"/>
  <c r="KJ50" i="1" s="1"/>
  <c r="KG50" i="1" a="1"/>
  <c r="KG50" i="1" s="1"/>
  <c r="KH50" i="1" s="1"/>
  <c r="KE50" i="1" a="1"/>
  <c r="KE50" i="1" s="1"/>
  <c r="KF50" i="1" s="1"/>
  <c r="EB56" i="1"/>
  <c r="IH69" i="1"/>
  <c r="GF88" i="1"/>
  <c r="DX88" i="1"/>
  <c r="IF88" i="1"/>
  <c r="GE99" i="1" a="1"/>
  <c r="GE99" i="1" s="1"/>
  <c r="GF99" i="1" s="1"/>
  <c r="GC99" i="1" a="1"/>
  <c r="GC99" i="1" s="1"/>
  <c r="GD99" i="1" s="1"/>
  <c r="GE103" i="1" a="1"/>
  <c r="GE103" i="1" s="1"/>
  <c r="GF103" i="1" s="1"/>
  <c r="IE105" i="1" a="1"/>
  <c r="IE105" i="1" s="1"/>
  <c r="IF105" i="1" s="1"/>
  <c r="GE116" i="1" a="1"/>
  <c r="GE116" i="1" s="1"/>
  <c r="GF116" i="1" s="1"/>
  <c r="GC116" i="1" a="1"/>
  <c r="GC116" i="1" s="1"/>
  <c r="GD116" i="1" s="1"/>
  <c r="GA116" i="1" a="1"/>
  <c r="GA116" i="1" s="1"/>
  <c r="GB116" i="1" s="1"/>
  <c r="DY142" i="1" a="1"/>
  <c r="DY142" i="1" s="1"/>
  <c r="DZ142" i="1" s="1"/>
  <c r="DW142" i="1" a="1"/>
  <c r="DW142" i="1" s="1"/>
  <c r="DX142" i="1" s="1"/>
  <c r="EA142" i="1" a="1"/>
  <c r="EA142" i="1" s="1"/>
  <c r="EB142" i="1" s="1"/>
  <c r="EC142" i="1" a="1"/>
  <c r="EC142" i="1" s="1"/>
  <c r="ED142" i="1" s="1"/>
  <c r="DW143" i="1" a="1"/>
  <c r="DW143" i="1" s="1"/>
  <c r="DX143" i="1" s="1"/>
  <c r="DY143" i="1" a="1"/>
  <c r="DY143" i="1" s="1"/>
  <c r="DZ143" i="1" s="1"/>
  <c r="GA145" i="1" a="1"/>
  <c r="GA145" i="1" s="1"/>
  <c r="GB145" i="1" s="1"/>
  <c r="GE145" i="1" a="1"/>
  <c r="GE145" i="1" s="1"/>
  <c r="GF145" i="1" s="1"/>
  <c r="GC145" i="1" a="1"/>
  <c r="GC145" i="1" s="1"/>
  <c r="GD145" i="1" s="1"/>
  <c r="DW7" i="1" a="1"/>
  <c r="DW7" i="1" s="1"/>
  <c r="DX7" i="1" s="1"/>
  <c r="EC6" i="1" a="1"/>
  <c r="EC6" i="1" s="1"/>
  <c r="EA6" i="1" a="1"/>
  <c r="EA6" i="1" s="1"/>
  <c r="IG39" i="1" a="1"/>
  <c r="IG39" i="1" s="1"/>
  <c r="IH39" i="1" s="1"/>
  <c r="IE39" i="1" a="1"/>
  <c r="IE39" i="1" s="1"/>
  <c r="IF39" i="1" s="1"/>
  <c r="DY11" i="1" a="1"/>
  <c r="DY11" i="1" s="1"/>
  <c r="DZ11" i="1" s="1"/>
  <c r="KG15" i="1" a="1"/>
  <c r="KG15" i="1" s="1"/>
  <c r="KH15" i="1" s="1"/>
  <c r="EA14" i="1" a="1"/>
  <c r="EA14" i="1" s="1"/>
  <c r="EB14" i="1" s="1"/>
  <c r="IG6" i="1" a="1"/>
  <c r="IG6" i="1" s="1"/>
  <c r="IH6" i="1" s="1"/>
  <c r="IC6" i="1" a="1"/>
  <c r="IC6" i="1" s="1"/>
  <c r="ID6" i="1" s="1"/>
  <c r="BJ7" i="1"/>
  <c r="GC7" i="1"/>
  <c r="GD7" i="1" s="1"/>
  <c r="IE8" i="1" a="1"/>
  <c r="IE8" i="1" s="1"/>
  <c r="IF8" i="1" s="1"/>
  <c r="EC10" i="1" a="1"/>
  <c r="EC10" i="1" s="1"/>
  <c r="ED10" i="1" s="1"/>
  <c r="IC11" i="1" a="1"/>
  <c r="IC11" i="1" s="1"/>
  <c r="ID11" i="1" s="1"/>
  <c r="DW12" i="1" a="1"/>
  <c r="DW12" i="1" s="1"/>
  <c r="DX12" i="1" s="1"/>
  <c r="KG13" i="1" a="1"/>
  <c r="KG13" i="1" s="1"/>
  <c r="KH13" i="1" s="1"/>
  <c r="GE14" i="1"/>
  <c r="GF14" i="1" s="1"/>
  <c r="IG14" i="1" a="1"/>
  <c r="IG14" i="1" s="1"/>
  <c r="IH14" i="1" s="1"/>
  <c r="IC14" i="1" a="1"/>
  <c r="IC14" i="1" s="1"/>
  <c r="ID14" i="1" s="1"/>
  <c r="KE14" i="1" a="1"/>
  <c r="KE14" i="1" s="1"/>
  <c r="KF14" i="1" s="1"/>
  <c r="EB32" i="1"/>
  <c r="KF32" i="1"/>
  <c r="DY38" i="1" a="1"/>
  <c r="DY38" i="1" s="1"/>
  <c r="DZ38" i="1" s="1"/>
  <c r="DW44" i="1" a="1"/>
  <c r="DW44" i="1" s="1"/>
  <c r="DX44" i="1" s="1"/>
  <c r="BM48" i="1"/>
  <c r="BN48" i="1" s="1"/>
  <c r="BK48" i="1"/>
  <c r="BL48" i="1" s="1"/>
  <c r="BI48" i="1"/>
  <c r="BJ48" i="1" s="1"/>
  <c r="IC49" i="1" a="1"/>
  <c r="IC49" i="1" s="1"/>
  <c r="ID49" i="1" s="1"/>
  <c r="EB69" i="1"/>
  <c r="IG97" i="1" a="1"/>
  <c r="IG97" i="1" s="1"/>
  <c r="IH97" i="1" s="1"/>
  <c r="BN6" i="1"/>
  <c r="GC40" i="1" a="1"/>
  <c r="GC40" i="1" s="1"/>
  <c r="GD40" i="1" s="1"/>
  <c r="KE15" i="1" a="1"/>
  <c r="KE15" i="1" s="1"/>
  <c r="KF15" i="1" s="1"/>
  <c r="KE41" i="1" a="1"/>
  <c r="KE41" i="1" s="1"/>
  <c r="KF41" i="1" s="1"/>
  <c r="KG109" i="1" a="1"/>
  <c r="KG109" i="1" s="1"/>
  <c r="KH109" i="1" s="1"/>
  <c r="BN13" i="1"/>
  <c r="KH30" i="1"/>
  <c r="IE37" i="1" a="1"/>
  <c r="IE37" i="1" s="1"/>
  <c r="IF37" i="1" s="1"/>
  <c r="IC37" i="1" a="1"/>
  <c r="IC37" i="1" s="1"/>
  <c r="ID37" i="1" s="1"/>
  <c r="IG37" i="1" a="1"/>
  <c r="IG37" i="1" s="1"/>
  <c r="IH37" i="1" s="1"/>
  <c r="KI49" i="1" a="1"/>
  <c r="KI49" i="1" s="1"/>
  <c r="KJ49" i="1" s="1"/>
  <c r="KE49" i="1" a="1"/>
  <c r="KE49" i="1" s="1"/>
  <c r="KF49" i="1" s="1"/>
  <c r="KG49" i="1" a="1"/>
  <c r="KG49" i="1" s="1"/>
  <c r="KH49" i="1" s="1"/>
  <c r="ED56" i="1"/>
  <c r="DA5" i="5"/>
  <c r="CO5" i="5"/>
  <c r="CC5" i="5"/>
  <c r="BQ5" i="5"/>
  <c r="BE5" i="5"/>
  <c r="AS5" i="5"/>
  <c r="AG5" i="5"/>
  <c r="U5" i="5"/>
  <c r="I5" i="5"/>
  <c r="CZ5" i="5"/>
  <c r="CN5" i="5"/>
  <c r="CB5" i="5"/>
  <c r="BP5" i="5"/>
  <c r="BD5" i="5"/>
  <c r="AR5" i="5"/>
  <c r="AF5" i="5"/>
  <c r="T5" i="5"/>
  <c r="H5" i="5"/>
  <c r="DK5" i="5"/>
  <c r="CY5" i="5"/>
  <c r="CM5" i="5"/>
  <c r="CA5" i="5"/>
  <c r="BC5" i="5"/>
  <c r="AQ5" i="5"/>
  <c r="AE5" i="5"/>
  <c r="S5" i="5"/>
  <c r="G5" i="5"/>
  <c r="DJ5" i="5"/>
  <c r="CX5" i="5"/>
  <c r="CL5" i="5"/>
  <c r="BZ5" i="5"/>
  <c r="BN5" i="5"/>
  <c r="BB5" i="5"/>
  <c r="AP5" i="5"/>
  <c r="AD5" i="5"/>
  <c r="R5" i="5"/>
  <c r="F5" i="5"/>
  <c r="DI5" i="5"/>
  <c r="CW5" i="5"/>
  <c r="CK5" i="5"/>
  <c r="BY5" i="5"/>
  <c r="BA5" i="5"/>
  <c r="AO5" i="5"/>
  <c r="AC5" i="5"/>
  <c r="Q5" i="5"/>
  <c r="E5" i="5"/>
  <c r="DH5" i="5"/>
  <c r="CV5" i="5"/>
  <c r="CJ5" i="5"/>
  <c r="BX5" i="5"/>
  <c r="BL5" i="5"/>
  <c r="AZ5" i="5"/>
  <c r="AN5" i="5"/>
  <c r="AB5" i="5"/>
  <c r="P5" i="5"/>
  <c r="D5" i="5"/>
  <c r="DF5" i="5"/>
  <c r="CT5" i="5"/>
  <c r="CH5" i="5"/>
  <c r="BV5" i="5"/>
  <c r="BJ5" i="5"/>
  <c r="AX5" i="5"/>
  <c r="AL5" i="5"/>
  <c r="Z5" i="5"/>
  <c r="N5" i="5"/>
  <c r="B5" i="5"/>
  <c r="CG5" i="5"/>
  <c r="BG5" i="5"/>
  <c r="AA5" i="5"/>
  <c r="DG5" i="5"/>
  <c r="CF5" i="5"/>
  <c r="BF5" i="5"/>
  <c r="Y5" i="5"/>
  <c r="DE5" i="5"/>
  <c r="CE5" i="5"/>
  <c r="AY5" i="5"/>
  <c r="X5" i="5"/>
  <c r="DD5" i="5"/>
  <c r="CD5" i="5"/>
  <c r="AW5" i="5"/>
  <c r="W5" i="5"/>
  <c r="DC5" i="5"/>
  <c r="BW5" i="5"/>
  <c r="AV5" i="5"/>
  <c r="V5" i="5"/>
  <c r="DB5" i="5"/>
  <c r="BU5" i="5"/>
  <c r="AU5" i="5"/>
  <c r="O5" i="5"/>
  <c r="CU5" i="5"/>
  <c r="BT5" i="5"/>
  <c r="AT5" i="5"/>
  <c r="M5" i="5"/>
  <c r="CP5" i="5"/>
  <c r="AI5" i="5"/>
  <c r="C5" i="5"/>
  <c r="BS5" i="5"/>
  <c r="BR5" i="5"/>
  <c r="BH5" i="5"/>
  <c r="AM5" i="5"/>
  <c r="AK5" i="5"/>
  <c r="AJ5" i="5"/>
  <c r="CQ5" i="5"/>
  <c r="J5" i="5"/>
  <c r="CS5" i="5"/>
  <c r="CR5" i="5"/>
  <c r="CI5" i="5"/>
  <c r="AH5" i="5"/>
  <c r="L5" i="5"/>
  <c r="K5" i="5"/>
  <c r="EB96" i="1"/>
  <c r="IG106" i="1" a="1"/>
  <c r="IG106" i="1" s="1"/>
  <c r="IH106" i="1" s="1"/>
  <c r="IE106" i="1" a="1"/>
  <c r="IE106" i="1" s="1"/>
  <c r="IF106" i="1" s="1"/>
  <c r="IG144" i="1" a="1"/>
  <c r="IG144" i="1" s="1"/>
  <c r="IH144" i="1" s="1"/>
  <c r="IE154" i="1" a="1"/>
  <c r="IE154" i="1" s="1"/>
  <c r="IF154" i="1" s="1"/>
  <c r="IG154" i="1" a="1"/>
  <c r="IG154" i="1" s="1"/>
  <c r="IH154" i="1" s="1"/>
  <c r="GA9" i="1"/>
  <c r="GB9" i="1" s="1"/>
  <c r="IC7" i="1" a="1"/>
  <c r="IC7" i="1" s="1"/>
  <c r="ID7" i="1" s="1"/>
  <c r="IG7" i="1" a="1"/>
  <c r="IG7" i="1" s="1"/>
  <c r="IH7" i="1" s="1"/>
  <c r="IE7" i="1" a="1"/>
  <c r="IE7" i="1" s="1"/>
  <c r="IF7" i="1" s="1"/>
  <c r="KI8" i="1" a="1"/>
  <c r="KI8" i="1" s="1"/>
  <c r="KJ8" i="1" s="1"/>
  <c r="EA9" i="1" a="1"/>
  <c r="EA9" i="1" s="1"/>
  <c r="EB9" i="1" s="1"/>
  <c r="DW9" i="1" a="1"/>
  <c r="DW9" i="1" s="1"/>
  <c r="DX9" i="1" s="1"/>
  <c r="DY9" i="1" a="1"/>
  <c r="DY9" i="1" s="1"/>
  <c r="DZ9" i="1" s="1"/>
  <c r="GC10" i="1"/>
  <c r="GD10" i="1" s="1"/>
  <c r="GA10" i="1"/>
  <c r="GB10" i="1" s="1"/>
  <c r="KG11" i="1" a="1"/>
  <c r="KG11" i="1" s="1"/>
  <c r="KH11" i="1" s="1"/>
  <c r="DY13" i="1" a="1"/>
  <c r="DY13" i="1" s="1"/>
  <c r="DZ13" i="1" s="1"/>
  <c r="EC13" i="1" a="1"/>
  <c r="EC13" i="1" s="1"/>
  <c r="ED13" i="1" s="1"/>
  <c r="EA13" i="1" a="1"/>
  <c r="EA13" i="1" s="1"/>
  <c r="EB13" i="1" s="1"/>
  <c r="DW13" i="1" a="1"/>
  <c r="DW13" i="1" s="1"/>
  <c r="DX13" i="1" s="1"/>
  <c r="GD30" i="1"/>
  <c r="IE38" i="1" a="1"/>
  <c r="IE38" i="1" s="1"/>
  <c r="IF38" i="1" s="1"/>
  <c r="KG39" i="1" a="1"/>
  <c r="KG39" i="1" s="1"/>
  <c r="KH39" i="1" s="1"/>
  <c r="GB56" i="1"/>
  <c r="DY67" i="1" a="1"/>
  <c r="DY67" i="1" s="1"/>
  <c r="DZ67" i="1" s="1"/>
  <c r="DW67" i="1" a="1"/>
  <c r="DW67" i="1" s="1"/>
  <c r="DX67" i="1" s="1"/>
  <c r="EC67" i="1" a="1"/>
  <c r="EC67" i="1" s="1"/>
  <c r="ED67" i="1" s="1"/>
  <c r="EA67" i="1" a="1"/>
  <c r="EA67" i="1" s="1"/>
  <c r="EB67" i="1" s="1"/>
  <c r="GB69" i="1"/>
  <c r="KH69" i="1"/>
  <c r="IE97" i="1" a="1"/>
  <c r="IE97" i="1" s="1"/>
  <c r="IF97" i="1" s="1"/>
  <c r="IG113" i="1" a="1"/>
  <c r="IG113" i="1" s="1"/>
  <c r="IH113" i="1" s="1"/>
  <c r="IC13" i="1" a="1"/>
  <c r="IC13" i="1" s="1"/>
  <c r="ID13" i="1" s="1"/>
  <c r="IG13" i="1" a="1"/>
  <c r="IG13" i="1" s="1"/>
  <c r="IH13" i="1" s="1"/>
  <c r="GA41" i="1" a="1"/>
  <c r="GA41" i="1" s="1"/>
  <c r="GB41" i="1" s="1"/>
  <c r="DY47" i="1" a="1"/>
  <c r="DY47" i="1" s="1"/>
  <c r="DZ47" i="1" s="1"/>
  <c r="BM49" i="1"/>
  <c r="BN49" i="1" s="1"/>
  <c r="BK49" i="1"/>
  <c r="BL49" i="1" s="1"/>
  <c r="BI49" i="1"/>
  <c r="BJ49" i="1" s="1"/>
  <c r="IH86" i="1"/>
  <c r="ED88" i="1"/>
  <c r="GB90" i="1"/>
  <c r="IE96" i="1" a="1"/>
  <c r="IE96" i="1" s="1"/>
  <c r="IF96" i="1" s="1"/>
  <c r="DZ97" i="1"/>
  <c r="KE99" i="1" a="1"/>
  <c r="KE99" i="1" s="1"/>
  <c r="KF99" i="1" s="1"/>
  <c r="GC103" i="1" a="1"/>
  <c r="GC103" i="1" s="1"/>
  <c r="GD103" i="1" s="1"/>
  <c r="KG106" i="1" a="1"/>
  <c r="KG106" i="1" s="1"/>
  <c r="KH106" i="1" s="1"/>
  <c r="BM109" i="1"/>
  <c r="BN109" i="1" s="1"/>
  <c r="BK109" i="1"/>
  <c r="BL109" i="1" s="1"/>
  <c r="BI109" i="1"/>
  <c r="BJ109" i="1" s="1"/>
  <c r="IG109" i="1" a="1"/>
  <c r="IG109" i="1" s="1"/>
  <c r="IH109" i="1" s="1"/>
  <c r="IC109" i="1" a="1"/>
  <c r="IC109" i="1" s="1"/>
  <c r="ID109" i="1" s="1"/>
  <c r="IE109" i="1" a="1"/>
  <c r="IE109" i="1" s="1"/>
  <c r="IF109" i="1" s="1"/>
  <c r="IC113" i="1" a="1"/>
  <c r="IC113" i="1" s="1"/>
  <c r="ID113" i="1" s="1"/>
  <c r="KG113" i="1" a="1"/>
  <c r="KG113" i="1" s="1"/>
  <c r="KH113" i="1" s="1"/>
  <c r="KI113" i="1" a="1"/>
  <c r="KI113" i="1" s="1"/>
  <c r="KJ113" i="1" s="1"/>
  <c r="IE126" i="1" a="1"/>
  <c r="IE126" i="1" s="1"/>
  <c r="IF126" i="1" s="1"/>
  <c r="IG126" i="1" a="1"/>
  <c r="IG126" i="1" s="1"/>
  <c r="IH126" i="1" s="1"/>
  <c r="EA130" i="1" a="1"/>
  <c r="EA130" i="1" s="1"/>
  <c r="EB130" i="1" s="1"/>
  <c r="IG152" i="1" a="1"/>
  <c r="IG152" i="1" s="1"/>
  <c r="IH152" i="1" s="1"/>
  <c r="EA217" i="1" a="1"/>
  <c r="EA217" i="1" s="1"/>
  <c r="EB217" i="1" s="1"/>
  <c r="DY217" i="1" a="1"/>
  <c r="DY217" i="1" s="1"/>
  <c r="DZ217" i="1" s="1"/>
  <c r="DW217" i="1" a="1"/>
  <c r="DW217" i="1" s="1"/>
  <c r="DX217" i="1" s="1"/>
  <c r="EC217" i="1" a="1"/>
  <c r="EC217" i="1" s="1"/>
  <c r="ED217" i="1" s="1"/>
  <c r="DY37" i="1" a="1"/>
  <c r="DY37" i="1" s="1"/>
  <c r="DZ37" i="1" s="1"/>
  <c r="KG38" i="1" a="1"/>
  <c r="KG38" i="1" s="1"/>
  <c r="KH38" i="1" s="1"/>
  <c r="DY41" i="1" a="1"/>
  <c r="DY41" i="1" s="1"/>
  <c r="DZ41" i="1" s="1"/>
  <c r="IE45" i="1" a="1"/>
  <c r="IE45" i="1" s="1"/>
  <c r="IF45" i="1" s="1"/>
  <c r="BN51" i="1"/>
  <c r="GA51" i="1"/>
  <c r="GB51" i="1" s="1"/>
  <c r="KJ56" i="1"/>
  <c r="GF69" i="1"/>
  <c r="KJ69" i="1"/>
  <c r="GF75" i="1"/>
  <c r="KJ75" i="1"/>
  <c r="DZ90" i="1"/>
  <c r="KG96" i="1" a="1"/>
  <c r="KG96" i="1" s="1"/>
  <c r="KH96" i="1" s="1"/>
  <c r="KE96" i="1" a="1"/>
  <c r="KE96" i="1" s="1"/>
  <c r="KF96" i="1" s="1"/>
  <c r="GC97" i="1" a="1"/>
  <c r="GC97" i="1" s="1"/>
  <c r="GD97" i="1" s="1"/>
  <c r="IC100" i="1" a="1"/>
  <c r="IC100" i="1" s="1"/>
  <c r="ID100" i="1" s="1"/>
  <c r="IE100" i="1" a="1"/>
  <c r="IE100" i="1" s="1"/>
  <c r="IF100" i="1" s="1"/>
  <c r="EB101" i="1"/>
  <c r="ID143" i="1"/>
  <c r="GC152" i="1" a="1"/>
  <c r="GC152" i="1" s="1"/>
  <c r="GD152" i="1" s="1"/>
  <c r="GA192" i="1" a="1"/>
  <c r="GA192" i="1" s="1"/>
  <c r="GB192" i="1" s="1"/>
  <c r="GC192" i="1" a="1"/>
  <c r="GC192" i="1" s="1"/>
  <c r="GD192" i="1" s="1"/>
  <c r="DY16" i="1" a="1"/>
  <c r="DY16" i="1" s="1"/>
  <c r="DZ16" i="1" s="1"/>
  <c r="DW16" i="1" a="1"/>
  <c r="DW16" i="1" s="1"/>
  <c r="DX16" i="1" s="1"/>
  <c r="EA16" i="1" a="1"/>
  <c r="EA16" i="1" s="1"/>
  <c r="EB16" i="1" s="1"/>
  <c r="KJ28" i="1"/>
  <c r="KJ30" i="1"/>
  <c r="DZ32" i="1"/>
  <c r="DZ34" i="1"/>
  <c r="EA37" i="1" a="1"/>
  <c r="EA37" i="1" s="1"/>
  <c r="EB37" i="1" s="1"/>
  <c r="BM39" i="1"/>
  <c r="BN39" i="1" s="1"/>
  <c r="BK39" i="1"/>
  <c r="BL39" i="1" s="1"/>
  <c r="BI39" i="1"/>
  <c r="BJ39" i="1" s="1"/>
  <c r="KI40" i="1" a="1"/>
  <c r="KI40" i="1" s="1"/>
  <c r="KJ40" i="1" s="1"/>
  <c r="KG40" i="1" a="1"/>
  <c r="KG40" i="1" s="1"/>
  <c r="KH40" i="1" s="1"/>
  <c r="DW41" i="1" a="1"/>
  <c r="DW41" i="1" s="1"/>
  <c r="DX41" i="1" s="1"/>
  <c r="IC45" i="1" a="1"/>
  <c r="IC45" i="1" s="1"/>
  <c r="ID45" i="1" s="1"/>
  <c r="GC48" i="1" a="1"/>
  <c r="GC48" i="1" s="1"/>
  <c r="GD48" i="1" s="1"/>
  <c r="BI51" i="1"/>
  <c r="BJ51" i="1" s="1"/>
  <c r="KH88" i="1"/>
  <c r="KJ90" i="1"/>
  <c r="DX93" i="1"/>
  <c r="KJ93" i="1"/>
  <c r="KI96" i="1" a="1"/>
  <c r="KI96" i="1" s="1"/>
  <c r="KJ96" i="1" s="1"/>
  <c r="IC98" i="1" a="1"/>
  <c r="IC98" i="1" s="1"/>
  <c r="ID98" i="1" s="1"/>
  <c r="KG105" i="1" a="1"/>
  <c r="KG105" i="1" s="1"/>
  <c r="KH105" i="1" s="1"/>
  <c r="EB114" i="1"/>
  <c r="KI127" i="1" a="1"/>
  <c r="KI127" i="1" s="1"/>
  <c r="KJ127" i="1" s="1"/>
  <c r="KG127" i="1" a="1"/>
  <c r="KG127" i="1" s="1"/>
  <c r="KH127" i="1" s="1"/>
  <c r="GE161" i="1" a="1"/>
  <c r="GE161" i="1" s="1"/>
  <c r="GF161" i="1" s="1"/>
  <c r="GC161" i="1" a="1"/>
  <c r="GC161" i="1" s="1"/>
  <c r="GD161" i="1" s="1"/>
  <c r="GA161" i="1" a="1"/>
  <c r="GA161" i="1" s="1"/>
  <c r="GB161" i="1" s="1"/>
  <c r="EA167" i="1" a="1"/>
  <c r="EA167" i="1" s="1"/>
  <c r="DW167" i="1" a="1"/>
  <c r="DW167" i="1" s="1"/>
  <c r="DY167" i="1" a="1"/>
  <c r="DY167" i="1" s="1"/>
  <c r="EA188" i="1" a="1"/>
  <c r="EA188" i="1" s="1"/>
  <c r="EB188" i="1" s="1"/>
  <c r="EC188" i="1" a="1"/>
  <c r="EC188" i="1" s="1"/>
  <c r="ED188" i="1" s="1"/>
  <c r="EA219" i="1" a="1"/>
  <c r="EA219" i="1" s="1"/>
  <c r="EB219" i="1" s="1"/>
  <c r="EC219" i="1" a="1"/>
  <c r="EC219" i="1" s="1"/>
  <c r="ED219" i="1" s="1"/>
  <c r="DY219" i="1" a="1"/>
  <c r="DY219" i="1" s="1"/>
  <c r="DZ219" i="1" s="1"/>
  <c r="DW219" i="1" a="1"/>
  <c r="DW219" i="1" s="1"/>
  <c r="DX219" i="1" s="1"/>
  <c r="BI13" i="1"/>
  <c r="BJ13" i="1" s="1"/>
  <c r="GF26" i="1"/>
  <c r="KJ26" i="1"/>
  <c r="GF30" i="1"/>
  <c r="BI12" i="1"/>
  <c r="BJ12" i="1" s="1"/>
  <c r="KE13" i="1" a="1"/>
  <c r="KE13" i="1" s="1"/>
  <c r="KF13" i="1" s="1"/>
  <c r="KF27" i="1"/>
  <c r="ID30" i="1"/>
  <c r="KF31" i="1"/>
  <c r="KE40" i="1" a="1"/>
  <c r="KE40" i="1" s="1"/>
  <c r="KF40" i="1" s="1"/>
  <c r="KG41" i="1" a="1"/>
  <c r="KG41" i="1" s="1"/>
  <c r="KH41" i="1" s="1"/>
  <c r="GC44" i="1" a="1"/>
  <c r="GC44" i="1" s="1"/>
  <c r="GD44" i="1" s="1"/>
  <c r="GA44" i="1" a="1"/>
  <c r="GA44" i="1" s="1"/>
  <c r="GB44" i="1" s="1"/>
  <c r="IG45" i="1" a="1"/>
  <c r="IG45" i="1" s="1"/>
  <c r="IH45" i="1" s="1"/>
  <c r="IE47" i="1" a="1"/>
  <c r="IE47" i="1" s="1"/>
  <c r="IF47" i="1" s="1"/>
  <c r="IC47" i="1" a="1"/>
  <c r="IC47" i="1" s="1"/>
  <c r="ID47" i="1" s="1"/>
  <c r="IG47" i="1" a="1"/>
  <c r="IG47" i="1" s="1"/>
  <c r="IH47" i="1" s="1"/>
  <c r="IG49" i="1" a="1"/>
  <c r="IG49" i="1" s="1"/>
  <c r="IH49" i="1" s="1"/>
  <c r="GC51" i="1"/>
  <c r="GD51" i="1" s="1"/>
  <c r="GB66" i="1"/>
  <c r="DX69" i="1"/>
  <c r="ID69" i="1"/>
  <c r="GB72" i="1"/>
  <c r="DX75" i="1"/>
  <c r="ID75" i="1"/>
  <c r="KJ88" i="1"/>
  <c r="GE97" i="1" a="1"/>
  <c r="GE97" i="1" s="1"/>
  <c r="GF97" i="1" s="1"/>
  <c r="IG100" i="1" a="1"/>
  <c r="IG100" i="1" s="1"/>
  <c r="IH100" i="1" s="1"/>
  <c r="ED101" i="1"/>
  <c r="IG101" i="1" a="1"/>
  <c r="IG101" i="1" s="1"/>
  <c r="IH101" i="1" s="1"/>
  <c r="IC101" i="1" a="1"/>
  <c r="IC101" i="1" s="1"/>
  <c r="ID101" i="1" s="1"/>
  <c r="DZ103" i="1"/>
  <c r="IG105" i="1" a="1"/>
  <c r="IG105" i="1" s="1"/>
  <c r="IH105" i="1" s="1"/>
  <c r="KE110" i="1" a="1"/>
  <c r="KE110" i="1" s="1"/>
  <c r="KF110" i="1" s="1"/>
  <c r="KE112" i="1" a="1"/>
  <c r="KE112" i="1" s="1"/>
  <c r="KF112" i="1" s="1"/>
  <c r="EA113" i="1" a="1"/>
  <c r="EA113" i="1" s="1"/>
  <c r="EB113" i="1" s="1"/>
  <c r="BJ115" i="1"/>
  <c r="GE126" i="1" a="1"/>
  <c r="GE126" i="1" s="1"/>
  <c r="GF126" i="1" s="1"/>
  <c r="GC126" i="1" a="1"/>
  <c r="GC126" i="1" s="1"/>
  <c r="GD126" i="1" s="1"/>
  <c r="GA126" i="1" a="1"/>
  <c r="GA126" i="1" s="1"/>
  <c r="GB126" i="1" s="1"/>
  <c r="KE127" i="1" a="1"/>
  <c r="KE127" i="1" s="1"/>
  <c r="KF127" i="1" s="1"/>
  <c r="KG132" i="1" a="1"/>
  <c r="KG132" i="1" s="1"/>
  <c r="KH132" i="1" s="1"/>
  <c r="KG137" i="1" a="1"/>
  <c r="KG137" i="1" s="1"/>
  <c r="KH137" i="1" s="1"/>
  <c r="GC138" i="1" a="1"/>
  <c r="GC138" i="1" s="1"/>
  <c r="GD138" i="1" s="1"/>
  <c r="GA138" i="1" a="1"/>
  <c r="GA138" i="1" s="1"/>
  <c r="GB138" i="1" s="1"/>
  <c r="DW139" i="1" a="1"/>
  <c r="DW139" i="1" s="1"/>
  <c r="DX139" i="1" s="1"/>
  <c r="KE159" i="1" a="1"/>
  <c r="KE159" i="1" s="1"/>
  <c r="KF159" i="1" s="1"/>
  <c r="KI159" i="1" a="1"/>
  <c r="KI159" i="1" s="1"/>
  <c r="KJ159" i="1" s="1"/>
  <c r="KG159" i="1" a="1"/>
  <c r="KG159" i="1" s="1"/>
  <c r="KH159" i="1" s="1"/>
  <c r="EC187" i="1" a="1"/>
  <c r="EC187" i="1" s="1"/>
  <c r="ED187" i="1" s="1"/>
  <c r="KF23" i="1"/>
  <c r="KJ32" i="1"/>
  <c r="IC8" i="1" a="1"/>
  <c r="IC8" i="1" s="1"/>
  <c r="ID8" i="1" s="1"/>
  <c r="KG12" i="1" a="1"/>
  <c r="KG12" i="1" s="1"/>
  <c r="KH12" i="1" s="1"/>
  <c r="KE12" i="1" a="1"/>
  <c r="KE12" i="1" s="1"/>
  <c r="KF12" i="1" s="1"/>
  <c r="BK13" i="1"/>
  <c r="BL13" i="1" s="1"/>
  <c r="GA14" i="1"/>
  <c r="GB14" i="1" s="1"/>
  <c r="KG14" i="1" a="1"/>
  <c r="KG14" i="1" s="1"/>
  <c r="KH14" i="1" s="1"/>
  <c r="GB27" i="1"/>
  <c r="GB29" i="1"/>
  <c r="GB31" i="1"/>
  <c r="EB34" i="1"/>
  <c r="IC38" i="1" a="1"/>
  <c r="IC38" i="1" s="1"/>
  <c r="ID38" i="1" s="1"/>
  <c r="DY40" i="1" a="1"/>
  <c r="DY40" i="1" s="1"/>
  <c r="DZ40" i="1" s="1"/>
  <c r="KI45" i="1" a="1"/>
  <c r="KI45" i="1" s="1"/>
  <c r="KJ45" i="1" s="1"/>
  <c r="KG48" i="1" a="1"/>
  <c r="KG48" i="1" s="1"/>
  <c r="KH48" i="1" s="1"/>
  <c r="GE49" i="1" a="1"/>
  <c r="GE49" i="1" s="1"/>
  <c r="GF49" i="1" s="1"/>
  <c r="IE50" i="1" a="1"/>
  <c r="IE50" i="1" s="1"/>
  <c r="IF50" i="1" s="1"/>
  <c r="IC50" i="1" a="1"/>
  <c r="IC50" i="1" s="1"/>
  <c r="ID50" i="1" s="1"/>
  <c r="IG50" i="1" a="1"/>
  <c r="IG50" i="1" s="1"/>
  <c r="IH50" i="1" s="1"/>
  <c r="BK51" i="1"/>
  <c r="BL51" i="1" s="1"/>
  <c r="IF56" i="1"/>
  <c r="IF67" i="1"/>
  <c r="EA68" i="1" a="1"/>
  <c r="EA68" i="1" s="1"/>
  <c r="EB68" i="1" s="1"/>
  <c r="DY68" i="1" a="1"/>
  <c r="DY68" i="1" s="1"/>
  <c r="DZ68" i="1" s="1"/>
  <c r="EC68" i="1" a="1"/>
  <c r="EC68" i="1" s="1"/>
  <c r="ED68" i="1" s="1"/>
  <c r="DY70" i="1" a="1"/>
  <c r="DY70" i="1" s="1"/>
  <c r="DZ70" i="1" s="1"/>
  <c r="DW70" i="1" a="1"/>
  <c r="DW70" i="1" s="1"/>
  <c r="DX70" i="1" s="1"/>
  <c r="IF73" i="1"/>
  <c r="EA74" i="1" a="1"/>
  <c r="EA74" i="1" s="1"/>
  <c r="EB74" i="1" s="1"/>
  <c r="DY74" i="1" a="1"/>
  <c r="DY74" i="1" s="1"/>
  <c r="DZ74" i="1" s="1"/>
  <c r="EC74" i="1" a="1"/>
  <c r="EC74" i="1" s="1"/>
  <c r="ED74" i="1" s="1"/>
  <c r="DY76" i="1" a="1"/>
  <c r="DY76" i="1" s="1"/>
  <c r="DZ76" i="1" s="1"/>
  <c r="DW76" i="1" a="1"/>
  <c r="DW76" i="1" s="1"/>
  <c r="DX76" i="1" s="1"/>
  <c r="GF89" i="1"/>
  <c r="KF89" i="1"/>
  <c r="DZ89" i="1"/>
  <c r="IF93" i="1"/>
  <c r="DZ98" i="1"/>
  <c r="KI98" i="1" a="1"/>
  <c r="KI98" i="1" s="1"/>
  <c r="KJ98" i="1" s="1"/>
  <c r="KG98" i="1" a="1"/>
  <c r="KG98" i="1" s="1"/>
  <c r="KH98" i="1" s="1"/>
  <c r="GE101" i="1" a="1"/>
  <c r="GE101" i="1" s="1"/>
  <c r="GF101" i="1" s="1"/>
  <c r="GC101" i="1" a="1"/>
  <c r="GC101" i="1" s="1"/>
  <c r="GD101" i="1" s="1"/>
  <c r="GA101" i="1" a="1"/>
  <c r="GA101" i="1" s="1"/>
  <c r="GB101" i="1" s="1"/>
  <c r="EB103" i="1"/>
  <c r="DZ104" i="1"/>
  <c r="IC115" i="1" a="1"/>
  <c r="IC115" i="1" s="1"/>
  <c r="ID115" i="1" s="1"/>
  <c r="KI125" i="1" a="1"/>
  <c r="KI125" i="1" s="1"/>
  <c r="KJ125" i="1" s="1"/>
  <c r="KI148" i="1" a="1"/>
  <c r="KI148" i="1" s="1"/>
  <c r="KJ148" i="1" s="1"/>
  <c r="KG148" i="1" a="1"/>
  <c r="KG148" i="1" s="1"/>
  <c r="KH148" i="1" s="1"/>
  <c r="KG154" i="1" a="1"/>
  <c r="KG154" i="1" s="1"/>
  <c r="KH154" i="1" s="1"/>
  <c r="KI154" i="1" a="1"/>
  <c r="KI154" i="1" s="1"/>
  <c r="KJ154" i="1" s="1"/>
  <c r="KI164" i="1" a="1"/>
  <c r="KI164" i="1" s="1"/>
  <c r="KJ164" i="1" s="1"/>
  <c r="KG164" i="1" a="1"/>
  <c r="KG164" i="1" s="1"/>
  <c r="KH164" i="1" s="1"/>
  <c r="KE164" i="1" a="1"/>
  <c r="KE164" i="1" s="1"/>
  <c r="KF164" i="1" s="1"/>
  <c r="KI15" i="1" a="1"/>
  <c r="KI15" i="1" s="1"/>
  <c r="KJ15" i="1" s="1"/>
  <c r="IC9" i="1" a="1"/>
  <c r="IC9" i="1" s="1"/>
  <c r="ID9" i="1" s="1"/>
  <c r="DA3" i="5"/>
  <c r="CO3" i="5"/>
  <c r="CC3" i="5"/>
  <c r="BQ3" i="5"/>
  <c r="BE3" i="5"/>
  <c r="AS3" i="5"/>
  <c r="AG3" i="5"/>
  <c r="U3" i="5"/>
  <c r="I3" i="5"/>
  <c r="CZ3" i="5"/>
  <c r="CN3" i="5"/>
  <c r="CB3" i="5"/>
  <c r="BP3" i="5"/>
  <c r="BD3" i="5"/>
  <c r="AR3" i="5"/>
  <c r="AF3" i="5"/>
  <c r="T3" i="5"/>
  <c r="H3" i="5"/>
  <c r="DK3" i="5"/>
  <c r="CY3" i="5"/>
  <c r="CM3" i="5"/>
  <c r="CA3" i="5"/>
  <c r="BC3" i="5"/>
  <c r="AQ3" i="5"/>
  <c r="AE3" i="5"/>
  <c r="S3" i="5"/>
  <c r="G3" i="5"/>
  <c r="DJ3" i="5"/>
  <c r="CX3" i="5"/>
  <c r="CL3" i="5"/>
  <c r="BZ3" i="5"/>
  <c r="BB3" i="5"/>
  <c r="AP3" i="5"/>
  <c r="AD3" i="5"/>
  <c r="R3" i="5"/>
  <c r="F3" i="5"/>
  <c r="DI3" i="5"/>
  <c r="CW3" i="5"/>
  <c r="CK3" i="5"/>
  <c r="BY3" i="5"/>
  <c r="BA3" i="5"/>
  <c r="AO3" i="5"/>
  <c r="AC3" i="5"/>
  <c r="Q3" i="5"/>
  <c r="E3" i="5"/>
  <c r="DH3" i="5"/>
  <c r="CV3" i="5"/>
  <c r="CJ3" i="5"/>
  <c r="BX3" i="5"/>
  <c r="AZ3" i="5"/>
  <c r="AN3" i="5"/>
  <c r="AB3" i="5"/>
  <c r="P3" i="5"/>
  <c r="D3" i="5"/>
  <c r="DF3" i="5"/>
  <c r="CT3" i="5"/>
  <c r="CH3" i="5"/>
  <c r="BV3" i="5"/>
  <c r="AX3" i="5"/>
  <c r="AL3" i="5"/>
  <c r="Z3" i="5"/>
  <c r="N3" i="5"/>
  <c r="B3" i="5"/>
  <c r="DG3" i="5"/>
  <c r="CF3" i="5"/>
  <c r="BF3" i="5"/>
  <c r="Y3" i="5"/>
  <c r="KC275" i="1"/>
  <c r="JQ275" i="1"/>
  <c r="JE275" i="1"/>
  <c r="IS275" i="1"/>
  <c r="IA275" i="1"/>
  <c r="HO275" i="1"/>
  <c r="HC275" i="1"/>
  <c r="GQ275" i="1"/>
  <c r="FY275" i="1"/>
  <c r="FM275" i="1"/>
  <c r="FA275" i="1"/>
  <c r="EO275" i="1"/>
  <c r="DM275" i="1"/>
  <c r="DA275" i="1"/>
  <c r="CO275" i="1"/>
  <c r="CC275" i="1"/>
  <c r="DE3" i="5"/>
  <c r="CE3" i="5"/>
  <c r="AY3" i="5"/>
  <c r="X3" i="5"/>
  <c r="KB275" i="1"/>
  <c r="JP275" i="1"/>
  <c r="JD275" i="1"/>
  <c r="IR275" i="1"/>
  <c r="HZ275" i="1"/>
  <c r="HN275" i="1"/>
  <c r="HB275" i="1"/>
  <c r="GP275" i="1"/>
  <c r="FX275" i="1"/>
  <c r="FL275" i="1"/>
  <c r="EZ275" i="1"/>
  <c r="EN275" i="1"/>
  <c r="DL275" i="1"/>
  <c r="CZ275" i="1"/>
  <c r="CN275" i="1"/>
  <c r="CB275" i="1"/>
  <c r="BP275" i="1"/>
  <c r="DD3" i="5"/>
  <c r="CD3" i="5"/>
  <c r="AW3" i="5"/>
  <c r="W3" i="5"/>
  <c r="KA275" i="1"/>
  <c r="JO275" i="1"/>
  <c r="JC275" i="1"/>
  <c r="IQ275" i="1"/>
  <c r="HY275" i="1"/>
  <c r="HM275" i="1"/>
  <c r="HA275" i="1"/>
  <c r="GO275" i="1"/>
  <c r="FW275" i="1"/>
  <c r="FK275" i="1"/>
  <c r="EY275" i="1"/>
  <c r="EM275" i="1"/>
  <c r="DK275" i="1"/>
  <c r="CY275" i="1"/>
  <c r="DC3" i="5"/>
  <c r="BW3" i="5"/>
  <c r="AV3" i="5"/>
  <c r="V3" i="5"/>
  <c r="JZ275" i="1"/>
  <c r="JN275" i="1"/>
  <c r="JB275" i="1"/>
  <c r="IP275" i="1"/>
  <c r="HX275" i="1"/>
  <c r="HL275" i="1"/>
  <c r="GZ275" i="1"/>
  <c r="GN275" i="1"/>
  <c r="FV275" i="1"/>
  <c r="DB3" i="5"/>
  <c r="BU3" i="5"/>
  <c r="AU3" i="5"/>
  <c r="O3" i="5"/>
  <c r="JY275" i="1"/>
  <c r="JM275" i="1"/>
  <c r="JA275" i="1"/>
  <c r="IO275" i="1"/>
  <c r="HW275" i="1"/>
  <c r="HK275" i="1"/>
  <c r="GY275" i="1"/>
  <c r="GM275" i="1"/>
  <c r="FU275" i="1"/>
  <c r="FI275" i="1"/>
  <c r="EW275" i="1"/>
  <c r="EK275" i="1"/>
  <c r="DU275" i="1"/>
  <c r="DI275" i="1"/>
  <c r="CW275" i="1"/>
  <c r="CK275" i="1"/>
  <c r="BY275" i="1"/>
  <c r="CU3" i="5"/>
  <c r="BT3" i="5"/>
  <c r="AT3" i="5"/>
  <c r="M3" i="5"/>
  <c r="CS3" i="5"/>
  <c r="BS3" i="5"/>
  <c r="AM3" i="5"/>
  <c r="L3" i="5"/>
  <c r="JW275" i="1"/>
  <c r="JK275" i="1"/>
  <c r="IY275" i="1"/>
  <c r="IM275" i="1"/>
  <c r="HU275" i="1"/>
  <c r="HI275" i="1"/>
  <c r="GW275" i="1"/>
  <c r="GK275" i="1"/>
  <c r="FS275" i="1"/>
  <c r="FG275" i="1"/>
  <c r="EU275" i="1"/>
  <c r="EI275" i="1"/>
  <c r="DS275" i="1"/>
  <c r="CI3" i="5"/>
  <c r="AH3" i="5"/>
  <c r="AK3" i="5"/>
  <c r="JT275" i="1"/>
  <c r="IV275" i="1"/>
  <c r="HR275" i="1"/>
  <c r="GT275" i="1"/>
  <c r="FP275" i="1"/>
  <c r="ET275" i="1"/>
  <c r="DV275" i="1"/>
  <c r="DD275" i="1"/>
  <c r="CL275" i="1"/>
  <c r="BV275" i="1"/>
  <c r="AJ3" i="5"/>
  <c r="JS275" i="1"/>
  <c r="IU275" i="1"/>
  <c r="HQ275" i="1"/>
  <c r="GS275" i="1"/>
  <c r="FO275" i="1"/>
  <c r="ES275" i="1"/>
  <c r="DT275" i="1"/>
  <c r="DC275" i="1"/>
  <c r="CJ275" i="1"/>
  <c r="BU275" i="1"/>
  <c r="AI3" i="5"/>
  <c r="AA3" i="5"/>
  <c r="JL275" i="1"/>
  <c r="IN275" i="1"/>
  <c r="HJ275" i="1"/>
  <c r="GL275" i="1"/>
  <c r="FJ275" i="1"/>
  <c r="EQ275" i="1"/>
  <c r="DQ275" i="1"/>
  <c r="CX275" i="1"/>
  <c r="CH275" i="1"/>
  <c r="BS275" i="1"/>
  <c r="CR3" i="5"/>
  <c r="K3" i="5"/>
  <c r="CQ3" i="5"/>
  <c r="J3" i="5"/>
  <c r="CP3" i="5"/>
  <c r="C3" i="5"/>
  <c r="JV275" i="1"/>
  <c r="IX275" i="1"/>
  <c r="HT275" i="1"/>
  <c r="GV275" i="1"/>
  <c r="FR275" i="1"/>
  <c r="EX275" i="1"/>
  <c r="EE275" i="1"/>
  <c r="DF275" i="1"/>
  <c r="CP275" i="1"/>
  <c r="BX275" i="1"/>
  <c r="JI275" i="1"/>
  <c r="HV275" i="1"/>
  <c r="GI275" i="1"/>
  <c r="FB275" i="1"/>
  <c r="DO275" i="1"/>
  <c r="CQ275" i="1"/>
  <c r="BO275" i="1"/>
  <c r="CG3" i="5"/>
  <c r="JG275" i="1"/>
  <c r="HP275" i="1"/>
  <c r="GG275" i="1"/>
  <c r="ER275" i="1"/>
  <c r="DJ275" i="1"/>
  <c r="CI275" i="1"/>
  <c r="BR3" i="5"/>
  <c r="BG3" i="5"/>
  <c r="JR275" i="1"/>
  <c r="II275" i="1"/>
  <c r="GR275" i="1"/>
  <c r="FD275" i="1"/>
  <c r="DR275" i="1"/>
  <c r="CS275" i="1"/>
  <c r="BT275" i="1"/>
  <c r="JF275" i="1"/>
  <c r="HE275" i="1"/>
  <c r="FE275" i="1"/>
  <c r="DH275" i="1"/>
  <c r="CD275" i="1"/>
  <c r="IW275" i="1"/>
  <c r="GX275" i="1"/>
  <c r="EV275" i="1"/>
  <c r="DE275" i="1"/>
  <c r="BZ275" i="1"/>
  <c r="IJ275" i="1"/>
  <c r="FZ275" i="1"/>
  <c r="EH275" i="1"/>
  <c r="JJ275" i="1"/>
  <c r="HG275" i="1"/>
  <c r="FH275" i="1"/>
  <c r="DP275" i="1"/>
  <c r="CF275" i="1"/>
  <c r="JX275" i="1"/>
  <c r="GU275" i="1"/>
  <c r="EF275" i="1"/>
  <c r="CA275" i="1"/>
  <c r="JU275" i="1"/>
  <c r="GJ275" i="1"/>
  <c r="BW275" i="1"/>
  <c r="JH275" i="1"/>
  <c r="GH275" i="1"/>
  <c r="DN275" i="1"/>
  <c r="BR275" i="1"/>
  <c r="IZ275" i="1"/>
  <c r="FT275" i="1"/>
  <c r="DG275" i="1"/>
  <c r="IT275" i="1"/>
  <c r="FQ275" i="1"/>
  <c r="DB275" i="1"/>
  <c r="IK275" i="1"/>
  <c r="FF275" i="1"/>
  <c r="CU275" i="1"/>
  <c r="HF275" i="1"/>
  <c r="EJ275" i="1"/>
  <c r="CG275" i="1"/>
  <c r="IB275" i="1"/>
  <c r="CM275" i="1"/>
  <c r="HS275" i="1"/>
  <c r="CE275" i="1"/>
  <c r="HH275" i="1"/>
  <c r="HD275" i="1"/>
  <c r="FN275" i="1"/>
  <c r="FC275" i="1"/>
  <c r="EL275" i="1"/>
  <c r="EG275" i="1"/>
  <c r="CV275" i="1"/>
  <c r="CT275" i="1"/>
  <c r="CR275" i="1"/>
  <c r="IL275" i="1"/>
  <c r="GF23" i="1"/>
  <c r="IF26" i="1"/>
  <c r="IF28" i="1"/>
  <c r="IF30" i="1"/>
  <c r="GE38" i="1" a="1"/>
  <c r="GE38" i="1" s="1"/>
  <c r="GF38" i="1" s="1"/>
  <c r="EC39" i="1" a="1"/>
  <c r="EC39" i="1" s="1"/>
  <c r="ED39" i="1" s="1"/>
  <c r="EA39" i="1" a="1"/>
  <c r="EA39" i="1" s="1"/>
  <c r="EB39" i="1" s="1"/>
  <c r="EA44" i="1" a="1"/>
  <c r="EA44" i="1" s="1"/>
  <c r="EB44" i="1" s="1"/>
  <c r="DY44" i="1" a="1"/>
  <c r="DY44" i="1" s="1"/>
  <c r="DZ44" i="1" s="1"/>
  <c r="GA49" i="1" a="1"/>
  <c r="GA49" i="1" s="1"/>
  <c r="GB49" i="1" s="1"/>
  <c r="KG51" i="1" a="1"/>
  <c r="KG51" i="1" s="1"/>
  <c r="KH51" i="1" s="1"/>
  <c r="IF69" i="1"/>
  <c r="KH72" i="1"/>
  <c r="IF75" i="1"/>
  <c r="IF90" i="1"/>
  <c r="IC97" i="1" a="1"/>
  <c r="IC97" i="1" s="1"/>
  <c r="ID97" i="1" s="1"/>
  <c r="KE98" i="1" a="1"/>
  <c r="KE98" i="1" s="1"/>
  <c r="KF98" i="1" s="1"/>
  <c r="GA99" i="1" a="1"/>
  <c r="GA99" i="1" s="1"/>
  <c r="GB99" i="1" s="1"/>
  <c r="KE100" i="1" a="1"/>
  <c r="KE100" i="1" s="1"/>
  <c r="KF100" i="1" s="1"/>
  <c r="KI100" i="1" a="1"/>
  <c r="KI100" i="1" s="1"/>
  <c r="KJ100" i="1" s="1"/>
  <c r="KG100" i="1" a="1"/>
  <c r="KG100" i="1" s="1"/>
  <c r="KH100" i="1" s="1"/>
  <c r="IG102" i="1" a="1"/>
  <c r="IG102" i="1" s="1"/>
  <c r="IH102" i="1" s="1"/>
  <c r="IE102" i="1" a="1"/>
  <c r="IE102" i="1" s="1"/>
  <c r="IF102" i="1" s="1"/>
  <c r="IE103" i="1" a="1"/>
  <c r="IE103" i="1" s="1"/>
  <c r="IF103" i="1" s="1"/>
  <c r="EA110" i="1" a="1"/>
  <c r="EA110" i="1" s="1"/>
  <c r="EB110" i="1" s="1"/>
  <c r="ID114" i="1"/>
  <c r="KG114" i="1" a="1"/>
  <c r="KG114" i="1" s="1"/>
  <c r="KH114" i="1" s="1"/>
  <c r="KI114" i="1" a="1"/>
  <c r="KI114" i="1" s="1"/>
  <c r="KJ114" i="1" s="1"/>
  <c r="BN115" i="1"/>
  <c r="IC117" i="1" a="1"/>
  <c r="IC117" i="1" s="1"/>
  <c r="ID117" i="1" s="1"/>
  <c r="IC128" i="1" a="1"/>
  <c r="IC128" i="1" s="1"/>
  <c r="ID128" i="1" s="1"/>
  <c r="IC148" i="1" a="1"/>
  <c r="IC148" i="1" s="1"/>
  <c r="ID148" i="1" s="1"/>
  <c r="IE148" i="1" a="1"/>
  <c r="IE148" i="1" s="1"/>
  <c r="IF148" i="1" s="1"/>
  <c r="KE154" i="1" a="1"/>
  <c r="KE154" i="1" s="1"/>
  <c r="KF154" i="1" s="1"/>
  <c r="IE157" i="1" a="1"/>
  <c r="IE157" i="1" s="1"/>
  <c r="IF157" i="1" s="1"/>
  <c r="IC157" i="1" a="1"/>
  <c r="IC157" i="1" s="1"/>
  <c r="ID157" i="1" s="1"/>
  <c r="IC16" i="1" a="1"/>
  <c r="IC16" i="1" s="1"/>
  <c r="ID16" i="1" s="1"/>
  <c r="IE16" i="1" a="1"/>
  <c r="IE16" i="1" s="1"/>
  <c r="IF16" i="1" s="1"/>
  <c r="GF28" i="1"/>
  <c r="GA15" i="1"/>
  <c r="GB15" i="1" s="1"/>
  <c r="BK12" i="1"/>
  <c r="BL12" i="1" s="1"/>
  <c r="IG16" i="1" a="1"/>
  <c r="IG16" i="1" s="1"/>
  <c r="IH16" i="1" s="1"/>
  <c r="GD31" i="1"/>
  <c r="IH32" i="1"/>
  <c r="DG4" i="5"/>
  <c r="CU4" i="5"/>
  <c r="CI4" i="5"/>
  <c r="BW4" i="5"/>
  <c r="AY4" i="5"/>
  <c r="AM4" i="5"/>
  <c r="AA4" i="5"/>
  <c r="O4" i="5"/>
  <c r="C4" i="5"/>
  <c r="DF4" i="5"/>
  <c r="CT4" i="5"/>
  <c r="CH4" i="5"/>
  <c r="BV4" i="5"/>
  <c r="AX4" i="5"/>
  <c r="AL4" i="5"/>
  <c r="Z4" i="5"/>
  <c r="N4" i="5"/>
  <c r="B4" i="5"/>
  <c r="DE4" i="5"/>
  <c r="CS4" i="5"/>
  <c r="CG4" i="5"/>
  <c r="BU4" i="5"/>
  <c r="AW4" i="5"/>
  <c r="AK4" i="5"/>
  <c r="Y4" i="5"/>
  <c r="M4" i="5"/>
  <c r="DD4" i="5"/>
  <c r="CR4" i="5"/>
  <c r="CF4" i="5"/>
  <c r="BT4" i="5"/>
  <c r="AV4" i="5"/>
  <c r="AJ4" i="5"/>
  <c r="X4" i="5"/>
  <c r="L4" i="5"/>
  <c r="DC4" i="5"/>
  <c r="CQ4" i="5"/>
  <c r="CE4" i="5"/>
  <c r="BS4" i="5"/>
  <c r="BG4" i="5"/>
  <c r="AU4" i="5"/>
  <c r="AI4" i="5"/>
  <c r="W4" i="5"/>
  <c r="K4" i="5"/>
  <c r="DB4" i="5"/>
  <c r="CP4" i="5"/>
  <c r="CD4" i="5"/>
  <c r="BR4" i="5"/>
  <c r="BF4" i="5"/>
  <c r="AT4" i="5"/>
  <c r="AH4" i="5"/>
  <c r="V4" i="5"/>
  <c r="J4" i="5"/>
  <c r="CZ4" i="5"/>
  <c r="CN4" i="5"/>
  <c r="CB4" i="5"/>
  <c r="BP4" i="5"/>
  <c r="BD4" i="5"/>
  <c r="AR4" i="5"/>
  <c r="AF4" i="5"/>
  <c r="T4" i="5"/>
  <c r="H4" i="5"/>
  <c r="DJ4" i="5"/>
  <c r="CJ4" i="5"/>
  <c r="BC4" i="5"/>
  <c r="AC4" i="5"/>
  <c r="DI4" i="5"/>
  <c r="CC4" i="5"/>
  <c r="BB4" i="5"/>
  <c r="AB4" i="5"/>
  <c r="DH4" i="5"/>
  <c r="CA4" i="5"/>
  <c r="BA4" i="5"/>
  <c r="U4" i="5"/>
  <c r="DA4" i="5"/>
  <c r="BZ4" i="5"/>
  <c r="AZ4" i="5"/>
  <c r="S4" i="5"/>
  <c r="CY4" i="5"/>
  <c r="BY4" i="5"/>
  <c r="AS4" i="5"/>
  <c r="R4" i="5"/>
  <c r="CX4" i="5"/>
  <c r="BX4" i="5"/>
  <c r="AQ4" i="5"/>
  <c r="Q4" i="5"/>
  <c r="CW4" i="5"/>
  <c r="BQ4" i="5"/>
  <c r="AP4" i="5"/>
  <c r="P4" i="5"/>
  <c r="CL4" i="5"/>
  <c r="AE4" i="5"/>
  <c r="E4" i="5"/>
  <c r="CV4" i="5"/>
  <c r="I4" i="5"/>
  <c r="CO4" i="5"/>
  <c r="G4" i="5"/>
  <c r="CM4" i="5"/>
  <c r="F4" i="5"/>
  <c r="CK4" i="5"/>
  <c r="D4" i="5"/>
  <c r="AG4" i="5"/>
  <c r="AN4" i="5"/>
  <c r="AD4" i="5"/>
  <c r="BE4" i="5"/>
  <c r="DK4" i="5"/>
  <c r="AO4" i="5"/>
  <c r="BN38" i="1"/>
  <c r="GA38" i="1" a="1"/>
  <c r="GA38" i="1" s="1"/>
  <c r="GB38" i="1" s="1"/>
  <c r="EA40" i="1" a="1"/>
  <c r="EA40" i="1" s="1"/>
  <c r="EB40" i="1" s="1"/>
  <c r="IC41" i="1" a="1"/>
  <c r="IC41" i="1" s="1"/>
  <c r="ID41" i="1" s="1"/>
  <c r="EA45" i="1" a="1"/>
  <c r="EA45" i="1" s="1"/>
  <c r="EB45" i="1" s="1"/>
  <c r="DY45" i="1" a="1"/>
  <c r="DY45" i="1" s="1"/>
  <c r="DZ45" i="1" s="1"/>
  <c r="KI47" i="1" a="1"/>
  <c r="KI47" i="1" s="1"/>
  <c r="KJ47" i="1" s="1"/>
  <c r="KG47" i="1" a="1"/>
  <c r="KG47" i="1" s="1"/>
  <c r="KH47" i="1" s="1"/>
  <c r="DW48" i="1" a="1"/>
  <c r="DW48" i="1" s="1"/>
  <c r="DX48" i="1" s="1"/>
  <c r="IH56" i="1"/>
  <c r="ED72" i="1"/>
  <c r="GD89" i="1"/>
  <c r="KH89" i="1"/>
  <c r="GE96" i="1" a="1"/>
  <c r="GE96" i="1" s="1"/>
  <c r="GF96" i="1" s="1"/>
  <c r="GC96" i="1" a="1"/>
  <c r="GC96" i="1" s="1"/>
  <c r="GD96" i="1" s="1"/>
  <c r="EB98" i="1"/>
  <c r="IG99" i="1" a="1"/>
  <c r="IG99" i="1" s="1"/>
  <c r="IH99" i="1" s="1"/>
  <c r="IE99" i="1" a="1"/>
  <c r="IE99" i="1" s="1"/>
  <c r="IF99" i="1" s="1"/>
  <c r="IE101" i="1" a="1"/>
  <c r="IE101" i="1" s="1"/>
  <c r="IF101" i="1" s="1"/>
  <c r="IC102" i="1" a="1"/>
  <c r="IC102" i="1" s="1"/>
  <c r="ID102" i="1" s="1"/>
  <c r="IC103" i="1" a="1"/>
  <c r="IC103" i="1" s="1"/>
  <c r="ID103" i="1" s="1"/>
  <c r="GE110" i="1" a="1"/>
  <c r="GE110" i="1" s="1"/>
  <c r="GF110" i="1" s="1"/>
  <c r="GF139" i="1"/>
  <c r="KI145" i="1" a="1"/>
  <c r="KI145" i="1" s="1"/>
  <c r="KJ145" i="1" s="1"/>
  <c r="KE145" i="1" a="1"/>
  <c r="KE145" i="1" s="1"/>
  <c r="KF145" i="1" s="1"/>
  <c r="AV275" i="1"/>
  <c r="AR275" i="1"/>
  <c r="AF275" i="1"/>
  <c r="BD275" i="1"/>
  <c r="AZ275" i="1"/>
  <c r="AJ275" i="1"/>
  <c r="BF275" i="1"/>
  <c r="P275" i="1"/>
  <c r="T275" i="1"/>
  <c r="AB275" i="1"/>
  <c r="BH275" i="1"/>
  <c r="BE275" i="1"/>
  <c r="BG275" i="1"/>
  <c r="AN275" i="1"/>
  <c r="X275" i="1"/>
  <c r="KI9" i="1" a="1"/>
  <c r="KI9" i="1" s="1"/>
  <c r="KJ9" i="1" s="1"/>
  <c r="BK47" i="1"/>
  <c r="BL47" i="1" s="1"/>
  <c r="DY48" i="1" a="1"/>
  <c r="DY48" i="1" s="1"/>
  <c r="DZ48" i="1" s="1"/>
  <c r="BK50" i="1"/>
  <c r="BL50" i="1" s="1"/>
  <c r="DY51" i="1" a="1"/>
  <c r="DY51" i="1" s="1"/>
  <c r="DZ51" i="1" s="1"/>
  <c r="DW92" i="1" a="1"/>
  <c r="DW92" i="1" s="1"/>
  <c r="DX92" i="1" s="1"/>
  <c r="DX101" i="1"/>
  <c r="GA103" i="1" a="1"/>
  <c r="GA103" i="1" s="1"/>
  <c r="GB103" i="1" s="1"/>
  <c r="GA104" i="1" a="1"/>
  <c r="GA104" i="1" s="1"/>
  <c r="GB104" i="1" s="1"/>
  <c r="GC104" i="1" a="1"/>
  <c r="GC104" i="1" s="1"/>
  <c r="GD104" i="1" s="1"/>
  <c r="KI105" i="1" a="1"/>
  <c r="KI105" i="1" s="1"/>
  <c r="KJ105" i="1" s="1"/>
  <c r="GE106" i="1" a="1"/>
  <c r="GE106" i="1" s="1"/>
  <c r="GF106" i="1" s="1"/>
  <c r="GC106" i="1" a="1"/>
  <c r="GC106" i="1" s="1"/>
  <c r="GD106" i="1" s="1"/>
  <c r="IE110" i="1" a="1"/>
  <c r="IE110" i="1" s="1"/>
  <c r="IF110" i="1" s="1"/>
  <c r="IG110" i="1" a="1"/>
  <c r="IG110" i="1" s="1"/>
  <c r="IH110" i="1" s="1"/>
  <c r="GA112" i="1" a="1"/>
  <c r="GA112" i="1" s="1"/>
  <c r="GB112" i="1" s="1"/>
  <c r="GC112" i="1" a="1"/>
  <c r="GC112" i="1" s="1"/>
  <c r="GD112" i="1" s="1"/>
  <c r="GA125" i="1" a="1"/>
  <c r="GA125" i="1" s="1"/>
  <c r="GB125" i="1" s="1"/>
  <c r="GC125" i="1" a="1"/>
  <c r="GC125" i="1" s="1"/>
  <c r="GD125" i="1" s="1"/>
  <c r="IG129" i="1" a="1"/>
  <c r="IG129" i="1" s="1"/>
  <c r="IH129" i="1" s="1"/>
  <c r="GA132" i="1" a="1"/>
  <c r="GA132" i="1" s="1"/>
  <c r="GB132" i="1" s="1"/>
  <c r="EA144" i="1" a="1"/>
  <c r="EA144" i="1" s="1"/>
  <c r="EB144" i="1" s="1"/>
  <c r="EC150" i="1" a="1"/>
  <c r="EC150" i="1" s="1"/>
  <c r="ED150" i="1" s="1"/>
  <c r="DY150" i="1" a="1"/>
  <c r="DY150" i="1" s="1"/>
  <c r="DZ150" i="1" s="1"/>
  <c r="DW155" i="1" a="1"/>
  <c r="DW155" i="1" s="1"/>
  <c r="DX155" i="1" s="1"/>
  <c r="EC155" i="1" a="1"/>
  <c r="EC155" i="1" s="1"/>
  <c r="ED155" i="1" s="1"/>
  <c r="EC157" i="1" a="1"/>
  <c r="EC157" i="1" s="1"/>
  <c r="ED157" i="1" s="1"/>
  <c r="DY157" i="1" a="1"/>
  <c r="DY157" i="1" s="1"/>
  <c r="DZ157" i="1" s="1"/>
  <c r="IE162" i="1" a="1"/>
  <c r="IE162" i="1" s="1"/>
  <c r="IF162" i="1" s="1"/>
  <c r="IG162" i="1" a="1"/>
  <c r="IG162" i="1" s="1"/>
  <c r="IH162" i="1" s="1"/>
  <c r="KI167" i="1" a="1"/>
  <c r="KI167" i="1" s="1"/>
  <c r="KJ167" i="1" s="1"/>
  <c r="KE167" i="1" a="1"/>
  <c r="KE167" i="1" s="1"/>
  <c r="KF167" i="1" s="1"/>
  <c r="KG167" i="1" a="1"/>
  <c r="KG167" i="1" s="1"/>
  <c r="KH167" i="1" s="1"/>
  <c r="KE172" i="1" a="1"/>
  <c r="KE172" i="1" s="1"/>
  <c r="KF172" i="1" s="1"/>
  <c r="KI172" i="1" a="1"/>
  <c r="KI172" i="1" s="1"/>
  <c r="KJ172" i="1" s="1"/>
  <c r="KG172" i="1" a="1"/>
  <c r="KG172" i="1" s="1"/>
  <c r="KH172" i="1" s="1"/>
  <c r="GC187" i="1" a="1"/>
  <c r="GC187" i="1" s="1"/>
  <c r="GD187" i="1" s="1"/>
  <c r="GA187" i="1" a="1"/>
  <c r="GA187" i="1" s="1"/>
  <c r="GB187" i="1" s="1"/>
  <c r="GE187" i="1" a="1"/>
  <c r="GE187" i="1" s="1"/>
  <c r="GF187" i="1" s="1"/>
  <c r="EC38" i="1" a="1"/>
  <c r="EC38" i="1" s="1"/>
  <c r="ED38" i="1" s="1"/>
  <c r="EC41" i="1" a="1"/>
  <c r="EC41" i="1" s="1"/>
  <c r="ED41" i="1" s="1"/>
  <c r="EC48" i="1" a="1"/>
  <c r="EC48" i="1" s="1"/>
  <c r="ED48" i="1" s="1"/>
  <c r="EC51" i="1" a="1"/>
  <c r="EC51" i="1" s="1"/>
  <c r="ED51" i="1" s="1"/>
  <c r="GE100" i="1" a="1"/>
  <c r="GE100" i="1" s="1"/>
  <c r="GF100" i="1" s="1"/>
  <c r="GC100" i="1" a="1"/>
  <c r="GC100" i="1" s="1"/>
  <c r="GD100" i="1" s="1"/>
  <c r="GA113" i="1" a="1"/>
  <c r="GA113" i="1" s="1"/>
  <c r="GB113" i="1" s="1"/>
  <c r="GC113" i="1" a="1"/>
  <c r="GC113" i="1" s="1"/>
  <c r="GD113" i="1" s="1"/>
  <c r="KI115" i="1" a="1"/>
  <c r="KI115" i="1" s="1"/>
  <c r="KJ115" i="1" s="1"/>
  <c r="KE115" i="1" a="1"/>
  <c r="KE115" i="1" s="1"/>
  <c r="KF115" i="1" s="1"/>
  <c r="KG115" i="1" a="1"/>
  <c r="KG115" i="1" s="1"/>
  <c r="KH115" i="1" s="1"/>
  <c r="DY116" i="1" a="1"/>
  <c r="DY116" i="1" s="1"/>
  <c r="DZ116" i="1" s="1"/>
  <c r="DW116" i="1" a="1"/>
  <c r="DW116" i="1" s="1"/>
  <c r="DX116" i="1" s="1"/>
  <c r="EA116" i="1" a="1"/>
  <c r="EA116" i="1" s="1"/>
  <c r="EB116" i="1" s="1"/>
  <c r="EC116" i="1" a="1"/>
  <c r="EC116" i="1" s="1"/>
  <c r="ED116" i="1" s="1"/>
  <c r="KI116" i="1" a="1"/>
  <c r="KI116" i="1" s="1"/>
  <c r="KJ116" i="1" s="1"/>
  <c r="KG116" i="1" a="1"/>
  <c r="KG116" i="1" s="1"/>
  <c r="KH116" i="1" s="1"/>
  <c r="EC125" i="1" a="1"/>
  <c r="EC125" i="1" s="1"/>
  <c r="ED125" i="1" s="1"/>
  <c r="DY125" i="1" a="1"/>
  <c r="DY125" i="1" s="1"/>
  <c r="DZ125" i="1" s="1"/>
  <c r="DW125" i="1" a="1"/>
  <c r="DW125" i="1" s="1"/>
  <c r="DX125" i="1" s="1"/>
  <c r="EA125" i="1" a="1"/>
  <c r="EA125" i="1" s="1"/>
  <c r="EB125" i="1" s="1"/>
  <c r="BN126" i="1"/>
  <c r="IG137" i="1" a="1"/>
  <c r="IG137" i="1" s="1"/>
  <c r="IH137" i="1" s="1"/>
  <c r="IE137" i="1" a="1"/>
  <c r="IE137" i="1" s="1"/>
  <c r="IF137" i="1" s="1"/>
  <c r="EC141" i="1" a="1"/>
  <c r="EC141" i="1" s="1"/>
  <c r="ED141" i="1" s="1"/>
  <c r="GD150" i="1"/>
  <c r="IG153" i="1" a="1"/>
  <c r="IG153" i="1" s="1"/>
  <c r="IH153" i="1" s="1"/>
  <c r="IE153" i="1" a="1"/>
  <c r="IE153" i="1" s="1"/>
  <c r="IF153" i="1" s="1"/>
  <c r="KE187" i="1" a="1"/>
  <c r="KE187" i="1" s="1"/>
  <c r="KF187" i="1" s="1"/>
  <c r="KE48" i="1" a="1"/>
  <c r="KE48" i="1" s="1"/>
  <c r="KF48" i="1" s="1"/>
  <c r="KE51" i="1" a="1"/>
  <c r="KE51" i="1" s="1"/>
  <c r="KF51" i="1" s="1"/>
  <c r="IG98" i="1" a="1"/>
  <c r="IG98" i="1" s="1"/>
  <c r="IH98" i="1" s="1"/>
  <c r="KE103" i="1" a="1"/>
  <c r="KE103" i="1" s="1"/>
  <c r="KF103" i="1" s="1"/>
  <c r="EB104" i="1"/>
  <c r="EC113" i="1" a="1"/>
  <c r="EC113" i="1" s="1"/>
  <c r="ED113" i="1" s="1"/>
  <c r="DW115" i="1" a="1"/>
  <c r="DW115" i="1" s="1"/>
  <c r="DX115" i="1" s="1"/>
  <c r="KE116" i="1" a="1"/>
  <c r="KE116" i="1" s="1"/>
  <c r="KF116" i="1" s="1"/>
  <c r="IG117" i="1" a="1"/>
  <c r="IG117" i="1" s="1"/>
  <c r="IH117" i="1" s="1"/>
  <c r="BM118" i="1"/>
  <c r="BN118" i="1" s="1"/>
  <c r="BK118" i="1"/>
  <c r="BL118" i="1" s="1"/>
  <c r="IE118" i="1" a="1"/>
  <c r="IE118" i="1" s="1"/>
  <c r="IF118" i="1" s="1"/>
  <c r="EA119" i="1" a="1"/>
  <c r="EA119" i="1" s="1"/>
  <c r="EB119" i="1" s="1"/>
  <c r="DY119" i="1" a="1"/>
  <c r="DY119" i="1" s="1"/>
  <c r="DZ119" i="1" s="1"/>
  <c r="EC119" i="1" a="1"/>
  <c r="EC119" i="1" s="1"/>
  <c r="ED119" i="1" s="1"/>
  <c r="GA122" i="1" a="1"/>
  <c r="GA122" i="1" s="1"/>
  <c r="GB122" i="1" s="1"/>
  <c r="BM124" i="1"/>
  <c r="BN124" i="1" s="1"/>
  <c r="BK124" i="1"/>
  <c r="BL124" i="1" s="1"/>
  <c r="BI124" i="1"/>
  <c r="BJ124" i="1" s="1"/>
  <c r="BI126" i="1"/>
  <c r="BJ126" i="1" s="1"/>
  <c r="GA136" i="1" a="1"/>
  <c r="GA136" i="1" s="1"/>
  <c r="GB136" i="1" s="1"/>
  <c r="GE136" i="1" a="1"/>
  <c r="GE136" i="1" s="1"/>
  <c r="GF136" i="1" s="1"/>
  <c r="GC136" i="1" a="1"/>
  <c r="GC136" i="1" s="1"/>
  <c r="GD136" i="1" s="1"/>
  <c r="GA137" i="1" a="1"/>
  <c r="GA137" i="1" s="1"/>
  <c r="GB137" i="1" s="1"/>
  <c r="GC137" i="1" a="1"/>
  <c r="GC137" i="1" s="1"/>
  <c r="GD137" i="1" s="1"/>
  <c r="IC137" i="1" a="1"/>
  <c r="IC137" i="1" s="1"/>
  <c r="ID137" i="1" s="1"/>
  <c r="GC144" i="1" a="1"/>
  <c r="GC144" i="1" s="1"/>
  <c r="GD144" i="1" s="1"/>
  <c r="GA144" i="1" a="1"/>
  <c r="GA144" i="1" s="1"/>
  <c r="GB144" i="1" s="1"/>
  <c r="IC153" i="1" a="1"/>
  <c r="IC153" i="1" s="1"/>
  <c r="ID153" i="1" s="1"/>
  <c r="IE160" i="1" a="1"/>
  <c r="IE160" i="1" s="1"/>
  <c r="IF160" i="1" s="1"/>
  <c r="DW163" i="1" a="1"/>
  <c r="DW163" i="1" s="1"/>
  <c r="DX163" i="1" s="1"/>
  <c r="EC184" i="1" a="1"/>
  <c r="EC184" i="1" s="1"/>
  <c r="ED184" i="1" s="1"/>
  <c r="EA184" i="1" a="1"/>
  <c r="EA184" i="1" s="1"/>
  <c r="EB184" i="1" s="1"/>
  <c r="DY184" i="1" a="1"/>
  <c r="DY184" i="1" s="1"/>
  <c r="DZ184" i="1" s="1"/>
  <c r="KE101" i="1" a="1"/>
  <c r="KE101" i="1" s="1"/>
  <c r="KF101" i="1" s="1"/>
  <c r="KG101" i="1" a="1"/>
  <c r="KG101" i="1" s="1"/>
  <c r="KH101" i="1" s="1"/>
  <c r="KG102" i="1" a="1"/>
  <c r="KG102" i="1" s="1"/>
  <c r="KH102" i="1" s="1"/>
  <c r="KI104" i="1" a="1"/>
  <c r="KI104" i="1" s="1"/>
  <c r="KJ104" i="1" s="1"/>
  <c r="KG104" i="1" a="1"/>
  <c r="KG104" i="1" s="1"/>
  <c r="KH104" i="1" s="1"/>
  <c r="KE106" i="1" a="1"/>
  <c r="KE106" i="1" s="1"/>
  <c r="KF106" i="1" s="1"/>
  <c r="DW109" i="1" a="1"/>
  <c r="DW109" i="1" s="1"/>
  <c r="DX109" i="1" s="1"/>
  <c r="EA109" i="1" a="1"/>
  <c r="EA109" i="1" s="1"/>
  <c r="EB109" i="1" s="1"/>
  <c r="DY109" i="1" a="1"/>
  <c r="DY109" i="1" s="1"/>
  <c r="DZ109" i="1" s="1"/>
  <c r="EC111" i="1" a="1"/>
  <c r="EC111" i="1" s="1"/>
  <c r="ED111" i="1" s="1"/>
  <c r="EA111" i="1" a="1"/>
  <c r="EA111" i="1" s="1"/>
  <c r="EB111" i="1" s="1"/>
  <c r="DW111" i="1" a="1"/>
  <c r="DW111" i="1" s="1"/>
  <c r="DX111" i="1" s="1"/>
  <c r="EC114" i="1" a="1"/>
  <c r="EC114" i="1" s="1"/>
  <c r="ED114" i="1" s="1"/>
  <c r="DW114" i="1" a="1"/>
  <c r="DW114" i="1" s="1"/>
  <c r="DX114" i="1" s="1"/>
  <c r="DY114" i="1" a="1"/>
  <c r="DY114" i="1" s="1"/>
  <c r="DZ114" i="1" s="1"/>
  <c r="DY115" i="1" a="1"/>
  <c r="DY115" i="1" s="1"/>
  <c r="DZ115" i="1" s="1"/>
  <c r="EC115" i="1" a="1"/>
  <c r="EC115" i="1" s="1"/>
  <c r="ED115" i="1" s="1"/>
  <c r="BJ118" i="1"/>
  <c r="KE118" i="1" a="1"/>
  <c r="KE118" i="1" s="1"/>
  <c r="KF118" i="1" s="1"/>
  <c r="IC124" i="1" a="1"/>
  <c r="IC124" i="1" s="1"/>
  <c r="ID124" i="1" s="1"/>
  <c r="IE125" i="1" a="1"/>
  <c r="IE125" i="1" s="1"/>
  <c r="IF125" i="1" s="1"/>
  <c r="BK126" i="1"/>
  <c r="BL126" i="1" s="1"/>
  <c r="KG126" i="1" a="1"/>
  <c r="KG126" i="1" s="1"/>
  <c r="KH126" i="1" s="1"/>
  <c r="KE126" i="1" a="1"/>
  <c r="KE126" i="1" s="1"/>
  <c r="KF126" i="1" s="1"/>
  <c r="KI126" i="1" a="1"/>
  <c r="KI126" i="1" s="1"/>
  <c r="KJ126" i="1" s="1"/>
  <c r="DW127" i="1" a="1"/>
  <c r="DW127" i="1" s="1"/>
  <c r="DX127" i="1" s="1"/>
  <c r="DY151" i="1" a="1"/>
  <c r="DY151" i="1" s="1"/>
  <c r="DZ151" i="1" s="1"/>
  <c r="DY159" i="1" a="1"/>
  <c r="DY159" i="1" s="1"/>
  <c r="DZ159" i="1" s="1"/>
  <c r="EA159" i="1" a="1"/>
  <c r="EA159" i="1" s="1"/>
  <c r="EB159" i="1" s="1"/>
  <c r="EC159" i="1" a="1"/>
  <c r="EC159" i="1" s="1"/>
  <c r="ED159" i="1" s="1"/>
  <c r="DW159" i="1" a="1"/>
  <c r="DW159" i="1" s="1"/>
  <c r="DX159" i="1" s="1"/>
  <c r="ID88" i="1"/>
  <c r="KE104" i="1" a="1"/>
  <c r="KE104" i="1" s="1"/>
  <c r="KF104" i="1" s="1"/>
  <c r="KE105" i="1" a="1"/>
  <c r="KE105" i="1" s="1"/>
  <c r="KF105" i="1" s="1"/>
  <c r="BK110" i="1"/>
  <c r="BL110" i="1" s="1"/>
  <c r="BM110" i="1"/>
  <c r="BN110" i="1" s="1"/>
  <c r="DY111" i="1" a="1"/>
  <c r="DY111" i="1" s="1"/>
  <c r="DZ111" i="1" s="1"/>
  <c r="EA112" i="1" a="1"/>
  <c r="EA112" i="1" s="1"/>
  <c r="EB112" i="1" s="1"/>
  <c r="DY112" i="1" a="1"/>
  <c r="DY112" i="1" s="1"/>
  <c r="DZ112" i="1" s="1"/>
  <c r="DW112" i="1" a="1"/>
  <c r="DW112" i="1" s="1"/>
  <c r="DX112" i="1" s="1"/>
  <c r="EC118" i="1" a="1"/>
  <c r="EC118" i="1" s="1"/>
  <c r="ED118" i="1" s="1"/>
  <c r="EA118" i="1" a="1"/>
  <c r="EA118" i="1" s="1"/>
  <c r="EB118" i="1" s="1"/>
  <c r="DW118" i="1" a="1"/>
  <c r="DW118" i="1" s="1"/>
  <c r="DX118" i="1" s="1"/>
  <c r="DY118" i="1" a="1"/>
  <c r="DY118" i="1" s="1"/>
  <c r="DZ118" i="1" s="1"/>
  <c r="KE122" i="1" a="1"/>
  <c r="KE122" i="1" s="1"/>
  <c r="KF122" i="1" s="1"/>
  <c r="EA124" i="1" a="1"/>
  <c r="EA124" i="1" s="1"/>
  <c r="EB124" i="1" s="1"/>
  <c r="GE130" i="1" a="1"/>
  <c r="GE130" i="1" s="1"/>
  <c r="GF130" i="1" s="1"/>
  <c r="KG135" i="1" a="1"/>
  <c r="KG135" i="1" s="1"/>
  <c r="KH135" i="1" s="1"/>
  <c r="KE139" i="1" a="1"/>
  <c r="KE139" i="1" s="1"/>
  <c r="KF139" i="1" s="1"/>
  <c r="KI139" i="1" a="1"/>
  <c r="KI139" i="1" s="1"/>
  <c r="KJ139" i="1" s="1"/>
  <c r="GA143" i="1" a="1"/>
  <c r="GA143" i="1" s="1"/>
  <c r="GB143" i="1" s="1"/>
  <c r="GC143" i="1" a="1"/>
  <c r="GC143" i="1" s="1"/>
  <c r="GD143" i="1" s="1"/>
  <c r="GE143" i="1" a="1"/>
  <c r="GE143" i="1" s="1"/>
  <c r="GF143" i="1" s="1"/>
  <c r="KG143" i="1" a="1"/>
  <c r="KG143" i="1" s="1"/>
  <c r="KH143" i="1" s="1"/>
  <c r="KE148" i="1" a="1"/>
  <c r="KE148" i="1" s="1"/>
  <c r="KF148" i="1" s="1"/>
  <c r="DY163" i="1" a="1"/>
  <c r="DY163" i="1" s="1"/>
  <c r="DZ163" i="1" s="1"/>
  <c r="IC195" i="1" a="1"/>
  <c r="IC195" i="1" s="1"/>
  <c r="ID195" i="1" s="1"/>
  <c r="IE195" i="1" a="1"/>
  <c r="IE195" i="1" s="1"/>
  <c r="IF195" i="1" s="1"/>
  <c r="KI106" i="1" a="1"/>
  <c r="KI106" i="1" s="1"/>
  <c r="KJ106" i="1" s="1"/>
  <c r="BI110" i="1"/>
  <c r="BJ110" i="1" s="1"/>
  <c r="EC112" i="1" a="1"/>
  <c r="EC112" i="1" s="1"/>
  <c r="ED112" i="1" s="1"/>
  <c r="IG112" i="1" a="1"/>
  <c r="IG112" i="1" s="1"/>
  <c r="IH112" i="1" s="1"/>
  <c r="IE112" i="1" a="1"/>
  <c r="IE112" i="1" s="1"/>
  <c r="IF112" i="1" s="1"/>
  <c r="BM113" i="1"/>
  <c r="BN113" i="1" s="1"/>
  <c r="KI119" i="1" a="1"/>
  <c r="KI119" i="1" s="1"/>
  <c r="KJ119" i="1" s="1"/>
  <c r="KE119" i="1" a="1"/>
  <c r="KE119" i="1" s="1"/>
  <c r="KF119" i="1" s="1"/>
  <c r="DW122" i="1" a="1"/>
  <c r="DW122" i="1" s="1"/>
  <c r="DX122" i="1" s="1"/>
  <c r="DY122" i="1" a="1"/>
  <c r="DY122" i="1" s="1"/>
  <c r="DZ122" i="1" s="1"/>
  <c r="EA122" i="1" a="1"/>
  <c r="EA122" i="1" s="1"/>
  <c r="EB122" i="1" s="1"/>
  <c r="GE122" i="1" a="1"/>
  <c r="GE122" i="1" s="1"/>
  <c r="GF122" i="1" s="1"/>
  <c r="IC110" i="1" a="1"/>
  <c r="IC110" i="1" s="1"/>
  <c r="ID110" i="1" s="1"/>
  <c r="IG115" i="1" a="1"/>
  <c r="IG115" i="1" s="1"/>
  <c r="IH115" i="1" s="1"/>
  <c r="IE115" i="1" a="1"/>
  <c r="IE115" i="1" s="1"/>
  <c r="IF115" i="1" s="1"/>
  <c r="IE116" i="1" a="1"/>
  <c r="IE116" i="1" s="1"/>
  <c r="IF116" i="1" s="1"/>
  <c r="IC116" i="1" a="1"/>
  <c r="IC116" i="1" s="1"/>
  <c r="ID116" i="1" s="1"/>
  <c r="IG116" i="1" a="1"/>
  <c r="IG116" i="1" s="1"/>
  <c r="IH116" i="1" s="1"/>
  <c r="BK117" i="1"/>
  <c r="BL117" i="1" s="1"/>
  <c r="GE118" i="1" a="1"/>
  <c r="GE118" i="1" s="1"/>
  <c r="GF118" i="1" s="1"/>
  <c r="GC118" i="1" a="1"/>
  <c r="GC118" i="1" s="1"/>
  <c r="GD118" i="1" s="1"/>
  <c r="GA118" i="1" a="1"/>
  <c r="GA118" i="1" s="1"/>
  <c r="GB118" i="1" s="1"/>
  <c r="KI122" i="1" a="1"/>
  <c r="KI122" i="1" s="1"/>
  <c r="KJ122" i="1" s="1"/>
  <c r="KI124" i="1" a="1"/>
  <c r="KI124" i="1" s="1"/>
  <c r="KJ124" i="1" s="1"/>
  <c r="KE124" i="1" a="1"/>
  <c r="KE124" i="1" s="1"/>
  <c r="KF124" i="1" s="1"/>
  <c r="KE125" i="1" a="1"/>
  <c r="KE125" i="1" s="1"/>
  <c r="KF125" i="1" s="1"/>
  <c r="BK128" i="1"/>
  <c r="BL128" i="1" s="1"/>
  <c r="DW130" i="1" a="1"/>
  <c r="DW130" i="1" s="1"/>
  <c r="DX130" i="1" s="1"/>
  <c r="IE130" i="1" a="1"/>
  <c r="IE130" i="1" s="1"/>
  <c r="IF130" i="1" s="1"/>
  <c r="IG130" i="1" a="1"/>
  <c r="IG130" i="1" s="1"/>
  <c r="IH130" i="1" s="1"/>
  <c r="BL131" i="1"/>
  <c r="GA131" i="1" a="1"/>
  <c r="GA131" i="1" s="1"/>
  <c r="GB131" i="1" s="1"/>
  <c r="GE131" i="1" a="1"/>
  <c r="GE131" i="1" s="1"/>
  <c r="GF131" i="1" s="1"/>
  <c r="GC131" i="1" a="1"/>
  <c r="GC131" i="1" s="1"/>
  <c r="GD131" i="1" s="1"/>
  <c r="BM132" i="1"/>
  <c r="BN132" i="1" s="1"/>
  <c r="BK132" i="1"/>
  <c r="BL132" i="1" s="1"/>
  <c r="KI132" i="1" a="1"/>
  <c r="KI132" i="1" s="1"/>
  <c r="KJ132" i="1" s="1"/>
  <c r="DW135" i="1" a="1"/>
  <c r="DW135" i="1" s="1"/>
  <c r="DX135" i="1" s="1"/>
  <c r="DY135" i="1" a="1"/>
  <c r="DY135" i="1" s="1"/>
  <c r="DZ135" i="1" s="1"/>
  <c r="GD139" i="1"/>
  <c r="EA145" i="1" a="1"/>
  <c r="EA145" i="1" s="1"/>
  <c r="EB145" i="1" s="1"/>
  <c r="EC145" i="1" a="1"/>
  <c r="EC145" i="1" s="1"/>
  <c r="ED145" i="1" s="1"/>
  <c r="DY145" i="1" a="1"/>
  <c r="DY145" i="1" s="1"/>
  <c r="DZ145" i="1" s="1"/>
  <c r="DW145" i="1" a="1"/>
  <c r="DW145" i="1" s="1"/>
  <c r="DX145" i="1" s="1"/>
  <c r="EA156" i="1" a="1"/>
  <c r="EA156" i="1" s="1"/>
  <c r="EB156" i="1" s="1"/>
  <c r="IE156" i="1" a="1"/>
  <c r="IE156" i="1" s="1"/>
  <c r="IF156" i="1" s="1"/>
  <c r="IC156" i="1" a="1"/>
  <c r="IC156" i="1" s="1"/>
  <c r="ID156" i="1" s="1"/>
  <c r="IG156" i="1" a="1"/>
  <c r="IG156" i="1" s="1"/>
  <c r="IH156" i="1" s="1"/>
  <c r="GC159" i="1" a="1"/>
  <c r="GC159" i="1" s="1"/>
  <c r="GD159" i="1" s="1"/>
  <c r="GE159" i="1" a="1"/>
  <c r="GE159" i="1" s="1"/>
  <c r="GF159" i="1" s="1"/>
  <c r="IC168" i="1" a="1"/>
  <c r="IC168" i="1" s="1"/>
  <c r="ID168" i="1" s="1"/>
  <c r="KE188" i="1" a="1"/>
  <c r="KE188" i="1" s="1"/>
  <c r="KF188" i="1" s="1"/>
  <c r="KI188" i="1" a="1"/>
  <c r="KI188" i="1" s="1"/>
  <c r="KJ188" i="1" s="1"/>
  <c r="KG188" i="1" a="1"/>
  <c r="KG188" i="1" s="1"/>
  <c r="KH188" i="1" s="1"/>
  <c r="IG208" i="1" a="1"/>
  <c r="IG208" i="1" s="1"/>
  <c r="IH208" i="1" s="1"/>
  <c r="GE113" i="1" a="1"/>
  <c r="GE113" i="1" s="1"/>
  <c r="GF113" i="1" s="1"/>
  <c r="GA115" i="1" a="1"/>
  <c r="GA115" i="1" s="1"/>
  <c r="GB115" i="1" s="1"/>
  <c r="EA123" i="1" a="1"/>
  <c r="EA123" i="1" s="1"/>
  <c r="EB123" i="1" s="1"/>
  <c r="GE123" i="1" a="1"/>
  <c r="GE123" i="1" s="1"/>
  <c r="GF123" i="1" s="1"/>
  <c r="KG123" i="1" a="1"/>
  <c r="KG123" i="1" s="1"/>
  <c r="KH123" i="1" s="1"/>
  <c r="IC127" i="1" a="1"/>
  <c r="IC127" i="1" s="1"/>
  <c r="ID127" i="1" s="1"/>
  <c r="EA128" i="1" a="1"/>
  <c r="EA128" i="1" s="1"/>
  <c r="EB128" i="1" s="1"/>
  <c r="GC130" i="1" a="1"/>
  <c r="GC130" i="1" s="1"/>
  <c r="GD130" i="1" s="1"/>
  <c r="IC130" i="1" a="1"/>
  <c r="IC130" i="1" s="1"/>
  <c r="ID130" i="1" s="1"/>
  <c r="BI132" i="1"/>
  <c r="BJ132" i="1" s="1"/>
  <c r="KI136" i="1" a="1"/>
  <c r="KI136" i="1" s="1"/>
  <c r="KJ136" i="1" s="1"/>
  <c r="DY137" i="1" a="1"/>
  <c r="DY137" i="1" s="1"/>
  <c r="DZ137" i="1" s="1"/>
  <c r="IG138" i="1" a="1"/>
  <c r="IG138" i="1" s="1"/>
  <c r="IH138" i="1" s="1"/>
  <c r="DY139" i="1" a="1"/>
  <c r="DY139" i="1" s="1"/>
  <c r="DZ139" i="1" s="1"/>
  <c r="DY140" i="1" a="1"/>
  <c r="DY140" i="1" s="1"/>
  <c r="DZ140" i="1" s="1"/>
  <c r="DW140" i="1" a="1"/>
  <c r="DW140" i="1" s="1"/>
  <c r="DX140" i="1" s="1"/>
  <c r="EC140" i="1" a="1"/>
  <c r="EC140" i="1" s="1"/>
  <c r="ED140" i="1" s="1"/>
  <c r="IE143" i="1" a="1"/>
  <c r="IE143" i="1" s="1"/>
  <c r="IF143" i="1" s="1"/>
  <c r="GE151" i="1" a="1"/>
  <c r="GE151" i="1" s="1"/>
  <c r="GF151" i="1" s="1"/>
  <c r="GC151" i="1" a="1"/>
  <c r="GC151" i="1" s="1"/>
  <c r="GD151" i="1" s="1"/>
  <c r="IE152" i="1" a="1"/>
  <c r="IE152" i="1" s="1"/>
  <c r="IF152" i="1" s="1"/>
  <c r="EC154" i="1" a="1"/>
  <c r="EC154" i="1" s="1"/>
  <c r="ED154" i="1" s="1"/>
  <c r="GA159" i="1" a="1"/>
  <c r="GA159" i="1" s="1"/>
  <c r="GB159" i="1" s="1"/>
  <c r="KE160" i="1" a="1"/>
  <c r="KE160" i="1" s="1"/>
  <c r="KF160" i="1" s="1"/>
  <c r="DW162" i="1" a="1"/>
  <c r="DW162" i="1" s="1"/>
  <c r="DX162" i="1" s="1"/>
  <c r="KG110" i="1" a="1"/>
  <c r="KG110" i="1" s="1"/>
  <c r="KH110" i="1" s="1"/>
  <c r="GC111" i="1" a="1"/>
  <c r="GC111" i="1" s="1"/>
  <c r="GD111" i="1" s="1"/>
  <c r="GA111" i="1" a="1"/>
  <c r="GA111" i="1" s="1"/>
  <c r="GB111" i="1" s="1"/>
  <c r="KI112" i="1" a="1"/>
  <c r="KI112" i="1" s="1"/>
  <c r="KJ112" i="1" s="1"/>
  <c r="DW113" i="1" a="1"/>
  <c r="DW113" i="1" s="1"/>
  <c r="DX113" i="1" s="1"/>
  <c r="GE114" i="1" a="1"/>
  <c r="GE114" i="1" s="1"/>
  <c r="GF114" i="1" s="1"/>
  <c r="EA115" i="1" a="1"/>
  <c r="EA115" i="1" s="1"/>
  <c r="EB115" i="1" s="1"/>
  <c r="DY124" i="1" a="1"/>
  <c r="DY124" i="1" s="1"/>
  <c r="DZ124" i="1" s="1"/>
  <c r="DW124" i="1" a="1"/>
  <c r="DW124" i="1" s="1"/>
  <c r="DX124" i="1" s="1"/>
  <c r="BM127" i="1"/>
  <c r="BN127" i="1" s="1"/>
  <c r="BK127" i="1"/>
  <c r="BL127" i="1" s="1"/>
  <c r="GC127" i="1" a="1"/>
  <c r="GC127" i="1" s="1"/>
  <c r="GD127" i="1" s="1"/>
  <c r="GE127" i="1" a="1"/>
  <c r="GE127" i="1" s="1"/>
  <c r="GF127" i="1" s="1"/>
  <c r="KI128" i="1" a="1"/>
  <c r="KI128" i="1" s="1"/>
  <c r="KJ128" i="1" s="1"/>
  <c r="KG128" i="1" a="1"/>
  <c r="KG128" i="1" s="1"/>
  <c r="KH128" i="1" s="1"/>
  <c r="DW129" i="1" a="1"/>
  <c r="DW129" i="1" s="1"/>
  <c r="DX129" i="1" s="1"/>
  <c r="GA129" i="1" a="1"/>
  <c r="GA129" i="1" s="1"/>
  <c r="GB129" i="1" s="1"/>
  <c r="EC135" i="1" a="1"/>
  <c r="EC135" i="1" s="1"/>
  <c r="ED135" i="1" s="1"/>
  <c r="DY141" i="1" a="1"/>
  <c r="DY141" i="1" s="1"/>
  <c r="DZ141" i="1" s="1"/>
  <c r="IG141" i="1" a="1"/>
  <c r="IG141" i="1" s="1"/>
  <c r="IH141" i="1" s="1"/>
  <c r="IC141" i="1" a="1"/>
  <c r="IC141" i="1" s="1"/>
  <c r="ID141" i="1" s="1"/>
  <c r="KI153" i="1" a="1"/>
  <c r="KI153" i="1" s="1"/>
  <c r="KJ153" i="1" s="1"/>
  <c r="KE153" i="1" a="1"/>
  <c r="KE153" i="1" s="1"/>
  <c r="KF153" i="1" s="1"/>
  <c r="KG153" i="1" a="1"/>
  <c r="KG153" i="1" s="1"/>
  <c r="KH153" i="1" s="1"/>
  <c r="GC158" i="1" a="1"/>
  <c r="GC158" i="1" s="1"/>
  <c r="GD158" i="1" s="1"/>
  <c r="DW164" i="1" a="1"/>
  <c r="DW164" i="1" s="1"/>
  <c r="DX164" i="1" s="1"/>
  <c r="DY164" i="1" a="1"/>
  <c r="DY164" i="1" s="1"/>
  <c r="DZ164" i="1" s="1"/>
  <c r="EA164" i="1" a="1"/>
  <c r="EA164" i="1" s="1"/>
  <c r="EB164" i="1" s="1"/>
  <c r="EC164" i="1" a="1"/>
  <c r="EC164" i="1" s="1"/>
  <c r="ED164" i="1" s="1"/>
  <c r="KI103" i="1" a="1"/>
  <c r="KI103" i="1" s="1"/>
  <c r="KJ103" i="1" s="1"/>
  <c r="DW110" i="1" a="1"/>
  <c r="DW110" i="1" s="1"/>
  <c r="DX110" i="1" s="1"/>
  <c r="EC110" i="1" a="1"/>
  <c r="EC110" i="1" s="1"/>
  <c r="ED110" i="1" s="1"/>
  <c r="DY110" i="1" a="1"/>
  <c r="DY110" i="1" s="1"/>
  <c r="DZ110" i="1" s="1"/>
  <c r="GC114" i="1" a="1"/>
  <c r="GC114" i="1" s="1"/>
  <c r="GD114" i="1" s="1"/>
  <c r="GE117" i="1" a="1"/>
  <c r="GE117" i="1" s="1"/>
  <c r="GF117" i="1" s="1"/>
  <c r="GE119" i="1" a="1"/>
  <c r="GE119" i="1" s="1"/>
  <c r="GF119" i="1" s="1"/>
  <c r="IG124" i="1" a="1"/>
  <c r="IG124" i="1" s="1"/>
  <c r="IH124" i="1" s="1"/>
  <c r="IE124" i="1" a="1"/>
  <c r="IE124" i="1" s="1"/>
  <c r="IF124" i="1" s="1"/>
  <c r="IC125" i="1" a="1"/>
  <c r="IC125" i="1" s="1"/>
  <c r="ID125" i="1" s="1"/>
  <c r="EA126" i="1" a="1"/>
  <c r="EA126" i="1" s="1"/>
  <c r="EB126" i="1" s="1"/>
  <c r="GA127" i="1" a="1"/>
  <c r="GA127" i="1" s="1"/>
  <c r="GB127" i="1" s="1"/>
  <c r="IE128" i="1" a="1"/>
  <c r="IE128" i="1" s="1"/>
  <c r="IF128" i="1" s="1"/>
  <c r="KE128" i="1" a="1"/>
  <c r="KE128" i="1" s="1"/>
  <c r="KF128" i="1" s="1"/>
  <c r="KE132" i="1" a="1"/>
  <c r="KE132" i="1" s="1"/>
  <c r="KF132" i="1" s="1"/>
  <c r="IG135" i="1" a="1"/>
  <c r="IG135" i="1" s="1"/>
  <c r="IH135" i="1" s="1"/>
  <c r="IE135" i="1" a="1"/>
  <c r="IE135" i="1" s="1"/>
  <c r="IF135" i="1" s="1"/>
  <c r="IC135" i="1" a="1"/>
  <c r="IC135" i="1" s="1"/>
  <c r="ID135" i="1" s="1"/>
  <c r="EC139" i="1" a="1"/>
  <c r="EC139" i="1" s="1"/>
  <c r="ED139" i="1" s="1"/>
  <c r="GA140" i="1" a="1"/>
  <c r="GA140" i="1" s="1"/>
  <c r="GB140" i="1" s="1"/>
  <c r="KG140" i="1" a="1"/>
  <c r="KG140" i="1" s="1"/>
  <c r="KH140" i="1" s="1"/>
  <c r="KI140" i="1" a="1"/>
  <c r="KI140" i="1" s="1"/>
  <c r="KJ140" i="1" s="1"/>
  <c r="DW141" i="1" a="1"/>
  <c r="DW141" i="1" s="1"/>
  <c r="DX141" i="1" s="1"/>
  <c r="EC143" i="1" a="1"/>
  <c r="EC143" i="1" s="1"/>
  <c r="ED143" i="1" s="1"/>
  <c r="KI150" i="1" a="1"/>
  <c r="KI150" i="1" s="1"/>
  <c r="KJ150" i="1" s="1"/>
  <c r="KG150" i="1" a="1"/>
  <c r="KG150" i="1" s="1"/>
  <c r="KH150" i="1" s="1"/>
  <c r="EC152" i="1" a="1"/>
  <c r="EC152" i="1" s="1"/>
  <c r="ED152" i="1" s="1"/>
  <c r="EA152" i="1" a="1"/>
  <c r="EA152" i="1" s="1"/>
  <c r="EB152" i="1" s="1"/>
  <c r="DW152" i="1" a="1"/>
  <c r="DW152" i="1" s="1"/>
  <c r="DX152" i="1" s="1"/>
  <c r="IG160" i="1" a="1"/>
  <c r="IG160" i="1" s="1"/>
  <c r="IH160" i="1" s="1"/>
  <c r="IC160" i="1" a="1"/>
  <c r="IC160" i="1" s="1"/>
  <c r="ID160" i="1" s="1"/>
  <c r="EA171" i="1" a="1"/>
  <c r="EA171" i="1" s="1"/>
  <c r="EB171" i="1" s="1"/>
  <c r="GE171" i="1" a="1"/>
  <c r="GE171" i="1" s="1"/>
  <c r="GF171" i="1" s="1"/>
  <c r="GC171" i="1" a="1"/>
  <c r="GC171" i="1" s="1"/>
  <c r="GD171" i="1" s="1"/>
  <c r="GA171" i="1" a="1"/>
  <c r="GA171" i="1" s="1"/>
  <c r="GB171" i="1" s="1"/>
  <c r="KI173" i="1" a="1"/>
  <c r="KI173" i="1" s="1"/>
  <c r="KJ173" i="1" s="1"/>
  <c r="KG173" i="1" a="1"/>
  <c r="KG173" i="1" s="1"/>
  <c r="KH173" i="1" s="1"/>
  <c r="KE173" i="1" a="1"/>
  <c r="KE173" i="1" s="1"/>
  <c r="KF173" i="1" s="1"/>
  <c r="IC189" i="1" a="1"/>
  <c r="IC189" i="1" s="1"/>
  <c r="ID189" i="1" s="1"/>
  <c r="KI214" i="1" a="1"/>
  <c r="KI214" i="1" s="1"/>
  <c r="KJ214" i="1" s="1"/>
  <c r="KE214" i="1" a="1"/>
  <c r="KE214" i="1" s="1"/>
  <c r="KF214" i="1" s="1"/>
  <c r="KG214" i="1" a="1"/>
  <c r="KG214" i="1" s="1"/>
  <c r="KH214" i="1" s="1"/>
  <c r="IG118" i="1" a="1"/>
  <c r="IG118" i="1" s="1"/>
  <c r="IH118" i="1" s="1"/>
  <c r="IC118" i="1" a="1"/>
  <c r="IC118" i="1" s="1"/>
  <c r="ID118" i="1" s="1"/>
  <c r="IG119" i="1" a="1"/>
  <c r="IG119" i="1" s="1"/>
  <c r="IH119" i="1" s="1"/>
  <c r="IE119" i="1" a="1"/>
  <c r="IE119" i="1" s="1"/>
  <c r="IF119" i="1" s="1"/>
  <c r="IE122" i="1" a="1"/>
  <c r="IE122" i="1" s="1"/>
  <c r="IF122" i="1" s="1"/>
  <c r="EC129" i="1" a="1"/>
  <c r="EC129" i="1" s="1"/>
  <c r="ED129" i="1" s="1"/>
  <c r="DW132" i="1" a="1"/>
  <c r="DW132" i="1" s="1"/>
  <c r="DX132" i="1" s="1"/>
  <c r="KI135" i="1" a="1"/>
  <c r="KI135" i="1" s="1"/>
  <c r="KJ135" i="1" s="1"/>
  <c r="KE135" i="1" a="1"/>
  <c r="KE135" i="1" s="1"/>
  <c r="KF135" i="1" s="1"/>
  <c r="EC136" i="1" a="1"/>
  <c r="EC136" i="1" s="1"/>
  <c r="ED136" i="1" s="1"/>
  <c r="EA136" i="1" a="1"/>
  <c r="EA136" i="1" s="1"/>
  <c r="EB136" i="1" s="1"/>
  <c r="GA150" i="1" a="1"/>
  <c r="GA150" i="1" s="1"/>
  <c r="GB150" i="1" s="1"/>
  <c r="IE151" i="1" a="1"/>
  <c r="IE151" i="1" s="1"/>
  <c r="IF151" i="1" s="1"/>
  <c r="IC151" i="1" a="1"/>
  <c r="IC151" i="1" s="1"/>
  <c r="ID151" i="1" s="1"/>
  <c r="EC153" i="1" a="1"/>
  <c r="EC153" i="1" s="1"/>
  <c r="ED153" i="1" s="1"/>
  <c r="DY158" i="1" a="1"/>
  <c r="DY158" i="1" s="1"/>
  <c r="DZ158" i="1" s="1"/>
  <c r="DW158" i="1" a="1"/>
  <c r="DW158" i="1" s="1"/>
  <c r="DX158" i="1" s="1"/>
  <c r="EA158" i="1" a="1"/>
  <c r="EA158" i="1" s="1"/>
  <c r="EB158" i="1" s="1"/>
  <c r="GA160" i="1" a="1"/>
  <c r="GA160" i="1" s="1"/>
  <c r="GB160" i="1" s="1"/>
  <c r="DY161" i="1" a="1"/>
  <c r="DY161" i="1" s="1"/>
  <c r="DZ161" i="1" s="1"/>
  <c r="DW161" i="1" a="1"/>
  <c r="DW161" i="1" s="1"/>
  <c r="DX161" i="1" s="1"/>
  <c r="EA161" i="1" a="1"/>
  <c r="EA161" i="1" s="1"/>
  <c r="EB161" i="1" s="1"/>
  <c r="EC161" i="1" a="1"/>
  <c r="EC161" i="1" s="1"/>
  <c r="ED161" i="1" s="1"/>
  <c r="IE161" i="1" a="1"/>
  <c r="IE161" i="1" s="1"/>
  <c r="IF161" i="1" s="1"/>
  <c r="GE162" i="1" a="1"/>
  <c r="GE162" i="1" s="1"/>
  <c r="GF162" i="1" s="1"/>
  <c r="GC162" i="1" a="1"/>
  <c r="GC162" i="1" s="1"/>
  <c r="GD162" i="1" s="1"/>
  <c r="KE163" i="1" a="1"/>
  <c r="KE163" i="1" s="1"/>
  <c r="KF163" i="1" s="1"/>
  <c r="EA168" i="1" a="1"/>
  <c r="EA168" i="1" s="1"/>
  <c r="EB168" i="1" s="1"/>
  <c r="EC168" i="1" a="1"/>
  <c r="EC168" i="1" s="1"/>
  <c r="ED168" i="1" s="1"/>
  <c r="DW168" i="1" a="1"/>
  <c r="DW168" i="1" s="1"/>
  <c r="DX168" i="1" s="1"/>
  <c r="DY168" i="1" a="1"/>
  <c r="DY168" i="1" s="1"/>
  <c r="DZ168" i="1" s="1"/>
  <c r="EA169" i="1" a="1"/>
  <c r="EA169" i="1" s="1"/>
  <c r="EB169" i="1" s="1"/>
  <c r="EC169" i="1" a="1"/>
  <c r="EC169" i="1" s="1"/>
  <c r="ED169" i="1" s="1"/>
  <c r="DY169" i="1" a="1"/>
  <c r="DY169" i="1" s="1"/>
  <c r="DZ169" i="1" s="1"/>
  <c r="GE169" i="1" a="1"/>
  <c r="GE169" i="1" s="1"/>
  <c r="GF169" i="1" s="1"/>
  <c r="GA170" i="1" a="1"/>
  <c r="GA170" i="1" s="1"/>
  <c r="GB170" i="1" s="1"/>
  <c r="GA186" i="1" a="1"/>
  <c r="GA186" i="1" s="1"/>
  <c r="GB186" i="1" s="1"/>
  <c r="BM111" i="1"/>
  <c r="BN111" i="1" s="1"/>
  <c r="BK111" i="1"/>
  <c r="BL111" i="1" s="1"/>
  <c r="BI111" i="1"/>
  <c r="BJ111" i="1" s="1"/>
  <c r="KE111" i="1" a="1"/>
  <c r="KE111" i="1" s="1"/>
  <c r="KF111" i="1" s="1"/>
  <c r="BM114" i="1"/>
  <c r="BN114" i="1" s="1"/>
  <c r="BK114" i="1"/>
  <c r="BL114" i="1" s="1"/>
  <c r="GC115" i="1" a="1"/>
  <c r="GC115" i="1" s="1"/>
  <c r="GD115" i="1" s="1"/>
  <c r="BI117" i="1"/>
  <c r="BJ117" i="1" s="1"/>
  <c r="IC119" i="1" a="1"/>
  <c r="IC119" i="1" s="1"/>
  <c r="ID119" i="1" s="1"/>
  <c r="IC122" i="1" a="1"/>
  <c r="IC122" i="1" s="1"/>
  <c r="ID122" i="1" s="1"/>
  <c r="EA127" i="1" a="1"/>
  <c r="EA127" i="1" s="1"/>
  <c r="EB127" i="1" s="1"/>
  <c r="BI128" i="1"/>
  <c r="BJ128" i="1" s="1"/>
  <c r="KE131" i="1" a="1"/>
  <c r="KE131" i="1" s="1"/>
  <c r="KF131" i="1" s="1"/>
  <c r="DW144" i="1" a="1"/>
  <c r="DW144" i="1" s="1"/>
  <c r="DX144" i="1" s="1"/>
  <c r="EC144" i="1" a="1"/>
  <c r="EC144" i="1" s="1"/>
  <c r="ED144" i="1" s="1"/>
  <c r="DY144" i="1" a="1"/>
  <c r="DY144" i="1" s="1"/>
  <c r="DZ144" i="1" s="1"/>
  <c r="DC9" i="5"/>
  <c r="CQ9" i="5"/>
  <c r="CE9" i="5"/>
  <c r="BS9" i="5"/>
  <c r="BG9" i="5"/>
  <c r="AU9" i="5"/>
  <c r="AI9" i="5"/>
  <c r="W9" i="5"/>
  <c r="K9" i="5"/>
  <c r="DB9" i="5"/>
  <c r="CP9" i="5"/>
  <c r="CD9" i="5"/>
  <c r="BR9" i="5"/>
  <c r="BF9" i="5"/>
  <c r="AT9" i="5"/>
  <c r="AH9" i="5"/>
  <c r="V9" i="5"/>
  <c r="J9" i="5"/>
  <c r="DA9" i="5"/>
  <c r="CO9" i="5"/>
  <c r="CC9" i="5"/>
  <c r="BQ9" i="5"/>
  <c r="BE9" i="5"/>
  <c r="AS9" i="5"/>
  <c r="AG9" i="5"/>
  <c r="U9" i="5"/>
  <c r="I9" i="5"/>
  <c r="CZ9" i="5"/>
  <c r="CN9" i="5"/>
  <c r="CB9" i="5"/>
  <c r="BP9" i="5"/>
  <c r="BD9" i="5"/>
  <c r="AR9" i="5"/>
  <c r="AF9" i="5"/>
  <c r="T9" i="5"/>
  <c r="H9" i="5"/>
  <c r="DK9" i="5"/>
  <c r="CY9" i="5"/>
  <c r="CM9" i="5"/>
  <c r="CA9" i="5"/>
  <c r="BC9" i="5"/>
  <c r="AQ9" i="5"/>
  <c r="AE9" i="5"/>
  <c r="S9" i="5"/>
  <c r="G9" i="5"/>
  <c r="DJ9" i="5"/>
  <c r="CX9" i="5"/>
  <c r="CL9" i="5"/>
  <c r="BZ9" i="5"/>
  <c r="BB9" i="5"/>
  <c r="AP9" i="5"/>
  <c r="AD9" i="5"/>
  <c r="R9" i="5"/>
  <c r="F9" i="5"/>
  <c r="DI9" i="5"/>
  <c r="CW9" i="5"/>
  <c r="CK9" i="5"/>
  <c r="BY9" i="5"/>
  <c r="BA9" i="5"/>
  <c r="AO9" i="5"/>
  <c r="AC9" i="5"/>
  <c r="Q9" i="5"/>
  <c r="E9" i="5"/>
  <c r="DE9" i="5"/>
  <c r="CS9" i="5"/>
  <c r="CG9" i="5"/>
  <c r="BU9" i="5"/>
  <c r="AW9" i="5"/>
  <c r="AK9" i="5"/>
  <c r="Y9" i="5"/>
  <c r="M9" i="5"/>
  <c r="DF9" i="5"/>
  <c r="BV9" i="5"/>
  <c r="AL9" i="5"/>
  <c r="B9" i="5"/>
  <c r="DD9" i="5"/>
  <c r="BT9" i="5"/>
  <c r="AJ9" i="5"/>
  <c r="CV9" i="5"/>
  <c r="AB9" i="5"/>
  <c r="CU9" i="5"/>
  <c r="AA9" i="5"/>
  <c r="CT9" i="5"/>
  <c r="Z9" i="5"/>
  <c r="CR9" i="5"/>
  <c r="X9" i="5"/>
  <c r="CJ9" i="5"/>
  <c r="AZ9" i="5"/>
  <c r="P9" i="5"/>
  <c r="CI9" i="5"/>
  <c r="AY9" i="5"/>
  <c r="O9" i="5"/>
  <c r="AN9" i="5"/>
  <c r="AM9" i="5"/>
  <c r="N9" i="5"/>
  <c r="L9" i="5"/>
  <c r="DH9" i="5"/>
  <c r="D9" i="5"/>
  <c r="DG9" i="5"/>
  <c r="C9" i="5"/>
  <c r="CH9" i="5"/>
  <c r="AX9" i="5"/>
  <c r="BW9" i="5"/>
  <c r="CF9" i="5"/>
  <c r="BX9" i="5"/>
  <c r="AV9" i="5"/>
  <c r="ID150" i="1"/>
  <c r="GE155" i="1" a="1"/>
  <c r="GE155" i="1" s="1"/>
  <c r="GF155" i="1" s="1"/>
  <c r="GC155" i="1" a="1"/>
  <c r="GC155" i="1" s="1"/>
  <c r="GD155" i="1" s="1"/>
  <c r="EA157" i="1" a="1"/>
  <c r="EA157" i="1" s="1"/>
  <c r="EB157" i="1" s="1"/>
  <c r="IE169" i="1" a="1"/>
  <c r="IE169" i="1" s="1"/>
  <c r="IF169" i="1" s="1"/>
  <c r="GC170" i="1" a="1"/>
  <c r="GC170" i="1" s="1"/>
  <c r="GD170" i="1" s="1"/>
  <c r="KE114" i="1" a="1"/>
  <c r="KE114" i="1" s="1"/>
  <c r="KF114" i="1" s="1"/>
  <c r="GE115" i="1" a="1"/>
  <c r="GE115" i="1" s="1"/>
  <c r="GF115" i="1" s="1"/>
  <c r="KG117" i="1" a="1"/>
  <c r="KG117" i="1" s="1"/>
  <c r="KH117" i="1" s="1"/>
  <c r="KE117" i="1" a="1"/>
  <c r="KE117" i="1" s="1"/>
  <c r="KF117" i="1" s="1"/>
  <c r="KI117" i="1" a="1"/>
  <c r="KI117" i="1" s="1"/>
  <c r="KJ117" i="1" s="1"/>
  <c r="IG122" i="1" a="1"/>
  <c r="IG122" i="1" s="1"/>
  <c r="IH122" i="1" s="1"/>
  <c r="KE123" i="1" a="1"/>
  <c r="KE123" i="1" s="1"/>
  <c r="KF123" i="1" s="1"/>
  <c r="KG125" i="1" a="1"/>
  <c r="KG125" i="1" s="1"/>
  <c r="KH125" i="1" s="1"/>
  <c r="IC126" i="1" a="1"/>
  <c r="IC126" i="1" s="1"/>
  <c r="ID126" i="1" s="1"/>
  <c r="GC128" i="1" a="1"/>
  <c r="GC128" i="1" s="1"/>
  <c r="GD128" i="1" s="1"/>
  <c r="GA128" i="1" a="1"/>
  <c r="GA128" i="1" s="1"/>
  <c r="GB128" i="1" s="1"/>
  <c r="IE129" i="1" a="1"/>
  <c r="IE129" i="1" s="1"/>
  <c r="IF129" i="1" s="1"/>
  <c r="IC129" i="1" a="1"/>
  <c r="IC129" i="1" s="1"/>
  <c r="ID129" i="1" s="1"/>
  <c r="KE137" i="1" a="1"/>
  <c r="KE137" i="1" s="1"/>
  <c r="KF137" i="1" s="1"/>
  <c r="GA141" i="1" a="1"/>
  <c r="GA141" i="1" s="1"/>
  <c r="GB141" i="1" s="1"/>
  <c r="GE141" i="1" a="1"/>
  <c r="GE141" i="1" s="1"/>
  <c r="GF141" i="1" s="1"/>
  <c r="KE141" i="1" a="1"/>
  <c r="KE141" i="1" s="1"/>
  <c r="KF141" i="1" s="1"/>
  <c r="KI141" i="1" a="1"/>
  <c r="KI141" i="1" s="1"/>
  <c r="KJ141" i="1" s="1"/>
  <c r="KG141" i="1" a="1"/>
  <c r="KG141" i="1" s="1"/>
  <c r="KH141" i="1" s="1"/>
  <c r="GE142" i="1" a="1"/>
  <c r="GE142" i="1" s="1"/>
  <c r="GF142" i="1" s="1"/>
  <c r="GA142" i="1" a="1"/>
  <c r="GA142" i="1" s="1"/>
  <c r="GB142" i="1" s="1"/>
  <c r="KI144" i="1" a="1"/>
  <c r="KI144" i="1" s="1"/>
  <c r="KJ144" i="1" s="1"/>
  <c r="EC151" i="1" a="1"/>
  <c r="EC151" i="1" s="1"/>
  <c r="ED151" i="1" s="1"/>
  <c r="KI151" i="1" a="1"/>
  <c r="KI151" i="1" s="1"/>
  <c r="KJ151" i="1" s="1"/>
  <c r="KG151" i="1" a="1"/>
  <c r="KG151" i="1" s="1"/>
  <c r="KH151" i="1" s="1"/>
  <c r="GA155" i="1" a="1"/>
  <c r="GA155" i="1" s="1"/>
  <c r="GB155" i="1" s="1"/>
  <c r="KE158" i="1" a="1"/>
  <c r="KE158" i="1" s="1"/>
  <c r="KF158" i="1" s="1"/>
  <c r="KG158" i="1" a="1"/>
  <c r="KG158" i="1" s="1"/>
  <c r="KH158" i="1" s="1"/>
  <c r="IG175" i="1" a="1"/>
  <c r="IG175" i="1" s="1"/>
  <c r="IH175" i="1" s="1"/>
  <c r="IE175" i="1" a="1"/>
  <c r="IE175" i="1" s="1"/>
  <c r="IF175" i="1" s="1"/>
  <c r="IC175" i="1" a="1"/>
  <c r="IC175" i="1" s="1"/>
  <c r="ID175" i="1" s="1"/>
  <c r="GC188" i="1" a="1"/>
  <c r="GC188" i="1" s="1"/>
  <c r="GD188" i="1" s="1"/>
  <c r="GA188" i="1" a="1"/>
  <c r="GA188" i="1" s="1"/>
  <c r="GB188" i="1" s="1"/>
  <c r="GE188" i="1" a="1"/>
  <c r="GE188" i="1" s="1"/>
  <c r="GF188" i="1" s="1"/>
  <c r="GC189" i="1" a="1"/>
  <c r="GC189" i="1" s="1"/>
  <c r="GD189" i="1" s="1"/>
  <c r="DI6" i="5"/>
  <c r="DH6" i="5"/>
  <c r="DG6" i="5"/>
  <c r="DE6" i="5"/>
  <c r="DK6" i="5"/>
  <c r="CU6" i="5"/>
  <c r="CI6" i="5"/>
  <c r="BW6" i="5"/>
  <c r="AY6" i="5"/>
  <c r="AM6" i="5"/>
  <c r="AA6" i="5"/>
  <c r="O6" i="5"/>
  <c r="C6" i="5"/>
  <c r="DJ6" i="5"/>
  <c r="CT6" i="5"/>
  <c r="CH6" i="5"/>
  <c r="BV6" i="5"/>
  <c r="AX6" i="5"/>
  <c r="AL6" i="5"/>
  <c r="Z6" i="5"/>
  <c r="N6" i="5"/>
  <c r="B6" i="5"/>
  <c r="DF6" i="5"/>
  <c r="CS6" i="5"/>
  <c r="CG6" i="5"/>
  <c r="BU6" i="5"/>
  <c r="AW6" i="5"/>
  <c r="AK6" i="5"/>
  <c r="Y6" i="5"/>
  <c r="M6" i="5"/>
  <c r="DD6" i="5"/>
  <c r="CR6" i="5"/>
  <c r="CF6" i="5"/>
  <c r="BT6" i="5"/>
  <c r="AV6" i="5"/>
  <c r="AJ6" i="5"/>
  <c r="X6" i="5"/>
  <c r="L6" i="5"/>
  <c r="DC6" i="5"/>
  <c r="CQ6" i="5"/>
  <c r="CE6" i="5"/>
  <c r="BS6" i="5"/>
  <c r="BG6" i="5"/>
  <c r="AU6" i="5"/>
  <c r="AI6" i="5"/>
  <c r="W6" i="5"/>
  <c r="K6" i="5"/>
  <c r="DB6" i="5"/>
  <c r="CP6" i="5"/>
  <c r="CD6" i="5"/>
  <c r="BR6" i="5"/>
  <c r="BF6" i="5"/>
  <c r="AT6" i="5"/>
  <c r="AH6" i="5"/>
  <c r="V6" i="5"/>
  <c r="J6" i="5"/>
  <c r="CZ6" i="5"/>
  <c r="CN6" i="5"/>
  <c r="CB6" i="5"/>
  <c r="BP6" i="5"/>
  <c r="BD6" i="5"/>
  <c r="AR6" i="5"/>
  <c r="AF6" i="5"/>
  <c r="T6" i="5"/>
  <c r="H6" i="5"/>
  <c r="CK6" i="5"/>
  <c r="BE6" i="5"/>
  <c r="AD6" i="5"/>
  <c r="D6" i="5"/>
  <c r="CJ6" i="5"/>
  <c r="BC6" i="5"/>
  <c r="AC6" i="5"/>
  <c r="CC6" i="5"/>
  <c r="BB6" i="5"/>
  <c r="AB6" i="5"/>
  <c r="CA6" i="5"/>
  <c r="BA6" i="5"/>
  <c r="U6" i="5"/>
  <c r="DA6" i="5"/>
  <c r="BZ6" i="5"/>
  <c r="AZ6" i="5"/>
  <c r="S6" i="5"/>
  <c r="CY6" i="5"/>
  <c r="BY6" i="5"/>
  <c r="AS6" i="5"/>
  <c r="R6" i="5"/>
  <c r="CX6" i="5"/>
  <c r="BX6" i="5"/>
  <c r="AQ6" i="5"/>
  <c r="Q6" i="5"/>
  <c r="CM6" i="5"/>
  <c r="AG6" i="5"/>
  <c r="F6" i="5"/>
  <c r="AP6" i="5"/>
  <c r="AO6" i="5"/>
  <c r="AN6" i="5"/>
  <c r="AE6" i="5"/>
  <c r="CW6" i="5"/>
  <c r="P6" i="5"/>
  <c r="CV6" i="5"/>
  <c r="I6" i="5"/>
  <c r="CO6" i="5"/>
  <c r="G6" i="5"/>
  <c r="E6" i="5"/>
  <c r="CL6" i="5"/>
  <c r="BQ6" i="5"/>
  <c r="DY117" i="1" a="1"/>
  <c r="DY117" i="1" s="1"/>
  <c r="DZ117" i="1" s="1"/>
  <c r="IE117" i="1" a="1"/>
  <c r="IE117" i="1" s="1"/>
  <c r="IF117" i="1" s="1"/>
  <c r="KG118" i="1" a="1"/>
  <c r="KG118" i="1" s="1"/>
  <c r="KH118" i="1" s="1"/>
  <c r="IE127" i="1" a="1"/>
  <c r="IE127" i="1" s="1"/>
  <c r="IF127" i="1" s="1"/>
  <c r="BK130" i="1"/>
  <c r="BL130" i="1" s="1"/>
  <c r="KG130" i="1" a="1"/>
  <c r="KG130" i="1" s="1"/>
  <c r="KH130" i="1" s="1"/>
  <c r="DW131" i="1" a="1"/>
  <c r="DW131" i="1" s="1"/>
  <c r="DX131" i="1" s="1"/>
  <c r="DI8" i="5"/>
  <c r="CW8" i="5"/>
  <c r="CK8" i="5"/>
  <c r="BY8" i="5"/>
  <c r="BA8" i="5"/>
  <c r="AO8" i="5"/>
  <c r="AC8" i="5"/>
  <c r="Q8" i="5"/>
  <c r="E8" i="5"/>
  <c r="DH8" i="5"/>
  <c r="CV8" i="5"/>
  <c r="CJ8" i="5"/>
  <c r="BX8" i="5"/>
  <c r="AZ8" i="5"/>
  <c r="AN8" i="5"/>
  <c r="AB8" i="5"/>
  <c r="P8" i="5"/>
  <c r="D8" i="5"/>
  <c r="DG8" i="5"/>
  <c r="CU8" i="5"/>
  <c r="CI8" i="5"/>
  <c r="BW8" i="5"/>
  <c r="AY8" i="5"/>
  <c r="AM8" i="5"/>
  <c r="AA8" i="5"/>
  <c r="O8" i="5"/>
  <c r="C8" i="5"/>
  <c r="DF8" i="5"/>
  <c r="CT8" i="5"/>
  <c r="CH8" i="5"/>
  <c r="BV8" i="5"/>
  <c r="AX8" i="5"/>
  <c r="AL8" i="5"/>
  <c r="Z8" i="5"/>
  <c r="N8" i="5"/>
  <c r="B8" i="5"/>
  <c r="DE8" i="5"/>
  <c r="CS8" i="5"/>
  <c r="CG8" i="5"/>
  <c r="BU8" i="5"/>
  <c r="AW8" i="5"/>
  <c r="AK8" i="5"/>
  <c r="Y8" i="5"/>
  <c r="M8" i="5"/>
  <c r="DD8" i="5"/>
  <c r="CR8" i="5"/>
  <c r="CF8" i="5"/>
  <c r="BT8" i="5"/>
  <c r="AV8" i="5"/>
  <c r="AJ8" i="5"/>
  <c r="X8" i="5"/>
  <c r="L8" i="5"/>
  <c r="DC8" i="5"/>
  <c r="CQ8" i="5"/>
  <c r="CE8" i="5"/>
  <c r="BS8" i="5"/>
  <c r="BG8" i="5"/>
  <c r="AU8" i="5"/>
  <c r="AI8" i="5"/>
  <c r="W8" i="5"/>
  <c r="K8" i="5"/>
  <c r="DK8" i="5"/>
  <c r="CY8" i="5"/>
  <c r="CC8" i="5"/>
  <c r="BC8" i="5"/>
  <c r="V8" i="5"/>
  <c r="DJ8" i="5"/>
  <c r="CB8" i="5"/>
  <c r="BB8" i="5"/>
  <c r="U8" i="5"/>
  <c r="DB8" i="5"/>
  <c r="CA8" i="5"/>
  <c r="AT8" i="5"/>
  <c r="T8" i="5"/>
  <c r="DA8" i="5"/>
  <c r="BZ8" i="5"/>
  <c r="AS8" i="5"/>
  <c r="S8" i="5"/>
  <c r="CZ8" i="5"/>
  <c r="BR8" i="5"/>
  <c r="AR8" i="5"/>
  <c r="R8" i="5"/>
  <c r="CX8" i="5"/>
  <c r="BQ8" i="5"/>
  <c r="AQ8" i="5"/>
  <c r="J8" i="5"/>
  <c r="CP8" i="5"/>
  <c r="BP8" i="5"/>
  <c r="AP8" i="5"/>
  <c r="I8" i="5"/>
  <c r="CO8" i="5"/>
  <c r="AH8" i="5"/>
  <c r="H8" i="5"/>
  <c r="BE8" i="5"/>
  <c r="BD8" i="5"/>
  <c r="AG8" i="5"/>
  <c r="AF8" i="5"/>
  <c r="AE8" i="5"/>
  <c r="AD8" i="5"/>
  <c r="CN8" i="5"/>
  <c r="G8" i="5"/>
  <c r="CM8" i="5"/>
  <c r="CL8" i="5"/>
  <c r="CD8" i="5"/>
  <c r="BF8" i="5"/>
  <c r="F8" i="5"/>
  <c r="KG138" i="1" a="1"/>
  <c r="KG138" i="1" s="1"/>
  <c r="KH138" i="1" s="1"/>
  <c r="KE138" i="1" a="1"/>
  <c r="KE138" i="1" s="1"/>
  <c r="KF138" i="1" s="1"/>
  <c r="GC141" i="1" a="1"/>
  <c r="GC141" i="1" s="1"/>
  <c r="GD141" i="1" s="1"/>
  <c r="IC144" i="1" a="1"/>
  <c r="IC144" i="1" s="1"/>
  <c r="ID144" i="1" s="1"/>
  <c r="DW149" i="1" a="1"/>
  <c r="DW149" i="1" s="1"/>
  <c r="DX149" i="1" s="1"/>
  <c r="EC149" i="1" a="1"/>
  <c r="EC149" i="1" s="1"/>
  <c r="ED149" i="1" s="1"/>
  <c r="DY149" i="1" a="1"/>
  <c r="DY149" i="1" s="1"/>
  <c r="DZ149" i="1" s="1"/>
  <c r="IC154" i="1" a="1"/>
  <c r="IC154" i="1" s="1"/>
  <c r="ID154" i="1" s="1"/>
  <c r="EA155" i="1" a="1"/>
  <c r="EA155" i="1" s="1"/>
  <c r="EB155" i="1" s="1"/>
  <c r="IE164" i="1" a="1"/>
  <c r="IE164" i="1" s="1"/>
  <c r="IF164" i="1" s="1"/>
  <c r="IC164" i="1" a="1"/>
  <c r="IC164" i="1" s="1"/>
  <c r="ID164" i="1" s="1"/>
  <c r="KI168" i="1" a="1"/>
  <c r="KI168" i="1" s="1"/>
  <c r="KJ168" i="1" s="1"/>
  <c r="KG168" i="1" a="1"/>
  <c r="KG168" i="1" s="1"/>
  <c r="KH168" i="1" s="1"/>
  <c r="GE176" i="1" a="1"/>
  <c r="GE176" i="1" s="1"/>
  <c r="GF176" i="1" s="1"/>
  <c r="IE176" i="1" a="1"/>
  <c r="IE176" i="1" s="1"/>
  <c r="IF176" i="1" s="1"/>
  <c r="IC176" i="1" a="1"/>
  <c r="IC176" i="1" s="1"/>
  <c r="ID176" i="1" s="1"/>
  <c r="DY179" i="1" a="1"/>
  <c r="DY179" i="1" s="1"/>
  <c r="DZ179" i="1" s="1"/>
  <c r="BM179" i="1"/>
  <c r="BN179" i="1" s="1"/>
  <c r="BK179" i="1"/>
  <c r="BL179" i="1" s="1"/>
  <c r="GE189" i="1" a="1"/>
  <c r="GE189" i="1" s="1"/>
  <c r="GF189" i="1" s="1"/>
  <c r="IH205" i="1"/>
  <c r="EC117" i="1" a="1"/>
  <c r="EC117" i="1" s="1"/>
  <c r="ED117" i="1" s="1"/>
  <c r="GC117" i="1" a="1"/>
  <c r="GC117" i="1" s="1"/>
  <c r="GD117" i="1" s="1"/>
  <c r="DC7" i="5"/>
  <c r="CQ7" i="5"/>
  <c r="CE7" i="5"/>
  <c r="BS7" i="5"/>
  <c r="BG7" i="5"/>
  <c r="AU7" i="5"/>
  <c r="AI7" i="5"/>
  <c r="W7" i="5"/>
  <c r="K7" i="5"/>
  <c r="DB7" i="5"/>
  <c r="CP7" i="5"/>
  <c r="CD7" i="5"/>
  <c r="BR7" i="5"/>
  <c r="BF7" i="5"/>
  <c r="AT7" i="5"/>
  <c r="AH7" i="5"/>
  <c r="V7" i="5"/>
  <c r="J7" i="5"/>
  <c r="DA7" i="5"/>
  <c r="CO7" i="5"/>
  <c r="CC7" i="5"/>
  <c r="BQ7" i="5"/>
  <c r="BE7" i="5"/>
  <c r="AS7" i="5"/>
  <c r="AG7" i="5"/>
  <c r="U7" i="5"/>
  <c r="I7" i="5"/>
  <c r="CZ7" i="5"/>
  <c r="DK7" i="5"/>
  <c r="CY7" i="5"/>
  <c r="CM7" i="5"/>
  <c r="CA7" i="5"/>
  <c r="BC7" i="5"/>
  <c r="AQ7" i="5"/>
  <c r="AE7" i="5"/>
  <c r="S7" i="5"/>
  <c r="G7" i="5"/>
  <c r="DJ7" i="5"/>
  <c r="DI7" i="5"/>
  <c r="DF7" i="5"/>
  <c r="CK7" i="5"/>
  <c r="BU7" i="5"/>
  <c r="BA7" i="5"/>
  <c r="AK7" i="5"/>
  <c r="Q7" i="5"/>
  <c r="DE7" i="5"/>
  <c r="CJ7" i="5"/>
  <c r="BT7" i="5"/>
  <c r="AZ7" i="5"/>
  <c r="AJ7" i="5"/>
  <c r="P7" i="5"/>
  <c r="DD7" i="5"/>
  <c r="CI7" i="5"/>
  <c r="BP7" i="5"/>
  <c r="AY7" i="5"/>
  <c r="AF7" i="5"/>
  <c r="O7" i="5"/>
  <c r="CX7" i="5"/>
  <c r="CH7" i="5"/>
  <c r="AX7" i="5"/>
  <c r="AD7" i="5"/>
  <c r="N7" i="5"/>
  <c r="CW7" i="5"/>
  <c r="CG7" i="5"/>
  <c r="AW7" i="5"/>
  <c r="AC7" i="5"/>
  <c r="M7" i="5"/>
  <c r="CV7" i="5"/>
  <c r="CF7" i="5"/>
  <c r="AV7" i="5"/>
  <c r="AB7" i="5"/>
  <c r="L7" i="5"/>
  <c r="CT7" i="5"/>
  <c r="BZ7" i="5"/>
  <c r="AP7" i="5"/>
  <c r="Z7" i="5"/>
  <c r="F7" i="5"/>
  <c r="CR7" i="5"/>
  <c r="BB7" i="5"/>
  <c r="E7" i="5"/>
  <c r="CN7" i="5"/>
  <c r="AR7" i="5"/>
  <c r="D7" i="5"/>
  <c r="CL7" i="5"/>
  <c r="AO7" i="5"/>
  <c r="C7" i="5"/>
  <c r="CB7" i="5"/>
  <c r="AN7" i="5"/>
  <c r="B7" i="5"/>
  <c r="BY7" i="5"/>
  <c r="AM7" i="5"/>
  <c r="BX7" i="5"/>
  <c r="AL7" i="5"/>
  <c r="BW7" i="5"/>
  <c r="AA7" i="5"/>
  <c r="CU7" i="5"/>
  <c r="R7" i="5"/>
  <c r="Y7" i="5"/>
  <c r="X7" i="5"/>
  <c r="T7" i="5"/>
  <c r="H7" i="5"/>
  <c r="DH7" i="5"/>
  <c r="DG7" i="5"/>
  <c r="CS7" i="5"/>
  <c r="BD7" i="5"/>
  <c r="BV7" i="5"/>
  <c r="GA130" i="1" a="1"/>
  <c r="GA130" i="1" s="1"/>
  <c r="GB130" i="1" s="1"/>
  <c r="KG131" i="1" a="1"/>
  <c r="KG131" i="1" s="1"/>
  <c r="KH131" i="1" s="1"/>
  <c r="KI131" i="1" a="1"/>
  <c r="KI131" i="1" s="1"/>
  <c r="KJ131" i="1" s="1"/>
  <c r="EA137" i="1" a="1"/>
  <c r="EA137" i="1" s="1"/>
  <c r="EB137" i="1" s="1"/>
  <c r="IC138" i="1" a="1"/>
  <c r="IC138" i="1" s="1"/>
  <c r="ID138" i="1" s="1"/>
  <c r="IG139" i="1" a="1"/>
  <c r="IG139" i="1" s="1"/>
  <c r="IH139" i="1" s="1"/>
  <c r="KI143" i="1" a="1"/>
  <c r="KI143" i="1" s="1"/>
  <c r="KJ143" i="1" s="1"/>
  <c r="KG144" i="1" a="1"/>
  <c r="KG144" i="1" s="1"/>
  <c r="KH144" i="1" s="1"/>
  <c r="DY148" i="1" a="1"/>
  <c r="DY148" i="1" s="1"/>
  <c r="DZ148" i="1" s="1"/>
  <c r="DW148" i="1" a="1"/>
  <c r="DW148" i="1" s="1"/>
  <c r="DX148" i="1" s="1"/>
  <c r="IE149" i="1" a="1"/>
  <c r="IE149" i="1" s="1"/>
  <c r="IF149" i="1" s="1"/>
  <c r="IC149" i="1" a="1"/>
  <c r="IC149" i="1" s="1"/>
  <c r="ID149" i="1" s="1"/>
  <c r="IG149" i="1" a="1"/>
  <c r="IG149" i="1" s="1"/>
  <c r="IH149" i="1" s="1"/>
  <c r="KI156" i="1" a="1"/>
  <c r="KI156" i="1" s="1"/>
  <c r="KJ156" i="1" s="1"/>
  <c r="KG156" i="1" a="1"/>
  <c r="KG156" i="1" s="1"/>
  <c r="KH156" i="1" s="1"/>
  <c r="GE157" i="1" a="1"/>
  <c r="GE157" i="1" s="1"/>
  <c r="GF157" i="1" s="1"/>
  <c r="KE157" i="1" a="1"/>
  <c r="KE157" i="1" s="1"/>
  <c r="KF157" i="1" s="1"/>
  <c r="IG158" i="1" a="1"/>
  <c r="IG158" i="1" s="1"/>
  <c r="IH158" i="1" s="1"/>
  <c r="IE158" i="1" a="1"/>
  <c r="IE158" i="1" s="1"/>
  <c r="IF158" i="1" s="1"/>
  <c r="IG161" i="1" a="1"/>
  <c r="IG161" i="1" s="1"/>
  <c r="IH161" i="1" s="1"/>
  <c r="EC162" i="1" a="1"/>
  <c r="EC162" i="1" s="1"/>
  <c r="ED162" i="1" s="1"/>
  <c r="DY162" i="1" a="1"/>
  <c r="DY162" i="1" s="1"/>
  <c r="DZ162" i="1" s="1"/>
  <c r="GA163" i="1" a="1"/>
  <c r="GA163" i="1" s="1"/>
  <c r="GB163" i="1" s="1"/>
  <c r="IE170" i="1" a="1"/>
  <c r="IE170" i="1" s="1"/>
  <c r="IF170" i="1" s="1"/>
  <c r="IC170" i="1" a="1"/>
  <c r="IC170" i="1" s="1"/>
  <c r="ID170" i="1" s="1"/>
  <c r="IG170" i="1" a="1"/>
  <c r="IG170" i="1" s="1"/>
  <c r="IH170" i="1" s="1"/>
  <c r="EC176" i="1" a="1"/>
  <c r="EC176" i="1" s="1"/>
  <c r="ED176" i="1" s="1"/>
  <c r="EA176" i="1" a="1"/>
  <c r="EA176" i="1" s="1"/>
  <c r="EB176" i="1" s="1"/>
  <c r="KG186" i="1" a="1"/>
  <c r="KG186" i="1" s="1"/>
  <c r="KH186" i="1" s="1"/>
  <c r="ID205" i="1"/>
  <c r="GF205" i="1"/>
  <c r="GA114" i="1" a="1"/>
  <c r="GA114" i="1" s="1"/>
  <c r="GB114" i="1" s="1"/>
  <c r="IG128" i="1" a="1"/>
  <c r="IG128" i="1" s="1"/>
  <c r="IH128" i="1" s="1"/>
  <c r="KG136" i="1" a="1"/>
  <c r="KG136" i="1" s="1"/>
  <c r="KH136" i="1" s="1"/>
  <c r="KE136" i="1" a="1"/>
  <c r="KE136" i="1" s="1"/>
  <c r="KF136" i="1" s="1"/>
  <c r="GE138" i="1" a="1"/>
  <c r="GE138" i="1" s="1"/>
  <c r="GF138" i="1" s="1"/>
  <c r="IE138" i="1" a="1"/>
  <c r="IE138" i="1" s="1"/>
  <c r="IF138" i="1" s="1"/>
  <c r="GA139" i="1" a="1"/>
  <c r="GA139" i="1" s="1"/>
  <c r="GB139" i="1" s="1"/>
  <c r="IC139" i="1" a="1"/>
  <c r="IC139" i="1" s="1"/>
  <c r="ID139" i="1" s="1"/>
  <c r="KE143" i="1" a="1"/>
  <c r="KE143" i="1" s="1"/>
  <c r="KF143" i="1" s="1"/>
  <c r="GE148" i="1"/>
  <c r="GF148" i="1" s="1"/>
  <c r="DW151" i="1" a="1"/>
  <c r="DW151" i="1" s="1"/>
  <c r="DX151" i="1" s="1"/>
  <c r="IC152" i="1" a="1"/>
  <c r="IC152" i="1" s="1"/>
  <c r="ID152" i="1" s="1"/>
  <c r="KE156" i="1" a="1"/>
  <c r="KE156" i="1" s="1"/>
  <c r="KF156" i="1" s="1"/>
  <c r="GA157" i="1" a="1"/>
  <c r="GA157" i="1" s="1"/>
  <c r="GB157" i="1" s="1"/>
  <c r="IC158" i="1" a="1"/>
  <c r="IC158" i="1" s="1"/>
  <c r="ID158" i="1" s="1"/>
  <c r="IG159" i="1" a="1"/>
  <c r="IG159" i="1" s="1"/>
  <c r="IH159" i="1" s="1"/>
  <c r="GE160" i="1" a="1"/>
  <c r="GE160" i="1" s="1"/>
  <c r="GF160" i="1" s="1"/>
  <c r="GC160" i="1" a="1"/>
  <c r="GC160" i="1" s="1"/>
  <c r="GD160" i="1" s="1"/>
  <c r="IC162" i="1" a="1"/>
  <c r="IC162" i="1" s="1"/>
  <c r="ID162" i="1" s="1"/>
  <c r="F10" i="5"/>
  <c r="Z10" i="5"/>
  <c r="AT10" i="5"/>
  <c r="IE172" i="1" a="1"/>
  <c r="IE172" i="1" s="1"/>
  <c r="IF172" i="1" s="1"/>
  <c r="IG172" i="1" a="1"/>
  <c r="IG172" i="1" s="1"/>
  <c r="IH172" i="1" s="1"/>
  <c r="BQ173" i="1"/>
  <c r="EC173" i="1" s="1" a="1"/>
  <c r="EC173" i="1" s="1"/>
  <c r="ED173" i="1" s="1"/>
  <c r="BM173" i="1"/>
  <c r="BN173" i="1" s="1"/>
  <c r="IC174" i="1" a="1"/>
  <c r="IC174" i="1" s="1"/>
  <c r="ID174" i="1" s="1"/>
  <c r="IG174" i="1" a="1"/>
  <c r="IG174" i="1" s="1"/>
  <c r="IH174" i="1" s="1"/>
  <c r="GB205" i="1"/>
  <c r="DY128" i="1" a="1"/>
  <c r="DY128" i="1" s="1"/>
  <c r="DZ128" i="1" s="1"/>
  <c r="KI137" i="1" a="1"/>
  <c r="KI137" i="1" s="1"/>
  <c r="KJ137" i="1" s="1"/>
  <c r="KG142" i="1" a="1"/>
  <c r="KG142" i="1" s="1"/>
  <c r="KH142" i="1" s="1"/>
  <c r="KE142" i="1" a="1"/>
  <c r="KE142" i="1" s="1"/>
  <c r="KF142" i="1" s="1"/>
  <c r="KI142" i="1" a="1"/>
  <c r="KI142" i="1" s="1"/>
  <c r="KJ142" i="1" s="1"/>
  <c r="IG148" i="1" a="1"/>
  <c r="IG148" i="1" s="1"/>
  <c r="IH148" i="1" s="1"/>
  <c r="EA150" i="1" a="1"/>
  <c r="EA150" i="1" s="1"/>
  <c r="EB150" i="1" s="1"/>
  <c r="GA151" i="1" a="1"/>
  <c r="GA151" i="1" s="1"/>
  <c r="GB151" i="1" s="1"/>
  <c r="EA160" i="1" a="1"/>
  <c r="EA160" i="1" s="1"/>
  <c r="EB160" i="1" s="1"/>
  <c r="EC163" i="1" a="1"/>
  <c r="EC163" i="1" s="1"/>
  <c r="ED163" i="1" s="1"/>
  <c r="BP10" i="5"/>
  <c r="GE167" i="1" a="1"/>
  <c r="GE167" i="1" s="1"/>
  <c r="GF167" i="1" s="1"/>
  <c r="GC167" i="1" a="1"/>
  <c r="GC167" i="1" s="1"/>
  <c r="GD167" i="1" s="1"/>
  <c r="GA167" i="1" a="1"/>
  <c r="GA167" i="1" s="1"/>
  <c r="GB167" i="1" s="1"/>
  <c r="GA175" i="1" a="1"/>
  <c r="GA175" i="1" s="1"/>
  <c r="GB175" i="1" s="1"/>
  <c r="EC186" i="1" a="1"/>
  <c r="EC186" i="1" s="1"/>
  <c r="ED186" i="1" s="1"/>
  <c r="EA186" i="1" a="1"/>
  <c r="EA186" i="1" s="1"/>
  <c r="EB186" i="1" s="1"/>
  <c r="IC191" i="1" a="1"/>
  <c r="IC191" i="1" s="1"/>
  <c r="ID191" i="1" s="1"/>
  <c r="IE191" i="1" a="1"/>
  <c r="IE191" i="1" s="1"/>
  <c r="IF191" i="1" s="1"/>
  <c r="IG191" i="1" a="1"/>
  <c r="IG191" i="1" s="1"/>
  <c r="IH191" i="1" s="1"/>
  <c r="GA212" i="1"/>
  <c r="GB212" i="1" s="1"/>
  <c r="GC212" i="1"/>
  <c r="GD212" i="1" s="1"/>
  <c r="GE212" i="1"/>
  <c r="GF212" i="1" s="1"/>
  <c r="IC219" i="1" a="1"/>
  <c r="IC219" i="1" s="1"/>
  <c r="ID219" i="1" s="1"/>
  <c r="IG219" i="1" a="1"/>
  <c r="IG219" i="1" s="1"/>
  <c r="IH219" i="1" s="1"/>
  <c r="IG127" i="1" a="1"/>
  <c r="IG127" i="1" s="1"/>
  <c r="IH127" i="1" s="1"/>
  <c r="KI130" i="1" a="1"/>
  <c r="KI130" i="1" s="1"/>
  <c r="KJ130" i="1" s="1"/>
  <c r="DW137" i="1" a="1"/>
  <c r="DW137" i="1" s="1"/>
  <c r="DX137" i="1" s="1"/>
  <c r="DW138" i="1" a="1"/>
  <c r="DW138" i="1" s="1"/>
  <c r="DX138" i="1" s="1"/>
  <c r="DY138" i="1" a="1"/>
  <c r="DY138" i="1" s="1"/>
  <c r="DZ138" i="1" s="1"/>
  <c r="GE140" i="1" a="1"/>
  <c r="GE140" i="1" s="1"/>
  <c r="GF140" i="1" s="1"/>
  <c r="GC140" i="1" a="1"/>
  <c r="GC140" i="1" s="1"/>
  <c r="GD140" i="1" s="1"/>
  <c r="KI149" i="1" a="1"/>
  <c r="KI149" i="1" s="1"/>
  <c r="KJ149" i="1" s="1"/>
  <c r="KG149" i="1" a="1"/>
  <c r="KG149" i="1" s="1"/>
  <c r="KH149" i="1" s="1"/>
  <c r="GE150" i="1" a="1"/>
  <c r="GE150" i="1" s="1"/>
  <c r="GF150" i="1" s="1"/>
  <c r="KE150" i="1" a="1"/>
  <c r="KE150" i="1" s="1"/>
  <c r="KF150" i="1" s="1"/>
  <c r="EA153" i="1" a="1"/>
  <c r="EA153" i="1" s="1"/>
  <c r="EB153" i="1" s="1"/>
  <c r="DW156" i="1" a="1"/>
  <c r="DW156" i="1" s="1"/>
  <c r="DX156" i="1" s="1"/>
  <c r="EC156" i="1" a="1"/>
  <c r="EC156" i="1" s="1"/>
  <c r="ED156" i="1" s="1"/>
  <c r="DY156" i="1" a="1"/>
  <c r="DY156" i="1" s="1"/>
  <c r="DZ156" i="1" s="1"/>
  <c r="IG171" i="1" a="1"/>
  <c r="IG171" i="1" s="1"/>
  <c r="IH171" i="1" s="1"/>
  <c r="GE173" i="1" a="1"/>
  <c r="GE173" i="1" s="1"/>
  <c r="GF173" i="1" s="1"/>
  <c r="GC173" i="1" a="1"/>
  <c r="GC173" i="1" s="1"/>
  <c r="GD173" i="1" s="1"/>
  <c r="GA173" i="1" a="1"/>
  <c r="GA173" i="1" s="1"/>
  <c r="GB173" i="1" s="1"/>
  <c r="DW175" i="1" a="1"/>
  <c r="DW175" i="1" s="1"/>
  <c r="DX175" i="1" s="1"/>
  <c r="GC175" i="1" a="1"/>
  <c r="GC175" i="1" s="1"/>
  <c r="GD175" i="1" s="1"/>
  <c r="KI182" i="1" a="1"/>
  <c r="KI182" i="1" s="1"/>
  <c r="KJ182" i="1" s="1"/>
  <c r="KG182" i="1" a="1"/>
  <c r="KG182" i="1" s="1"/>
  <c r="KH182" i="1" s="1"/>
  <c r="DW189" i="1" a="1"/>
  <c r="DW189" i="1" s="1"/>
  <c r="DX189" i="1" s="1"/>
  <c r="DY127" i="1" a="1"/>
  <c r="DY127" i="1" s="1"/>
  <c r="DZ127" i="1" s="1"/>
  <c r="IE131" i="1" a="1"/>
  <c r="IE131" i="1" s="1"/>
  <c r="IF131" i="1" s="1"/>
  <c r="EA139" i="1" a="1"/>
  <c r="EA139" i="1" s="1"/>
  <c r="EB139" i="1" s="1"/>
  <c r="IC140" i="1" a="1"/>
  <c r="IC140" i="1" s="1"/>
  <c r="ID140" i="1" s="1"/>
  <c r="IG145" i="1" a="1"/>
  <c r="IG145" i="1" s="1"/>
  <c r="IH145" i="1" s="1"/>
  <c r="IE145" i="1" a="1"/>
  <c r="IE145" i="1" s="1"/>
  <c r="IF145" i="1" s="1"/>
  <c r="DY153" i="1" a="1"/>
  <c r="DY153" i="1" s="1"/>
  <c r="DZ153" i="1" s="1"/>
  <c r="DW153" i="1" a="1"/>
  <c r="DW153" i="1" s="1"/>
  <c r="DX153" i="1" s="1"/>
  <c r="GC153" i="1" a="1"/>
  <c r="GC153" i="1" s="1"/>
  <c r="GD153" i="1" s="1"/>
  <c r="GA153" i="1" a="1"/>
  <c r="GA153" i="1" s="1"/>
  <c r="GB153" i="1" s="1"/>
  <c r="GE153" i="1" a="1"/>
  <c r="GE153" i="1" s="1"/>
  <c r="GF153" i="1" s="1"/>
  <c r="KE155" i="1" a="1"/>
  <c r="KE155" i="1" s="1"/>
  <c r="KF155" i="1" s="1"/>
  <c r="GA156" i="1" a="1"/>
  <c r="GA156" i="1" s="1"/>
  <c r="GB156" i="1" s="1"/>
  <c r="KI158" i="1" a="1"/>
  <c r="KI158" i="1" s="1"/>
  <c r="KJ158" i="1" s="1"/>
  <c r="DY160" i="1" a="1"/>
  <c r="DY160" i="1" s="1"/>
  <c r="DZ160" i="1" s="1"/>
  <c r="KG161" i="1" a="1"/>
  <c r="KG161" i="1" s="1"/>
  <c r="KH161" i="1" s="1"/>
  <c r="IG163" i="1" a="1"/>
  <c r="IG163" i="1" s="1"/>
  <c r="IH163" i="1" s="1"/>
  <c r="IE163" i="1" a="1"/>
  <c r="IE163" i="1" s="1"/>
  <c r="IF163" i="1" s="1"/>
  <c r="GA164" i="1" a="1"/>
  <c r="GA164" i="1" s="1"/>
  <c r="GB164" i="1" s="1"/>
  <c r="GE164" i="1" a="1"/>
  <c r="GE164" i="1" s="1"/>
  <c r="GF164" i="1" s="1"/>
  <c r="GC164" i="1" a="1"/>
  <c r="GC164" i="1" s="1"/>
  <c r="GD164" i="1" s="1"/>
  <c r="GE168" i="1" a="1"/>
  <c r="GE168" i="1" s="1"/>
  <c r="GF168" i="1" s="1"/>
  <c r="IE168" i="1" a="1"/>
  <c r="IE168" i="1" s="1"/>
  <c r="IF168" i="1" s="1"/>
  <c r="GE175" i="1" a="1"/>
  <c r="GE175" i="1" s="1"/>
  <c r="GF175" i="1" s="1"/>
  <c r="IG182" i="1" a="1"/>
  <c r="IG182" i="1" s="1"/>
  <c r="IH182" i="1" s="1"/>
  <c r="IE140" i="1" a="1"/>
  <c r="IE140" i="1" s="1"/>
  <c r="IF140" i="1" s="1"/>
  <c r="IE142" i="1" a="1"/>
  <c r="IE142" i="1" s="1"/>
  <c r="IF142" i="1" s="1"/>
  <c r="GC149" i="1" a="1"/>
  <c r="GC149" i="1" s="1"/>
  <c r="GD149" i="1" s="1"/>
  <c r="GC156" i="1" a="1"/>
  <c r="GC156" i="1" s="1"/>
  <c r="GD156" i="1" s="1"/>
  <c r="EC160" i="1" a="1"/>
  <c r="EC160" i="1" s="1"/>
  <c r="ED160" i="1" s="1"/>
  <c r="KG160" i="1" a="1"/>
  <c r="KG160" i="1" s="1"/>
  <c r="KH160" i="1" s="1"/>
  <c r="V10" i="5"/>
  <c r="AP10" i="5"/>
  <c r="EC171" i="1" a="1"/>
  <c r="EC171" i="1" s="1"/>
  <c r="ED171" i="1" s="1"/>
  <c r="DG11" i="5"/>
  <c r="CU11" i="5"/>
  <c r="CI11" i="5"/>
  <c r="BW11" i="5"/>
  <c r="AY11" i="5"/>
  <c r="AM11" i="5"/>
  <c r="AA11" i="5"/>
  <c r="O11" i="5"/>
  <c r="C11" i="5"/>
  <c r="DF11" i="5"/>
  <c r="CT11" i="5"/>
  <c r="CH11" i="5"/>
  <c r="BV11" i="5"/>
  <c r="AX11" i="5"/>
  <c r="AL11" i="5"/>
  <c r="Z11" i="5"/>
  <c r="N11" i="5"/>
  <c r="B11" i="5"/>
  <c r="DE11" i="5"/>
  <c r="CS11" i="5"/>
  <c r="CG11" i="5"/>
  <c r="BU11" i="5"/>
  <c r="AW11" i="5"/>
  <c r="AK11" i="5"/>
  <c r="Y11" i="5"/>
  <c r="M11" i="5"/>
  <c r="DD11" i="5"/>
  <c r="CR11" i="5"/>
  <c r="CF11" i="5"/>
  <c r="BT11" i="5"/>
  <c r="AV11" i="5"/>
  <c r="AJ11" i="5"/>
  <c r="X11" i="5"/>
  <c r="L11" i="5"/>
  <c r="DC11" i="5"/>
  <c r="CQ11" i="5"/>
  <c r="CE11" i="5"/>
  <c r="BS11" i="5"/>
  <c r="BG11" i="5"/>
  <c r="AU11" i="5"/>
  <c r="AI11" i="5"/>
  <c r="W11" i="5"/>
  <c r="K11" i="5"/>
  <c r="DB11" i="5"/>
  <c r="CP11" i="5"/>
  <c r="CD11" i="5"/>
  <c r="BR11" i="5"/>
  <c r="BF11" i="5"/>
  <c r="AT11" i="5"/>
  <c r="AH11" i="5"/>
  <c r="V11" i="5"/>
  <c r="J11" i="5"/>
  <c r="DA11" i="5"/>
  <c r="CO11" i="5"/>
  <c r="CC11" i="5"/>
  <c r="BQ11" i="5"/>
  <c r="BE11" i="5"/>
  <c r="AS11" i="5"/>
  <c r="AG11" i="5"/>
  <c r="U11" i="5"/>
  <c r="I11" i="5"/>
  <c r="DI11" i="5"/>
  <c r="CW11" i="5"/>
  <c r="CK11" i="5"/>
  <c r="BY11" i="5"/>
  <c r="BA11" i="5"/>
  <c r="AO11" i="5"/>
  <c r="AC11" i="5"/>
  <c r="Q11" i="5"/>
  <c r="E11" i="5"/>
  <c r="CL11" i="5"/>
  <c r="BB11" i="5"/>
  <c r="R11" i="5"/>
  <c r="CJ11" i="5"/>
  <c r="AZ11" i="5"/>
  <c r="P11" i="5"/>
  <c r="CB11" i="5"/>
  <c r="AR11" i="5"/>
  <c r="H11" i="5"/>
  <c r="DK11" i="5"/>
  <c r="CA11" i="5"/>
  <c r="AQ11" i="5"/>
  <c r="G11" i="5"/>
  <c r="DJ11" i="5"/>
  <c r="BZ11" i="5"/>
  <c r="AP11" i="5"/>
  <c r="F11" i="5"/>
  <c r="DH11" i="5"/>
  <c r="BX11" i="5"/>
  <c r="AN11" i="5"/>
  <c r="D11" i="5"/>
  <c r="CZ11" i="5"/>
  <c r="BP11" i="5"/>
  <c r="AF11" i="5"/>
  <c r="CY11" i="5"/>
  <c r="AE11" i="5"/>
  <c r="CN11" i="5"/>
  <c r="CM11" i="5"/>
  <c r="BD11" i="5"/>
  <c r="BC11" i="5"/>
  <c r="AD11" i="5"/>
  <c r="CX11" i="5"/>
  <c r="CV11" i="5"/>
  <c r="AB11" i="5"/>
  <c r="T11" i="5"/>
  <c r="S11" i="5"/>
  <c r="EC185" i="1" a="1"/>
  <c r="EC185" i="1" s="1"/>
  <c r="ED185" i="1" s="1"/>
  <c r="GA190" i="1" a="1"/>
  <c r="GA190" i="1" s="1"/>
  <c r="GB190" i="1" s="1"/>
  <c r="KI190" i="1" a="1"/>
  <c r="KI190" i="1" s="1"/>
  <c r="KJ190" i="1" s="1"/>
  <c r="GA191" i="1" a="1"/>
  <c r="GA191" i="1" s="1"/>
  <c r="GB191" i="1" s="1"/>
  <c r="GA209" i="1"/>
  <c r="GB209" i="1" s="1"/>
  <c r="GC209" i="1"/>
  <c r="GD209" i="1" s="1"/>
  <c r="GE210" i="1"/>
  <c r="GF210" i="1" s="1"/>
  <c r="EC189" i="1" a="1"/>
  <c r="EC189" i="1" s="1"/>
  <c r="ED189" i="1" s="1"/>
  <c r="KG190" i="1" a="1"/>
  <c r="KG190" i="1" s="1"/>
  <c r="KH190" i="1" s="1"/>
  <c r="GA148" i="1"/>
  <c r="GB148" i="1" s="1"/>
  <c r="KG162" i="1" a="1"/>
  <c r="KG162" i="1" s="1"/>
  <c r="KH162" i="1" s="1"/>
  <c r="BT10" i="5"/>
  <c r="KE169" i="1" a="1"/>
  <c r="KE169" i="1" s="1"/>
  <c r="KF169" i="1" s="1"/>
  <c r="EA170" i="1" a="1"/>
  <c r="EA170" i="1" s="1"/>
  <c r="EB170" i="1" s="1"/>
  <c r="GC174" i="1" a="1"/>
  <c r="GC174" i="1" s="1"/>
  <c r="GD174" i="1" s="1"/>
  <c r="GA174" i="1" a="1"/>
  <c r="GA174" i="1" s="1"/>
  <c r="GB174" i="1" s="1"/>
  <c r="KI175" i="1" a="1"/>
  <c r="KI175" i="1" s="1"/>
  <c r="KJ175" i="1" s="1"/>
  <c r="DY182" i="1" a="1"/>
  <c r="DY182" i="1" s="1"/>
  <c r="DZ182" i="1" s="1"/>
  <c r="KG183" i="1" a="1"/>
  <c r="KG183" i="1" s="1"/>
  <c r="KH183" i="1" s="1"/>
  <c r="KI183" i="1" a="1"/>
  <c r="KI183" i="1" s="1"/>
  <c r="KJ183" i="1" s="1"/>
  <c r="IE185" i="1" a="1"/>
  <c r="IE185" i="1" s="1"/>
  <c r="IF185" i="1" s="1"/>
  <c r="IG185" i="1" a="1"/>
  <c r="IG185" i="1" s="1"/>
  <c r="IH185" i="1" s="1"/>
  <c r="DY189" i="1" a="1"/>
  <c r="DY189" i="1" s="1"/>
  <c r="DZ189" i="1" s="1"/>
  <c r="GD205" i="1"/>
  <c r="GA208" i="1"/>
  <c r="GB208" i="1" s="1"/>
  <c r="GE208" i="1"/>
  <c r="GF208" i="1" s="1"/>
  <c r="GC208" i="1"/>
  <c r="GD208" i="1" s="1"/>
  <c r="IC214" i="1" a="1"/>
  <c r="IC214" i="1" s="1"/>
  <c r="ID214" i="1" s="1"/>
  <c r="IG214" i="1" a="1"/>
  <c r="IG214" i="1" s="1"/>
  <c r="IH214" i="1" s="1"/>
  <c r="IG216" i="1" a="1"/>
  <c r="IG216" i="1" s="1"/>
  <c r="IH216" i="1" s="1"/>
  <c r="IC216" i="1" a="1"/>
  <c r="IC216" i="1" s="1"/>
  <c r="ID216" i="1" s="1"/>
  <c r="IE216" i="1" a="1"/>
  <c r="IE216" i="1" s="1"/>
  <c r="IF216" i="1" s="1"/>
  <c r="KI220" i="1" a="1"/>
  <c r="KI220" i="1" s="1"/>
  <c r="KJ220" i="1" s="1"/>
  <c r="KE220" i="1" a="1"/>
  <c r="KE220" i="1" s="1"/>
  <c r="KF220" i="1" s="1"/>
  <c r="EA141" i="1" a="1"/>
  <c r="EA141" i="1" s="1"/>
  <c r="EB141" i="1" s="1"/>
  <c r="EA143" i="1" a="1"/>
  <c r="EA143" i="1" s="1"/>
  <c r="EB143" i="1" s="1"/>
  <c r="KE144" i="1" a="1"/>
  <c r="KE144" i="1" s="1"/>
  <c r="KF144" i="1" s="1"/>
  <c r="KE152" i="1" a="1"/>
  <c r="KE152" i="1" s="1"/>
  <c r="KF152" i="1" s="1"/>
  <c r="DY155" i="1" a="1"/>
  <c r="DY155" i="1" s="1"/>
  <c r="DZ155" i="1" s="1"/>
  <c r="GA158" i="1" a="1"/>
  <c r="GA158" i="1" s="1"/>
  <c r="GB158" i="1" s="1"/>
  <c r="BJ161" i="1"/>
  <c r="KE162" i="1" a="1"/>
  <c r="KE162" i="1" s="1"/>
  <c r="KF162" i="1" s="1"/>
  <c r="BN163" i="1"/>
  <c r="BX10" i="5"/>
  <c r="GA168" i="1" a="1"/>
  <c r="GA168" i="1" s="1"/>
  <c r="GB168" i="1" s="1"/>
  <c r="DW170" i="1" a="1"/>
  <c r="DW170" i="1" s="1"/>
  <c r="DX170" i="1" s="1"/>
  <c r="GE174" i="1" a="1"/>
  <c r="GE174" i="1" s="1"/>
  <c r="GF174" i="1" s="1"/>
  <c r="EC175" i="1" a="1"/>
  <c r="EC175" i="1" s="1"/>
  <c r="ED175" i="1" s="1"/>
  <c r="EA175" i="1" a="1"/>
  <c r="EA175" i="1" s="1"/>
  <c r="EB175" i="1" s="1"/>
  <c r="DY175" i="1" a="1"/>
  <c r="DY175" i="1" s="1"/>
  <c r="DZ175" i="1" s="1"/>
  <c r="GA176" i="1" a="1"/>
  <c r="GA176" i="1" s="1"/>
  <c r="GB176" i="1" s="1"/>
  <c r="IC184" i="1" a="1"/>
  <c r="IC184" i="1" s="1"/>
  <c r="ID184" i="1" s="1"/>
  <c r="IC185" i="1" a="1"/>
  <c r="IC185" i="1" s="1"/>
  <c r="ID185" i="1" s="1"/>
  <c r="KI215" i="1" a="1"/>
  <c r="KI215" i="1" s="1"/>
  <c r="KJ215" i="1" s="1"/>
  <c r="KG215" i="1" a="1"/>
  <c r="KG215" i="1" s="1"/>
  <c r="KH215" i="1" s="1"/>
  <c r="KF238" i="1"/>
  <c r="GB238" i="1"/>
  <c r="GD238" i="1"/>
  <c r="DF14" i="5"/>
  <c r="GC148" i="1"/>
  <c r="GD148" i="1" s="1"/>
  <c r="KI161" i="1" a="1"/>
  <c r="KI161" i="1" s="1"/>
  <c r="KJ161" i="1" s="1"/>
  <c r="CB10" i="5"/>
  <c r="IG167" i="1" a="1"/>
  <c r="IG167" i="1" s="1"/>
  <c r="IH167" i="1" s="1"/>
  <c r="IE167" i="1" a="1"/>
  <c r="IE167" i="1" s="1"/>
  <c r="IF167" i="1" s="1"/>
  <c r="BK168" i="1"/>
  <c r="BL168" i="1" s="1"/>
  <c r="BI168" i="1"/>
  <c r="BJ168" i="1" s="1"/>
  <c r="GC168" i="1" a="1"/>
  <c r="GC168" i="1" s="1"/>
  <c r="GD168" i="1" s="1"/>
  <c r="KI170" i="1" a="1"/>
  <c r="KI170" i="1" s="1"/>
  <c r="KJ170" i="1" s="1"/>
  <c r="KG170" i="1" a="1"/>
  <c r="KG170" i="1" s="1"/>
  <c r="KH170" i="1" s="1"/>
  <c r="DY171" i="1" a="1"/>
  <c r="DY171" i="1" s="1"/>
  <c r="DZ171" i="1" s="1"/>
  <c r="KG171" i="1" a="1"/>
  <c r="KG171" i="1" s="1"/>
  <c r="KH171" i="1" s="1"/>
  <c r="KI171" i="1" a="1"/>
  <c r="KI171" i="1" s="1"/>
  <c r="KJ171" i="1" s="1"/>
  <c r="KE171" i="1" a="1"/>
  <c r="KE171" i="1" s="1"/>
  <c r="KF171" i="1" s="1"/>
  <c r="KG175" i="1" a="1"/>
  <c r="KG175" i="1" s="1"/>
  <c r="KH175" i="1" s="1"/>
  <c r="GC176" i="1" a="1"/>
  <c r="GC176" i="1" s="1"/>
  <c r="GD176" i="1" s="1"/>
  <c r="GA182" i="1"/>
  <c r="GB182" i="1" s="1"/>
  <c r="EC183" i="1" a="1"/>
  <c r="EC183" i="1" s="1"/>
  <c r="ED183" i="1" s="1"/>
  <c r="EA183" i="1" a="1"/>
  <c r="EA183" i="1" s="1"/>
  <c r="EB183" i="1" s="1"/>
  <c r="DY183" i="1" a="1"/>
  <c r="DY183" i="1" s="1"/>
  <c r="DZ183" i="1" s="1"/>
  <c r="DW183" i="1" a="1"/>
  <c r="DW183" i="1" s="1"/>
  <c r="DX183" i="1" s="1"/>
  <c r="BJ185" i="1"/>
  <c r="EA189" i="1" a="1"/>
  <c r="EA189" i="1" s="1"/>
  <c r="EB189" i="1" s="1"/>
  <c r="KH192" i="1"/>
  <c r="IC209" i="1" a="1"/>
  <c r="IC209" i="1" s="1"/>
  <c r="ID209" i="1" s="1"/>
  <c r="KE161" i="1" a="1"/>
  <c r="KE161" i="1" s="1"/>
  <c r="KF161" i="1" s="1"/>
  <c r="CF10" i="5"/>
  <c r="IC167" i="1" a="1"/>
  <c r="IC167" i="1" s="1"/>
  <c r="ID167" i="1" s="1"/>
  <c r="BM168" i="1"/>
  <c r="BN168" i="1" s="1"/>
  <c r="KG169" i="1" a="1"/>
  <c r="KG169" i="1" s="1"/>
  <c r="KH169" i="1" s="1"/>
  <c r="DY170" i="1" a="1"/>
  <c r="DY170" i="1" s="1"/>
  <c r="DZ170" i="1" s="1"/>
  <c r="KE170" i="1" a="1"/>
  <c r="KE170" i="1" s="1"/>
  <c r="KF170" i="1" s="1"/>
  <c r="IC172" i="1" a="1"/>
  <c r="IC172" i="1" s="1"/>
  <c r="ID172" i="1" s="1"/>
  <c r="IE174" i="1" a="1"/>
  <c r="IE174" i="1" s="1"/>
  <c r="IF174" i="1" s="1"/>
  <c r="IG176" i="1" a="1"/>
  <c r="IG176" i="1" s="1"/>
  <c r="IH176" i="1" s="1"/>
  <c r="GC186" i="1" a="1"/>
  <c r="GC186" i="1" s="1"/>
  <c r="GD186" i="1" s="1"/>
  <c r="GE186" i="1" a="1"/>
  <c r="GE186" i="1" s="1"/>
  <c r="GF186" i="1" s="1"/>
  <c r="DW190" i="1" a="1"/>
  <c r="DW190" i="1" s="1"/>
  <c r="DX190" i="1" s="1"/>
  <c r="EC167" i="1" a="1"/>
  <c r="EC167" i="1" s="1"/>
  <c r="T10" i="5"/>
  <c r="AN10" i="5"/>
  <c r="CJ10" i="5"/>
  <c r="IG168" i="1" a="1"/>
  <c r="IG168" i="1" s="1"/>
  <c r="IH168" i="1" s="1"/>
  <c r="GC169" i="1" a="1"/>
  <c r="GC169" i="1" s="1"/>
  <c r="GD169" i="1" s="1"/>
  <c r="GA169" i="1" a="1"/>
  <c r="GA169" i="1" s="1"/>
  <c r="GB169" i="1" s="1"/>
  <c r="BQ172" i="1"/>
  <c r="BM172" i="1"/>
  <c r="BN172" i="1" s="1"/>
  <c r="KE174" i="1" a="1"/>
  <c r="KE174" i="1" s="1"/>
  <c r="KF174" i="1" s="1"/>
  <c r="KI174" i="1" a="1"/>
  <c r="KI174" i="1" s="1"/>
  <c r="KJ174" i="1" s="1"/>
  <c r="IC182" i="1" a="1"/>
  <c r="IC182" i="1" s="1"/>
  <c r="ID182" i="1" s="1"/>
  <c r="GA183" i="1" a="1"/>
  <c r="GA183" i="1" s="1"/>
  <c r="GB183" i="1" s="1"/>
  <c r="GE183" i="1" a="1"/>
  <c r="GE183" i="1" s="1"/>
  <c r="GF183" i="1" s="1"/>
  <c r="IG192" i="1" a="1"/>
  <c r="IG192" i="1" s="1"/>
  <c r="IH192" i="1" s="1"/>
  <c r="GE195" i="1"/>
  <c r="GF195" i="1" s="1"/>
  <c r="GC195" i="1"/>
  <c r="GD195" i="1" s="1"/>
  <c r="GA195" i="1"/>
  <c r="GB195" i="1" s="1"/>
  <c r="KI208" i="1" a="1"/>
  <c r="KI208" i="1" s="1"/>
  <c r="KJ208" i="1" s="1"/>
  <c r="IC215" i="1" a="1"/>
  <c r="IC215" i="1" s="1"/>
  <c r="ID215" i="1" s="1"/>
  <c r="IG215" i="1" a="1"/>
  <c r="IG215" i="1" s="1"/>
  <c r="IH215" i="1" s="1"/>
  <c r="IE215" i="1" a="1"/>
  <c r="IE215" i="1" s="1"/>
  <c r="IF215" i="1" s="1"/>
  <c r="GC218" i="1"/>
  <c r="GD218" i="1" s="1"/>
  <c r="GA218" i="1"/>
  <c r="GB218" i="1" s="1"/>
  <c r="GE218" i="1"/>
  <c r="GF218" i="1" s="1"/>
  <c r="IE219" i="1" a="1"/>
  <c r="IE219" i="1" s="1"/>
  <c r="IF219" i="1" s="1"/>
  <c r="DW174" i="1" a="1"/>
  <c r="DW174" i="1" s="1"/>
  <c r="DX174" i="1" s="1"/>
  <c r="GC182" i="1"/>
  <c r="GD182" i="1" s="1"/>
  <c r="EC191" i="1" a="1"/>
  <c r="EC191" i="1" s="1"/>
  <c r="ED191" i="1" s="1"/>
  <c r="KH205" i="1"/>
  <c r="EA208" i="1" a="1"/>
  <c r="EA208" i="1" s="1"/>
  <c r="EB208" i="1" s="1"/>
  <c r="DW208" i="1" a="1"/>
  <c r="DW208" i="1" s="1"/>
  <c r="DX208" i="1" s="1"/>
  <c r="IG211" i="1" a="1"/>
  <c r="IG211" i="1" s="1"/>
  <c r="IH211" i="1" s="1"/>
  <c r="IC211" i="1" a="1"/>
  <c r="IC211" i="1" s="1"/>
  <c r="ID211" i="1" s="1"/>
  <c r="KG211" i="1" a="1"/>
  <c r="KG211" i="1" s="1"/>
  <c r="KH211" i="1" s="1"/>
  <c r="DY212" i="1" a="1"/>
  <c r="DY212" i="1" s="1"/>
  <c r="DZ212" i="1" s="1"/>
  <c r="DW212" i="1" a="1"/>
  <c r="DW212" i="1" s="1"/>
  <c r="DX212" i="1" s="1"/>
  <c r="EC212" i="1" a="1"/>
  <c r="EC212" i="1" s="1"/>
  <c r="ED212" i="1" s="1"/>
  <c r="KI212" i="1" a="1"/>
  <c r="KI212" i="1" s="1"/>
  <c r="KJ212" i="1" s="1"/>
  <c r="GC217" i="1"/>
  <c r="GD217" i="1" s="1"/>
  <c r="GE217" i="1"/>
  <c r="GF217" i="1" s="1"/>
  <c r="GA217" i="1"/>
  <c r="GB217" i="1" s="1"/>
  <c r="KI218" i="1" a="1"/>
  <c r="KI218" i="1" s="1"/>
  <c r="KJ218" i="1" s="1"/>
  <c r="KE218" i="1" a="1"/>
  <c r="KE218" i="1" s="1"/>
  <c r="KF218" i="1" s="1"/>
  <c r="KG218" i="1" a="1"/>
  <c r="KG218" i="1" s="1"/>
  <c r="KH218" i="1" s="1"/>
  <c r="IF238" i="1"/>
  <c r="ED253" i="1"/>
  <c r="KH253" i="1"/>
  <c r="KF259" i="1"/>
  <c r="J10" i="5"/>
  <c r="AD10" i="5"/>
  <c r="AX10" i="5"/>
  <c r="CR10" i="5"/>
  <c r="DW171" i="1" a="1"/>
  <c r="DW171" i="1" s="1"/>
  <c r="DX171" i="1" s="1"/>
  <c r="GA172" i="1" a="1"/>
  <c r="GA172" i="1" s="1"/>
  <c r="GB172" i="1" s="1"/>
  <c r="GE182" i="1"/>
  <c r="GF182" i="1" s="1"/>
  <c r="IC183" i="1" a="1"/>
  <c r="IC183" i="1" s="1"/>
  <c r="ID183" i="1" s="1"/>
  <c r="IG183" i="1" a="1"/>
  <c r="IG183" i="1" s="1"/>
  <c r="IH183" i="1" s="1"/>
  <c r="IE184" i="1" a="1"/>
  <c r="IE184" i="1" s="1"/>
  <c r="IF184" i="1" s="1"/>
  <c r="EA190" i="1" a="1"/>
  <c r="EA190" i="1" s="1"/>
  <c r="EB190" i="1" s="1"/>
  <c r="DY191" i="1" a="1"/>
  <c r="DY191" i="1" s="1"/>
  <c r="DZ191" i="1" s="1"/>
  <c r="EA192" i="1" a="1"/>
  <c r="EA192" i="1" s="1"/>
  <c r="EB192" i="1" s="1"/>
  <c r="DY192" i="1" a="1"/>
  <c r="DY192" i="1" s="1"/>
  <c r="DZ192" i="1" s="1"/>
  <c r="DW192" i="1" a="1"/>
  <c r="DW192" i="1" s="1"/>
  <c r="DX192" i="1" s="1"/>
  <c r="KI195" i="1" a="1"/>
  <c r="KI195" i="1" s="1"/>
  <c r="KJ195" i="1" s="1"/>
  <c r="KG195" i="1" a="1"/>
  <c r="KG195" i="1" s="1"/>
  <c r="KH195" i="1" s="1"/>
  <c r="KJ205" i="1"/>
  <c r="DZ210" i="1"/>
  <c r="GE216" i="1"/>
  <c r="GF216" i="1" s="1"/>
  <c r="GC216" i="1"/>
  <c r="GD216" i="1" s="1"/>
  <c r="GA216" i="1"/>
  <c r="GB216" i="1" s="1"/>
  <c r="DX238" i="1"/>
  <c r="IH242" i="1"/>
  <c r="ED242" i="1"/>
  <c r="KF242" i="1"/>
  <c r="J81" i="2"/>
  <c r="GC172" i="1" a="1"/>
  <c r="GC172" i="1" s="1"/>
  <c r="GD172" i="1" s="1"/>
  <c r="GE172" i="1" a="1"/>
  <c r="GE172" i="1" s="1"/>
  <c r="GF172" i="1" s="1"/>
  <c r="DY174" i="1" a="1"/>
  <c r="DY174" i="1" s="1"/>
  <c r="DZ174" i="1" s="1"/>
  <c r="KG176" i="1" a="1"/>
  <c r="KG176" i="1" s="1"/>
  <c r="KH176" i="1" s="1"/>
  <c r="DW182" i="1" a="1"/>
  <c r="DW182" i="1" s="1"/>
  <c r="DX182" i="1" s="1"/>
  <c r="GA185" i="1" a="1"/>
  <c r="GA185" i="1" s="1"/>
  <c r="GB185" i="1" s="1"/>
  <c r="KE185" i="1" a="1"/>
  <c r="KE185" i="1" s="1"/>
  <c r="KF185" i="1" s="1"/>
  <c r="IC187" i="1" a="1"/>
  <c r="IC187" i="1" s="1"/>
  <c r="ID187" i="1" s="1"/>
  <c r="IG188" i="1" a="1"/>
  <c r="IG188" i="1" s="1"/>
  <c r="IH188" i="1" s="1"/>
  <c r="KG189" i="1" a="1"/>
  <c r="KG189" i="1" s="1"/>
  <c r="KH189" i="1" s="1"/>
  <c r="KI189" i="1" a="1"/>
  <c r="KI189" i="1" s="1"/>
  <c r="KJ189" i="1" s="1"/>
  <c r="KE190" i="1" a="1"/>
  <c r="KE190" i="1" s="1"/>
  <c r="KF190" i="1" s="1"/>
  <c r="IE192" i="1" a="1"/>
  <c r="IE192" i="1" s="1"/>
  <c r="IF192" i="1" s="1"/>
  <c r="KI192" i="1" a="1"/>
  <c r="KI192" i="1" s="1"/>
  <c r="KJ192" i="1" s="1"/>
  <c r="KE195" i="1" a="1"/>
  <c r="KE195" i="1" s="1"/>
  <c r="KF195" i="1" s="1"/>
  <c r="DY208" i="1" a="1"/>
  <c r="DY208" i="1" s="1"/>
  <c r="DZ208" i="1" s="1"/>
  <c r="KG210" i="1" a="1"/>
  <c r="KG210" i="1" s="1"/>
  <c r="KH210" i="1" s="1"/>
  <c r="EA212" i="1" a="1"/>
  <c r="EA212" i="1" s="1"/>
  <c r="EB212" i="1" s="1"/>
  <c r="IC212" i="1" a="1"/>
  <c r="IC212" i="1" s="1"/>
  <c r="ID212" i="1" s="1"/>
  <c r="IG212" i="1" a="1"/>
  <c r="IG212" i="1" s="1"/>
  <c r="IH212" i="1" s="1"/>
  <c r="GE215" i="1"/>
  <c r="GF215" i="1" s="1"/>
  <c r="GC215" i="1"/>
  <c r="GD215" i="1" s="1"/>
  <c r="GA215" i="1"/>
  <c r="GB215" i="1" s="1"/>
  <c r="IC218" i="1" a="1"/>
  <c r="IC218" i="1" s="1"/>
  <c r="ID218" i="1" s="1"/>
  <c r="DX242" i="1"/>
  <c r="IF242" i="1"/>
  <c r="DX257" i="1"/>
  <c r="GF257" i="1"/>
  <c r="GD257" i="1"/>
  <c r="KH259" i="1"/>
  <c r="L10" i="5"/>
  <c r="AF10" i="5"/>
  <c r="AZ10" i="5"/>
  <c r="CZ10" i="5"/>
  <c r="IC171" i="1" a="1"/>
  <c r="IC171" i="1" s="1"/>
  <c r="ID171" i="1" s="1"/>
  <c r="IE173" i="1" a="1"/>
  <c r="IE173" i="1" s="1"/>
  <c r="IF173" i="1" s="1"/>
  <c r="BK176" i="1"/>
  <c r="BL176" i="1" s="1"/>
  <c r="KE176" i="1" a="1"/>
  <c r="KE176" i="1" s="1"/>
  <c r="KF176" i="1" s="1"/>
  <c r="BL185" i="1"/>
  <c r="GC185" i="1" a="1"/>
  <c r="GC185" i="1" s="1"/>
  <c r="GD185" i="1" s="1"/>
  <c r="DY186" i="1" a="1"/>
  <c r="DY186" i="1" s="1"/>
  <c r="DZ186" i="1" s="1"/>
  <c r="DW186" i="1" a="1"/>
  <c r="DW186" i="1" s="1"/>
  <c r="DX186" i="1" s="1"/>
  <c r="IC188" i="1" a="1"/>
  <c r="IC188" i="1" s="1"/>
  <c r="ID188" i="1" s="1"/>
  <c r="EA191" i="1" a="1"/>
  <c r="EA191" i="1" s="1"/>
  <c r="EB191" i="1" s="1"/>
  <c r="KI191" i="1" a="1"/>
  <c r="KI191" i="1" s="1"/>
  <c r="KJ191" i="1" s="1"/>
  <c r="KG191" i="1" a="1"/>
  <c r="KG191" i="1" s="1"/>
  <c r="KH191" i="1" s="1"/>
  <c r="KE191" i="1" a="1"/>
  <c r="KE191" i="1" s="1"/>
  <c r="KF191" i="1" s="1"/>
  <c r="EC192" i="1" a="1"/>
  <c r="EC192" i="1" s="1"/>
  <c r="ED192" i="1" s="1"/>
  <c r="KE192" i="1" a="1"/>
  <c r="KE192" i="1" s="1"/>
  <c r="KF192" i="1" s="1"/>
  <c r="IE208" i="1" a="1"/>
  <c r="IE208" i="1" s="1"/>
  <c r="IF208" i="1" s="1"/>
  <c r="KE209" i="1" a="1"/>
  <c r="KE209" i="1" s="1"/>
  <c r="KF209" i="1" s="1"/>
  <c r="KG217" i="1" a="1"/>
  <c r="KG217" i="1" s="1"/>
  <c r="KH217" i="1" s="1"/>
  <c r="DW218" i="1" a="1"/>
  <c r="DW218" i="1" s="1"/>
  <c r="DX218" i="1" s="1"/>
  <c r="DY218" i="1" a="1"/>
  <c r="DY218" i="1" s="1"/>
  <c r="DZ218" i="1" s="1"/>
  <c r="EB238" i="1"/>
  <c r="O10" i="5"/>
  <c r="AI10" i="5"/>
  <c r="BC10" i="5"/>
  <c r="DD10" i="5"/>
  <c r="IE183" i="1" a="1"/>
  <c r="IE183" i="1" s="1"/>
  <c r="IF183" i="1" s="1"/>
  <c r="IG184" i="1" a="1"/>
  <c r="IG184" i="1" s="1"/>
  <c r="IH184" i="1" s="1"/>
  <c r="IE188" i="1" a="1"/>
  <c r="IE188" i="1" s="1"/>
  <c r="IF188" i="1" s="1"/>
  <c r="GE190" i="1" a="1"/>
  <c r="GE190" i="1" s="1"/>
  <c r="GF190" i="1" s="1"/>
  <c r="KG208" i="1" a="1"/>
  <c r="KG208" i="1" s="1"/>
  <c r="KH208" i="1" s="1"/>
  <c r="IC210" i="1" a="1"/>
  <c r="IC210" i="1" s="1"/>
  <c r="ID210" i="1" s="1"/>
  <c r="KG213" i="1" a="1"/>
  <c r="KG213" i="1" s="1"/>
  <c r="KH213" i="1" s="1"/>
  <c r="GE219" i="1" a="1"/>
  <c r="GE219" i="1" s="1"/>
  <c r="GF219" i="1" s="1"/>
  <c r="DY233" i="1" a="1"/>
  <c r="DY233" i="1" s="1"/>
  <c r="DZ233" i="1" s="1"/>
  <c r="EC233" i="1" a="1"/>
  <c r="EC233" i="1" s="1"/>
  <c r="ED233" i="1" s="1"/>
  <c r="EA233" i="1" a="1"/>
  <c r="EA233" i="1" s="1"/>
  <c r="EB233" i="1" s="1"/>
  <c r="CZ15" i="5"/>
  <c r="CY15" i="5"/>
  <c r="ID253" i="1"/>
  <c r="DX253" i="1"/>
  <c r="BX15" i="5"/>
  <c r="GF253" i="1"/>
  <c r="KJ259" i="1"/>
  <c r="P10" i="5"/>
  <c r="AJ10" i="5"/>
  <c r="BD10" i="5"/>
  <c r="EA174" i="1" a="1"/>
  <c r="EA174" i="1" s="1"/>
  <c r="EB174" i="1" s="1"/>
  <c r="BM176" i="1"/>
  <c r="BN176" i="1" s="1"/>
  <c r="GA184" i="1" a="1"/>
  <c r="GA184" i="1" s="1"/>
  <c r="GB184" i="1" s="1"/>
  <c r="KI184" i="1" a="1"/>
  <c r="KI184" i="1" s="1"/>
  <c r="KJ184" i="1" s="1"/>
  <c r="DY187" i="1" a="1"/>
  <c r="DY187" i="1" s="1"/>
  <c r="DZ187" i="1" s="1"/>
  <c r="DW187" i="1" a="1"/>
  <c r="DW187" i="1" s="1"/>
  <c r="DX187" i="1" s="1"/>
  <c r="DW188" i="1" a="1"/>
  <c r="DW188" i="1" s="1"/>
  <c r="DX188" i="1" s="1"/>
  <c r="IE189" i="1" a="1"/>
  <c r="IE189" i="1" s="1"/>
  <c r="IF189" i="1" s="1"/>
  <c r="GE192" i="1" a="1"/>
  <c r="GE192" i="1" s="1"/>
  <c r="GF192" i="1" s="1"/>
  <c r="DA12" i="5"/>
  <c r="CO12" i="5"/>
  <c r="CC12" i="5"/>
  <c r="BQ12" i="5"/>
  <c r="BE12" i="5"/>
  <c r="AS12" i="5"/>
  <c r="AG12" i="5"/>
  <c r="U12" i="5"/>
  <c r="I12" i="5"/>
  <c r="CZ12" i="5"/>
  <c r="CN12" i="5"/>
  <c r="CB12" i="5"/>
  <c r="BP12" i="5"/>
  <c r="BD12" i="5"/>
  <c r="AR12" i="5"/>
  <c r="AF12" i="5"/>
  <c r="T12" i="5"/>
  <c r="H12" i="5"/>
  <c r="DK12" i="5"/>
  <c r="CY12" i="5"/>
  <c r="CM12" i="5"/>
  <c r="CA12" i="5"/>
  <c r="BO12" i="5"/>
  <c r="BC12" i="5"/>
  <c r="AQ12" i="5"/>
  <c r="AE12" i="5"/>
  <c r="S12" i="5"/>
  <c r="G12" i="5"/>
  <c r="DJ12" i="5"/>
  <c r="CX12" i="5"/>
  <c r="CL12" i="5"/>
  <c r="BZ12" i="5"/>
  <c r="BN12" i="5"/>
  <c r="BB12" i="5"/>
  <c r="AP12" i="5"/>
  <c r="AD12" i="5"/>
  <c r="R12" i="5"/>
  <c r="F12" i="5"/>
  <c r="DI12" i="5"/>
  <c r="CW12" i="5"/>
  <c r="CK12" i="5"/>
  <c r="BY12" i="5"/>
  <c r="BA12" i="5"/>
  <c r="AO12" i="5"/>
  <c r="AC12" i="5"/>
  <c r="Q12" i="5"/>
  <c r="E12" i="5"/>
  <c r="DH12" i="5"/>
  <c r="CV12" i="5"/>
  <c r="CJ12" i="5"/>
  <c r="BX12" i="5"/>
  <c r="AZ12" i="5"/>
  <c r="AN12" i="5"/>
  <c r="AB12" i="5"/>
  <c r="P12" i="5"/>
  <c r="D12" i="5"/>
  <c r="DG12" i="5"/>
  <c r="CU12" i="5"/>
  <c r="CI12" i="5"/>
  <c r="BW12" i="5"/>
  <c r="AY12" i="5"/>
  <c r="AM12" i="5"/>
  <c r="AA12" i="5"/>
  <c r="O12" i="5"/>
  <c r="C12" i="5"/>
  <c r="DC12" i="5"/>
  <c r="CQ12" i="5"/>
  <c r="CE12" i="5"/>
  <c r="BS12" i="5"/>
  <c r="BG12" i="5"/>
  <c r="AU12" i="5"/>
  <c r="AI12" i="5"/>
  <c r="W12" i="5"/>
  <c r="K12" i="5"/>
  <c r="CF12" i="5"/>
  <c r="AV12" i="5"/>
  <c r="L12" i="5"/>
  <c r="CD12" i="5"/>
  <c r="AT12" i="5"/>
  <c r="J12" i="5"/>
  <c r="DF12" i="5"/>
  <c r="BV12" i="5"/>
  <c r="AL12" i="5"/>
  <c r="B12" i="5"/>
  <c r="DE12" i="5"/>
  <c r="BU12" i="5"/>
  <c r="AK12" i="5"/>
  <c r="DD12" i="5"/>
  <c r="BT12" i="5"/>
  <c r="AJ12" i="5"/>
  <c r="DB12" i="5"/>
  <c r="BR12" i="5"/>
  <c r="AH12" i="5"/>
  <c r="CT12" i="5"/>
  <c r="Z12" i="5"/>
  <c r="CS12" i="5"/>
  <c r="BI12" i="5"/>
  <c r="Y12" i="5"/>
  <c r="CH12" i="5"/>
  <c r="CG12" i="5"/>
  <c r="BH12" i="5"/>
  <c r="BF12" i="5"/>
  <c r="AX12" i="5"/>
  <c r="AW12" i="5"/>
  <c r="X12" i="5"/>
  <c r="CR12" i="5"/>
  <c r="M12" i="5"/>
  <c r="V12" i="5"/>
  <c r="CP12" i="5"/>
  <c r="N12" i="5"/>
  <c r="EC208" i="1" a="1"/>
  <c r="EC208" i="1" s="1"/>
  <c r="ED208" i="1" s="1"/>
  <c r="KE208" i="1" a="1"/>
  <c r="KE208" i="1" s="1"/>
  <c r="KF208" i="1" s="1"/>
  <c r="DY209" i="1" a="1"/>
  <c r="DY209" i="1" s="1"/>
  <c r="DZ209" i="1" s="1"/>
  <c r="DW209" i="1" a="1"/>
  <c r="DW209" i="1" s="1"/>
  <c r="DX209" i="1" s="1"/>
  <c r="EA209" i="1" a="1"/>
  <c r="EA209" i="1" s="1"/>
  <c r="EB209" i="1" s="1"/>
  <c r="EC209" i="1" a="1"/>
  <c r="EC209" i="1" s="1"/>
  <c r="ED209" i="1" s="1"/>
  <c r="GC214" i="1"/>
  <c r="GD214" i="1" s="1"/>
  <c r="KE215" i="1" a="1"/>
  <c r="KE215" i="1" s="1"/>
  <c r="KF215" i="1" s="1"/>
  <c r="EC231" i="1" a="1"/>
  <c r="EC231" i="1" s="1"/>
  <c r="ED231" i="1" s="1"/>
  <c r="DY231" i="1" a="1"/>
  <c r="DY231" i="1" s="1"/>
  <c r="DZ231" i="1" s="1"/>
  <c r="DW231" i="1" a="1"/>
  <c r="DW231" i="1" s="1"/>
  <c r="DX231" i="1" s="1"/>
  <c r="EA231" i="1" a="1"/>
  <c r="EA231" i="1" s="1"/>
  <c r="EB231" i="1" s="1"/>
  <c r="KH238" i="1"/>
  <c r="IE212" i="1" a="1"/>
  <c r="IE212" i="1" s="1"/>
  <c r="IF212" i="1" s="1"/>
  <c r="IE213" i="1" a="1"/>
  <c r="IE213" i="1" s="1"/>
  <c r="IF213" i="1" s="1"/>
  <c r="IC213" i="1" a="1"/>
  <c r="IC213" i="1" s="1"/>
  <c r="ID213" i="1" s="1"/>
  <c r="IG213" i="1" a="1"/>
  <c r="IG213" i="1" s="1"/>
  <c r="IH213" i="1" s="1"/>
  <c r="KE213" i="1" a="1"/>
  <c r="KE213" i="1" s="1"/>
  <c r="KF213" i="1" s="1"/>
  <c r="KI213" i="1" a="1"/>
  <c r="KI213" i="1" s="1"/>
  <c r="KJ213" i="1" s="1"/>
  <c r="GA219" i="1" a="1"/>
  <c r="GA219" i="1" s="1"/>
  <c r="GB219" i="1" s="1"/>
  <c r="GC219" i="1" a="1"/>
  <c r="GC219" i="1" s="1"/>
  <c r="GD219" i="1" s="1"/>
  <c r="EA220" i="1" a="1"/>
  <c r="EA220" i="1" s="1"/>
  <c r="EB220" i="1" s="1"/>
  <c r="EB222" i="1"/>
  <c r="GD242" i="1"/>
  <c r="DZ244" i="1"/>
  <c r="GD245" i="1"/>
  <c r="KF245" i="1"/>
  <c r="ID254" i="1"/>
  <c r="KJ256" i="1"/>
  <c r="ED259" i="1"/>
  <c r="GD253" i="1"/>
  <c r="KJ253" i="1"/>
  <c r="GB257" i="1"/>
  <c r="BJ252" i="1"/>
  <c r="GF254" i="1"/>
  <c r="IF254" i="1"/>
  <c r="DZ254" i="1"/>
  <c r="EB254" i="1"/>
  <c r="KH257" i="1"/>
  <c r="DY176" i="1" a="1"/>
  <c r="DY176" i="1" s="1"/>
  <c r="DZ176" i="1" s="1"/>
  <c r="KI185" i="1" a="1"/>
  <c r="KI185" i="1" s="1"/>
  <c r="KJ185" i="1" s="1"/>
  <c r="DY188" i="1" a="1"/>
  <c r="DY188" i="1" s="1"/>
  <c r="DZ188" i="1" s="1"/>
  <c r="GA189" i="1" a="1"/>
  <c r="GA189" i="1" s="1"/>
  <c r="GB189" i="1" s="1"/>
  <c r="GB235" i="1"/>
  <c r="DX241" i="1"/>
  <c r="DZ242" i="1"/>
  <c r="DX259" i="1"/>
  <c r="KG187" i="1" a="1"/>
  <c r="KG187" i="1" s="1"/>
  <c r="KH187" i="1" s="1"/>
  <c r="DY195" i="1" a="1"/>
  <c r="DY195" i="1" s="1"/>
  <c r="DZ195" i="1" s="1"/>
  <c r="BK12" i="5" s="1"/>
  <c r="EA195" i="1" a="1"/>
  <c r="EA195" i="1" s="1"/>
  <c r="EB195" i="1" s="1"/>
  <c r="BM12" i="5" s="1"/>
  <c r="IF205" i="1"/>
  <c r="GD230" i="1"/>
  <c r="GD235" i="1"/>
  <c r="ED238" i="1"/>
  <c r="EA240" i="1" a="1"/>
  <c r="EA240" i="1" s="1"/>
  <c r="EB240" i="1" s="1"/>
  <c r="EC240" i="1" a="1"/>
  <c r="EC240" i="1" s="1"/>
  <c r="ED240" i="1" s="1"/>
  <c r="DZ241" i="1"/>
  <c r="EB242" i="1"/>
  <c r="GF244" i="1"/>
  <c r="BN252" i="1"/>
  <c r="KF254" i="1"/>
  <c r="DZ259" i="1"/>
  <c r="KH222" i="1"/>
  <c r="DA14" i="5"/>
  <c r="CO14" i="5"/>
  <c r="CC14" i="5"/>
  <c r="BQ14" i="5"/>
  <c r="BE14" i="5"/>
  <c r="AS14" i="5"/>
  <c r="AG14" i="5"/>
  <c r="U14" i="5"/>
  <c r="I14" i="5"/>
  <c r="CZ14" i="5"/>
  <c r="CN14" i="5"/>
  <c r="CB14" i="5"/>
  <c r="BP14" i="5"/>
  <c r="BD14" i="5"/>
  <c r="AR14" i="5"/>
  <c r="AF14" i="5"/>
  <c r="T14" i="5"/>
  <c r="H14" i="5"/>
  <c r="DK14" i="5"/>
  <c r="CY14" i="5"/>
  <c r="CM14" i="5"/>
  <c r="CA14" i="5"/>
  <c r="BC14" i="5"/>
  <c r="AQ14" i="5"/>
  <c r="AE14" i="5"/>
  <c r="S14" i="5"/>
  <c r="G14" i="5"/>
  <c r="DJ14" i="5"/>
  <c r="CX14" i="5"/>
  <c r="CL14" i="5"/>
  <c r="BZ14" i="5"/>
  <c r="BB14" i="5"/>
  <c r="AP14" i="5"/>
  <c r="AD14" i="5"/>
  <c r="R14" i="5"/>
  <c r="F14" i="5"/>
  <c r="DI14" i="5"/>
  <c r="CW14" i="5"/>
  <c r="CK14" i="5"/>
  <c r="BY14" i="5"/>
  <c r="BA14" i="5"/>
  <c r="AO14" i="5"/>
  <c r="AC14" i="5"/>
  <c r="Q14" i="5"/>
  <c r="E14" i="5"/>
  <c r="DH14" i="5"/>
  <c r="CV14" i="5"/>
  <c r="CJ14" i="5"/>
  <c r="BX14" i="5"/>
  <c r="AZ14" i="5"/>
  <c r="AN14" i="5"/>
  <c r="AB14" i="5"/>
  <c r="P14" i="5"/>
  <c r="D14" i="5"/>
  <c r="DG14" i="5"/>
  <c r="CU14" i="5"/>
  <c r="CI14" i="5"/>
  <c r="BW14" i="5"/>
  <c r="AY14" i="5"/>
  <c r="AM14" i="5"/>
  <c r="AA14" i="5"/>
  <c r="O14" i="5"/>
  <c r="C14" i="5"/>
  <c r="DC14" i="5"/>
  <c r="CQ14" i="5"/>
  <c r="CE14" i="5"/>
  <c r="BS14" i="5"/>
  <c r="BG14" i="5"/>
  <c r="AU14" i="5"/>
  <c r="AI14" i="5"/>
  <c r="W14" i="5"/>
  <c r="K14" i="5"/>
  <c r="DD14" i="5"/>
  <c r="BT14" i="5"/>
  <c r="AJ14" i="5"/>
  <c r="DB14" i="5"/>
  <c r="BR14" i="5"/>
  <c r="AH14" i="5"/>
  <c r="CT14" i="5"/>
  <c r="Z14" i="5"/>
  <c r="CS14" i="5"/>
  <c r="Y14" i="5"/>
  <c r="CR14" i="5"/>
  <c r="X14" i="5"/>
  <c r="CP14" i="5"/>
  <c r="BF14" i="5"/>
  <c r="V14" i="5"/>
  <c r="CH14" i="5"/>
  <c r="AX14" i="5"/>
  <c r="N14" i="5"/>
  <c r="CG14" i="5"/>
  <c r="AW14" i="5"/>
  <c r="M14" i="5"/>
  <c r="BV14" i="5"/>
  <c r="BU14" i="5"/>
  <c r="AV14" i="5"/>
  <c r="AT14" i="5"/>
  <c r="AL14" i="5"/>
  <c r="AK14" i="5"/>
  <c r="L14" i="5"/>
  <c r="CF14" i="5"/>
  <c r="DE14" i="5"/>
  <c r="CD14" i="5"/>
  <c r="J14" i="5"/>
  <c r="B14" i="5"/>
  <c r="EB241" i="1"/>
  <c r="ID244" i="1"/>
  <c r="GB254" i="1"/>
  <c r="GD256" i="1"/>
  <c r="IH259" i="1"/>
  <c r="GF262" i="1"/>
  <c r="KH262" i="1"/>
  <c r="KJ262" i="1"/>
  <c r="GD262" i="1"/>
  <c r="KF262" i="1"/>
  <c r="IC217" i="1" a="1"/>
  <c r="IC217" i="1" s="1"/>
  <c r="ID217" i="1" s="1"/>
  <c r="IE217" i="1" a="1"/>
  <c r="IE217" i="1" s="1"/>
  <c r="IF217" i="1" s="1"/>
  <c r="IG217" i="1" a="1"/>
  <c r="IG217" i="1" s="1"/>
  <c r="IH217" i="1" s="1"/>
  <c r="IH241" i="1"/>
  <c r="IF244" i="1"/>
  <c r="GB245" i="1"/>
  <c r="GD254" i="1"/>
  <c r="KH254" i="1"/>
  <c r="KH256" i="1"/>
  <c r="EB259" i="1"/>
  <c r="IG210" i="1" a="1"/>
  <c r="IG210" i="1" s="1"/>
  <c r="IH210" i="1" s="1"/>
  <c r="IE210" i="1" a="1"/>
  <c r="IE210" i="1" s="1"/>
  <c r="IF210" i="1" s="1"/>
  <c r="DW220" i="1" a="1"/>
  <c r="DW220" i="1" s="1"/>
  <c r="DX220" i="1" s="1"/>
  <c r="GE220" i="1" a="1"/>
  <c r="GE220" i="1" s="1"/>
  <c r="GF220" i="1" s="1"/>
  <c r="IH223" i="1"/>
  <c r="GF230" i="1"/>
  <c r="IF232" i="1"/>
  <c r="EA236" i="1" a="1"/>
  <c r="EA236" i="1" s="1"/>
  <c r="EB236" i="1" s="1"/>
  <c r="DY236" i="1" a="1"/>
  <c r="DY236" i="1" s="1"/>
  <c r="DZ236" i="1" s="1"/>
  <c r="GB241" i="1"/>
  <c r="ED244" i="1"/>
  <c r="DZ245" i="1"/>
  <c r="DZ253" i="1"/>
  <c r="DZ257" i="1"/>
  <c r="ID259" i="1"/>
  <c r="Q10" i="5"/>
  <c r="AK10" i="5"/>
  <c r="BE10" i="5"/>
  <c r="DH10" i="5"/>
  <c r="DG13" i="5"/>
  <c r="CU13" i="5"/>
  <c r="CI13" i="5"/>
  <c r="BW13" i="5"/>
  <c r="AY13" i="5"/>
  <c r="AM13" i="5"/>
  <c r="AA13" i="5"/>
  <c r="O13" i="5"/>
  <c r="C13" i="5"/>
  <c r="DF13" i="5"/>
  <c r="CT13" i="5"/>
  <c r="CH13" i="5"/>
  <c r="BV13" i="5"/>
  <c r="AX13" i="5"/>
  <c r="AL13" i="5"/>
  <c r="Z13" i="5"/>
  <c r="N13" i="5"/>
  <c r="B13" i="5"/>
  <c r="DE13" i="5"/>
  <c r="CS13" i="5"/>
  <c r="CG13" i="5"/>
  <c r="BU13" i="5"/>
  <c r="AW13" i="5"/>
  <c r="AK13" i="5"/>
  <c r="Y13" i="5"/>
  <c r="M13" i="5"/>
  <c r="DD13" i="5"/>
  <c r="CR13" i="5"/>
  <c r="CF13" i="5"/>
  <c r="BT13" i="5"/>
  <c r="AV13" i="5"/>
  <c r="AJ13" i="5"/>
  <c r="X13" i="5"/>
  <c r="L13" i="5"/>
  <c r="DC13" i="5"/>
  <c r="CQ13" i="5"/>
  <c r="CE13" i="5"/>
  <c r="BS13" i="5"/>
  <c r="BG13" i="5"/>
  <c r="AU13" i="5"/>
  <c r="AI13" i="5"/>
  <c r="W13" i="5"/>
  <c r="K13" i="5"/>
  <c r="DB13" i="5"/>
  <c r="CP13" i="5"/>
  <c r="CD13" i="5"/>
  <c r="BR13" i="5"/>
  <c r="BF13" i="5"/>
  <c r="AT13" i="5"/>
  <c r="AH13" i="5"/>
  <c r="V13" i="5"/>
  <c r="J13" i="5"/>
  <c r="DA13" i="5"/>
  <c r="CO13" i="5"/>
  <c r="CC13" i="5"/>
  <c r="BQ13" i="5"/>
  <c r="BE13" i="5"/>
  <c r="AS13" i="5"/>
  <c r="AG13" i="5"/>
  <c r="U13" i="5"/>
  <c r="I13" i="5"/>
  <c r="DI13" i="5"/>
  <c r="CW13" i="5"/>
  <c r="CK13" i="5"/>
  <c r="BY13" i="5"/>
  <c r="BA13" i="5"/>
  <c r="AO13" i="5"/>
  <c r="AC13" i="5"/>
  <c r="Q13" i="5"/>
  <c r="E13" i="5"/>
  <c r="DJ13" i="5"/>
  <c r="BZ13" i="5"/>
  <c r="AP13" i="5"/>
  <c r="F13" i="5"/>
  <c r="DH13" i="5"/>
  <c r="BX13" i="5"/>
  <c r="AN13" i="5"/>
  <c r="D13" i="5"/>
  <c r="CZ13" i="5"/>
  <c r="BP13" i="5"/>
  <c r="AF13" i="5"/>
  <c r="CY13" i="5"/>
  <c r="AE13" i="5"/>
  <c r="CX13" i="5"/>
  <c r="AD13" i="5"/>
  <c r="CV13" i="5"/>
  <c r="AB13" i="5"/>
  <c r="CN13" i="5"/>
  <c r="BD13" i="5"/>
  <c r="T13" i="5"/>
  <c r="CM13" i="5"/>
  <c r="BC13" i="5"/>
  <c r="S13" i="5"/>
  <c r="CB13" i="5"/>
  <c r="CA13" i="5"/>
  <c r="BB13" i="5"/>
  <c r="AZ13" i="5"/>
  <c r="AR13" i="5"/>
  <c r="AQ13" i="5"/>
  <c r="R13" i="5"/>
  <c r="CL13" i="5"/>
  <c r="DK13" i="5"/>
  <c r="CJ13" i="5"/>
  <c r="P13" i="5"/>
  <c r="H13" i="5"/>
  <c r="GC210" i="1"/>
  <c r="GD210" i="1" s="1"/>
  <c r="KE211" i="1" a="1"/>
  <c r="KE211" i="1" s="1"/>
  <c r="KF211" i="1" s="1"/>
  <c r="EA213" i="1" a="1"/>
  <c r="EA213" i="1" s="1"/>
  <c r="EB213" i="1" s="1"/>
  <c r="GC213" i="1"/>
  <c r="GD213" i="1" s="1"/>
  <c r="GE214" i="1"/>
  <c r="GF214" i="1" s="1"/>
  <c r="KE219" i="1" a="1"/>
  <c r="KE219" i="1" s="1"/>
  <c r="KF219" i="1" s="1"/>
  <c r="IH226" i="1"/>
  <c r="EC230" i="1" a="1"/>
  <c r="EC230" i="1" s="1"/>
  <c r="ED230" i="1" s="1"/>
  <c r="KI216" i="1" a="1"/>
  <c r="KI216" i="1" s="1"/>
  <c r="KJ216" i="1" s="1"/>
  <c r="KG216" i="1" a="1"/>
  <c r="KG216" i="1" s="1"/>
  <c r="KH216" i="1" s="1"/>
  <c r="EC220" i="1" a="1"/>
  <c r="EC220" i="1" s="1"/>
  <c r="ED220" i="1" s="1"/>
  <c r="GC220" i="1" a="1"/>
  <c r="GC220" i="1" s="1"/>
  <c r="GD220" i="1" s="1"/>
  <c r="GB230" i="1"/>
  <c r="KF230" i="1"/>
  <c r="KJ232" i="1"/>
  <c r="IH238" i="1"/>
  <c r="KH240" i="1"/>
  <c r="KF241" i="1"/>
  <c r="DX245" i="1"/>
  <c r="ID257" i="1"/>
  <c r="GF237" i="1"/>
  <c r="KF244" i="1"/>
  <c r="DH15" i="5"/>
  <c r="IF253" i="1"/>
  <c r="IF257" i="1"/>
  <c r="EC235" i="1" a="1"/>
  <c r="EC235" i="1" s="1"/>
  <c r="ED235" i="1" s="1"/>
  <c r="EA235" i="1" a="1"/>
  <c r="EA235" i="1" s="1"/>
  <c r="EB235" i="1" s="1"/>
  <c r="DW235" i="1" a="1"/>
  <c r="DW235" i="1" s="1"/>
  <c r="DX235" i="1" s="1"/>
  <c r="GF241" i="1"/>
  <c r="KJ257" i="1"/>
  <c r="BJ261" i="1"/>
  <c r="D15" i="5"/>
  <c r="DG15" i="5"/>
  <c r="CU15" i="5"/>
  <c r="CI15" i="5"/>
  <c r="BW15" i="5"/>
  <c r="AY15" i="5"/>
  <c r="AM15" i="5"/>
  <c r="AA15" i="5"/>
  <c r="O15" i="5"/>
  <c r="C15" i="5"/>
  <c r="DF15" i="5"/>
  <c r="CT15" i="5"/>
  <c r="CH15" i="5"/>
  <c r="BV15" i="5"/>
  <c r="BJ15" i="5"/>
  <c r="AX15" i="5"/>
  <c r="AL15" i="5"/>
  <c r="Z15" i="5"/>
  <c r="N15" i="5"/>
  <c r="B15" i="5"/>
  <c r="DE15" i="5"/>
  <c r="CS15" i="5"/>
  <c r="CG15" i="5"/>
  <c r="BU15" i="5"/>
  <c r="AW15" i="5"/>
  <c r="AK15" i="5"/>
  <c r="Y15" i="5"/>
  <c r="M15" i="5"/>
  <c r="DD15" i="5"/>
  <c r="CR15" i="5"/>
  <c r="CF15" i="5"/>
  <c r="BT15" i="5"/>
  <c r="BH15" i="5"/>
  <c r="AV15" i="5"/>
  <c r="AJ15" i="5"/>
  <c r="X15" i="5"/>
  <c r="L15" i="5"/>
  <c r="DC15" i="5"/>
  <c r="CQ15" i="5"/>
  <c r="CE15" i="5"/>
  <c r="BS15" i="5"/>
  <c r="BG15" i="5"/>
  <c r="AU15" i="5"/>
  <c r="AI15" i="5"/>
  <c r="W15" i="5"/>
  <c r="K15" i="5"/>
  <c r="DB15" i="5"/>
  <c r="CP15" i="5"/>
  <c r="CD15" i="5"/>
  <c r="BR15" i="5"/>
  <c r="BF15" i="5"/>
  <c r="AT15" i="5"/>
  <c r="AH15" i="5"/>
  <c r="V15" i="5"/>
  <c r="J15" i="5"/>
  <c r="DA15" i="5"/>
  <c r="CO15" i="5"/>
  <c r="CC15" i="5"/>
  <c r="BQ15" i="5"/>
  <c r="BE15" i="5"/>
  <c r="AS15" i="5"/>
  <c r="AG15" i="5"/>
  <c r="U15" i="5"/>
  <c r="I15" i="5"/>
  <c r="DI15" i="5"/>
  <c r="CW15" i="5"/>
  <c r="CK15" i="5"/>
  <c r="BY15" i="5"/>
  <c r="BA15" i="5"/>
  <c r="AO15" i="5"/>
  <c r="AC15" i="5"/>
  <c r="Q15" i="5"/>
  <c r="E15" i="5"/>
  <c r="CX15" i="5"/>
  <c r="BN15" i="5"/>
  <c r="AD15" i="5"/>
  <c r="CV15" i="5"/>
  <c r="BL15" i="5"/>
  <c r="AB15" i="5"/>
  <c r="CN15" i="5"/>
  <c r="BD15" i="5"/>
  <c r="T15" i="5"/>
  <c r="CM15" i="5"/>
  <c r="BC15" i="5"/>
  <c r="S15" i="5"/>
  <c r="CL15" i="5"/>
  <c r="BB15" i="5"/>
  <c r="R15" i="5"/>
  <c r="CJ15" i="5"/>
  <c r="AZ15" i="5"/>
  <c r="P15" i="5"/>
  <c r="CB15" i="5"/>
  <c r="AR15" i="5"/>
  <c r="H15" i="5"/>
  <c r="DK15" i="5"/>
  <c r="CA15" i="5"/>
  <c r="AQ15" i="5"/>
  <c r="G15" i="5"/>
  <c r="BP15" i="5"/>
  <c r="AP15" i="5"/>
  <c r="AN15" i="5"/>
  <c r="AF15" i="5"/>
  <c r="AE15" i="5"/>
  <c r="DJ15" i="5"/>
  <c r="F15" i="5"/>
  <c r="BZ15" i="5"/>
  <c r="GB260" i="1"/>
  <c r="H81" i="2"/>
  <c r="L81" i="2"/>
  <c r="N81" i="2"/>
  <c r="P81" i="2"/>
  <c r="R81" i="2"/>
  <c r="T81" i="2"/>
  <c r="DW173" i="1" l="1" a="1"/>
  <c r="DW173" i="1" s="1"/>
  <c r="DX173" i="1" s="1"/>
  <c r="DY173" i="1" a="1"/>
  <c r="DY173" i="1" s="1"/>
  <c r="DZ173" i="1" s="1"/>
  <c r="EA173" i="1" a="1"/>
  <c r="EA173" i="1" s="1"/>
  <c r="EB173" i="1" s="1"/>
  <c r="BI5" i="5"/>
  <c r="BO5" i="5"/>
  <c r="BM5" i="5"/>
  <c r="BM15" i="5"/>
  <c r="BN3" i="5"/>
  <c r="BM9" i="5"/>
  <c r="BO8" i="5"/>
  <c r="BI7" i="5"/>
  <c r="BI9" i="5"/>
  <c r="M17" i="5"/>
  <c r="DK17" i="5"/>
  <c r="BO15" i="5"/>
  <c r="BI15" i="5"/>
  <c r="BY17" i="5"/>
  <c r="CW17" i="5"/>
  <c r="DA17" i="5"/>
  <c r="BS17" i="5"/>
  <c r="CS17" i="5"/>
  <c r="S17" i="5"/>
  <c r="AC17" i="5"/>
  <c r="IE275" i="1"/>
  <c r="IF275" i="1" s="1"/>
  <c r="U17" i="5"/>
  <c r="G17" i="5"/>
  <c r="DW179" i="1" a="1"/>
  <c r="DW179" i="1" s="1"/>
  <c r="DX179" i="1" s="1"/>
  <c r="CO17" i="5"/>
  <c r="CI17" i="5"/>
  <c r="BO6" i="5"/>
  <c r="BO13" i="5"/>
  <c r="BR17" i="5"/>
  <c r="BK9" i="5"/>
  <c r="W17" i="5"/>
  <c r="AU17" i="5"/>
  <c r="BW17" i="5"/>
  <c r="CG17" i="5"/>
  <c r="BI4" i="5"/>
  <c r="GB275" i="1"/>
  <c r="Y17" i="5"/>
  <c r="BI13" i="5"/>
  <c r="BM14" i="5"/>
  <c r="AM17" i="5"/>
  <c r="CK17" i="5"/>
  <c r="BM6" i="5"/>
  <c r="CM17" i="5"/>
  <c r="AH17" i="5"/>
  <c r="BV17" i="5"/>
  <c r="AO17" i="5"/>
  <c r="BO7" i="5"/>
  <c r="DG17" i="5"/>
  <c r="BN275" i="1"/>
  <c r="BJ275" i="1"/>
  <c r="BK8" i="5"/>
  <c r="X17" i="5"/>
  <c r="DJ17" i="5"/>
  <c r="BI8" i="5"/>
  <c r="CV17" i="5"/>
  <c r="BM4" i="5"/>
  <c r="CP17" i="5"/>
  <c r="DB17" i="5"/>
  <c r="DE17" i="5"/>
  <c r="BK4" i="5"/>
  <c r="GD275" i="1"/>
  <c r="BK3" i="5"/>
  <c r="DF17" i="5"/>
  <c r="AQ17" i="5"/>
  <c r="BK13" i="5"/>
  <c r="BM8" i="5"/>
  <c r="CX17" i="5"/>
  <c r="DC17" i="5"/>
  <c r="BL12" i="5"/>
  <c r="BK7" i="5"/>
  <c r="BB17" i="5"/>
  <c r="BI6" i="5"/>
  <c r="BO4" i="5"/>
  <c r="CE17" i="5"/>
  <c r="AE17" i="5"/>
  <c r="BQ17" i="5"/>
  <c r="AR17" i="5"/>
  <c r="BI14" i="5"/>
  <c r="AS17" i="5"/>
  <c r="CC17" i="5"/>
  <c r="AA17" i="5"/>
  <c r="BL275" i="1"/>
  <c r="KI275" i="1"/>
  <c r="KJ275" i="1" s="1"/>
  <c r="CQ17" i="5"/>
  <c r="AL17" i="5"/>
  <c r="AV17" i="5"/>
  <c r="R17" i="5"/>
  <c r="BF17" i="5"/>
  <c r="CY17" i="5"/>
  <c r="CL17" i="5"/>
  <c r="CD17" i="5"/>
  <c r="BJ13" i="5"/>
  <c r="BK14" i="5"/>
  <c r="BM13" i="5"/>
  <c r="AD81" i="2"/>
  <c r="BU17" i="5"/>
  <c r="BO9" i="5"/>
  <c r="BM7" i="5"/>
  <c r="BK6" i="5"/>
  <c r="AW17" i="5"/>
  <c r="CH17" i="5"/>
  <c r="H17" i="5"/>
  <c r="BZ17" i="5"/>
  <c r="AG17" i="5"/>
  <c r="BI11" i="5"/>
  <c r="DI17" i="5"/>
  <c r="CU17" i="5"/>
  <c r="BA17" i="5"/>
  <c r="BK5" i="5"/>
  <c r="AB17" i="5"/>
  <c r="BM11" i="5"/>
  <c r="GC275" i="1"/>
  <c r="BK15" i="5"/>
  <c r="BO14" i="5"/>
  <c r="BO11" i="5"/>
  <c r="BK11" i="5"/>
  <c r="C17" i="5"/>
  <c r="V17" i="5"/>
  <c r="CN17" i="5"/>
  <c r="AY17" i="5"/>
  <c r="CT17" i="5"/>
  <c r="BI275" i="1"/>
  <c r="BI3" i="5"/>
  <c r="ED6" i="1"/>
  <c r="GA275" i="1"/>
  <c r="IC275" i="1"/>
  <c r="ID275" i="1" s="1"/>
  <c r="BN14" i="5"/>
  <c r="BT17" i="5"/>
  <c r="BL7" i="5"/>
  <c r="BN7" i="5"/>
  <c r="BH8" i="5"/>
  <c r="BJ6" i="5"/>
  <c r="CA17" i="5"/>
  <c r="BL11" i="5"/>
  <c r="BN11" i="5"/>
  <c r="DZ167" i="1"/>
  <c r="BL14" i="5"/>
  <c r="BD17" i="5"/>
  <c r="AI17" i="5"/>
  <c r="CZ17" i="5"/>
  <c r="BX17" i="5"/>
  <c r="BP17" i="5"/>
  <c r="BL6" i="5"/>
  <c r="BJ9" i="5"/>
  <c r="BJ4" i="5"/>
  <c r="BK275" i="1"/>
  <c r="GE275" i="1"/>
  <c r="KE275" i="1"/>
  <c r="KF275" i="1" s="1"/>
  <c r="CJ17" i="5"/>
  <c r="BN8" i="5"/>
  <c r="BH6" i="5"/>
  <c r="AF17" i="5"/>
  <c r="CR17" i="5"/>
  <c r="AN17" i="5"/>
  <c r="BJ7" i="5"/>
  <c r="BN6" i="5"/>
  <c r="DX167" i="1"/>
  <c r="BC17" i="5"/>
  <c r="BJ12" i="5"/>
  <c r="KG275" i="1"/>
  <c r="KH275" i="1" s="1"/>
  <c r="IG275" i="1"/>
  <c r="IH275" i="1" s="1"/>
  <c r="BL13" i="5"/>
  <c r="BH13" i="5"/>
  <c r="AK17" i="5"/>
  <c r="L17" i="5"/>
  <c r="AX17" i="5"/>
  <c r="T17" i="5"/>
  <c r="BH7" i="5"/>
  <c r="EC179" i="1" a="1"/>
  <c r="EC179" i="1" s="1"/>
  <c r="ED179" i="1" s="1"/>
  <c r="EA179" i="1" a="1"/>
  <c r="EA179" i="1" s="1"/>
  <c r="EB179" i="1" s="1"/>
  <c r="BJ8" i="5"/>
  <c r="BN9" i="5"/>
  <c r="BJ3" i="5"/>
  <c r="EB167" i="1"/>
  <c r="BH14" i="5"/>
  <c r="Z17" i="5"/>
  <c r="AZ17" i="5"/>
  <c r="BE17" i="5"/>
  <c r="Q17" i="5"/>
  <c r="BJ14" i="5"/>
  <c r="AD17" i="5"/>
  <c r="ED167" i="1"/>
  <c r="CF17" i="5"/>
  <c r="BJ11" i="5"/>
  <c r="BN4" i="5"/>
  <c r="BL4" i="5"/>
  <c r="GF275" i="1"/>
  <c r="DY172" i="1" a="1"/>
  <c r="DY172" i="1" s="1"/>
  <c r="DZ172" i="1" s="1"/>
  <c r="DW172" i="1" a="1"/>
  <c r="DW172" i="1" s="1"/>
  <c r="DX172" i="1" s="1"/>
  <c r="EC172" i="1" a="1"/>
  <c r="EC172" i="1" s="1"/>
  <c r="ED172" i="1" s="1"/>
  <c r="EA172" i="1" a="1"/>
  <c r="EA172" i="1" s="1"/>
  <c r="EB172" i="1" s="1"/>
  <c r="BH9" i="5"/>
  <c r="DD17" i="5"/>
  <c r="B10" i="5"/>
  <c r="B17" i="5" s="1"/>
  <c r="AJ17" i="5"/>
  <c r="BH3" i="5"/>
  <c r="BQ275" i="1"/>
  <c r="CB17" i="5"/>
  <c r="BH4" i="5"/>
  <c r="BH11" i="5"/>
  <c r="AP17" i="5"/>
  <c r="AT17" i="5"/>
  <c r="BL8" i="5"/>
  <c r="DH17" i="5"/>
  <c r="BL3" i="5"/>
  <c r="BN13" i="5"/>
  <c r="BL9" i="5"/>
  <c r="EB6" i="1"/>
  <c r="BM275" i="1"/>
  <c r="EA275" i="1" l="1"/>
  <c r="BM10" i="5"/>
  <c r="BL10" i="5"/>
  <c r="BO10" i="5"/>
  <c r="BK10" i="5"/>
  <c r="BJ10" i="5"/>
  <c r="ED275" i="1"/>
  <c r="BO3" i="5"/>
  <c r="EB275" i="1"/>
  <c r="BM3" i="5"/>
  <c r="BN10" i="5"/>
  <c r="BI10" i="5"/>
  <c r="EC275" i="1"/>
  <c r="BH10" i="5"/>
  <c r="DY275" i="1"/>
  <c r="DX275" i="1"/>
  <c r="DW275" i="1"/>
  <c r="DZ2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tc={2CB77F11-A232-4E88-A52C-A9266D2FCB71}</author>
    <author>tc={F657981A-D58D-4923-A510-F608839F252F}</author>
    <author>tc={D9679AC7-EA67-4691-ABC6-E17E7A02748C}</author>
    <author>tc={C49C2551-A908-4AAF-9B20-C17E9390F3EC}</author>
    <author>tc={39315CEE-098B-4585-B61E-48B647778E15}</author>
    <author>tc={A767845E-D9FD-488F-A61D-BEAD5F59CA6C}</author>
  </authors>
  <commentList>
    <comment ref="BF113" authorId="0" shapeId="0" xr:uid="{2CB77F11-A232-4E88-A52C-A9266D2FCB71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t>
        </r>
      </text>
    </comment>
    <comment ref="BQ113" authorId="1" shapeId="0" xr:uid="{F657981A-D58D-4923-A510-F608839F252F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t>
        </r>
      </text>
    </comment>
    <comment ref="BF114" authorId="2" shapeId="0" xr:uid="{D9679AC7-EA67-4691-ABC6-E17E7A02748C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
Reply:
		[Threaded comment]
Your application allows you to read this threaded comment; however, any edits to it will get removed if the file is opened in a latest version of Excel.
Comment:
		2 подъемные оси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t>
        </r>
      </text>
    </comment>
    <comment ref="BQ118" authorId="3" shapeId="0" xr:uid="{C49C2551-A908-4AAF-9B20-C17E9390F3EC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Rinat Mustafin:
под 4s/2m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  </r>
      </text>
    </comment>
    <comment ref="BF119" authorId="4" shapeId="0" xr:uid="{39315CEE-098B-4585-B61E-48B647778E15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  </r>
      </text>
    </comment>
    <comment ref="BQ119" authorId="5" shapeId="0" xr:uid="{A767845E-D9FD-488F-A61D-BEAD5F59CA6C}">
      <text>
        <r>
          <rPr>
            <sz val="11"/>
            <color theme="1"/>
            <rFont val="Calibri"/>
            <family val="2"/>
            <charset val="204"/>
            <scheme val="minor"/>
          </rPr>
          <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<sst xmlns="http://schemas.openxmlformats.org/spreadsheetml/2006/main" count="1095" uniqueCount="318">
  <si>
    <t>Дата</t>
  </si>
  <si>
    <t xml:space="preserve"> - курс юань/рубль</t>
  </si>
  <si>
    <t xml:space="preserve"> - курс евро/юань</t>
  </si>
  <si>
    <t>Подсветить артикул:</t>
  </si>
  <si>
    <t>-</t>
  </si>
  <si>
    <t>2025 - II полугодие</t>
  </si>
  <si>
    <t>Валюта продажи</t>
  </si>
  <si>
    <t>Продажи 2024</t>
  </si>
  <si>
    <t>Продажи 2025</t>
  </si>
  <si>
    <t>Клиент</t>
  </si>
  <si>
    <t>Условия оплаты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</si>
  <si>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</si>
  <si>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</si>
  <si>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</si>
  <si>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</si>
  <si>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</si>
  <si>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</si>
  <si>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Цена, 
юань,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</si>
  <si>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r>
      <t xml:space="preserve">Цена в валюте из контракта с клиентом,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</si>
  <si>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 из контракта с клиентом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</si>
  <si>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</si>
  <si>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</si>
  <si>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</si>
  <si>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</si>
  <si>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</si>
  <si>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</si>
  <si>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</si>
  <si>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</si>
  <si>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</si>
  <si>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</si>
  <si>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ИТОГО, 2024</t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</si>
  <si>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</si>
  <si>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</si>
  <si>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</si>
  <si>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</si>
  <si>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</si>
  <si>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</si>
  <si>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</si>
  <si>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</si>
  <si>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</si>
  <si>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Продажи Прогноз, CNY</t>
  </si>
  <si>
    <t>Продажи Факт, CNY</t>
  </si>
  <si>
    <t>AOP негатив,
шт</t>
  </si>
  <si>
    <t>Продажи AOP негатив, CNY</t>
  </si>
  <si>
    <t>Кол-во в сете</t>
  </si>
  <si>
    <t>Сет</t>
  </si>
  <si>
    <t>Отсрочка 30 дней</t>
  </si>
  <si>
    <t>ВБК РУС</t>
  </si>
  <si>
    <t>Мустафин Ринат</t>
  </si>
  <si>
    <t>Головка соединительная (управляющая)</t>
  </si>
  <si>
    <t>Клиент 
изменил 
план</t>
  </si>
  <si>
    <t>КамАЗ не дает в необходимом объеме шасси для выполнения ранее намеченного плана по производству-продаже</t>
  </si>
  <si>
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</si>
  <si>
    <t>TEBS 2s/2m 
12м</t>
  </si>
  <si>
    <t>Головка соединительная (питающая)</t>
  </si>
  <si>
    <t>Воздухораспределитель с клапаном растормаживания</t>
  </si>
  <si>
    <t>Модулятор EBS, с PEM, без фит.</t>
  </si>
  <si>
    <t>Кабель питания, 12 м</t>
  </si>
  <si>
    <t>Кабель датчика, 5 м</t>
  </si>
  <si>
    <t>Кран уровня пола, 5-ти портовый</t>
  </si>
  <si>
    <t>Кран ручного управления</t>
  </si>
  <si>
    <t>Упругий элемент</t>
  </si>
  <si>
    <t>Клапан управления подъемом оси (LACV)</t>
  </si>
  <si>
    <t>LACV</t>
  </si>
  <si>
    <t>Кабель клапана управления подъемом оси, 4 м</t>
  </si>
  <si>
    <t>Кабель клапана управления подъемом оси, 6 м</t>
  </si>
  <si>
    <t>Головка соединительная, с фильтром, управляющая</t>
  </si>
  <si>
    <t>Новая номенклатура</t>
  </si>
  <si>
    <t>Wabco 4s/3m 15m</t>
  </si>
  <si>
    <t>Головка соединительная, с фильтром, питающая</t>
  </si>
  <si>
    <t>Клапан растормаживания, сдвоенный</t>
  </si>
  <si>
    <t>Воздухораспределитель</t>
  </si>
  <si>
    <t>Блок TEBS-E, 4S3M Premium</t>
  </si>
  <si>
    <t>Кабель питания для прицепа, 15 м</t>
  </si>
  <si>
    <t>Модулятор EBS</t>
  </si>
  <si>
    <t>Кабель модулятора EBS, 8 м</t>
  </si>
  <si>
    <t>Кран уровня пола</t>
  </si>
  <si>
    <t>Запорный кран</t>
  </si>
  <si>
    <t>Итого</t>
  </si>
  <si>
    <t>ТЗА</t>
  </si>
  <si>
    <t>У клиента запаздывает подготовка производства</t>
  </si>
  <si>
    <t>У клиента запаздывает подготовка производства
в конце месяца ожидается сборка опытного полуприцепа, компоненты закуплены в 2023 г.</t>
  </si>
  <si>
    <t>Клиент пока не запускает производство полуприцепов</t>
  </si>
  <si>
    <t>Заказ ноября перенесен на декабрь</t>
  </si>
  <si>
    <t>Кабель датчика, 3 м</t>
  </si>
  <si>
    <t>Договор на 10 комплектов, будут забирать в течении года по мере необходимости</t>
  </si>
  <si>
    <t>TEBS
WABCO
2s/2m
12м</t>
  </si>
  <si>
    <t>Кабель питания для прицепа, 12 м</t>
  </si>
  <si>
    <t>Кабель датчика АБС</t>
  </si>
  <si>
    <t>Кабель питания от стоп-сигнала (24 N), 10 м</t>
  </si>
  <si>
    <t>WABCO
П/П</t>
  </si>
  <si>
    <t>ВБК ВОСТОК</t>
  </si>
  <si>
    <t>Камера тормозная тип 24</t>
  </si>
  <si>
    <t>Энергоаккумулятор тип 24/30</t>
  </si>
  <si>
    <t>OptiLink ECU</t>
  </si>
  <si>
    <t>Кабель Электронного блока-передатчика OptiLink, 12 м</t>
  </si>
  <si>
    <t>Кран ручного управления уровнем пола eTASC</t>
  </si>
  <si>
    <t xml:space="preserve">Датчик положения </t>
  </si>
  <si>
    <t xml:space="preserve">Рычаг удлиннитель датчика положения </t>
  </si>
  <si>
    <t xml:space="preserve">Кабель, 5 м </t>
  </si>
  <si>
    <t xml:space="preserve">Кабель датчика положения, 3м </t>
  </si>
  <si>
    <t>СпецАвтоКам</t>
  </si>
  <si>
    <t>Предоплата 100%</t>
  </si>
  <si>
    <t>Кабель-удлинитель датчика ABS, 3 м</t>
  </si>
  <si>
    <t>Датчик давления</t>
  </si>
  <si>
    <t>Кабель датчика давления, 3 м</t>
  </si>
  <si>
    <t>TEBS 4s/3m 
12м</t>
  </si>
  <si>
    <t>Ускорительный клапан TEBS</t>
  </si>
  <si>
    <t>Новый артикул</t>
  </si>
  <si>
    <t>Камера тормозная тип 30</t>
  </si>
  <si>
    <t>Энергоаккумулятор тип 30/30</t>
  </si>
  <si>
    <t>РИАТ</t>
  </si>
  <si>
    <t>Договор не подписан. Оплата по счету</t>
  </si>
  <si>
    <t>Клиент ожидает 3 модулятор ЕБС и ОДР</t>
  </si>
  <si>
    <t>Клиент ожидает 3 модулятор ТЕБС и ОДР, работающий с подъемными осями</t>
  </si>
  <si>
    <t>Клиент ожидает 3 модулятор ТЕБС и ОДР, работающий с подъемными осями, 
также имеет место общий спад производства в 4-5 раз</t>
  </si>
  <si>
    <t>Заявка декабря 2024 перенесена на январь</t>
  </si>
  <si>
    <t>Заявка аннулирована, до принятия решения по стратегии развития предприятия. 22 февраля озвучат решение, объемы</t>
  </si>
  <si>
    <t>Клапан ускорительный</t>
  </si>
  <si>
    <t>Автомастер</t>
  </si>
  <si>
    <t>Закуплено в январе</t>
  </si>
  <si>
    <t>По результатам испытаний опытных образцов, сроки март/апрель</t>
  </si>
  <si>
    <t>Опытные образцы для испытаний еще не изготовили</t>
  </si>
  <si>
    <t>Автодвор</t>
  </si>
  <si>
    <t>Новый клиент</t>
  </si>
  <si>
    <t>Заявка марта перенесена на апрель</t>
  </si>
  <si>
    <t>Производство на стадии комплектования станками. Пока не реализована сборка из собственных комплектующих. Старт ожидается в апреле</t>
  </si>
  <si>
    <t>3 модулятор</t>
  </si>
  <si>
    <t>Феникс</t>
  </si>
  <si>
    <t>Заявка января перенесена на апрель</t>
  </si>
  <si>
    <t>TEBS 2s/2m 
15м</t>
  </si>
  <si>
    <t>Кабель питания, 15 м</t>
  </si>
  <si>
    <t>WAGNERMAIER</t>
  </si>
  <si>
    <t>RUB</t>
  </si>
  <si>
    <t xml:space="preserve"> </t>
  </si>
  <si>
    <t>Все зависит от решения на возникшую рекламацию</t>
  </si>
  <si>
    <t>Ждем ответа от клиента на проведение испытаний. Закупки приостановлены</t>
  </si>
  <si>
    <t>TEBS</t>
  </si>
  <si>
    <t>АрСиЭр</t>
  </si>
  <si>
    <t>Новый клиент и новые артикулы</t>
  </si>
  <si>
    <t xml:space="preserve">TEBS 2s/2m </t>
  </si>
  <si>
    <t>Изменено кол-во</t>
  </si>
  <si>
    <t>CAN Router</t>
  </si>
  <si>
    <t>Power Cable</t>
  </si>
  <si>
    <t>Клапан управления тормозами прицепа</t>
  </si>
  <si>
    <t>КУТП</t>
  </si>
  <si>
    <t>Клапан обратный</t>
  </si>
  <si>
    <t>Новые артикулы</t>
  </si>
  <si>
    <t>Клапан двойной, запорный</t>
  </si>
  <si>
    <t>Клапан 2х магистральный</t>
  </si>
  <si>
    <t>Головка соед. М16х1,5, внутр.рез., с клапаном, красная</t>
  </si>
  <si>
    <t>Головка соед. М16х1,5, внутр.рез., с клапаном, желтая</t>
  </si>
  <si>
    <t>Штекер ABS со спиральным кабелем по типу ISO 7638</t>
  </si>
  <si>
    <t>Новые артикулы. Клиент сначала  запросил, но в последний момент отказался. Но всеравно предлагаю оставить. Если продолжат с нами дальше сотрудничать, то в комплект им данные кабели нужны будут</t>
  </si>
  <si>
    <t>Штекер ABS со спиральным кабелем по типу ISO 12098</t>
  </si>
  <si>
    <t>СпецМаш</t>
  </si>
  <si>
    <t>Заказ отгружен в июле</t>
  </si>
  <si>
    <t>Кабель питания, 18 м</t>
  </si>
  <si>
    <t>Кабель ускорительного клапана TEBS, 10 м</t>
  </si>
  <si>
    <t>Клапан ограничения давления</t>
  </si>
  <si>
    <t>Клапан перепускной без обратного тока</t>
  </si>
  <si>
    <t>Клапан перепускной с обратным током</t>
  </si>
  <si>
    <t>CNY:</t>
  </si>
  <si>
    <t>Вручную заполнять желтые ячейки</t>
  </si>
  <si>
    <t>Фактические продажи по месяцам</t>
  </si>
  <si>
    <t>№</t>
  </si>
  <si>
    <t>Тип</t>
  </si>
  <si>
    <t>WABCO</t>
  </si>
  <si>
    <t>Обозначение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</si>
  <si>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</si>
  <si>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</si>
  <si>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</si>
  <si>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</si>
  <si>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</si>
  <si>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</si>
  <si>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</si>
  <si>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</si>
  <si>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</si>
  <si>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</si>
  <si>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</si>
  <si>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</si>
  <si>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Проверка</t>
  </si>
  <si>
    <t>480102030R</t>
  </si>
  <si>
    <t>480102060R</t>
  </si>
  <si>
    <t>PRO0320200</t>
  </si>
  <si>
    <t>Кол-во</t>
  </si>
  <si>
    <t>Примечание</t>
  </si>
  <si>
    <t>ЕБС</t>
  </si>
  <si>
    <t>ABS 2S/2M W</t>
  </si>
  <si>
    <t>опционально</t>
  </si>
  <si>
    <t>Кабель датчика АБС, 3 м</t>
  </si>
  <si>
    <t>Кабель датчика АБС, 4 м</t>
  </si>
  <si>
    <t>Кабель датчика АБС, 5 м</t>
  </si>
  <si>
    <t>ABS 3M</t>
  </si>
  <si>
    <t>Модулятор ABS</t>
  </si>
  <si>
    <t>АБС</t>
  </si>
  <si>
    <t>EBS 2S/2M</t>
  </si>
  <si>
    <t>Ускорительный клапан ABS</t>
  </si>
  <si>
    <t>Регулятор тормозных сил</t>
  </si>
  <si>
    <t>_АБС_ЕБС</t>
  </si>
  <si>
    <t>Кабель питания ABS, часть 2, 12 м</t>
  </si>
  <si>
    <t>Кабель питания ABS, часть 2, 15 м</t>
  </si>
  <si>
    <t>Кабель питания ABS, часть 1</t>
  </si>
  <si>
    <t>Кабель ускорительного клапана ABS / диа., 10 м / 3 м</t>
  </si>
  <si>
    <t>Кабель универсальный, 15 м</t>
  </si>
  <si>
    <t>Тормоза</t>
  </si>
  <si>
    <t>Клапан растормаживания сдвоенный</t>
  </si>
  <si>
    <t>Пневмоподвеска</t>
  </si>
  <si>
    <t>Воздухораспределитель (без кл. растормаживания)</t>
  </si>
  <si>
    <t>Клапан быстрого растормаживания энергоаккумуляторов</t>
  </si>
  <si>
    <t>Клапан перепускной</t>
  </si>
  <si>
    <t>Прочее</t>
  </si>
  <si>
    <t>Трубка пластиковая 8x1, бухта 100м (м)</t>
  </si>
  <si>
    <t>Трубка</t>
  </si>
  <si>
    <t>Трубка пластиковая 10x1, бухта 100м (м)</t>
  </si>
  <si>
    <t>Трубка пластиковая 12x1,5, бухта 100м (м)</t>
  </si>
  <si>
    <t>Трубка пластиковая 15x1,5, бухта 50м (м)</t>
  </si>
  <si>
    <t>Трубка пластиковая 12x1,5, бухта 500м</t>
  </si>
  <si>
    <t>ТКЭА</t>
  </si>
  <si>
    <t>Розетка АБС (7 контактов)</t>
  </si>
  <si>
    <t>CAN-Repeater</t>
  </si>
  <si>
    <t>Кабель соединительный, 2,5 м</t>
  </si>
  <si>
    <t>Кабель соединительный, 6 м</t>
  </si>
  <si>
    <t>Кабель соединительный, 14 м</t>
  </si>
  <si>
    <t>Кабель соединительный, 18 м</t>
  </si>
  <si>
    <t>Кабель соединительный, 8 м</t>
  </si>
  <si>
    <t>Кабель датчика давления, 6 м</t>
  </si>
  <si>
    <t>Кабель модулятора EBS, 13 м</t>
  </si>
  <si>
    <t>Пневматический расширительный модуль</t>
  </si>
  <si>
    <t>Кабель соединительный, 40 м</t>
  </si>
  <si>
    <t>Модулятор EBS прицепа</t>
  </si>
  <si>
    <t>Трубка пластиковая 6x1, бухта 100м (м)</t>
  </si>
  <si>
    <t>Шланг тормозной (м)</t>
  </si>
  <si>
    <t>Шланг</t>
  </si>
  <si>
    <t>Прогноз</t>
  </si>
  <si>
    <t>Факт</t>
  </si>
  <si>
    <t>AOP</t>
  </si>
  <si>
    <t>Коммент</t>
  </si>
  <si>
    <t>Нефаз</t>
  </si>
  <si>
    <t>Спецавтокам</t>
  </si>
  <si>
    <t>АтласТрейлер</t>
  </si>
  <si>
    <t>Мегатрон</t>
  </si>
  <si>
    <t>Кабель ускорительного клапана TEBS, 6 м</t>
  </si>
  <si>
    <t>заказ января 2026 забрали декабрем</t>
  </si>
  <si>
    <t>Головка соединительная тягача (желтая, М16х1,5)</t>
  </si>
  <si>
    <t>Головка соединительная тягача (красная, М16х1,5)</t>
  </si>
  <si>
    <t>КАМАЗ</t>
  </si>
  <si>
    <t>Отсрочка 5 дней</t>
  </si>
  <si>
    <t>Новый компонент</t>
  </si>
  <si>
    <t>Датчик скорости угловой, 1м</t>
  </si>
  <si>
    <t>перевод на ТСР</t>
  </si>
  <si>
    <t>Изменение артикула</t>
  </si>
  <si>
    <t>Ускорительный клапан АБС (3-й модулятор)</t>
  </si>
  <si>
    <t>Кабель ускорительного клапана АБС, 10 м / диагностики, 3 м</t>
  </si>
  <si>
    <t>Кабель питания, часть 1</t>
  </si>
  <si>
    <t>Кабель питания, часть 2,  12 м</t>
  </si>
  <si>
    <t>Кабель-удлинитель датчика АБС, 3 м</t>
  </si>
  <si>
    <t>Ускорительный клапан EBS</t>
  </si>
  <si>
    <t>Кабель датчика АБС, 8 м</t>
  </si>
  <si>
    <t>Кабель клапана ускорительного TEBS, 12 м</t>
  </si>
  <si>
    <t>2026-I</t>
  </si>
  <si>
    <t>2026-II</t>
  </si>
  <si>
    <t>Заказ февраля перенесена на март</t>
  </si>
  <si>
    <t>Требуется перезаключение договора. Заказы смещены на 2 месяца</t>
  </si>
  <si>
    <t>Заказ марта перенесен на апрель</t>
  </si>
  <si>
    <t>Кабель с розеткой</t>
  </si>
  <si>
    <t>Кабель датчика, 8 м</t>
  </si>
  <si>
    <t>Кабель клапана ускорительного TEBS, 6 м</t>
  </si>
  <si>
    <t>НЕФАЗ ПАО</t>
  </si>
  <si>
    <t>ПАО «ТЗА»</t>
  </si>
  <si>
    <t>АВТОМАСТЕР ООО</t>
  </si>
  <si>
    <t>ФЕНИКС ООО ТФК</t>
  </si>
  <si>
    <t>СПЕЦМАШ ООО</t>
  </si>
  <si>
    <t>МЕГАТРОН (не заведен в 1С)</t>
  </si>
  <si>
    <t>ВАГНЕРМАЙЕР РУССЛАНД ООО</t>
  </si>
  <si>
    <t>АР СИ ЭР ООО</t>
  </si>
  <si>
    <t>КАМАЗ ПАО / KAMAZ PAO</t>
  </si>
  <si>
    <t>Отгрузили в апреле</t>
  </si>
  <si>
    <t>Заказ мая отгрузили раньше</t>
  </si>
  <si>
    <t>Автодвор
(не заведен в 1С)</t>
  </si>
  <si>
    <t>Атлас Трейлер
(не заведен в 1С)</t>
  </si>
  <si>
    <t>РИАТ
(не заведен в 1С)</t>
  </si>
  <si>
    <t>Заказ марта пепенесен на апрель</t>
  </si>
  <si>
    <t>Заказ апреля перенесен на май</t>
  </si>
  <si>
    <t>Заказ марта перенесен на май</t>
  </si>
  <si>
    <t>Кабель ускорительного клапана TEBS, 9 м</t>
  </si>
  <si>
    <t>Отгрузку заказа произвели апрелем, по просьбе клиента</t>
  </si>
  <si>
    <t>Кабель датчика, 4 м</t>
  </si>
  <si>
    <t>WA-3601400</t>
  </si>
  <si>
    <t>Диагностический адаптер в комплекте с кабелем WA-3601400 (с кабелем WA-3601200 3601300)</t>
  </si>
  <si>
    <t>Кабель диагностический, модифицированный, COM-port</t>
  </si>
  <si>
    <t>Заказ мая перенесен на июнь. Договор на стадии заключения</t>
  </si>
  <si>
    <t>Если не успеют проплатить, заказ будет перенесен на июнь</t>
  </si>
  <si>
    <t>Январь
прогноз</t>
  </si>
  <si>
    <t>Январь
факт</t>
  </si>
  <si>
    <t>Февраль
прогноз</t>
  </si>
  <si>
    <t>Март
прогноз</t>
  </si>
  <si>
    <t>Апрель
прогноз</t>
  </si>
  <si>
    <t>Май
прогноз</t>
  </si>
  <si>
    <t>Июнь
прогноз</t>
  </si>
  <si>
    <t>Июль
прогноз</t>
  </si>
  <si>
    <t>Август
прогноз</t>
  </si>
  <si>
    <t>Сентябрь
прогноз</t>
  </si>
  <si>
    <t>Октябрь
прогноз</t>
  </si>
  <si>
    <t>Ноябрь
прогноз</t>
  </si>
  <si>
    <t>Декабрь
прогноз</t>
  </si>
  <si>
    <t>Февраль
факт</t>
  </si>
  <si>
    <t>Март
факт</t>
  </si>
  <si>
    <t>Апрель
факт</t>
  </si>
  <si>
    <t>Май
факт</t>
  </si>
  <si>
    <t>Июнь
факт</t>
  </si>
  <si>
    <t>Июль
факт</t>
  </si>
  <si>
    <t>Август
факт</t>
  </si>
  <si>
    <t>Сентябрь
факт</t>
  </si>
  <si>
    <t>Октябрь
факт</t>
  </si>
  <si>
    <t>Ноябрь
факт</t>
  </si>
  <si>
    <t>Декабрь
факт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</si>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</sst>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[$-419]mmmm\ yyyy;@"/>
    <numFmt numFmtId="258" formatCode="#,##0;#,##0;"/>
  </numFmts>
  <fonts count="20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23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rgb="FF00B050"/>
        <bgColor rgb="FF00B05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theme="4" tint="0.59999389629810485"/>
        <bgColor indexed="5"/>
      </patternFill>
    </fill>
    <fill>
      <patternFill patternType="solid">
        <fgColor theme="7" tint="0.59999389629810485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theme="5" tint="0.59999389629810485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00B0F0"/>
        <bgColor theme="5" tint="0.59999389629810485"/>
      </patternFill>
    </fill>
    <fill>
      <patternFill patternType="solid">
        <fgColor rgb="FF00B0F0"/>
        <bgColor theme="9" tint="0.79998168889431442"/>
      </patternFill>
    </fill>
    <fill>
      <patternFill patternType="solid">
        <fgColor indexed="5"/>
        <bgColor theme="5" tint="0.59999389629810485"/>
      </patternFill>
    </fill>
    <fill>
      <patternFill patternType="solid">
        <fgColor indexed="5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8" tint="0.59999389629810485"/>
        <bgColor theme="0" tint="-0.249977111117893"/>
      </patternFill>
    </fill>
    <fill>
      <patternFill patternType="solid">
        <fgColor rgb="FF7030A0"/>
        <bgColor theme="0" tint="-0.249977111117893"/>
      </patternFill>
    </fill>
    <fill>
      <patternFill patternType="solid">
        <fgColor theme="0"/>
        <bgColor rgb="FF92D050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5"/>
        <bgColor rgb="FF92D05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theme="0" tint="-0.49998474074526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650">
    <xf numFmtId="0" fontId="0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Protection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5" fillId="0" borderId="0"/>
    <xf numFmtId="41" fontId="3" fillId="0" borderId="0" applyFont="0" applyFill="0" applyBorder="0" applyProtection="0">
      <alignment vertical="center"/>
    </xf>
    <xf numFmtId="0" fontId="6" fillId="0" borderId="1" applyNumberFormat="0" applyFill="0" applyProtection="0"/>
    <xf numFmtId="0" fontId="7" fillId="0" borderId="2" applyNumberFormat="0" applyFill="0" applyProtection="0"/>
    <xf numFmtId="0" fontId="6" fillId="0" borderId="1" applyNumberFormat="0" applyFill="0" applyProtection="0"/>
    <xf numFmtId="0" fontId="6" fillId="0" borderId="1" applyNumberFormat="0" applyFill="0" applyProtection="0"/>
    <xf numFmtId="0" fontId="6" fillId="0" borderId="1" applyNumberFormat="0" applyFill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165" fontId="5" fillId="0" borderId="0"/>
    <xf numFmtId="0" fontId="9" fillId="0" borderId="3" applyNumberFormat="0" applyFill="0" applyProtection="0"/>
    <xf numFmtId="0" fontId="10" fillId="0" borderId="4" applyNumberFormat="0" applyFill="0" applyProtection="0"/>
    <xf numFmtId="0" fontId="9" fillId="0" borderId="3" applyNumberFormat="0" applyFill="0" applyProtection="0"/>
    <xf numFmtId="0" fontId="9" fillId="0" borderId="3" applyNumberFormat="0" applyFill="0" applyProtection="0"/>
    <xf numFmtId="0" fontId="9" fillId="0" borderId="3" applyNumberFormat="0" applyFill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165" fontId="5" fillId="0" borderId="0"/>
    <xf numFmtId="0" fontId="11" fillId="0" borderId="5" applyNumberFormat="0" applyFill="0" applyProtection="0"/>
    <xf numFmtId="0" fontId="12" fillId="0" borderId="6" applyNumberFormat="0" applyFill="0" applyProtection="0"/>
    <xf numFmtId="0" fontId="11" fillId="0" borderId="5" applyNumberFormat="0" applyFill="0" applyProtection="0"/>
    <xf numFmtId="0" fontId="11" fillId="0" borderId="5" applyNumberFormat="0" applyFill="0" applyProtection="0"/>
    <xf numFmtId="0" fontId="11" fillId="0" borderId="5" applyNumberFormat="0" applyFill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13" fillId="4" borderId="7" applyNumberFormat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1" fillId="0" borderId="0" applyNumberFormat="0" applyFill="0" applyBorder="0" applyProtection="0"/>
    <xf numFmtId="0" fontId="11" fillId="0" borderId="0" applyNumberFormat="0" applyFill="0" applyBorder="0" applyProtection="0"/>
    <xf numFmtId="0" fontId="11" fillId="0" borderId="0" applyNumberFormat="0" applyFill="0" applyBorder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8" applyNumberFormat="0" applyProtection="0"/>
    <xf numFmtId="0" fontId="13" fillId="4" borderId="8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13" fillId="4" borderId="7" applyNumberFormat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5" fillId="5" borderId="8" applyNumberFormat="0" applyProtection="0">
      <alignment vertical="center"/>
    </xf>
    <xf numFmtId="0" fontId="15" fillId="5" borderId="8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5" fillId="5" borderId="8" applyNumberFormat="0" applyProtection="0">
      <alignment vertical="center"/>
    </xf>
    <xf numFmtId="0" fontId="15" fillId="5" borderId="8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5" fillId="5" borderId="8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15" fillId="5" borderId="8" applyNumberFormat="0" applyProtection="0">
      <alignment vertical="center"/>
    </xf>
    <xf numFmtId="0" fontId="14" fillId="5" borderId="7" applyNumberFormat="0" applyProtection="0">
      <alignment vertical="center"/>
    </xf>
    <xf numFmtId="0" fontId="14" fillId="5" borderId="7" applyNumberFormat="0" applyProtection="0">
      <alignment vertical="center"/>
    </xf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8" fillId="2" borderId="0" applyNumberFormat="0" applyBorder="0" applyProtection="0"/>
    <xf numFmtId="0" fontId="8" fillId="3" borderId="0" applyNumberFormat="0" applyBorder="0" applyProtection="0"/>
    <xf numFmtId="0" fontId="16" fillId="0" borderId="0" applyNumberFormat="0" applyFill="0" applyBorder="0" applyProtection="0"/>
    <xf numFmtId="0" fontId="17" fillId="0" borderId="0" applyNumberFormat="0" applyFill="0" applyBorder="0" applyProtection="0"/>
    <xf numFmtId="0" fontId="16" fillId="0" borderId="0" applyNumberFormat="0" applyFill="0" applyBorder="0" applyProtection="0"/>
    <xf numFmtId="0" fontId="16" fillId="0" borderId="0" applyNumberFormat="0" applyFill="0" applyBorder="0" applyProtection="0"/>
    <xf numFmtId="0" fontId="16" fillId="0" borderId="0" applyNumberFormat="0" applyFill="0" applyBorder="0" applyProtection="0"/>
    <xf numFmtId="0" fontId="18" fillId="6" borderId="0" applyNumberFormat="0" applyBorder="0" applyProtection="0">
      <alignment vertical="center"/>
    </xf>
    <xf numFmtId="0" fontId="18" fillId="7" borderId="0" applyNumberFormat="0" applyBorder="0" applyProtection="0">
      <alignment vertical="center"/>
    </xf>
    <xf numFmtId="0" fontId="18" fillId="6" borderId="0" applyNumberFormat="0" applyBorder="0" applyProtection="0">
      <alignment vertical="center"/>
    </xf>
    <xf numFmtId="0" fontId="18" fillId="6" borderId="0" applyNumberFormat="0" applyBorder="0" applyProtection="0">
      <alignment vertical="center"/>
    </xf>
    <xf numFmtId="0" fontId="18" fillId="6" borderId="0" applyNumberFormat="0" applyBorder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10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10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19" fillId="0" borderId="9" applyNumberFormat="0" applyFill="0" applyProtection="0">
      <alignment vertical="center"/>
    </xf>
    <xf numFmtId="0" fontId="20" fillId="2" borderId="0" applyNumberFormat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3" fillId="8" borderId="8" applyNumberFormat="0" applyFont="0" applyProtection="0">
      <alignment vertical="center"/>
    </xf>
    <xf numFmtId="0" fontId="24" fillId="8" borderId="0" applyNumberFormat="0" applyBorder="0" applyProtection="0">
      <alignment vertical="center"/>
    </xf>
    <xf numFmtId="0" fontId="25" fillId="9" borderId="0" applyNumberFormat="0" applyBorder="0" applyProtection="0">
      <alignment vertical="center"/>
    </xf>
    <xf numFmtId="0" fontId="24" fillId="8" borderId="0" applyNumberFormat="0" applyBorder="0" applyProtection="0">
      <alignment vertical="center"/>
    </xf>
    <xf numFmtId="0" fontId="24" fillId="8" borderId="0" applyNumberFormat="0" applyBorder="0" applyProtection="0">
      <alignment vertical="center"/>
    </xf>
    <xf numFmtId="0" fontId="24" fillId="8" borderId="0" applyNumberFormat="0" applyBorder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7" fillId="0" borderId="11" applyNumberFormat="0" applyFill="0" applyProtection="0">
      <alignment vertical="center"/>
    </xf>
    <xf numFmtId="0" fontId="26" fillId="0" borderId="11" applyNumberFormat="0" applyFill="0" applyProtection="0"/>
    <xf numFmtId="0" fontId="26" fillId="0" borderId="11" applyNumberFormat="0" applyFill="0" applyProtection="0"/>
    <xf numFmtId="0" fontId="26" fillId="0" borderId="11" applyNumberFormat="0" applyFill="0" applyProtection="0"/>
    <xf numFmtId="0" fontId="26" fillId="0" borderId="11" applyNumberFormat="0" applyFill="0" applyProtection="0"/>
    <xf numFmtId="0" fontId="26" fillId="0" borderId="11" applyNumberFormat="0" applyFill="0" applyProtection="0"/>
    <xf numFmtId="0" fontId="28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0" fillId="2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1" fillId="10" borderId="12" applyNumberFormat="0" applyProtection="0">
      <alignment vertical="center"/>
    </xf>
    <xf numFmtId="0" fontId="31" fillId="11" borderId="12" applyNumberFormat="0" applyProtection="0">
      <alignment vertical="center"/>
    </xf>
    <xf numFmtId="0" fontId="31" fillId="10" borderId="12" applyNumberFormat="0" applyProtection="0">
      <alignment vertical="center"/>
    </xf>
    <xf numFmtId="0" fontId="31" fillId="10" borderId="12" applyNumberFormat="0" applyProtection="0">
      <alignment vertical="center"/>
    </xf>
    <xf numFmtId="0" fontId="31" fillId="11" borderId="12" applyNumberFormat="0" applyProtection="0">
      <alignment vertical="center"/>
    </xf>
    <xf numFmtId="0" fontId="31" fillId="10" borderId="12" applyNumberFormat="0" applyProtection="0">
      <alignment vertical="center"/>
    </xf>
    <xf numFmtId="0" fontId="32" fillId="12" borderId="0" applyNumberFormat="0" applyBorder="0" applyProtection="0"/>
    <xf numFmtId="0" fontId="32" fillId="13" borderId="0" applyNumberFormat="0" applyBorder="0" applyProtection="0"/>
    <xf numFmtId="0" fontId="32" fillId="12" borderId="0" applyNumberFormat="0" applyBorder="0" applyProtection="0"/>
    <xf numFmtId="0" fontId="32" fillId="12" borderId="0" applyNumberFormat="0" applyBorder="0" applyProtection="0"/>
    <xf numFmtId="0" fontId="32" fillId="12" borderId="0" applyNumberFormat="0" applyBorder="0" applyProtection="0"/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32" fillId="14" borderId="0" applyNumberFormat="0" applyBorder="0" applyProtection="0"/>
    <xf numFmtId="0" fontId="32" fillId="15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32" fillId="16" borderId="0" applyNumberFormat="0" applyBorder="0" applyProtection="0"/>
    <xf numFmtId="0" fontId="32" fillId="17" borderId="0" applyNumberFormat="0" applyBorder="0" applyProtection="0"/>
    <xf numFmtId="0" fontId="32" fillId="16" borderId="0" applyNumberFormat="0" applyBorder="0" applyProtection="0"/>
    <xf numFmtId="0" fontId="32" fillId="16" borderId="0" applyNumberFormat="0" applyBorder="0" applyProtection="0"/>
    <xf numFmtId="0" fontId="32" fillId="16" borderId="0" applyNumberFormat="0" applyBorder="0" applyProtection="0"/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32" fillId="18" borderId="0" applyNumberFormat="0" applyBorder="0" applyProtection="0"/>
    <xf numFmtId="0" fontId="32" fillId="19" borderId="0" applyNumberFormat="0" applyBorder="0" applyProtection="0"/>
    <xf numFmtId="0" fontId="32" fillId="18" borderId="0" applyNumberFormat="0" applyBorder="0" applyProtection="0"/>
    <xf numFmtId="0" fontId="32" fillId="18" borderId="0" applyNumberFormat="0" applyBorder="0" applyProtection="0"/>
    <xf numFmtId="0" fontId="32" fillId="18" borderId="0" applyNumberFormat="0" applyBorder="0" applyProtection="0"/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32" fillId="12" borderId="0" applyNumberFormat="0" applyBorder="0" applyProtection="0"/>
    <xf numFmtId="0" fontId="32" fillId="13" borderId="0" applyNumberFormat="0" applyBorder="0" applyProtection="0"/>
    <xf numFmtId="0" fontId="32" fillId="12" borderId="0" applyNumberFormat="0" applyBorder="0" applyProtection="0"/>
    <xf numFmtId="0" fontId="32" fillId="12" borderId="0" applyNumberFormat="0" applyBorder="0" applyProtection="0"/>
    <xf numFmtId="0" fontId="32" fillId="12" borderId="0" applyNumberFormat="0" applyBorder="0" applyProtection="0"/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32" fillId="14" borderId="0" applyNumberFormat="0" applyBorder="0" applyProtection="0"/>
    <xf numFmtId="0" fontId="32" fillId="15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20" fillId="3" borderId="0" applyNumberFormat="0" applyBorder="0" applyProtection="0">
      <alignment vertical="center"/>
    </xf>
    <xf numFmtId="0" fontId="20" fillId="2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0" fillId="3" borderId="0" applyNumberFormat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9" borderId="7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23" fillId="8" borderId="8" applyNumberFormat="0" applyFont="0" applyProtection="0">
      <alignment vertical="center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top"/>
      <protection locked="0"/>
    </xf>
    <xf numFmtId="0" fontId="35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3" fillId="0" borderId="0"/>
    <xf numFmtId="0" fontId="35" fillId="0" borderId="0" applyNumberFormat="0" applyFill="0" applyBorder="0" applyProtection="0">
      <alignment vertical="top"/>
      <protection locked="0"/>
    </xf>
    <xf numFmtId="0" fontId="36" fillId="0" borderId="1" applyNumberFormat="0" applyFill="0" applyProtection="0">
      <alignment vertical="center"/>
    </xf>
    <xf numFmtId="0" fontId="37" fillId="0" borderId="2" applyNumberFormat="0" applyFill="0" applyProtection="0">
      <alignment vertical="center"/>
    </xf>
    <xf numFmtId="0" fontId="36" fillId="0" borderId="1" applyNumberFormat="0" applyFill="0" applyProtection="0">
      <alignment vertical="center"/>
    </xf>
    <xf numFmtId="0" fontId="36" fillId="0" borderId="1" applyNumberFormat="0" applyFill="0" applyProtection="0">
      <alignment vertical="center"/>
    </xf>
    <xf numFmtId="0" fontId="36" fillId="0" borderId="1" applyNumberFormat="0" applyFill="0" applyProtection="0">
      <alignment vertical="center"/>
    </xf>
    <xf numFmtId="0" fontId="38" fillId="0" borderId="3" applyNumberFormat="0" applyFill="0" applyProtection="0">
      <alignment vertical="center"/>
    </xf>
    <xf numFmtId="0" fontId="39" fillId="0" borderId="4" applyNumberFormat="0" applyFill="0" applyProtection="0">
      <alignment vertical="center"/>
    </xf>
    <xf numFmtId="0" fontId="38" fillId="0" borderId="3" applyNumberFormat="0" applyFill="0" applyProtection="0">
      <alignment vertical="center"/>
    </xf>
    <xf numFmtId="0" fontId="38" fillId="0" borderId="3" applyNumberFormat="0" applyFill="0" applyProtection="0">
      <alignment vertical="center"/>
    </xf>
    <xf numFmtId="0" fontId="38" fillId="0" borderId="3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1" fillId="0" borderId="6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8" applyNumberFormat="0" applyProtection="0">
      <alignment vertical="center"/>
    </xf>
    <xf numFmtId="0" fontId="42" fillId="4" borderId="8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8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7" applyNumberFormat="0" applyProtection="0">
      <alignment vertical="center"/>
    </xf>
    <xf numFmtId="0" fontId="42" fillId="4" borderId="8" applyNumberFormat="0" applyProtection="0">
      <alignment vertical="center"/>
    </xf>
    <xf numFmtId="0" fontId="35" fillId="0" borderId="0" applyNumberFormat="0" applyFill="0" applyBorder="0" applyProtection="0">
      <alignment vertical="top"/>
      <protection locked="0"/>
    </xf>
    <xf numFmtId="0" fontId="35" fillId="0" borderId="0" applyNumberFormat="0" applyFill="0" applyBorder="0" applyProtection="0">
      <alignment vertical="top"/>
      <protection locked="0"/>
    </xf>
    <xf numFmtId="0" fontId="35" fillId="0" borderId="0" applyNumberFormat="0" applyFill="0" applyBorder="0" applyProtection="0">
      <alignment vertical="top"/>
      <protection locked="0"/>
    </xf>
    <xf numFmtId="0" fontId="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8" fontId="5" fillId="0" borderId="0" applyFont="0" applyFill="0" applyBorder="0" applyProtection="0"/>
    <xf numFmtId="0" fontId="3" fillId="0" borderId="0" applyFont="0" applyFill="0" applyBorder="0" applyProtection="0"/>
    <xf numFmtId="0" fontId="3" fillId="0" borderId="0"/>
    <xf numFmtId="0" fontId="3" fillId="0" borderId="0"/>
    <xf numFmtId="0" fontId="3" fillId="0" borderId="0"/>
    <xf numFmtId="0" fontId="34" fillId="0" borderId="0" applyNumberFormat="0" applyFill="0" applyBorder="0" applyProtection="0">
      <alignment vertical="top"/>
      <protection locked="0"/>
    </xf>
    <xf numFmtId="0" fontId="45" fillId="12" borderId="0" applyNumberFormat="0" applyBorder="0" applyProtection="0">
      <alignment vertical="center"/>
    </xf>
    <xf numFmtId="0" fontId="45" fillId="13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5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6" borderId="0" applyNumberFormat="0" applyBorder="0" applyProtection="0">
      <alignment vertical="center"/>
    </xf>
    <xf numFmtId="0" fontId="45" fillId="17" borderId="0" applyNumberFormat="0" applyBorder="0" applyProtection="0">
      <alignment vertical="center"/>
    </xf>
    <xf numFmtId="0" fontId="45" fillId="16" borderId="0" applyNumberFormat="0" applyBorder="0" applyProtection="0">
      <alignment vertical="center"/>
    </xf>
    <xf numFmtId="0" fontId="45" fillId="16" borderId="0" applyNumberFormat="0" applyBorder="0" applyProtection="0">
      <alignment vertical="center"/>
    </xf>
    <xf numFmtId="0" fontId="45" fillId="16" borderId="0" applyNumberFormat="0" applyBorder="0" applyProtection="0">
      <alignment vertical="center"/>
    </xf>
    <xf numFmtId="0" fontId="45" fillId="18" borderId="0" applyNumberFormat="0" applyBorder="0" applyProtection="0">
      <alignment vertical="center"/>
    </xf>
    <xf numFmtId="0" fontId="45" fillId="19" borderId="0" applyNumberFormat="0" applyBorder="0" applyProtection="0">
      <alignment vertical="center"/>
    </xf>
    <xf numFmtId="0" fontId="45" fillId="18" borderId="0" applyNumberFormat="0" applyBorder="0" applyProtection="0">
      <alignment vertical="center"/>
    </xf>
    <xf numFmtId="0" fontId="45" fillId="18" borderId="0" applyNumberFormat="0" applyBorder="0" applyProtection="0">
      <alignment vertical="center"/>
    </xf>
    <xf numFmtId="0" fontId="45" fillId="18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3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2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5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166" fontId="5" fillId="0" borderId="0" applyFont="0" applyFill="0" applyBorder="0" applyProtection="0"/>
    <xf numFmtId="165" fontId="46" fillId="0" borderId="0"/>
    <xf numFmtId="0" fontId="34" fillId="0" borderId="0" applyNumberFormat="0" applyFill="0" applyBorder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NumberFormat="0" applyFill="0" applyBorder="0" applyProtection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165" fontId="3" fillId="20" borderId="0"/>
    <xf numFmtId="165" fontId="3" fillId="2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39" fontId="49" fillId="0" borderId="0">
      <alignment vertical="center"/>
      <protection locked="0"/>
    </xf>
    <xf numFmtId="167" fontId="3" fillId="0" borderId="0" applyFont="0" applyFill="0" applyBorder="0" applyProtection="0"/>
    <xf numFmtId="0" fontId="50" fillId="0" borderId="0"/>
    <xf numFmtId="0" fontId="50" fillId="0" borderId="0"/>
    <xf numFmtId="168" fontId="4" fillId="0" borderId="0" applyFont="0" applyFill="0" applyBorder="0" applyProtection="0">
      <protection locked="0"/>
    </xf>
    <xf numFmtId="0" fontId="43" fillId="21" borderId="0" applyNumberFormat="0" applyBorder="0" applyProtection="0"/>
    <xf numFmtId="0" fontId="43" fillId="22" borderId="0" applyNumberFormat="0" applyBorder="0" applyProtection="0"/>
    <xf numFmtId="0" fontId="43" fillId="22" borderId="0" applyNumberFormat="0" applyBorder="0" applyProtection="0"/>
    <xf numFmtId="0" fontId="44" fillId="21" borderId="0" applyNumberFormat="0" applyBorder="0" applyProtection="0"/>
    <xf numFmtId="0" fontId="43" fillId="21" borderId="0" applyNumberFormat="0" applyBorder="0" applyProtection="0"/>
    <xf numFmtId="0" fontId="43" fillId="21" borderId="0" applyNumberFormat="0" applyBorder="0" applyProtection="0"/>
    <xf numFmtId="0" fontId="43" fillId="21" borderId="0" applyNumberFormat="0" applyBorder="0" applyProtection="0"/>
    <xf numFmtId="0" fontId="43" fillId="21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4" fillId="5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3" fillId="5" borderId="0" applyNumberFormat="0" applyBorder="0" applyProtection="0"/>
    <xf numFmtId="0" fontId="43" fillId="6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4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4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4" borderId="0" applyNumberFormat="0" applyBorder="0" applyProtection="0"/>
    <xf numFmtId="0" fontId="43" fillId="23" borderId="0" applyNumberFormat="0" applyBorder="0" applyProtection="0"/>
    <xf numFmtId="0" fontId="43" fillId="24" borderId="0" applyNumberFormat="0" applyBorder="0" applyProtection="0"/>
    <xf numFmtId="0" fontId="43" fillId="24" borderId="0" applyNumberFormat="0" applyBorder="0" applyProtection="0"/>
    <xf numFmtId="0" fontId="44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5" borderId="0" applyNumberFormat="0" applyBorder="0" applyProtection="0"/>
    <xf numFmtId="0" fontId="43" fillId="26" borderId="0" applyNumberFormat="0" applyBorder="0" applyProtection="0"/>
    <xf numFmtId="0" fontId="43" fillId="26" borderId="0" applyNumberFormat="0" applyBorder="0" applyProtection="0"/>
    <xf numFmtId="0" fontId="44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43" fillId="25" borderId="0" applyNumberFormat="0" applyBorder="0" applyProtection="0"/>
    <xf numFmtId="0" fontId="51" fillId="21" borderId="0" applyNumberFormat="0" applyBorder="0" applyProtection="0">
      <alignment vertical="center"/>
    </xf>
    <xf numFmtId="0" fontId="51" fillId="22" borderId="0" applyNumberFormat="0" applyBorder="0" applyProtection="0">
      <alignment vertical="center"/>
    </xf>
    <xf numFmtId="0" fontId="51" fillId="21" borderId="0" applyNumberFormat="0" applyBorder="0" applyProtection="0">
      <alignment vertical="center"/>
    </xf>
    <xf numFmtId="0" fontId="51" fillId="21" borderId="0" applyNumberFormat="0" applyBorder="0" applyProtection="0">
      <alignment vertical="center"/>
    </xf>
    <xf numFmtId="0" fontId="51" fillId="21" borderId="0" applyNumberFormat="0" applyBorder="0" applyProtection="0">
      <alignment vertical="center"/>
    </xf>
    <xf numFmtId="0" fontId="51" fillId="21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7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4" borderId="0" applyNumberFormat="0" applyBorder="0" applyProtection="0">
      <alignment vertical="center"/>
    </xf>
    <xf numFmtId="0" fontId="51" fillId="4" borderId="0" applyNumberFormat="0" applyBorder="0" applyProtection="0">
      <alignment vertical="center"/>
    </xf>
    <xf numFmtId="0" fontId="51" fillId="4" borderId="0" applyNumberFormat="0" applyBorder="0" applyProtection="0">
      <alignment vertical="center"/>
    </xf>
    <xf numFmtId="0" fontId="51" fillId="4" borderId="0" applyNumberFormat="0" applyBorder="0" applyProtection="0">
      <alignment vertical="center"/>
    </xf>
    <xf numFmtId="0" fontId="51" fillId="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5" borderId="0" applyNumberFormat="0" applyBorder="0" applyProtection="0">
      <alignment vertical="center"/>
    </xf>
    <xf numFmtId="0" fontId="51" fillId="26" borderId="0" applyNumberFormat="0" applyBorder="0" applyProtection="0">
      <alignment vertical="center"/>
    </xf>
    <xf numFmtId="0" fontId="51" fillId="25" borderId="0" applyNumberFormat="0" applyBorder="0" applyProtection="0">
      <alignment vertical="center"/>
    </xf>
    <xf numFmtId="0" fontId="51" fillId="25" borderId="0" applyNumberFormat="0" applyBorder="0" applyProtection="0">
      <alignment vertical="center"/>
    </xf>
    <xf numFmtId="0" fontId="51" fillId="25" borderId="0" applyNumberFormat="0" applyBorder="0" applyProtection="0">
      <alignment vertical="center"/>
    </xf>
    <xf numFmtId="0" fontId="51" fillId="25" borderId="0" applyNumberFormat="0" applyBorder="0" applyProtection="0">
      <alignment vertical="center"/>
    </xf>
    <xf numFmtId="0" fontId="52" fillId="27" borderId="0" applyNumberFormat="0" applyBorder="0" applyProtection="0"/>
    <xf numFmtId="0" fontId="52" fillId="27" borderId="0" applyNumberFormat="0" applyBorder="0" applyProtection="0"/>
    <xf numFmtId="165" fontId="43" fillId="28" borderId="0" applyNumberFormat="0" applyBorder="0" applyProtection="0"/>
    <xf numFmtId="0" fontId="52" fillId="27" borderId="0" applyNumberFormat="0" applyBorder="0" applyProtection="0"/>
    <xf numFmtId="169" fontId="44" fillId="28" borderId="0" applyNumberFormat="0" applyBorder="0" applyProtection="0"/>
    <xf numFmtId="0" fontId="205" fillId="27" borderId="0" applyNumberFormat="0" applyBorder="0" applyProtection="0"/>
    <xf numFmtId="0" fontId="52" fillId="27" borderId="0" applyNumberFormat="0" applyBorder="0" applyProtection="0"/>
    <xf numFmtId="0" fontId="205" fillId="27" borderId="0" applyNumberFormat="0" applyBorder="0" applyProtection="0"/>
    <xf numFmtId="0" fontId="52" fillId="27" borderId="0" applyNumberFormat="0" applyBorder="0" applyProtection="0"/>
    <xf numFmtId="0" fontId="205" fillId="27" borderId="0" applyNumberFormat="0" applyBorder="0" applyProtection="0"/>
    <xf numFmtId="0" fontId="52" fillId="27" borderId="0" applyNumberFormat="0" applyBorder="0" applyProtection="0"/>
    <xf numFmtId="0" fontId="205" fillId="27" borderId="0" applyNumberFormat="0" applyBorder="0" applyProtection="0"/>
    <xf numFmtId="0" fontId="205" fillId="27" borderId="0" applyNumberFormat="0" applyBorder="0" applyProtection="0"/>
    <xf numFmtId="0" fontId="205" fillId="27" borderId="0" applyNumberFormat="0" applyBorder="0" applyProtection="0"/>
    <xf numFmtId="0" fontId="205" fillId="27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165" fontId="43" fillId="30" borderId="0" applyNumberFormat="0" applyBorder="0" applyProtection="0"/>
    <xf numFmtId="0" fontId="52" fillId="29" borderId="0" applyNumberFormat="0" applyBorder="0" applyProtection="0"/>
    <xf numFmtId="169" fontId="44" fillId="30" borderId="0" applyNumberFormat="0" applyBorder="0" applyProtection="0"/>
    <xf numFmtId="0" fontId="205" fillId="29" borderId="0" applyNumberFormat="0" applyBorder="0" applyProtection="0"/>
    <xf numFmtId="0" fontId="52" fillId="29" borderId="0" applyNumberFormat="0" applyBorder="0" applyProtection="0"/>
    <xf numFmtId="0" fontId="205" fillId="29" borderId="0" applyNumberFormat="0" applyBorder="0" applyProtection="0"/>
    <xf numFmtId="0" fontId="52" fillId="29" borderId="0" applyNumberFormat="0" applyBorder="0" applyProtection="0"/>
    <xf numFmtId="0" fontId="205" fillId="29" borderId="0" applyNumberFormat="0" applyBorder="0" applyProtection="0"/>
    <xf numFmtId="0" fontId="52" fillId="29" borderId="0" applyNumberFormat="0" applyBorder="0" applyProtection="0"/>
    <xf numFmtId="0" fontId="205" fillId="29" borderId="0" applyNumberFormat="0" applyBorder="0" applyProtection="0"/>
    <xf numFmtId="0" fontId="205" fillId="29" borderId="0" applyNumberFormat="0" applyBorder="0" applyProtection="0"/>
    <xf numFmtId="0" fontId="205" fillId="29" borderId="0" applyNumberFormat="0" applyBorder="0" applyProtection="0"/>
    <xf numFmtId="0" fontId="205" fillId="29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165" fontId="43" fillId="32" borderId="0" applyNumberFormat="0" applyBorder="0" applyProtection="0"/>
    <xf numFmtId="0" fontId="52" fillId="31" borderId="0" applyNumberFormat="0" applyBorder="0" applyProtection="0"/>
    <xf numFmtId="169" fontId="44" fillId="32" borderId="0" applyNumberFormat="0" applyBorder="0" applyProtection="0"/>
    <xf numFmtId="0" fontId="205" fillId="31" borderId="0" applyNumberFormat="0" applyBorder="0" applyProtection="0"/>
    <xf numFmtId="0" fontId="52" fillId="31" borderId="0" applyNumberFormat="0" applyBorder="0" applyProtection="0"/>
    <xf numFmtId="0" fontId="205" fillId="31" borderId="0" applyNumberFormat="0" applyBorder="0" applyProtection="0"/>
    <xf numFmtId="0" fontId="52" fillId="31" borderId="0" applyNumberFormat="0" applyBorder="0" applyProtection="0"/>
    <xf numFmtId="0" fontId="205" fillId="31" borderId="0" applyNumberFormat="0" applyBorder="0" applyProtection="0"/>
    <xf numFmtId="0" fontId="52" fillId="31" borderId="0" applyNumberFormat="0" applyBorder="0" applyProtection="0"/>
    <xf numFmtId="0" fontId="205" fillId="31" borderId="0" applyNumberFormat="0" applyBorder="0" applyProtection="0"/>
    <xf numFmtId="0" fontId="205" fillId="31" borderId="0" applyNumberFormat="0" applyBorder="0" applyProtection="0"/>
    <xf numFmtId="0" fontId="205" fillId="31" borderId="0" applyNumberFormat="0" applyBorder="0" applyProtection="0"/>
    <xf numFmtId="0" fontId="205" fillId="31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165" fontId="43" fillId="34" borderId="0" applyNumberFormat="0" applyBorder="0" applyProtection="0"/>
    <xf numFmtId="0" fontId="52" fillId="33" borderId="0" applyNumberFormat="0" applyBorder="0" applyProtection="0"/>
    <xf numFmtId="169" fontId="44" fillId="34" borderId="0" applyNumberFormat="0" applyBorder="0" applyProtection="0"/>
    <xf numFmtId="0" fontId="205" fillId="33" borderId="0" applyNumberFormat="0" applyBorder="0" applyProtection="0"/>
    <xf numFmtId="0" fontId="52" fillId="33" borderId="0" applyNumberFormat="0" applyBorder="0" applyProtection="0"/>
    <xf numFmtId="0" fontId="205" fillId="33" borderId="0" applyNumberFormat="0" applyBorder="0" applyProtection="0"/>
    <xf numFmtId="0" fontId="52" fillId="33" borderId="0" applyNumberFormat="0" applyBorder="0" applyProtection="0"/>
    <xf numFmtId="0" fontId="205" fillId="33" borderId="0" applyNumberFormat="0" applyBorder="0" applyProtection="0"/>
    <xf numFmtId="0" fontId="52" fillId="33" borderId="0" applyNumberFormat="0" applyBorder="0" applyProtection="0"/>
    <xf numFmtId="0" fontId="205" fillId="33" borderId="0" applyNumberFormat="0" applyBorder="0" applyProtection="0"/>
    <xf numFmtId="0" fontId="205" fillId="33" borderId="0" applyNumberFormat="0" applyBorder="0" applyProtection="0"/>
    <xf numFmtId="0" fontId="205" fillId="33" borderId="0" applyNumberFormat="0" applyBorder="0" applyProtection="0"/>
    <xf numFmtId="0" fontId="205" fillId="33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165" fontId="43" fillId="23" borderId="0" applyNumberFormat="0" applyBorder="0" applyProtection="0"/>
    <xf numFmtId="0" fontId="52" fillId="35" borderId="0" applyNumberFormat="0" applyBorder="0" applyProtection="0"/>
    <xf numFmtId="169" fontId="44" fillId="23" borderId="0" applyNumberFormat="0" applyBorder="0" applyProtection="0"/>
    <xf numFmtId="0" fontId="205" fillId="35" borderId="0" applyNumberFormat="0" applyBorder="0" applyProtection="0"/>
    <xf numFmtId="0" fontId="52" fillId="35" borderId="0" applyNumberFormat="0" applyBorder="0" applyProtection="0"/>
    <xf numFmtId="0" fontId="205" fillId="35" borderId="0" applyNumberFormat="0" applyBorder="0" applyProtection="0"/>
    <xf numFmtId="0" fontId="52" fillId="35" borderId="0" applyNumberFormat="0" applyBorder="0" applyProtection="0"/>
    <xf numFmtId="0" fontId="205" fillId="35" borderId="0" applyNumberFormat="0" applyBorder="0" applyProtection="0"/>
    <xf numFmtId="0" fontId="52" fillId="35" borderId="0" applyNumberFormat="0" applyBorder="0" applyProtection="0"/>
    <xf numFmtId="0" fontId="205" fillId="35" borderId="0" applyNumberFormat="0" applyBorder="0" applyProtection="0"/>
    <xf numFmtId="0" fontId="205" fillId="35" borderId="0" applyNumberFormat="0" applyBorder="0" applyProtection="0"/>
    <xf numFmtId="0" fontId="205" fillId="35" borderId="0" applyNumberFormat="0" applyBorder="0" applyProtection="0"/>
    <xf numFmtId="0" fontId="205" fillId="35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165" fontId="43" fillId="37" borderId="0" applyNumberFormat="0" applyBorder="0" applyProtection="0"/>
    <xf numFmtId="0" fontId="52" fillId="36" borderId="0" applyNumberFormat="0" applyBorder="0" applyProtection="0"/>
    <xf numFmtId="169" fontId="44" fillId="37" borderId="0" applyNumberFormat="0" applyBorder="0" applyProtection="0"/>
    <xf numFmtId="0" fontId="205" fillId="36" borderId="0" applyNumberFormat="0" applyBorder="0" applyProtection="0"/>
    <xf numFmtId="0" fontId="52" fillId="36" borderId="0" applyNumberFormat="0" applyBorder="0" applyProtection="0"/>
    <xf numFmtId="0" fontId="205" fillId="36" borderId="0" applyNumberFormat="0" applyBorder="0" applyProtection="0"/>
    <xf numFmtId="0" fontId="52" fillId="36" borderId="0" applyNumberFormat="0" applyBorder="0" applyProtection="0"/>
    <xf numFmtId="0" fontId="205" fillId="36" borderId="0" applyNumberFormat="0" applyBorder="0" applyProtection="0"/>
    <xf numFmtId="0" fontId="52" fillId="36" borderId="0" applyNumberFormat="0" applyBorder="0" applyProtection="0"/>
    <xf numFmtId="0" fontId="205" fillId="36" borderId="0" applyNumberFormat="0" applyBorder="0" applyProtection="0"/>
    <xf numFmtId="0" fontId="205" fillId="36" borderId="0" applyNumberFormat="0" applyBorder="0" applyProtection="0"/>
    <xf numFmtId="0" fontId="205" fillId="36" borderId="0" applyNumberFormat="0" applyBorder="0" applyProtection="0"/>
    <xf numFmtId="0" fontId="205" fillId="36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7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29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1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3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5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2" fillId="36" borderId="0" applyNumberFormat="0" applyBorder="0" applyProtection="0"/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28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0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2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53" fillId="37" borderId="0" applyNumberFormat="0" applyBorder="0" applyProtection="0">
      <alignment vertical="center"/>
    </xf>
    <xf numFmtId="0" fontId="43" fillId="23" borderId="0" applyNumberFormat="0" applyBorder="0" applyProtection="0"/>
    <xf numFmtId="0" fontId="43" fillId="24" borderId="0" applyNumberFormat="0" applyBorder="0" applyProtection="0"/>
    <xf numFmtId="0" fontId="43" fillId="24" borderId="0" applyNumberFormat="0" applyBorder="0" applyProtection="0"/>
    <xf numFmtId="0" fontId="44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14" borderId="0" applyNumberFormat="0" applyBorder="0" applyProtection="0"/>
    <xf numFmtId="0" fontId="43" fillId="15" borderId="0" applyNumberFormat="0" applyBorder="0" applyProtection="0"/>
    <xf numFmtId="0" fontId="43" fillId="15" borderId="0" applyNumberFormat="0" applyBorder="0" applyProtection="0"/>
    <xf numFmtId="0" fontId="44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14" borderId="0" applyNumberFormat="0" applyBorder="0" applyProtection="0"/>
    <xf numFmtId="0" fontId="43" fillId="6" borderId="0" applyNumberFormat="0" applyBorder="0" applyProtection="0"/>
    <xf numFmtId="0" fontId="43" fillId="7" borderId="0" applyNumberFormat="0" applyBorder="0" applyProtection="0"/>
    <xf numFmtId="0" fontId="43" fillId="7" borderId="0" applyNumberFormat="0" applyBorder="0" applyProtection="0"/>
    <xf numFmtId="0" fontId="44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6" borderId="0" applyNumberFormat="0" applyBorder="0" applyProtection="0"/>
    <xf numFmtId="0" fontId="43" fillId="38" borderId="0" applyNumberFormat="0" applyBorder="0" applyProtection="0"/>
    <xf numFmtId="0" fontId="43" fillId="20" borderId="0" applyNumberFormat="0" applyBorder="0" applyProtection="0"/>
    <xf numFmtId="0" fontId="43" fillId="20" borderId="0" applyNumberFormat="0" applyBorder="0" applyProtection="0"/>
    <xf numFmtId="0" fontId="44" fillId="38" borderId="0" applyNumberFormat="0" applyBorder="0" applyProtection="0"/>
    <xf numFmtId="0" fontId="43" fillId="38" borderId="0" applyNumberFormat="0" applyBorder="0" applyProtection="0"/>
    <xf numFmtId="0" fontId="43" fillId="38" borderId="0" applyNumberFormat="0" applyBorder="0" applyProtection="0"/>
    <xf numFmtId="0" fontId="43" fillId="38" borderId="0" applyNumberFormat="0" applyBorder="0" applyProtection="0"/>
    <xf numFmtId="0" fontId="43" fillId="38" borderId="0" applyNumberFormat="0" applyBorder="0" applyProtection="0"/>
    <xf numFmtId="0" fontId="43" fillId="23" borderId="0" applyNumberFormat="0" applyBorder="0" applyProtection="0"/>
    <xf numFmtId="0" fontId="43" fillId="24" borderId="0" applyNumberFormat="0" applyBorder="0" applyProtection="0"/>
    <xf numFmtId="0" fontId="43" fillId="24" borderId="0" applyNumberFormat="0" applyBorder="0" applyProtection="0"/>
    <xf numFmtId="0" fontId="44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23" borderId="0" applyNumberFormat="0" applyBorder="0" applyProtection="0"/>
    <xf numFmtId="0" fontId="43" fillId="8" borderId="0" applyNumberFormat="0" applyBorder="0" applyProtection="0"/>
    <xf numFmtId="0" fontId="43" fillId="9" borderId="0" applyNumberFormat="0" applyBorder="0" applyProtection="0"/>
    <xf numFmtId="0" fontId="43" fillId="9" borderId="0" applyNumberFormat="0" applyBorder="0" applyProtection="0"/>
    <xf numFmtId="0" fontId="44" fillId="8" borderId="0" applyNumberFormat="0" applyBorder="0" applyProtection="0"/>
    <xf numFmtId="0" fontId="43" fillId="8" borderId="0" applyNumberFormat="0" applyBorder="0" applyProtection="0"/>
    <xf numFmtId="0" fontId="43" fillId="8" borderId="0" applyNumberFormat="0" applyBorder="0" applyProtection="0"/>
    <xf numFmtId="0" fontId="43" fillId="8" borderId="0" applyNumberFormat="0" applyBorder="0" applyProtection="0"/>
    <xf numFmtId="0" fontId="43" fillId="8" borderId="0" applyNumberFormat="0" applyBorder="0" applyProtection="0"/>
    <xf numFmtId="0" fontId="51" fillId="23" borderId="0" applyNumberFormat="0" applyBorder="0" applyProtection="0">
      <alignment vertical="center"/>
    </xf>
    <xf numFmtId="0" fontId="51" fillId="2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14" borderId="0" applyNumberFormat="0" applyBorder="0" applyProtection="0">
      <alignment vertical="center"/>
    </xf>
    <xf numFmtId="0" fontId="51" fillId="15" borderId="0" applyNumberFormat="0" applyBorder="0" applyProtection="0">
      <alignment vertical="center"/>
    </xf>
    <xf numFmtId="0" fontId="51" fillId="14" borderId="0" applyNumberFormat="0" applyBorder="0" applyProtection="0">
      <alignment vertical="center"/>
    </xf>
    <xf numFmtId="0" fontId="51" fillId="14" borderId="0" applyNumberFormat="0" applyBorder="0" applyProtection="0">
      <alignment vertical="center"/>
    </xf>
    <xf numFmtId="0" fontId="51" fillId="14" borderId="0" applyNumberFormat="0" applyBorder="0" applyProtection="0">
      <alignment vertical="center"/>
    </xf>
    <xf numFmtId="0" fontId="51" fillId="14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7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38" borderId="0" applyNumberFormat="0" applyBorder="0" applyProtection="0">
      <alignment vertical="center"/>
    </xf>
    <xf numFmtId="0" fontId="51" fillId="20" borderId="0" applyNumberFormat="0" applyBorder="0" applyProtection="0">
      <alignment vertical="center"/>
    </xf>
    <xf numFmtId="0" fontId="51" fillId="38" borderId="0" applyNumberFormat="0" applyBorder="0" applyProtection="0">
      <alignment vertical="center"/>
    </xf>
    <xf numFmtId="0" fontId="51" fillId="38" borderId="0" applyNumberFormat="0" applyBorder="0" applyProtection="0">
      <alignment vertical="center"/>
    </xf>
    <xf numFmtId="0" fontId="51" fillId="38" borderId="0" applyNumberFormat="0" applyBorder="0" applyProtection="0">
      <alignment vertical="center"/>
    </xf>
    <xf numFmtId="0" fontId="51" fillId="38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8" borderId="0" applyNumberFormat="0" applyBorder="0" applyProtection="0">
      <alignment vertical="center"/>
    </xf>
    <xf numFmtId="0" fontId="51" fillId="9" borderId="0" applyNumberFormat="0" applyBorder="0" applyProtection="0">
      <alignment vertical="center"/>
    </xf>
    <xf numFmtId="0" fontId="51" fillId="8" borderId="0" applyNumberFormat="0" applyBorder="0" applyProtection="0">
      <alignment vertical="center"/>
    </xf>
    <xf numFmtId="0" fontId="51" fillId="8" borderId="0" applyNumberFormat="0" applyBorder="0" applyProtection="0">
      <alignment vertical="center"/>
    </xf>
    <xf numFmtId="0" fontId="51" fillId="8" borderId="0" applyNumberFormat="0" applyBorder="0" applyProtection="0">
      <alignment vertical="center"/>
    </xf>
    <xf numFmtId="0" fontId="51" fillId="8" borderId="0" applyNumberFormat="0" applyBorder="0" applyProtection="0">
      <alignment vertical="center"/>
    </xf>
    <xf numFmtId="0" fontId="52" fillId="39" borderId="0" applyNumberFormat="0" applyBorder="0" applyProtection="0"/>
    <xf numFmtId="0" fontId="52" fillId="39" borderId="0" applyNumberFormat="0" applyBorder="0" applyProtection="0"/>
    <xf numFmtId="165" fontId="43" fillId="40" borderId="0" applyNumberFormat="0" applyBorder="0" applyProtection="0"/>
    <xf numFmtId="0" fontId="52" fillId="39" borderId="0" applyNumberFormat="0" applyBorder="0" applyProtection="0"/>
    <xf numFmtId="169" fontId="44" fillId="40" borderId="0" applyNumberFormat="0" applyBorder="0" applyProtection="0"/>
    <xf numFmtId="0" fontId="205" fillId="39" borderId="0" applyNumberFormat="0" applyBorder="0" applyProtection="0"/>
    <xf numFmtId="0" fontId="52" fillId="39" borderId="0" applyNumberFormat="0" applyBorder="0" applyProtection="0"/>
    <xf numFmtId="0" fontId="205" fillId="39" borderId="0" applyNumberFormat="0" applyBorder="0" applyProtection="0"/>
    <xf numFmtId="0" fontId="52" fillId="39" borderId="0" applyNumberFormat="0" applyBorder="0" applyProtection="0"/>
    <xf numFmtId="0" fontId="205" fillId="39" borderId="0" applyNumberFormat="0" applyBorder="0" applyProtection="0"/>
    <xf numFmtId="0" fontId="52" fillId="39" borderId="0" applyNumberFormat="0" applyBorder="0" applyProtection="0"/>
    <xf numFmtId="0" fontId="205" fillId="39" borderId="0" applyNumberFormat="0" applyBorder="0" applyProtection="0"/>
    <xf numFmtId="0" fontId="205" fillId="39" borderId="0" applyNumberFormat="0" applyBorder="0" applyProtection="0"/>
    <xf numFmtId="0" fontId="205" fillId="39" borderId="0" applyNumberFormat="0" applyBorder="0" applyProtection="0"/>
    <xf numFmtId="0" fontId="205" fillId="39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165" fontId="43" fillId="5" borderId="0" applyNumberFormat="0" applyBorder="0" applyProtection="0"/>
    <xf numFmtId="0" fontId="52" fillId="41" borderId="0" applyNumberFormat="0" applyBorder="0" applyProtection="0"/>
    <xf numFmtId="169" fontId="44" fillId="5" borderId="0" applyNumberFormat="0" applyBorder="0" applyProtection="0"/>
    <xf numFmtId="0" fontId="205" fillId="41" borderId="0" applyNumberFormat="0" applyBorder="0" applyProtection="0"/>
    <xf numFmtId="0" fontId="52" fillId="41" borderId="0" applyNumberFormat="0" applyBorder="0" applyProtection="0"/>
    <xf numFmtId="0" fontId="205" fillId="41" borderId="0" applyNumberFormat="0" applyBorder="0" applyProtection="0"/>
    <xf numFmtId="0" fontId="52" fillId="41" borderId="0" applyNumberFormat="0" applyBorder="0" applyProtection="0"/>
    <xf numFmtId="0" fontId="205" fillId="41" borderId="0" applyNumberFormat="0" applyBorder="0" applyProtection="0"/>
    <xf numFmtId="0" fontId="52" fillId="41" borderId="0" applyNumberFormat="0" applyBorder="0" applyProtection="0"/>
    <xf numFmtId="0" fontId="205" fillId="41" borderId="0" applyNumberFormat="0" applyBorder="0" applyProtection="0"/>
    <xf numFmtId="0" fontId="205" fillId="41" borderId="0" applyNumberFormat="0" applyBorder="0" applyProtection="0"/>
    <xf numFmtId="0" fontId="205" fillId="41" borderId="0" applyNumberFormat="0" applyBorder="0" applyProtection="0"/>
    <xf numFmtId="0" fontId="205" fillId="41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165" fontId="43" fillId="43" borderId="0" applyNumberFormat="0" applyBorder="0" applyProtection="0"/>
    <xf numFmtId="0" fontId="52" fillId="42" borderId="0" applyNumberFormat="0" applyBorder="0" applyProtection="0"/>
    <xf numFmtId="169" fontId="44" fillId="43" borderId="0" applyNumberFormat="0" applyBorder="0" applyProtection="0"/>
    <xf numFmtId="0" fontId="205" fillId="42" borderId="0" applyNumberFormat="0" applyBorder="0" applyProtection="0"/>
    <xf numFmtId="0" fontId="52" fillId="42" borderId="0" applyNumberFormat="0" applyBorder="0" applyProtection="0"/>
    <xf numFmtId="0" fontId="205" fillId="42" borderId="0" applyNumberFormat="0" applyBorder="0" applyProtection="0"/>
    <xf numFmtId="0" fontId="52" fillId="42" borderId="0" applyNumberFormat="0" applyBorder="0" applyProtection="0"/>
    <xf numFmtId="0" fontId="205" fillId="42" borderId="0" applyNumberFormat="0" applyBorder="0" applyProtection="0"/>
    <xf numFmtId="0" fontId="52" fillId="42" borderId="0" applyNumberFormat="0" applyBorder="0" applyProtection="0"/>
    <xf numFmtId="0" fontId="205" fillId="42" borderId="0" applyNumberFormat="0" applyBorder="0" applyProtection="0"/>
    <xf numFmtId="0" fontId="205" fillId="42" borderId="0" applyNumberFormat="0" applyBorder="0" applyProtection="0"/>
    <xf numFmtId="0" fontId="205" fillId="42" borderId="0" applyNumberFormat="0" applyBorder="0" applyProtection="0"/>
    <xf numFmtId="0" fontId="205" fillId="42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165" fontId="43" fillId="34" borderId="0" applyNumberFormat="0" applyBorder="0" applyProtection="0"/>
    <xf numFmtId="0" fontId="52" fillId="44" borderId="0" applyNumberFormat="0" applyBorder="0" applyProtection="0"/>
    <xf numFmtId="169" fontId="44" fillId="34" borderId="0" applyNumberFormat="0" applyBorder="0" applyProtection="0"/>
    <xf numFmtId="0" fontId="205" fillId="44" borderId="0" applyNumberFormat="0" applyBorder="0" applyProtection="0"/>
    <xf numFmtId="0" fontId="52" fillId="44" borderId="0" applyNumberFormat="0" applyBorder="0" applyProtection="0"/>
    <xf numFmtId="0" fontId="205" fillId="44" borderId="0" applyNumberFormat="0" applyBorder="0" applyProtection="0"/>
    <xf numFmtId="0" fontId="52" fillId="44" borderId="0" applyNumberFormat="0" applyBorder="0" applyProtection="0"/>
    <xf numFmtId="0" fontId="205" fillId="44" borderId="0" applyNumberFormat="0" applyBorder="0" applyProtection="0"/>
    <xf numFmtId="0" fontId="52" fillId="44" borderId="0" applyNumberFormat="0" applyBorder="0" applyProtection="0"/>
    <xf numFmtId="0" fontId="205" fillId="44" borderId="0" applyNumberFormat="0" applyBorder="0" applyProtection="0"/>
    <xf numFmtId="0" fontId="205" fillId="44" borderId="0" applyNumberFormat="0" applyBorder="0" applyProtection="0"/>
    <xf numFmtId="0" fontId="205" fillId="44" borderId="0" applyNumberFormat="0" applyBorder="0" applyProtection="0"/>
    <xf numFmtId="0" fontId="205" fillId="44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205" fillId="45" borderId="0" applyNumberFormat="0" applyBorder="0" applyProtection="0"/>
    <xf numFmtId="165" fontId="43" fillId="40" borderId="0" applyNumberFormat="0" applyBorder="0" applyProtection="0"/>
    <xf numFmtId="0" fontId="52" fillId="45" borderId="0" applyNumberFormat="0" applyBorder="0" applyProtection="0"/>
    <xf numFmtId="169" fontId="44" fillId="40" borderId="0" applyNumberFormat="0" applyBorder="0" applyProtection="0"/>
    <xf numFmtId="0" fontId="205" fillId="45" borderId="0" applyNumberFormat="0" applyBorder="0" applyProtection="0"/>
    <xf numFmtId="0" fontId="52" fillId="45" borderId="0" applyNumberFormat="0" applyBorder="0" applyProtection="0"/>
    <xf numFmtId="0" fontId="205" fillId="45" borderId="0" applyNumberFormat="0" applyBorder="0" applyProtection="0"/>
    <xf numFmtId="0" fontId="52" fillId="45" borderId="0" applyNumberFormat="0" applyBorder="0" applyProtection="0"/>
    <xf numFmtId="0" fontId="205" fillId="45" borderId="0" applyNumberFormat="0" applyBorder="0" applyProtection="0"/>
    <xf numFmtId="0" fontId="52" fillId="45" borderId="0" applyNumberFormat="0" applyBorder="0" applyProtection="0"/>
    <xf numFmtId="0" fontId="205" fillId="45" borderId="0" applyNumberFormat="0" applyBorder="0" applyProtection="0"/>
    <xf numFmtId="0" fontId="205" fillId="45" borderId="0" applyNumberFormat="0" applyBorder="0" applyProtection="0"/>
    <xf numFmtId="0" fontId="205" fillId="45" borderId="0" applyNumberFormat="0" applyBorder="0" applyProtection="0"/>
    <xf numFmtId="0" fontId="205" fillId="45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165" fontId="43" fillId="6" borderId="0" applyNumberFormat="0" applyBorder="0" applyProtection="0"/>
    <xf numFmtId="0" fontId="52" fillId="46" borderId="0" applyNumberFormat="0" applyBorder="0" applyProtection="0"/>
    <xf numFmtId="169" fontId="44" fillId="6" borderId="0" applyNumberFormat="0" applyBorder="0" applyProtection="0"/>
    <xf numFmtId="0" fontId="205" fillId="46" borderId="0" applyNumberFormat="0" applyBorder="0" applyProtection="0"/>
    <xf numFmtId="0" fontId="52" fillId="46" borderId="0" applyNumberFormat="0" applyBorder="0" applyProtection="0"/>
    <xf numFmtId="0" fontId="205" fillId="46" borderId="0" applyNumberFormat="0" applyBorder="0" applyProtection="0"/>
    <xf numFmtId="0" fontId="52" fillId="46" borderId="0" applyNumberFormat="0" applyBorder="0" applyProtection="0"/>
    <xf numFmtId="0" fontId="205" fillId="46" borderId="0" applyNumberFormat="0" applyBorder="0" applyProtection="0"/>
    <xf numFmtId="0" fontId="52" fillId="46" borderId="0" applyNumberFormat="0" applyBorder="0" applyProtection="0"/>
    <xf numFmtId="0" fontId="205" fillId="46" borderId="0" applyNumberFormat="0" applyBorder="0" applyProtection="0"/>
    <xf numFmtId="0" fontId="205" fillId="46" borderId="0" applyNumberFormat="0" applyBorder="0" applyProtection="0"/>
    <xf numFmtId="0" fontId="205" fillId="46" borderId="0" applyNumberFormat="0" applyBorder="0" applyProtection="0"/>
    <xf numFmtId="0" fontId="205" fillId="46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39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1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2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4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5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2" fillId="46" borderId="0" applyNumberFormat="0" applyBorder="0" applyProtection="0"/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34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40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32" fillId="23" borderId="0" applyNumberFormat="0" applyBorder="0" applyProtection="0"/>
    <xf numFmtId="0" fontId="32" fillId="24" borderId="0" applyNumberFormat="0" applyBorder="0" applyProtection="0"/>
    <xf numFmtId="0" fontId="32" fillId="23" borderId="0" applyNumberFormat="0" applyBorder="0" applyProtection="0"/>
    <xf numFmtId="0" fontId="32" fillId="23" borderId="0" applyNumberFormat="0" applyBorder="0" applyProtection="0"/>
    <xf numFmtId="0" fontId="32" fillId="23" borderId="0" applyNumberFormat="0" applyBorder="0" applyProtection="0"/>
    <xf numFmtId="0" fontId="32" fillId="14" borderId="0" applyNumberFormat="0" applyBorder="0" applyProtection="0"/>
    <xf numFmtId="0" fontId="32" fillId="15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32" fillId="14" borderId="0" applyNumberFormat="0" applyBorder="0" applyProtection="0"/>
    <xf numFmtId="0" fontId="32" fillId="6" borderId="0" applyNumberFormat="0" applyBorder="0" applyProtection="0"/>
    <xf numFmtId="0" fontId="32" fillId="7" borderId="0" applyNumberFormat="0" applyBorder="0" applyProtection="0"/>
    <xf numFmtId="0" fontId="32" fillId="6" borderId="0" applyNumberFormat="0" applyBorder="0" applyProtection="0"/>
    <xf numFmtId="0" fontId="32" fillId="6" borderId="0" applyNumberFormat="0" applyBorder="0" applyProtection="0"/>
    <xf numFmtId="0" fontId="32" fillId="6" borderId="0" applyNumberFormat="0" applyBorder="0" applyProtection="0"/>
    <xf numFmtId="0" fontId="32" fillId="10" borderId="0" applyNumberFormat="0" applyBorder="0" applyProtection="0"/>
    <xf numFmtId="0" fontId="32" fillId="11" borderId="0" applyNumberFormat="0" applyBorder="0" applyProtection="0"/>
    <xf numFmtId="0" fontId="32" fillId="10" borderId="0" applyNumberFormat="0" applyBorder="0" applyProtection="0"/>
    <xf numFmtId="0" fontId="32" fillId="10" borderId="0" applyNumberFormat="0" applyBorder="0" applyProtection="0"/>
    <xf numFmtId="0" fontId="32" fillId="10" borderId="0" applyNumberFormat="0" applyBorder="0" applyProtection="0"/>
    <xf numFmtId="0" fontId="32" fillId="23" borderId="0" applyNumberFormat="0" applyBorder="0" applyProtection="0"/>
    <xf numFmtId="0" fontId="32" fillId="24" borderId="0" applyNumberFormat="0" applyBorder="0" applyProtection="0"/>
    <xf numFmtId="0" fontId="32" fillId="23" borderId="0" applyNumberFormat="0" applyBorder="0" applyProtection="0"/>
    <xf numFmtId="0" fontId="32" fillId="23" borderId="0" applyNumberFormat="0" applyBorder="0" applyProtection="0"/>
    <xf numFmtId="0" fontId="32" fillId="23" borderId="0" applyNumberFormat="0" applyBorder="0" applyProtection="0"/>
    <xf numFmtId="0" fontId="32" fillId="5" borderId="0" applyNumberFormat="0" applyBorder="0" applyProtection="0"/>
    <xf numFmtId="0" fontId="32" fillId="5" borderId="0" applyNumberFormat="0" applyBorder="0" applyProtection="0"/>
    <xf numFmtId="0" fontId="32" fillId="5" borderId="0" applyNumberFormat="0" applyBorder="0" applyProtection="0"/>
    <xf numFmtId="0" fontId="32" fillId="5" borderId="0" applyNumberFormat="0" applyBorder="0" applyProtection="0"/>
    <xf numFmtId="0" fontId="32" fillId="5" borderId="0" applyNumberFormat="0" applyBorder="0" applyProtection="0"/>
    <xf numFmtId="0" fontId="45" fillId="23" borderId="0" applyNumberFormat="0" applyBorder="0" applyProtection="0">
      <alignment vertical="center"/>
    </xf>
    <xf numFmtId="0" fontId="45" fillId="24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5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14" borderId="0" applyNumberFormat="0" applyBorder="0" applyProtection="0">
      <alignment vertical="center"/>
    </xf>
    <xf numFmtId="0" fontId="45" fillId="6" borderId="0" applyNumberFormat="0" applyBorder="0" applyProtection="0">
      <alignment vertical="center"/>
    </xf>
    <xf numFmtId="0" fontId="45" fillId="7" borderId="0" applyNumberFormat="0" applyBorder="0" applyProtection="0">
      <alignment vertical="center"/>
    </xf>
    <xf numFmtId="0" fontId="45" fillId="6" borderId="0" applyNumberFormat="0" applyBorder="0" applyProtection="0">
      <alignment vertical="center"/>
    </xf>
    <xf numFmtId="0" fontId="45" fillId="6" borderId="0" applyNumberFormat="0" applyBorder="0" applyProtection="0">
      <alignment vertical="center"/>
    </xf>
    <xf numFmtId="0" fontId="45" fillId="6" borderId="0" applyNumberFormat="0" applyBorder="0" applyProtection="0">
      <alignment vertical="center"/>
    </xf>
    <xf numFmtId="0" fontId="45" fillId="10" borderId="0" applyNumberFormat="0" applyBorder="0" applyProtection="0">
      <alignment vertical="center"/>
    </xf>
    <xf numFmtId="0" fontId="45" fillId="11" borderId="0" applyNumberFormat="0" applyBorder="0" applyProtection="0">
      <alignment vertical="center"/>
    </xf>
    <xf numFmtId="0" fontId="45" fillId="10" borderId="0" applyNumberFormat="0" applyBorder="0" applyProtection="0">
      <alignment vertical="center"/>
    </xf>
    <xf numFmtId="0" fontId="45" fillId="10" borderId="0" applyNumberFormat="0" applyBorder="0" applyProtection="0">
      <alignment vertical="center"/>
    </xf>
    <xf numFmtId="0" fontId="45" fillId="10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24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23" borderId="0" applyNumberFormat="0" applyBorder="0" applyProtection="0">
      <alignment vertical="center"/>
    </xf>
    <xf numFmtId="0" fontId="45" fillId="5" borderId="0" applyNumberFormat="0" applyBorder="0" applyProtection="0">
      <alignment vertical="center"/>
    </xf>
    <xf numFmtId="0" fontId="45" fillId="5" borderId="0" applyNumberFormat="0" applyBorder="0" applyProtection="0">
      <alignment vertical="center"/>
    </xf>
    <xf numFmtId="0" fontId="45" fillId="5" borderId="0" applyNumberFormat="0" applyBorder="0" applyProtection="0">
      <alignment vertical="center"/>
    </xf>
    <xf numFmtId="0" fontId="45" fillId="5" borderId="0" applyNumberFormat="0" applyBorder="0" applyProtection="0">
      <alignment vertical="center"/>
    </xf>
    <xf numFmtId="0" fontId="45" fillId="5" borderId="0" applyNumberFormat="0" applyBorder="0" applyProtection="0">
      <alignment vertical="center"/>
    </xf>
    <xf numFmtId="165" fontId="32" fillId="47" borderId="0" applyNumberFormat="0" applyBorder="0" applyProtection="0"/>
    <xf numFmtId="0" fontId="52" fillId="48" borderId="0" applyNumberFormat="0" applyBorder="0" applyProtection="0"/>
    <xf numFmtId="169" fontId="32" fillId="47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165" fontId="32" fillId="5" borderId="0" applyNumberFormat="0" applyBorder="0" applyProtection="0"/>
    <xf numFmtId="0" fontId="52" fillId="49" borderId="0" applyNumberFormat="0" applyBorder="0" applyProtection="0"/>
    <xf numFmtId="169" fontId="32" fillId="5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165" fontId="32" fillId="43" borderId="0" applyNumberFormat="0" applyBorder="0" applyProtection="0"/>
    <xf numFmtId="0" fontId="52" fillId="50" borderId="0" applyNumberFormat="0" applyBorder="0" applyProtection="0"/>
    <xf numFmtId="169" fontId="32" fillId="43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165" fontId="32" fillId="51" borderId="0" applyNumberFormat="0" applyBorder="0" applyProtection="0"/>
    <xf numFmtId="0" fontId="52" fillId="52" borderId="0" applyNumberFormat="0" applyBorder="0" applyProtection="0"/>
    <xf numFmtId="169" fontId="32" fillId="51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165" fontId="32" fillId="53" borderId="0" applyNumberFormat="0" applyBorder="0" applyProtection="0"/>
    <xf numFmtId="0" fontId="52" fillId="54" borderId="0" applyNumberFormat="0" applyBorder="0" applyProtection="0"/>
    <xf numFmtId="169" fontId="32" fillId="53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165" fontId="32" fillId="21" borderId="0" applyNumberFormat="0" applyBorder="0" applyProtection="0"/>
    <xf numFmtId="0" fontId="52" fillId="55" borderId="0" applyNumberFormat="0" applyBorder="0" applyProtection="0"/>
    <xf numFmtId="169" fontId="32" fillId="21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2" fillId="48" borderId="0" applyNumberFormat="0" applyBorder="0" applyProtection="0"/>
    <xf numFmtId="0" fontId="54" fillId="48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2" fillId="49" borderId="0" applyNumberFormat="0" applyBorder="0" applyProtection="0"/>
    <xf numFmtId="0" fontId="54" fillId="49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2" fillId="50" borderId="0" applyNumberFormat="0" applyBorder="0" applyProtection="0"/>
    <xf numFmtId="0" fontId="54" fillId="50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2" fillId="52" borderId="0" applyNumberFormat="0" applyBorder="0" applyProtection="0"/>
    <xf numFmtId="0" fontId="54" fillId="52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2" fillId="54" borderId="0" applyNumberFormat="0" applyBorder="0" applyProtection="0"/>
    <xf numFmtId="0" fontId="54" fillId="54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2" fillId="55" borderId="0" applyNumberFormat="0" applyBorder="0" applyProtection="0"/>
    <xf numFmtId="0" fontId="54" fillId="55" borderId="0" applyNumberFormat="0" applyBorder="0" applyProtection="0"/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47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48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13" applyBorder="0"/>
    <xf numFmtId="165" fontId="32" fillId="56" borderId="0" applyNumberFormat="0" applyBorder="0" applyProtection="0"/>
    <xf numFmtId="0" fontId="54" fillId="57" borderId="0" applyNumberFormat="0" applyBorder="0" applyProtection="0"/>
    <xf numFmtId="169" fontId="32" fillId="56" borderId="0" applyNumberFormat="0" applyBorder="0" applyProtection="0"/>
    <xf numFmtId="0" fontId="54" fillId="57" borderId="0" applyNumberFormat="0" applyBorder="0" applyProtection="0"/>
    <xf numFmtId="0" fontId="54" fillId="58" borderId="0" applyNumberFormat="0" applyBorder="0" applyProtection="0"/>
    <xf numFmtId="165" fontId="32" fillId="59" borderId="0" applyNumberFormat="0" applyBorder="0" applyProtection="0"/>
    <xf numFmtId="0" fontId="57" fillId="58" borderId="0" applyNumberFormat="0" applyBorder="0" applyProtection="0"/>
    <xf numFmtId="169" fontId="32" fillId="59" borderId="0" applyNumberFormat="0" applyBorder="0" applyProtection="0"/>
    <xf numFmtId="0" fontId="57" fillId="58" borderId="0" applyNumberFormat="0" applyBorder="0" applyProtection="0"/>
    <xf numFmtId="165" fontId="32" fillId="60" borderId="0" applyNumberFormat="0" applyBorder="0" applyProtection="0"/>
    <xf numFmtId="0" fontId="57" fillId="61" borderId="0" applyNumberFormat="0" applyBorder="0" applyProtection="0"/>
    <xf numFmtId="169" fontId="32" fillId="60" borderId="0" applyNumberFormat="0" applyBorder="0" applyProtection="0"/>
    <xf numFmtId="0" fontId="57" fillId="61" borderId="0" applyNumberFormat="0" applyBorder="0" applyProtection="0"/>
    <xf numFmtId="165" fontId="32" fillId="51" borderId="0" applyNumberFormat="0" applyBorder="0" applyProtection="0"/>
    <xf numFmtId="0" fontId="57" fillId="62" borderId="0" applyNumberFormat="0" applyBorder="0" applyProtection="0"/>
    <xf numFmtId="169" fontId="32" fillId="51" borderId="0" applyNumberFormat="0" applyBorder="0" applyProtection="0"/>
    <xf numFmtId="0" fontId="57" fillId="62" borderId="0" applyNumberFormat="0" applyBorder="0" applyProtection="0"/>
    <xf numFmtId="165" fontId="32" fillId="53" borderId="0" applyNumberFormat="0" applyBorder="0" applyProtection="0"/>
    <xf numFmtId="0" fontId="57" fillId="63" borderId="0" applyNumberFormat="0" applyBorder="0" applyProtection="0"/>
    <xf numFmtId="169" fontId="32" fillId="53" borderId="0" applyNumberFormat="0" applyBorder="0" applyProtection="0"/>
    <xf numFmtId="0" fontId="57" fillId="63" borderId="0" applyNumberFormat="0" applyBorder="0" applyProtection="0"/>
    <xf numFmtId="165" fontId="32" fillId="64" borderId="0" applyNumberFormat="0" applyBorder="0" applyProtection="0"/>
    <xf numFmtId="0" fontId="57" fillId="65" borderId="0" applyNumberFormat="0" applyBorder="0" applyProtection="0"/>
    <xf numFmtId="169" fontId="32" fillId="64" borderId="0" applyNumberFormat="0" applyBorder="0" applyProtection="0"/>
    <xf numFmtId="0" fontId="57" fillId="65" borderId="0" applyNumberFormat="0" applyBorder="0" applyProtection="0"/>
    <xf numFmtId="170" fontId="58" fillId="0" borderId="0" applyFont="0" applyFill="0" applyBorder="0" applyProtection="0"/>
    <xf numFmtId="165" fontId="59" fillId="0" borderId="0" applyFont="0" applyFill="0" applyBorder="0" applyProtection="0"/>
    <xf numFmtId="171" fontId="58" fillId="0" borderId="0" applyFont="0" applyFill="0" applyBorder="0" applyProtection="0"/>
    <xf numFmtId="165" fontId="59" fillId="0" borderId="0" applyFont="0" applyFill="0" applyBorder="0" applyProtection="0"/>
    <xf numFmtId="3" fontId="60" fillId="0" borderId="0" applyNumberFormat="0" applyFill="0" applyBorder="0" applyProtection="0"/>
    <xf numFmtId="3" fontId="61" fillId="0" borderId="0" applyNumberFormat="0" applyFill="0" applyBorder="0" applyProtection="0"/>
    <xf numFmtId="172" fontId="58" fillId="0" borderId="0" applyFont="0" applyFill="0" applyBorder="0" applyProtection="0"/>
    <xf numFmtId="165" fontId="59" fillId="0" borderId="0" applyFont="0" applyFill="0" applyBorder="0" applyProtection="0"/>
    <xf numFmtId="173" fontId="58" fillId="0" borderId="0" applyFont="0" applyFill="0" applyBorder="0" applyProtection="0"/>
    <xf numFmtId="165" fontId="59" fillId="0" borderId="0" applyFont="0" applyFill="0" applyBorder="0" applyProtection="0"/>
    <xf numFmtId="165" fontId="8" fillId="30" borderId="0" applyNumberFormat="0" applyBorder="0" applyProtection="0"/>
    <xf numFmtId="0" fontId="62" fillId="66" borderId="0" applyNumberFormat="0" applyBorder="0" applyProtection="0"/>
    <xf numFmtId="169" fontId="8" fillId="30" borderId="0" applyNumberFormat="0" applyBorder="0" applyProtection="0"/>
    <xf numFmtId="0" fontId="62" fillId="66" borderId="0" applyNumberFormat="0" applyBorder="0" applyProtection="0"/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174" fontId="23" fillId="0" borderId="0" applyNumberFormat="0" applyFont="0"/>
    <xf numFmtId="174" fontId="23" fillId="0" borderId="0" applyNumberFormat="0" applyFont="0"/>
    <xf numFmtId="0" fontId="63" fillId="67" borderId="0"/>
    <xf numFmtId="175" fontId="4" fillId="0" borderId="0" applyNumberFormat="0" applyFill="0" applyBorder="0"/>
    <xf numFmtId="38" fontId="64" fillId="0" borderId="13" applyNumberFormat="0" applyFont="0" applyProtection="0"/>
    <xf numFmtId="176" fontId="65" fillId="0" borderId="0" applyFill="0" applyBorder="0" applyProtection="0">
      <alignment horizontal="right" vertical="top" wrapText="1"/>
    </xf>
    <xf numFmtId="165" fontId="59" fillId="0" borderId="0"/>
    <xf numFmtId="165" fontId="66" fillId="0" borderId="0"/>
    <xf numFmtId="165" fontId="59" fillId="0" borderId="0"/>
    <xf numFmtId="177" fontId="3" fillId="0" borderId="0" applyFill="0" applyBorder="0"/>
    <xf numFmtId="177" fontId="3" fillId="0" borderId="0" applyFill="0" applyBorder="0"/>
    <xf numFmtId="178" fontId="3" fillId="0" borderId="0" applyFill="0" applyBorder="0"/>
    <xf numFmtId="178" fontId="3" fillId="0" borderId="0" applyFill="0" applyBorder="0"/>
    <xf numFmtId="179" fontId="3" fillId="0" borderId="0" applyFill="0" applyBorder="0"/>
    <xf numFmtId="179" fontId="3" fillId="0" borderId="0" applyFill="0" applyBorder="0"/>
    <xf numFmtId="180" fontId="3" fillId="0" borderId="0" applyFill="0" applyBorder="0"/>
    <xf numFmtId="180" fontId="3" fillId="0" borderId="0" applyFill="0" applyBorder="0"/>
    <xf numFmtId="181" fontId="3" fillId="0" borderId="0" applyFill="0" applyBorder="0"/>
    <xf numFmtId="181" fontId="3" fillId="0" borderId="0" applyFill="0" applyBorder="0"/>
    <xf numFmtId="182" fontId="3" fillId="0" borderId="0" applyFill="0" applyBorder="0"/>
    <xf numFmtId="182" fontId="3" fillId="0" borderId="0" applyFill="0" applyBorder="0"/>
    <xf numFmtId="183" fontId="3" fillId="0" borderId="0" applyFill="0" applyBorder="0"/>
    <xf numFmtId="183" fontId="3" fillId="0" borderId="0" applyFill="0" applyBorder="0"/>
    <xf numFmtId="178" fontId="3" fillId="0" borderId="0" applyFill="0" applyBorder="0"/>
    <xf numFmtId="178" fontId="3" fillId="0" borderId="0" applyFill="0" applyBorder="0"/>
    <xf numFmtId="165" fontId="67" fillId="20" borderId="8" applyNumberFormat="0" applyProtection="0"/>
    <xf numFmtId="0" fontId="68" fillId="68" borderId="14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5" fontId="67" fillId="20" borderId="8" applyNumberFormat="0" applyProtection="0"/>
    <xf numFmtId="169" fontId="67" fillId="20" borderId="8" applyNumberFormat="0" applyProtection="0"/>
    <xf numFmtId="0" fontId="68" fillId="68" borderId="14" applyNumberFormat="0" applyProtection="0"/>
    <xf numFmtId="169" fontId="67" fillId="20" borderId="8" applyNumberFormat="0" applyProtection="0"/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0" fontId="46" fillId="20" borderId="15" applyBorder="0">
      <alignment horizontal="centerContinuous"/>
    </xf>
    <xf numFmtId="165" fontId="63" fillId="69" borderId="16" applyNumberFormat="0" applyProtection="0"/>
    <xf numFmtId="0" fontId="69" fillId="70" borderId="17" applyNumberFormat="0" applyProtection="0"/>
    <xf numFmtId="169" fontId="63" fillId="69" borderId="16" applyNumberFormat="0" applyProtection="0"/>
    <xf numFmtId="0" fontId="69" fillId="70" borderId="17" applyNumberFormat="0" applyProtection="0"/>
    <xf numFmtId="0" fontId="35" fillId="0" borderId="0" applyNumberFormat="0" applyFill="0" applyBorder="0" applyProtection="0">
      <alignment vertical="top"/>
      <protection locked="0"/>
    </xf>
    <xf numFmtId="38" fontId="70" fillId="0" borderId="0" applyNumberFormat="0" applyFill="0" applyBorder="0" applyProtection="0">
      <protection locked="0"/>
    </xf>
    <xf numFmtId="38" fontId="71" fillId="0" borderId="0" applyNumberFormat="0" applyFill="0" applyBorder="0" applyProtection="0">
      <protection locked="0"/>
    </xf>
    <xf numFmtId="38" fontId="72" fillId="0" borderId="0" applyNumberFormat="0" applyFill="0" applyBorder="0" applyProtection="0">
      <protection locked="0"/>
    </xf>
    <xf numFmtId="0" fontId="73" fillId="0" borderId="18">
      <alignment horizontal="center"/>
    </xf>
    <xf numFmtId="184" fontId="3" fillId="0" borderId="0"/>
    <xf numFmtId="184" fontId="3" fillId="0" borderId="0"/>
    <xf numFmtId="184" fontId="3" fillId="0" borderId="0"/>
    <xf numFmtId="184" fontId="3" fillId="0" borderId="0"/>
    <xf numFmtId="184" fontId="3" fillId="0" borderId="0"/>
    <xf numFmtId="184" fontId="3" fillId="0" borderId="0"/>
    <xf numFmtId="184" fontId="3" fillId="0" borderId="0"/>
    <xf numFmtId="184" fontId="3" fillId="0" borderId="0"/>
    <xf numFmtId="185" fontId="74" fillId="0" borderId="0"/>
    <xf numFmtId="175" fontId="4" fillId="0" borderId="0" applyFont="0" applyFill="0" applyBorder="0" applyProtection="0">
      <protection locked="0"/>
    </xf>
    <xf numFmtId="40" fontId="49" fillId="0" borderId="0" applyFont="0" applyFill="0" applyBorder="0" applyProtection="0">
      <protection locked="0"/>
    </xf>
    <xf numFmtId="40" fontId="49" fillId="0" borderId="0" applyFont="0" applyFill="0" applyBorder="0" applyProtection="0">
      <protection locked="0"/>
    </xf>
    <xf numFmtId="182" fontId="3" fillId="0" borderId="0" applyFont="0" applyFill="0" applyBorder="0" applyProtection="0"/>
    <xf numFmtId="182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186" fontId="3" fillId="0" borderId="0" applyFont="0" applyFill="0" applyBorder="0" applyProtection="0"/>
    <xf numFmtId="186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6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187" fontId="20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7" fontId="20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187" fontId="205" fillId="0" borderId="0" applyFont="0" applyFill="0" applyBorder="0" applyProtection="0"/>
    <xf numFmtId="43" fontId="23" fillId="0" borderId="0" applyFont="0" applyFill="0" applyBorder="0" applyProtection="0"/>
    <xf numFmtId="186" fontId="3" fillId="0" borderId="0" applyFont="0" applyFill="0" applyBorder="0" applyProtection="0"/>
    <xf numFmtId="188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8" fontId="3" fillId="0" borderId="0" applyFont="0" applyFill="0" applyBorder="0" applyProtection="0"/>
    <xf numFmtId="43" fontId="23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7" fontId="205" fillId="0" borderId="0" applyFont="0" applyFill="0" applyBorder="0" applyProtection="0"/>
    <xf numFmtId="43" fontId="2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187" fontId="205" fillId="0" borderId="0" applyFont="0" applyFill="0" applyBorder="0" applyProtection="0"/>
    <xf numFmtId="188" fontId="3" fillId="0" borderId="0" applyFont="0" applyFill="0" applyBorder="0" applyProtection="0"/>
    <xf numFmtId="43" fontId="75" fillId="0" borderId="0" applyFont="0" applyFill="0" applyBorder="0" applyProtection="0"/>
    <xf numFmtId="188" fontId="3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75" fillId="0" borderId="0" applyFont="0" applyFill="0" applyBorder="0" applyProtection="0"/>
    <xf numFmtId="43" fontId="7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187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0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9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186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188" fontId="3" fillId="0" borderId="0" applyFont="0" applyFill="0" applyBorder="0" applyProtection="0"/>
    <xf numFmtId="188" fontId="3" fillId="0" borderId="0" applyFont="0" applyFill="0" applyBorder="0" applyProtection="0"/>
    <xf numFmtId="186" fontId="3" fillId="0" borderId="0" applyFont="0" applyFill="0" applyBorder="0" applyProtection="0"/>
    <xf numFmtId="43" fontId="3" fillId="0" borderId="0" applyFont="0" applyFill="0" applyBorder="0" applyProtection="0"/>
    <xf numFmtId="188" fontId="3" fillId="0" borderId="0" applyFont="0" applyFill="0" applyBorder="0" applyProtection="0"/>
    <xf numFmtId="188" fontId="3" fillId="0" borderId="0" applyFont="0" applyFill="0" applyBorder="0" applyProtection="0"/>
    <xf numFmtId="188" fontId="3" fillId="0" borderId="0" applyFont="0" applyFill="0" applyBorder="0" applyProtection="0"/>
    <xf numFmtId="188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43" fontId="3" fillId="0" borderId="0" applyFont="0" applyFill="0" applyBorder="0" applyProtection="0"/>
    <xf numFmtId="3" fontId="49" fillId="0" borderId="0" applyFont="0" applyFill="0" applyBorder="0" applyProtection="0"/>
    <xf numFmtId="3" fontId="3" fillId="0" borderId="0" applyFont="0" applyFill="0" applyBorder="0" applyProtection="0"/>
    <xf numFmtId="3" fontId="3" fillId="0" borderId="0" applyFont="0" applyFill="0" applyBorder="0" applyProtection="0"/>
    <xf numFmtId="0" fontId="3" fillId="0" borderId="0" applyFont="0" applyFill="0" applyBorder="0" applyProtection="0"/>
    <xf numFmtId="0" fontId="3" fillId="0" borderId="0" applyFont="0" applyFill="0" applyBorder="0" applyProtection="0"/>
    <xf numFmtId="165" fontId="76" fillId="0" borderId="0" applyNumberFormat="0" applyFill="0" applyBorder="0" applyProtection="0">
      <alignment horizontal="left" vertical="top" wrapText="1"/>
    </xf>
    <xf numFmtId="0" fontId="77" fillId="0" borderId="0" applyNumberFormat="0">
      <alignment horizontal="left"/>
    </xf>
    <xf numFmtId="190" fontId="49" fillId="0" borderId="0" applyFont="0" applyFill="0" applyBorder="0" applyProtection="0">
      <protection locked="0"/>
    </xf>
    <xf numFmtId="190" fontId="49" fillId="0" borderId="0" applyFont="0" applyFill="0" applyBorder="0" applyProtection="0">
      <protection locked="0"/>
    </xf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1" fontId="78" fillId="0" borderId="19"/>
    <xf numFmtId="192" fontId="49" fillId="0" borderId="0" applyFont="0" applyFill="0" applyBorder="0" applyProtection="0">
      <protection locked="0"/>
    </xf>
    <xf numFmtId="192" fontId="49" fillId="0" borderId="0" applyFont="0" applyFill="0" applyBorder="0" applyProtection="0">
      <protection locked="0"/>
    </xf>
    <xf numFmtId="178" fontId="3" fillId="0" borderId="0" applyFont="0" applyFill="0" applyBorder="0" applyProtection="0"/>
    <xf numFmtId="178" fontId="3" fillId="0" borderId="0" applyFont="0" applyFill="0" applyBorder="0" applyProtection="0"/>
    <xf numFmtId="193" fontId="3" fillId="0" borderId="0" applyFont="0" applyFill="0" applyBorder="0" applyProtection="0"/>
    <xf numFmtId="193" fontId="3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167" fontId="3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167" fontId="3" fillId="0" borderId="0" applyFont="0" applyFill="0" applyBorder="0" applyProtection="0"/>
    <xf numFmtId="167" fontId="3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194" fontId="49" fillId="0" borderId="0" applyFont="0" applyFill="0" applyBorder="0" applyProtection="0"/>
    <xf numFmtId="195" fontId="79" fillId="0" borderId="0" applyFont="0" applyFill="0" applyBorder="0" applyProtection="0"/>
    <xf numFmtId="196" fontId="4" fillId="0" borderId="0" applyFont="0" applyFill="0" applyBorder="0" applyProtection="0"/>
    <xf numFmtId="165" fontId="80" fillId="20" borderId="0" applyNumberFormat="0" applyFont="0" applyFill="0" applyBorder="0" applyProtection="0">
      <alignment horizontal="left"/>
    </xf>
    <xf numFmtId="0" fontId="81" fillId="71" borderId="0">
      <alignment horizontal="centerContinuous"/>
    </xf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0" fontId="46" fillId="4" borderId="15" applyBorder="0"/>
    <xf numFmtId="165" fontId="49" fillId="0" borderId="0" applyFont="0" applyFill="0" applyBorder="0" applyProtection="0"/>
    <xf numFmtId="14" fontId="65" fillId="0" borderId="0" applyFill="0" applyBorder="0" applyProtection="0">
      <alignment horizontal="right" vertical="top" wrapText="1"/>
    </xf>
    <xf numFmtId="14" fontId="3" fillId="0" borderId="0" applyFill="0" applyBorder="0"/>
    <xf numFmtId="0" fontId="82" fillId="0" borderId="0" applyFill="0" applyBorder="0" applyProtection="0"/>
    <xf numFmtId="197" fontId="4" fillId="0" borderId="0" applyFont="0" applyFill="0" applyBorder="0" applyProtection="0">
      <alignment horizontal="left"/>
    </xf>
    <xf numFmtId="198" fontId="83" fillId="0" borderId="0" applyFont="0" applyFill="0" applyBorder="0" applyProtection="0">
      <protection locked="0"/>
    </xf>
    <xf numFmtId="39" fontId="48" fillId="0" borderId="0" applyFont="0" applyFill="0" applyBorder="0" applyProtection="0"/>
    <xf numFmtId="199" fontId="84" fillId="0" borderId="0" applyFont="0" applyFill="0" applyBorder="0"/>
    <xf numFmtId="38" fontId="5" fillId="0" borderId="20">
      <alignment vertical="center"/>
    </xf>
    <xf numFmtId="38" fontId="5" fillId="0" borderId="20">
      <alignment vertical="center"/>
    </xf>
    <xf numFmtId="38" fontId="3" fillId="0" borderId="0" applyFont="0" applyFill="0" applyBorder="0" applyProtection="0"/>
    <xf numFmtId="40" fontId="3" fillId="0" borderId="0" applyFont="0" applyFill="0" applyBorder="0" applyProtection="0"/>
    <xf numFmtId="200" fontId="85" fillId="0" borderId="0"/>
    <xf numFmtId="201" fontId="56" fillId="0" borderId="0" applyFont="0" applyFill="0" applyBorder="0" applyProtection="0"/>
    <xf numFmtId="202" fontId="3" fillId="0" borderId="0" applyFont="0" applyFill="0" applyBorder="0" applyProtection="0"/>
    <xf numFmtId="203" fontId="3" fillId="0" borderId="0" applyFont="0" applyFill="0" applyBorder="0" applyProtection="0"/>
    <xf numFmtId="202" fontId="3" fillId="0" borderId="0" applyFont="0" applyFill="0" applyBorder="0" applyProtection="0"/>
    <xf numFmtId="203" fontId="3" fillId="0" borderId="0" applyFont="0" applyFill="0" applyBorder="0" applyProtection="0"/>
    <xf numFmtId="202" fontId="3" fillId="0" borderId="0" applyFont="0" applyFill="0" applyBorder="0" applyProtection="0"/>
    <xf numFmtId="203" fontId="3" fillId="0" borderId="0" applyFont="0" applyFill="0" applyBorder="0" applyProtection="0"/>
    <xf numFmtId="202" fontId="3" fillId="0" borderId="0" applyFont="0" applyFill="0" applyBorder="0" applyProtection="0"/>
    <xf numFmtId="203" fontId="3" fillId="0" borderId="0" applyFont="0" applyFill="0" applyBorder="0" applyProtection="0"/>
    <xf numFmtId="202" fontId="3" fillId="0" borderId="0" applyFont="0" applyFill="0" applyBorder="0" applyProtection="0"/>
    <xf numFmtId="203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6" fontId="60" fillId="0" borderId="0" applyFont="0" applyFill="0" applyBorder="0" applyProtection="0"/>
    <xf numFmtId="207" fontId="60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4" fontId="3" fillId="0" borderId="0" applyFont="0" applyFill="0" applyBorder="0" applyProtection="0"/>
    <xf numFmtId="205" fontId="3" fillId="0" borderId="0" applyFont="0" applyFill="0" applyBorder="0" applyProtection="0"/>
    <xf numFmtId="208" fontId="56" fillId="0" borderId="0" applyFont="0" applyFill="0" applyBorder="0" applyProtection="0"/>
    <xf numFmtId="209" fontId="3" fillId="0" borderId="0" applyFont="0" applyFill="0" applyBorder="0" applyProtection="0"/>
    <xf numFmtId="205" fontId="3" fillId="0" borderId="0" applyFont="0" applyFill="0" applyBorder="0" applyProtection="0"/>
    <xf numFmtId="209" fontId="3" fillId="0" borderId="0" applyFont="0" applyFill="0" applyBorder="0" applyProtection="0"/>
    <xf numFmtId="205" fontId="3" fillId="0" borderId="0" applyFont="0" applyFill="0" applyBorder="0" applyProtection="0"/>
    <xf numFmtId="209" fontId="3" fillId="0" borderId="0" applyFont="0" applyFill="0" applyBorder="0" applyProtection="0"/>
    <xf numFmtId="205" fontId="3" fillId="0" borderId="0" applyFont="0" applyFill="0" applyBorder="0" applyProtection="0"/>
    <xf numFmtId="209" fontId="3" fillId="0" borderId="0" applyFont="0" applyFill="0" applyBorder="0" applyProtection="0"/>
    <xf numFmtId="205" fontId="3" fillId="0" borderId="0" applyFont="0" applyFill="0" applyBorder="0" applyProtection="0"/>
    <xf numFmtId="209" fontId="3" fillId="0" borderId="0" applyFont="0" applyFill="0" applyBorder="0" applyProtection="0"/>
    <xf numFmtId="205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11" fontId="60" fillId="0" borderId="0" applyFont="0" applyFill="0" applyBorder="0" applyProtection="0"/>
    <xf numFmtId="212" fontId="60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200" fontId="3" fillId="0" borderId="0" applyFont="0" applyFill="0" applyBorder="0" applyProtection="0"/>
    <xf numFmtId="210" fontId="3" fillId="0" borderId="0" applyFont="0" applyFill="0" applyBorder="0" applyProtection="0"/>
    <xf numFmtId="182" fontId="3" fillId="0" borderId="0" applyFill="0" applyBorder="0"/>
    <xf numFmtId="182" fontId="3" fillId="0" borderId="0" applyFill="0" applyBorder="0"/>
    <xf numFmtId="178" fontId="3" fillId="0" borderId="0" applyFill="0" applyBorder="0"/>
    <xf numFmtId="178" fontId="3" fillId="0" borderId="0" applyFill="0" applyBorder="0"/>
    <xf numFmtId="182" fontId="3" fillId="0" borderId="0" applyFill="0" applyBorder="0"/>
    <xf numFmtId="182" fontId="3" fillId="0" borderId="0" applyFill="0" applyBorder="0"/>
    <xf numFmtId="183" fontId="3" fillId="0" borderId="0" applyFill="0" applyBorder="0"/>
    <xf numFmtId="183" fontId="3" fillId="0" borderId="0" applyFill="0" applyBorder="0"/>
    <xf numFmtId="178" fontId="3" fillId="0" borderId="0" applyFill="0" applyBorder="0"/>
    <xf numFmtId="178" fontId="3" fillId="0" borderId="0" applyFill="0" applyBorder="0"/>
    <xf numFmtId="0" fontId="86" fillId="0" borderId="0" applyNumberFormat="0">
      <alignment horizontal="left"/>
    </xf>
    <xf numFmtId="3" fontId="87" fillId="0" borderId="0" applyFill="0" applyBorder="0">
      <alignment horizontal="left"/>
      <protection locked="0"/>
    </xf>
    <xf numFmtId="165" fontId="23" fillId="0" borderId="0" applyFont="0" applyFill="0" applyBorder="0" applyProtection="0"/>
    <xf numFmtId="165" fontId="80" fillId="0" borderId="0" applyFont="0" applyFill="0" applyBorder="0" applyProtection="0"/>
    <xf numFmtId="165" fontId="23" fillId="0" borderId="0" applyFont="0" applyFill="0" applyBorder="0" applyProtection="0"/>
    <xf numFmtId="213" fontId="3" fillId="0" borderId="0" applyFont="0" applyFill="0" applyBorder="0" applyProtection="0"/>
    <xf numFmtId="0" fontId="44" fillId="0" borderId="0"/>
    <xf numFmtId="165" fontId="88" fillId="0" borderId="0" applyNumberFormat="0" applyFill="0" applyBorder="0" applyProtection="0"/>
    <xf numFmtId="0" fontId="89" fillId="0" borderId="0" applyNumberFormat="0" applyFill="0" applyBorder="0" applyProtection="0"/>
    <xf numFmtId="169" fontId="88" fillId="0" borderId="0" applyNumberFormat="0" applyFill="0" applyBorder="0" applyProtection="0"/>
    <xf numFmtId="0" fontId="89" fillId="0" borderId="0" applyNumberFormat="0" applyFill="0" applyBorder="0" applyProtection="0"/>
    <xf numFmtId="165" fontId="46" fillId="69" borderId="0" applyNumberFormat="0" applyFont="0" applyBorder="0" applyProtection="0"/>
    <xf numFmtId="165" fontId="90" fillId="0" borderId="0" applyNumberFormat="0" applyFill="0" applyBorder="0" applyProtection="0"/>
    <xf numFmtId="214" fontId="91" fillId="0" borderId="0" applyFill="0" applyBorder="0">
      <alignment horizontal="right"/>
    </xf>
    <xf numFmtId="15" fontId="46" fillId="0" borderId="0" applyFont="0" applyFill="0" applyBorder="0" applyProtection="0">
      <alignment horizontal="center"/>
    </xf>
    <xf numFmtId="165" fontId="46" fillId="30" borderId="0" applyNumberFormat="0" applyFont="0" applyBorder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20" borderId="21" applyNumberFormat="0" applyProtection="0"/>
    <xf numFmtId="215" fontId="80" fillId="0" borderId="0" applyNumberFormat="0" applyFill="0" applyBorder="0" applyProtection="0"/>
    <xf numFmtId="215" fontId="92" fillId="0" borderId="0" applyNumberFormat="0" applyFill="0" applyBorder="0" applyProtection="0"/>
    <xf numFmtId="15" fontId="46" fillId="0" borderId="0" applyFont="0" applyFill="0" applyBorder="0" applyProtection="0">
      <alignment horizontal="center"/>
    </xf>
    <xf numFmtId="216" fontId="93" fillId="18" borderId="22">
      <protection locked="0"/>
    </xf>
    <xf numFmtId="215" fontId="94" fillId="18" borderId="22">
      <protection locked="0"/>
    </xf>
    <xf numFmtId="215" fontId="46" fillId="0" borderId="0" applyFont="0" applyFill="0" applyBorder="0" applyProtection="0"/>
    <xf numFmtId="216" fontId="46" fillId="0" borderId="0" applyFont="0" applyFill="0" applyBorder="0" applyProtection="0"/>
    <xf numFmtId="217" fontId="46" fillId="0" borderId="0" applyFont="0" applyFill="0" applyBorder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1" applyNumberFormat="0" applyFont="0" applyProtection="0"/>
    <xf numFmtId="165" fontId="46" fillId="0" borderId="23" applyNumberFormat="0" applyFont="0" applyProtection="0"/>
    <xf numFmtId="165" fontId="46" fillId="43" borderId="0" applyNumberFormat="0" applyFont="0" applyBorder="0" applyProtection="0"/>
    <xf numFmtId="218" fontId="95" fillId="0" borderId="0" applyFont="0" applyFill="0" applyBorder="0" applyProtection="0"/>
    <xf numFmtId="219" fontId="95" fillId="0" borderId="0" applyFont="0" applyFill="0" applyBorder="0" applyProtection="0"/>
    <xf numFmtId="2" fontId="49" fillId="0" borderId="0" applyFont="0" applyFill="0" applyBorder="0" applyProtection="0"/>
    <xf numFmtId="2" fontId="3" fillId="0" borderId="0" applyFont="0" applyFill="0" applyBorder="0" applyProtection="0"/>
    <xf numFmtId="2" fontId="3" fillId="0" borderId="0" applyFont="0" applyFill="0" applyBorder="0" applyProtection="0"/>
    <xf numFmtId="2" fontId="82" fillId="0" borderId="0" applyFill="0" applyBorder="0" applyProtection="0"/>
    <xf numFmtId="165" fontId="3" fillId="0" borderId="0"/>
    <xf numFmtId="165" fontId="3" fillId="0" borderId="0"/>
    <xf numFmtId="0" fontId="47" fillId="32" borderId="0">
      <alignment horizontal="right"/>
    </xf>
    <xf numFmtId="165" fontId="46" fillId="0" borderId="0" applyFont="0" applyFill="0" applyBorder="0" applyProtection="0"/>
    <xf numFmtId="165" fontId="96" fillId="32" borderId="0" applyNumberFormat="0" applyBorder="0" applyProtection="0"/>
    <xf numFmtId="0" fontId="97" fillId="72" borderId="0" applyNumberFormat="0" applyBorder="0" applyProtection="0"/>
    <xf numFmtId="169" fontId="96" fillId="32" borderId="0" applyNumberFormat="0" applyBorder="0" applyProtection="0"/>
    <xf numFmtId="0" fontId="97" fillId="72" borderId="0" applyNumberFormat="0" applyBorder="0" applyProtection="0"/>
    <xf numFmtId="38" fontId="23" fillId="20" borderId="0" applyNumberFormat="0" applyBorder="0" applyProtection="0"/>
    <xf numFmtId="38" fontId="23" fillId="20" borderId="0" applyNumberFormat="0" applyBorder="0" applyProtection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220" fontId="73" fillId="8" borderId="19" applyNumberFormat="0" applyFont="0"/>
    <xf numFmtId="165" fontId="98" fillId="0" borderId="0" applyNumberFormat="0" applyProtection="0">
      <alignment horizontal="center"/>
    </xf>
    <xf numFmtId="165" fontId="99" fillId="0" borderId="24" applyNumberFormat="0" applyProtection="0">
      <alignment horizontal="left"/>
    </xf>
    <xf numFmtId="165" fontId="99" fillId="0" borderId="24" applyNumberFormat="0" applyProtection="0">
      <alignment horizontal="left" vertical="center"/>
    </xf>
    <xf numFmtId="165" fontId="99" fillId="0" borderId="21">
      <alignment horizontal="left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 vertical="center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165" fontId="99" fillId="0" borderId="21">
      <alignment horizontal="left"/>
    </xf>
    <xf numFmtId="0" fontId="99" fillId="0" borderId="21">
      <alignment horizontal="left" vertical="center"/>
    </xf>
    <xf numFmtId="221" fontId="100" fillId="8" borderId="0">
      <alignment horizontal="left" vertical="top"/>
    </xf>
    <xf numFmtId="165" fontId="101" fillId="0" borderId="0" applyNumberFormat="0" applyFill="0" applyBorder="0" applyProtection="0"/>
    <xf numFmtId="0" fontId="102" fillId="0" borderId="25" applyNumberFormat="0" applyFill="0" applyProtection="0"/>
    <xf numFmtId="169" fontId="103" fillId="0" borderId="26" applyNumberFormat="0" applyFill="0" applyProtection="0"/>
    <xf numFmtId="0" fontId="102" fillId="0" borderId="25" applyNumberFormat="0" applyFill="0" applyProtection="0"/>
    <xf numFmtId="165" fontId="99" fillId="0" borderId="0" applyNumberFormat="0" applyFill="0" applyBorder="0" applyProtection="0"/>
    <xf numFmtId="0" fontId="104" fillId="0" borderId="27" applyNumberFormat="0" applyFill="0" applyProtection="0"/>
    <xf numFmtId="169" fontId="105" fillId="0" borderId="28" applyNumberFormat="0" applyFill="0" applyProtection="0"/>
    <xf numFmtId="0" fontId="104" fillId="0" borderId="27" applyNumberFormat="0" applyFill="0" applyProtection="0"/>
    <xf numFmtId="165" fontId="106" fillId="0" borderId="29" applyNumberFormat="0" applyFill="0" applyProtection="0"/>
    <xf numFmtId="0" fontId="107" fillId="0" borderId="30" applyNumberFormat="0" applyFill="0" applyProtection="0"/>
    <xf numFmtId="169" fontId="106" fillId="0" borderId="29" applyNumberFormat="0" applyFill="0" applyProtection="0"/>
    <xf numFmtId="0" fontId="107" fillId="0" borderId="30" applyNumberFormat="0" applyFill="0" applyProtection="0"/>
    <xf numFmtId="165" fontId="106" fillId="0" borderId="0" applyNumberFormat="0" applyFill="0" applyBorder="0" applyProtection="0"/>
    <xf numFmtId="0" fontId="107" fillId="0" borderId="0" applyNumberFormat="0" applyFill="0" applyBorder="0" applyProtection="0"/>
    <xf numFmtId="169" fontId="106" fillId="0" borderId="0" applyNumberFormat="0" applyFill="0" applyBorder="0" applyProtection="0"/>
    <xf numFmtId="0" fontId="107" fillId="0" borderId="0" applyNumberFormat="0" applyFill="0" applyBorder="0" applyProtection="0"/>
    <xf numFmtId="165" fontId="108" fillId="0" borderId="0"/>
    <xf numFmtId="165" fontId="99" fillId="0" borderId="0"/>
    <xf numFmtId="165" fontId="109" fillId="0" borderId="0"/>
    <xf numFmtId="165" fontId="60" fillId="0" borderId="0"/>
    <xf numFmtId="165" fontId="80" fillId="0" borderId="0"/>
    <xf numFmtId="165" fontId="110" fillId="0" borderId="0"/>
    <xf numFmtId="165" fontId="3" fillId="0" borderId="0">
      <alignment horizontal="center"/>
    </xf>
    <xf numFmtId="165" fontId="3" fillId="0" borderId="0">
      <alignment horizontal="center"/>
    </xf>
    <xf numFmtId="0" fontId="111" fillId="0" borderId="0" applyNumberFormat="0" applyFill="0" applyBorder="0" applyProtection="0"/>
    <xf numFmtId="0" fontId="112" fillId="0" borderId="0" applyNumberFormat="0" applyFill="0" applyBorder="0" applyProtection="0">
      <alignment vertical="top"/>
      <protection locked="0"/>
    </xf>
    <xf numFmtId="0" fontId="112" fillId="0" borderId="0" applyNumberFormat="0" applyFill="0" applyBorder="0" applyProtection="0">
      <alignment vertical="top"/>
      <protection locked="0"/>
    </xf>
    <xf numFmtId="0" fontId="111" fillId="0" borderId="0" applyNumberFormat="0" applyFill="0" applyBorder="0" applyProtection="0"/>
    <xf numFmtId="0" fontId="111" fillId="0" borderId="0" applyNumberFormat="0" applyFill="0" applyBorder="0" applyProtection="0"/>
    <xf numFmtId="0" fontId="111" fillId="0" borderId="0" applyNumberFormat="0" applyFill="0" applyBorder="0" applyProtection="0"/>
    <xf numFmtId="0" fontId="35" fillId="0" borderId="0" applyNumberFormat="0" applyFill="0" applyBorder="0" applyProtection="0">
      <alignment vertical="top"/>
      <protection locked="0"/>
    </xf>
    <xf numFmtId="0" fontId="35" fillId="0" borderId="0" applyNumberFormat="0" applyFill="0" applyBorder="0" applyProtection="0">
      <alignment vertical="top"/>
      <protection locked="0"/>
    </xf>
    <xf numFmtId="0" fontId="111" fillId="0" borderId="0" applyNumberFormat="0" applyFill="0" applyBorder="0" applyProtection="0"/>
    <xf numFmtId="165" fontId="113" fillId="0" borderId="0"/>
    <xf numFmtId="165" fontId="114" fillId="8" borderId="0">
      <alignment horizontal="left" wrapText="1" indent="2"/>
    </xf>
    <xf numFmtId="175" fontId="115" fillId="0" borderId="31" applyFill="0" applyBorder="0">
      <alignment horizontal="center"/>
      <protection locked="0"/>
    </xf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0" fontId="23" fillId="8" borderId="19" applyNumberFormat="0" applyBorder="0" applyProtection="0"/>
    <xf numFmtId="198" fontId="115" fillId="0" borderId="0" applyFill="0" applyBorder="0">
      <protection locked="0"/>
    </xf>
    <xf numFmtId="165" fontId="116" fillId="37" borderId="8" applyNumberFormat="0" applyProtection="0"/>
    <xf numFmtId="0" fontId="117" fillId="37" borderId="14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9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9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165" fontId="116" fillId="37" borderId="8" applyNumberFormat="0" applyProtection="0"/>
    <xf numFmtId="0" fontId="117" fillId="37" borderId="14" applyNumberFormat="0" applyProtection="0"/>
    <xf numFmtId="219" fontId="3" fillId="0" borderId="0" applyFont="0" applyFill="0" applyBorder="0" applyProtection="0"/>
    <xf numFmtId="219" fontId="3" fillId="0" borderId="0" applyFont="0" applyFill="0" applyBorder="0" applyProtection="0"/>
    <xf numFmtId="219" fontId="3" fillId="0" borderId="0" applyFont="0" applyFill="0" applyBorder="0" applyProtection="0"/>
    <xf numFmtId="43" fontId="3" fillId="0" borderId="0" applyFont="0" applyFill="0" applyBorder="0" applyProtection="0"/>
    <xf numFmtId="38" fontId="118" fillId="0" borderId="0"/>
    <xf numFmtId="38" fontId="119" fillId="0" borderId="0"/>
    <xf numFmtId="38" fontId="120" fillId="0" borderId="0"/>
    <xf numFmtId="38" fontId="121" fillId="0" borderId="0"/>
    <xf numFmtId="165" fontId="122" fillId="0" borderId="0"/>
    <xf numFmtId="165" fontId="122" fillId="0" borderId="0"/>
    <xf numFmtId="165" fontId="122" fillId="0" borderId="0"/>
    <xf numFmtId="0" fontId="123" fillId="0" borderId="0" applyNumberFormat="0" applyFill="0" applyBorder="0" applyProtection="0">
      <alignment vertical="top"/>
      <protection locked="0"/>
    </xf>
    <xf numFmtId="182" fontId="3" fillId="0" borderId="0" applyFill="0" applyBorder="0"/>
    <xf numFmtId="182" fontId="3" fillId="0" borderId="0" applyFill="0" applyBorder="0"/>
    <xf numFmtId="178" fontId="3" fillId="0" borderId="0" applyFill="0" applyBorder="0"/>
    <xf numFmtId="178" fontId="3" fillId="0" borderId="0" applyFill="0" applyBorder="0"/>
    <xf numFmtId="182" fontId="3" fillId="0" borderId="0" applyFill="0" applyBorder="0"/>
    <xf numFmtId="182" fontId="3" fillId="0" borderId="0" applyFill="0" applyBorder="0"/>
    <xf numFmtId="183" fontId="3" fillId="0" borderId="0" applyFill="0" applyBorder="0"/>
    <xf numFmtId="183" fontId="3" fillId="0" borderId="0" applyFill="0" applyBorder="0"/>
    <xf numFmtId="178" fontId="3" fillId="0" borderId="0" applyFill="0" applyBorder="0"/>
    <xf numFmtId="178" fontId="3" fillId="0" borderId="0" applyFill="0" applyBorder="0"/>
    <xf numFmtId="165" fontId="124" fillId="0" borderId="32" applyNumberFormat="0" applyFill="0" applyProtection="0"/>
    <xf numFmtId="0" fontId="125" fillId="0" borderId="33" applyNumberFormat="0" applyFill="0" applyProtection="0"/>
    <xf numFmtId="169" fontId="124" fillId="0" borderId="32" applyNumberFormat="0" applyFill="0" applyProtection="0"/>
    <xf numFmtId="0" fontId="125" fillId="0" borderId="33" applyNumberFormat="0" applyFill="0" applyProtection="0"/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222" fontId="99" fillId="20" borderId="34">
      <alignment horizontal="left"/>
    </xf>
    <xf numFmtId="165" fontId="3" fillId="0" borderId="0">
      <alignment horizontal="center"/>
    </xf>
    <xf numFmtId="165" fontId="3" fillId="0" borderId="0">
      <alignment horizontal="center"/>
    </xf>
    <xf numFmtId="0" fontId="46" fillId="38" borderId="0"/>
    <xf numFmtId="41" fontId="3" fillId="0" borderId="0" applyFont="0" applyFill="0" applyBorder="0" applyProtection="0"/>
    <xf numFmtId="43" fontId="3" fillId="0" borderId="0" applyFont="0" applyFill="0" applyBorder="0" applyProtection="0"/>
    <xf numFmtId="223" fontId="3" fillId="0" borderId="0" applyFont="0" applyFill="0" applyBorder="0" applyProtection="0"/>
    <xf numFmtId="224" fontId="3" fillId="0" borderId="0" applyFont="0" applyFill="0" applyBorder="0" applyProtection="0"/>
    <xf numFmtId="225" fontId="3" fillId="0" borderId="0" applyFont="0" applyFill="0" applyBorder="0" applyProtection="0"/>
    <xf numFmtId="167" fontId="3" fillId="0" borderId="0" applyFont="0" applyFill="0" applyBorder="0" applyProtection="0"/>
    <xf numFmtId="226" fontId="3" fillId="0" borderId="0" applyFont="0" applyFill="0" applyBorder="0" applyProtection="0"/>
    <xf numFmtId="165" fontId="5" fillId="0" borderId="0" applyNumberFormat="0">
      <alignment horizontal="right"/>
    </xf>
    <xf numFmtId="165" fontId="60" fillId="0" borderId="0" applyNumberFormat="0" applyFont="0" applyFill="0"/>
    <xf numFmtId="165" fontId="126" fillId="18" borderId="0" applyNumberFormat="0" applyBorder="0" applyProtection="0"/>
    <xf numFmtId="0" fontId="127" fillId="73" borderId="0" applyNumberFormat="0" applyBorder="0" applyProtection="0"/>
    <xf numFmtId="0" fontId="128" fillId="73" borderId="0" applyNumberFormat="0" applyBorder="0" applyProtection="0"/>
    <xf numFmtId="169" fontId="126" fillId="18" borderId="0" applyNumberFormat="0" applyBorder="0" applyProtection="0"/>
    <xf numFmtId="0" fontId="127" fillId="73" borderId="0" applyNumberFormat="0" applyBorder="0" applyProtection="0"/>
    <xf numFmtId="37" fontId="129" fillId="0" borderId="0"/>
    <xf numFmtId="0" fontId="130" fillId="0" borderId="0"/>
    <xf numFmtId="165" fontId="113" fillId="0" borderId="0"/>
    <xf numFmtId="165" fontId="113" fillId="0" borderId="0"/>
    <xf numFmtId="165" fontId="113" fillId="0" borderId="0"/>
    <xf numFmtId="165" fontId="113" fillId="0" borderId="0"/>
    <xf numFmtId="165" fontId="113" fillId="0" borderId="0"/>
    <xf numFmtId="165" fontId="113" fillId="0" borderId="0"/>
    <xf numFmtId="165" fontId="113" fillId="0" borderId="0"/>
    <xf numFmtId="165" fontId="113" fillId="0" borderId="0"/>
    <xf numFmtId="227" fontId="3" fillId="0" borderId="0"/>
    <xf numFmtId="165" fontId="3" fillId="0" borderId="0"/>
    <xf numFmtId="165" fontId="3" fillId="0" borderId="0"/>
    <xf numFmtId="0" fontId="3" fillId="0" borderId="0"/>
    <xf numFmtId="227" fontId="3" fillId="0" borderId="0"/>
    <xf numFmtId="0" fontId="131" fillId="0" borderId="0"/>
    <xf numFmtId="38" fontId="3" fillId="0" borderId="0"/>
    <xf numFmtId="38" fontId="3" fillId="0" borderId="0"/>
    <xf numFmtId="228" fontId="3" fillId="0" borderId="0" applyFont="0" applyFill="0" applyBorder="0" applyProtection="0"/>
    <xf numFmtId="228" fontId="3" fillId="0" borderId="0" applyFont="0" applyFill="0" applyBorder="0" applyProtection="0"/>
    <xf numFmtId="0" fontId="3" fillId="0" borderId="0"/>
    <xf numFmtId="0" fontId="3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0" fontId="205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0" fontId="44" fillId="0" borderId="0"/>
    <xf numFmtId="0" fontId="205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0" fontId="44" fillId="0" borderId="0"/>
    <xf numFmtId="0" fontId="23" fillId="0" borderId="0">
      <alignment horizontal="left"/>
    </xf>
    <xf numFmtId="0" fontId="23" fillId="0" borderId="0">
      <alignment horizontal="left"/>
    </xf>
    <xf numFmtId="0" fontId="23" fillId="0" borderId="0">
      <alignment horizontal="left"/>
    </xf>
    <xf numFmtId="0" fontId="23" fillId="0" borderId="0">
      <alignment horizontal="left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5" fillId="0" borderId="0"/>
    <xf numFmtId="165" fontId="205" fillId="0" borderId="0"/>
    <xf numFmtId="165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5" fillId="0" borderId="0"/>
    <xf numFmtId="165" fontId="205" fillId="0" borderId="0"/>
    <xf numFmtId="165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205" fillId="0" borderId="0"/>
    <xf numFmtId="0" fontId="205" fillId="0" borderId="0">
      <alignment vertical="center"/>
    </xf>
    <xf numFmtId="0" fontId="205" fillId="0" borderId="0">
      <alignment vertical="center"/>
    </xf>
    <xf numFmtId="0" fontId="23" fillId="0" borderId="0"/>
    <xf numFmtId="0" fontId="205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169" fontId="205" fillId="0" borderId="0"/>
    <xf numFmtId="169" fontId="205" fillId="0" borderId="0"/>
    <xf numFmtId="165" fontId="205" fillId="0" borderId="0"/>
    <xf numFmtId="169" fontId="205" fillId="0" borderId="0"/>
    <xf numFmtId="165" fontId="205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0" fontId="44" fillId="0" borderId="0"/>
    <xf numFmtId="0" fontId="44" fillId="0" borderId="0"/>
    <xf numFmtId="0" fontId="205" fillId="0" borderId="0"/>
    <xf numFmtId="0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0" fontId="205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0" fontId="205" fillId="0" borderId="0"/>
    <xf numFmtId="169" fontId="3" fillId="0" borderId="0">
      <alignment vertical="center"/>
    </xf>
    <xf numFmtId="0" fontId="205" fillId="0" borderId="0"/>
    <xf numFmtId="0" fontId="205" fillId="0" borderId="0"/>
    <xf numFmtId="165" fontId="3" fillId="0" borderId="0"/>
    <xf numFmtId="0" fontId="205" fillId="0" borderId="0"/>
    <xf numFmtId="169" fontId="3" fillId="0" borderId="0">
      <alignment vertical="center"/>
    </xf>
    <xf numFmtId="0" fontId="205" fillId="0" borderId="0"/>
    <xf numFmtId="169" fontId="3" fillId="0" borderId="0">
      <alignment vertical="center"/>
    </xf>
    <xf numFmtId="0" fontId="23" fillId="0" borderId="0"/>
    <xf numFmtId="0" fontId="205" fillId="0" borderId="0"/>
    <xf numFmtId="169" fontId="3" fillId="0" borderId="0">
      <alignment vertical="center"/>
    </xf>
    <xf numFmtId="0" fontId="205" fillId="0" borderId="0"/>
    <xf numFmtId="0" fontId="205" fillId="0" borderId="0"/>
    <xf numFmtId="0" fontId="23" fillId="0" borderId="0"/>
    <xf numFmtId="0" fontId="3" fillId="0" borderId="0"/>
    <xf numFmtId="0" fontId="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44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3" fillId="0" borderId="0"/>
    <xf numFmtId="0" fontId="205" fillId="0" borderId="0"/>
    <xf numFmtId="165" fontId="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" fillId="0" borderId="0"/>
    <xf numFmtId="0" fontId="205" fillId="0" borderId="0"/>
    <xf numFmtId="0" fontId="205" fillId="0" borderId="0"/>
    <xf numFmtId="169" fontId="44" fillId="0" borderId="0">
      <alignment vertical="center"/>
    </xf>
    <xf numFmtId="0" fontId="205" fillId="0" borderId="0"/>
    <xf numFmtId="0" fontId="52" fillId="0" borderId="0"/>
    <xf numFmtId="169" fontId="44" fillId="0" borderId="0">
      <alignment vertical="center"/>
    </xf>
    <xf numFmtId="0" fontId="23" fillId="0" borderId="0">
      <alignment horizontal="left"/>
    </xf>
    <xf numFmtId="0" fontId="23" fillId="0" borderId="0">
      <alignment horizontal="left"/>
    </xf>
    <xf numFmtId="0" fontId="3" fillId="0" borderId="0"/>
    <xf numFmtId="169" fontId="44" fillId="0" borderId="0">
      <alignment vertical="center"/>
    </xf>
    <xf numFmtId="0" fontId="114" fillId="0" borderId="0"/>
    <xf numFmtId="0" fontId="114" fillId="0" borderId="0"/>
    <xf numFmtId="0" fontId="75" fillId="0" borderId="0"/>
    <xf numFmtId="0" fontId="3" fillId="0" borderId="0"/>
    <xf numFmtId="0" fontId="3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0" fontId="205" fillId="0" borderId="0"/>
    <xf numFmtId="0" fontId="205" fillId="0" borderId="0"/>
    <xf numFmtId="0" fontId="205" fillId="0" borderId="0"/>
    <xf numFmtId="169" fontId="44" fillId="0" borderId="0">
      <alignment vertical="center"/>
    </xf>
    <xf numFmtId="0" fontId="205" fillId="0" borderId="0"/>
    <xf numFmtId="0" fontId="2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5" fontId="3" fillId="0" borderId="0"/>
    <xf numFmtId="0" fontId="3" fillId="0" borderId="0"/>
    <xf numFmtId="0" fontId="132" fillId="0" borderId="0"/>
    <xf numFmtId="0" fontId="3" fillId="0" borderId="0"/>
    <xf numFmtId="169" fontId="44" fillId="0" borderId="0">
      <alignment vertical="center"/>
    </xf>
    <xf numFmtId="0" fontId="132" fillId="0" borderId="0"/>
    <xf numFmtId="169" fontId="44" fillId="0" borderId="0">
      <alignment vertical="center"/>
    </xf>
    <xf numFmtId="0" fontId="23" fillId="0" borderId="0"/>
    <xf numFmtId="0" fontId="3" fillId="0" borderId="0"/>
    <xf numFmtId="169" fontId="44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3" fillId="0" borderId="0"/>
    <xf numFmtId="0" fontId="43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52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52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52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0" fontId="3" fillId="0" borderId="0"/>
    <xf numFmtId="169" fontId="20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05" fillId="0" borderId="0"/>
    <xf numFmtId="0" fontId="3" fillId="0" borderId="0"/>
    <xf numFmtId="0" fontId="3" fillId="0" borderId="0"/>
    <xf numFmtId="165" fontId="3" fillId="0" borderId="0"/>
    <xf numFmtId="169" fontId="205" fillId="0" borderId="0"/>
    <xf numFmtId="169" fontId="205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169" fontId="205" fillId="0" borderId="0"/>
    <xf numFmtId="0" fontId="3" fillId="0" borderId="0"/>
    <xf numFmtId="0" fontId="44" fillId="0" borderId="0"/>
    <xf numFmtId="0" fontId="43" fillId="0" borderId="0"/>
    <xf numFmtId="0" fontId="3" fillId="0" borderId="0"/>
    <xf numFmtId="169" fontId="205" fillId="0" borderId="0"/>
    <xf numFmtId="0" fontId="3" fillId="0" borderId="0"/>
    <xf numFmtId="165" fontId="3" fillId="0" borderId="0"/>
    <xf numFmtId="0" fontId="43" fillId="0" borderId="0"/>
    <xf numFmtId="169" fontId="205" fillId="0" borderId="0"/>
    <xf numFmtId="0" fontId="205" fillId="0" borderId="0"/>
    <xf numFmtId="169" fontId="205" fillId="0" borderId="0"/>
    <xf numFmtId="0" fontId="23" fillId="0" borderId="0"/>
    <xf numFmtId="0" fontId="205" fillId="0" borderId="0"/>
    <xf numFmtId="0" fontId="3" fillId="0" borderId="0"/>
    <xf numFmtId="0" fontId="44" fillId="0" borderId="0"/>
    <xf numFmtId="0" fontId="3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205" fillId="0" borderId="0"/>
    <xf numFmtId="0" fontId="3" fillId="0" borderId="0"/>
    <xf numFmtId="0" fontId="3" fillId="0" borderId="0"/>
    <xf numFmtId="0" fontId="205" fillId="0" borderId="0"/>
    <xf numFmtId="0" fontId="3" fillId="0" borderId="0"/>
    <xf numFmtId="165" fontId="3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0" fontId="43" fillId="0" borderId="0"/>
    <xf numFmtId="0" fontId="3" fillId="0" borderId="0"/>
    <xf numFmtId="169" fontId="205" fillId="0" borderId="0"/>
    <xf numFmtId="0" fontId="3" fillId="0" borderId="0"/>
    <xf numFmtId="165" fontId="3" fillId="0" borderId="0"/>
    <xf numFmtId="0" fontId="44" fillId="0" borderId="0"/>
    <xf numFmtId="169" fontId="205" fillId="0" borderId="0"/>
    <xf numFmtId="0" fontId="205" fillId="0" borderId="0"/>
    <xf numFmtId="169" fontId="205" fillId="0" borderId="0"/>
    <xf numFmtId="0" fontId="23" fillId="0" borderId="0"/>
    <xf numFmtId="169" fontId="205" fillId="0" borderId="0"/>
    <xf numFmtId="0" fontId="2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205" fillId="0" borderId="0"/>
    <xf numFmtId="0" fontId="205" fillId="0" borderId="0"/>
    <xf numFmtId="0" fontId="43" fillId="0" borderId="0"/>
    <xf numFmtId="0" fontId="43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43" fillId="0" borderId="0"/>
    <xf numFmtId="165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165" fontId="3" fillId="0" borderId="0"/>
    <xf numFmtId="0" fontId="44" fillId="0" borderId="0"/>
    <xf numFmtId="169" fontId="205" fillId="0" borderId="0"/>
    <xf numFmtId="0" fontId="23" fillId="0" borderId="0"/>
    <xf numFmtId="169" fontId="205" fillId="0" borderId="0"/>
    <xf numFmtId="169" fontId="205" fillId="0" borderId="0"/>
    <xf numFmtId="169" fontId="205" fillId="0" borderId="0"/>
    <xf numFmtId="0" fontId="75" fillId="0" borderId="0"/>
    <xf numFmtId="0" fontId="44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3" fillId="0" borderId="0"/>
    <xf numFmtId="0" fontId="3" fillId="0" borderId="0"/>
    <xf numFmtId="0" fontId="205" fillId="0" borderId="0"/>
    <xf numFmtId="0" fontId="205" fillId="0" borderId="0"/>
    <xf numFmtId="0" fontId="3" fillId="0" borderId="0"/>
    <xf numFmtId="0" fontId="3" fillId="0" borderId="0"/>
    <xf numFmtId="0" fontId="3" fillId="0" borderId="0"/>
    <xf numFmtId="0" fontId="205" fillId="0" borderId="0"/>
    <xf numFmtId="0" fontId="205" fillId="0" borderId="0"/>
    <xf numFmtId="0" fontId="43" fillId="0" borderId="0"/>
    <xf numFmtId="165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5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0" fontId="205" fillId="0" borderId="0"/>
    <xf numFmtId="0" fontId="133" fillId="0" borderId="0"/>
    <xf numFmtId="0" fontId="133" fillId="0" borderId="0"/>
    <xf numFmtId="0" fontId="205" fillId="0" borderId="0"/>
    <xf numFmtId="0" fontId="1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165" fontId="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165" fontId="3" fillId="0" borderId="0"/>
    <xf numFmtId="169" fontId="205" fillId="0" borderId="0"/>
    <xf numFmtId="0" fontId="75" fillId="0" borderId="0"/>
    <xf numFmtId="169" fontId="205" fillId="0" borderId="0"/>
    <xf numFmtId="169" fontId="205" fillId="0" borderId="0"/>
    <xf numFmtId="169" fontId="20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165" fontId="3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165" fontId="3" fillId="0" borderId="0"/>
    <xf numFmtId="169" fontId="205" fillId="0" borderId="0"/>
    <xf numFmtId="0" fontId="43" fillId="0" borderId="0"/>
    <xf numFmtId="169" fontId="205" fillId="0" borderId="0"/>
    <xf numFmtId="169" fontId="205" fillId="0" borderId="0"/>
    <xf numFmtId="169" fontId="205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48" fillId="0" borderId="0"/>
    <xf numFmtId="0" fontId="3" fillId="0" borderId="0"/>
    <xf numFmtId="165" fontId="3" fillId="0" borderId="0"/>
    <xf numFmtId="165" fontId="49" fillId="0" borderId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0" fontId="205" fillId="8" borderId="35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9" fontId="75" fillId="8" borderId="7" applyNumberFormat="0" applyFont="0" applyProtection="0"/>
    <xf numFmtId="165" fontId="3" fillId="0" borderId="0"/>
    <xf numFmtId="165" fontId="3" fillId="0" borderId="0"/>
    <xf numFmtId="0" fontId="205" fillId="8" borderId="35" applyNumberFormat="0" applyFont="0" applyProtection="0"/>
    <xf numFmtId="2" fontId="74" fillId="0" borderId="0"/>
    <xf numFmtId="0" fontId="3" fillId="0" borderId="0"/>
    <xf numFmtId="165" fontId="3" fillId="0" borderId="0"/>
    <xf numFmtId="165" fontId="3" fillId="0" borderId="0"/>
    <xf numFmtId="165" fontId="135" fillId="0" borderId="0"/>
    <xf numFmtId="165" fontId="136" fillId="20" borderId="36" applyNumberFormat="0" applyProtection="0"/>
    <xf numFmtId="0" fontId="137" fillId="68" borderId="37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5" fontId="136" fillId="20" borderId="36" applyNumberFormat="0" applyProtection="0"/>
    <xf numFmtId="169" fontId="136" fillId="20" borderId="36" applyNumberFormat="0" applyProtection="0"/>
    <xf numFmtId="0" fontId="137" fillId="68" borderId="37" applyNumberFormat="0" applyProtection="0"/>
    <xf numFmtId="169" fontId="136" fillId="20" borderId="36" applyNumberFormat="0" applyProtection="0"/>
    <xf numFmtId="229" fontId="3" fillId="0" borderId="0" applyFill="0" applyBorder="0"/>
    <xf numFmtId="229" fontId="3" fillId="0" borderId="0" applyFill="0" applyBorder="0"/>
    <xf numFmtId="230" fontId="95" fillId="0" borderId="0" applyFont="0" applyFill="0" applyBorder="0" applyProtection="0"/>
    <xf numFmtId="231" fontId="95" fillId="0" borderId="0" applyFont="0" applyFill="0" applyBorder="0" applyProtection="0"/>
    <xf numFmtId="174" fontId="84" fillId="0" borderId="38" applyFont="0" applyFill="0" applyBorder="0" applyProtection="0">
      <alignment horizontal="right"/>
    </xf>
    <xf numFmtId="232" fontId="4" fillId="0" borderId="0" applyFont="0" applyFill="0" applyBorder="0" applyProtection="0"/>
    <xf numFmtId="175" fontId="49" fillId="0" borderId="0" applyFont="0" applyFill="0" applyBorder="0" applyProtection="0">
      <protection locked="0"/>
    </xf>
    <xf numFmtId="175" fontId="49" fillId="0" borderId="0" applyFont="0" applyFill="0" applyBorder="0" applyProtection="0">
      <protection locked="0"/>
    </xf>
    <xf numFmtId="10" fontId="49" fillId="0" borderId="0" applyFont="0" applyFill="0" applyBorder="0" applyProtection="0">
      <protection locked="0"/>
    </xf>
    <xf numFmtId="10" fontId="49" fillId="0" borderId="0" applyFont="0" applyFill="0" applyBorder="0" applyProtection="0">
      <protection locked="0"/>
    </xf>
    <xf numFmtId="181" fontId="3" fillId="0" borderId="0" applyFont="0" applyFill="0" applyBorder="0" applyProtection="0"/>
    <xf numFmtId="181" fontId="3" fillId="0" borderId="0" applyFont="0" applyFill="0" applyBorder="0" applyProtection="0"/>
    <xf numFmtId="233" fontId="3" fillId="0" borderId="0" applyFont="0" applyFill="0" applyBorder="0" applyProtection="0"/>
    <xf numFmtId="10" fontId="3" fillId="0" borderId="0" applyFont="0" applyFill="0" applyBorder="0" applyProtection="0"/>
    <xf numFmtId="10" fontId="3" fillId="0" borderId="0" applyFont="0" applyFill="0" applyBorder="0" applyProtection="0"/>
    <xf numFmtId="10" fontId="3" fillId="0" borderId="0" applyFont="0" applyFill="0" applyBorder="0" applyProtection="0"/>
    <xf numFmtId="234" fontId="3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133" fillId="0" borderId="0" applyFont="0" applyFill="0" applyBorder="0" applyProtection="0"/>
    <xf numFmtId="9" fontId="133" fillId="0" borderId="0" applyFont="0" applyFill="0" applyBorder="0" applyProtection="0"/>
    <xf numFmtId="9" fontId="133" fillId="0" borderId="0" applyFont="0" applyFill="0" applyBorder="0" applyProtection="0"/>
    <xf numFmtId="9" fontId="4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205" fillId="0" borderId="0" applyFont="0" applyFill="0" applyBorder="0" applyProtection="0"/>
    <xf numFmtId="9" fontId="43" fillId="0" borderId="0" applyFont="0" applyFill="0" applyBorder="0" applyProtection="0"/>
    <xf numFmtId="9" fontId="44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4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43" fillId="0" borderId="0" applyFont="0" applyFill="0" applyBorder="0" applyProtection="0"/>
    <xf numFmtId="9" fontId="44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43" fillId="0" borderId="0" applyFont="0" applyFill="0" applyBorder="0" applyProtection="0"/>
    <xf numFmtId="9" fontId="44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10" fontId="64" fillId="4" borderId="0"/>
    <xf numFmtId="182" fontId="3" fillId="0" borderId="0" applyFill="0" applyBorder="0"/>
    <xf numFmtId="182" fontId="3" fillId="0" borderId="0" applyFill="0" applyBorder="0"/>
    <xf numFmtId="178" fontId="3" fillId="0" borderId="0" applyFill="0" applyBorder="0"/>
    <xf numFmtId="178" fontId="3" fillId="0" borderId="0" applyFill="0" applyBorder="0"/>
    <xf numFmtId="182" fontId="3" fillId="0" borderId="0" applyFill="0" applyBorder="0"/>
    <xf numFmtId="182" fontId="3" fillId="0" borderId="0" applyFill="0" applyBorder="0"/>
    <xf numFmtId="183" fontId="3" fillId="0" borderId="0" applyFill="0" applyBorder="0"/>
    <xf numFmtId="183" fontId="3" fillId="0" borderId="0" applyFill="0" applyBorder="0"/>
    <xf numFmtId="178" fontId="3" fillId="0" borderId="0" applyFill="0" applyBorder="0"/>
    <xf numFmtId="178" fontId="3" fillId="0" borderId="0" applyFill="0" applyBorder="0"/>
    <xf numFmtId="165" fontId="3" fillId="0" borderId="0"/>
    <xf numFmtId="165" fontId="3" fillId="0" borderId="0"/>
    <xf numFmtId="4" fontId="138" fillId="0" borderId="0" applyFont="0" applyFill="0" applyBorder="0" applyProtection="0">
      <alignment horizontal="right" vertical="top" wrapText="1"/>
    </xf>
    <xf numFmtId="9" fontId="5" fillId="0" borderId="0" applyFont="0" applyFill="0" applyBorder="0" applyProtection="0"/>
    <xf numFmtId="0" fontId="5" fillId="0" borderId="0" applyNumberFormat="0" applyFont="0" applyFill="0" applyBorder="0" applyProtection="0">
      <alignment horizontal="left"/>
    </xf>
    <xf numFmtId="15" fontId="5" fillId="0" borderId="0" applyFont="0" applyFill="0" applyBorder="0" applyProtection="0"/>
    <xf numFmtId="4" fontId="5" fillId="0" borderId="0" applyFont="0" applyFill="0" applyBorder="0" applyProtection="0"/>
    <xf numFmtId="0" fontId="139" fillId="0" borderId="39">
      <alignment horizontal="center"/>
    </xf>
    <xf numFmtId="3" fontId="5" fillId="0" borderId="0" applyFont="0" applyFill="0" applyBorder="0" applyProtection="0"/>
    <xf numFmtId="0" fontId="5" fillId="74" borderId="0" applyNumberFormat="0" applyFont="0" applyBorder="0" applyProtection="0"/>
    <xf numFmtId="1" fontId="138" fillId="0" borderId="0">
      <alignment horizontal="center" vertical="top" wrapText="1"/>
    </xf>
    <xf numFmtId="3" fontId="140" fillId="0" borderId="0" applyFill="0" applyBorder="0" applyProtection="0"/>
    <xf numFmtId="3" fontId="60" fillId="0" borderId="0" applyFill="0" applyBorder="0" applyProtection="0"/>
    <xf numFmtId="3" fontId="60" fillId="0" borderId="0" applyFill="0" applyBorder="0" applyProtection="0"/>
    <xf numFmtId="3" fontId="140" fillId="0" borderId="0" applyFill="0" applyBorder="0" applyProtection="0"/>
    <xf numFmtId="235" fontId="4" fillId="0" borderId="0" applyNumberFormat="0" applyFill="0" applyBorder="0" applyProtection="0">
      <alignment horizontal="left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3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141" fillId="18" borderId="36" applyNumberFormat="0" applyProtection="0">
      <alignment vertical="center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4" fontId="3" fillId="1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30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59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6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21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4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60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75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3" fillId="43" borderId="36" applyNumberFormat="0" applyProtection="0">
      <alignment horizontal="right" vertical="center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80" fillId="76" borderId="36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3" fillId="2" borderId="40" applyNumberFormat="0" applyProtection="0">
      <alignment horizontal="left" vertical="center" indent="1"/>
    </xf>
    <xf numFmtId="4" fontId="99" fillId="77" borderId="0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2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4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38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69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0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3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141" fillId="8" borderId="36" applyNumberFormat="0" applyProtection="0">
      <alignment vertical="center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8" borderId="36" applyNumberFormat="0" applyProtection="0">
      <alignment horizontal="left" vertical="center" indent="1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3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3" fillId="28" borderId="36" applyNumberFormat="0" applyProtection="0">
      <alignment horizontal="left" vertical="center" indent="1"/>
    </xf>
    <xf numFmtId="0" fontId="142" fillId="0" borderId="0"/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65" fontId="144" fillId="0" borderId="41"/>
    <xf numFmtId="176" fontId="145" fillId="0" borderId="0"/>
    <xf numFmtId="0" fontId="146" fillId="78" borderId="0"/>
    <xf numFmtId="0" fontId="147" fillId="78" borderId="0"/>
    <xf numFmtId="0" fontId="148" fillId="78" borderId="42"/>
    <xf numFmtId="0" fontId="148" fillId="78" borderId="0"/>
    <xf numFmtId="0" fontId="146" fillId="4" borderId="42">
      <protection locked="0"/>
    </xf>
    <xf numFmtId="0" fontId="146" fillId="78" borderId="0"/>
    <xf numFmtId="0" fontId="149" fillId="79" borderId="0"/>
    <xf numFmtId="0" fontId="149" fillId="43" borderId="0"/>
    <xf numFmtId="0" fontId="149" fillId="6" borderId="0"/>
    <xf numFmtId="236" fontId="3" fillId="0" borderId="0" applyFont="0" applyFill="0" applyBorder="0" applyProtection="0"/>
    <xf numFmtId="223" fontId="3" fillId="0" borderId="0" applyFont="0" applyFill="0" applyBorder="0" applyProtection="0"/>
    <xf numFmtId="38" fontId="5" fillId="80" borderId="0" applyNumberFormat="0" applyFont="0" applyBorder="0" applyProtection="0"/>
    <xf numFmtId="38" fontId="5" fillId="80" borderId="0" applyNumberFormat="0" applyFont="0" applyBorder="0" applyProtection="0"/>
    <xf numFmtId="0" fontId="205" fillId="0" borderId="0"/>
    <xf numFmtId="0" fontId="3" fillId="0" borderId="0"/>
    <xf numFmtId="0" fontId="3" fillId="0" borderId="0"/>
    <xf numFmtId="165" fontId="47" fillId="0" borderId="0"/>
    <xf numFmtId="0" fontId="3" fillId="0" borderId="0"/>
    <xf numFmtId="165" fontId="5" fillId="0" borderId="0"/>
    <xf numFmtId="165" fontId="5" fillId="0" borderId="0"/>
    <xf numFmtId="0" fontId="48" fillId="0" borderId="0"/>
    <xf numFmtId="0" fontId="3" fillId="0" borderId="0"/>
    <xf numFmtId="169" fontId="73" fillId="0" borderId="0" applyNumberFormat="0" applyFill="0" applyBorder="0" applyProtection="0">
      <alignment horizontal="center"/>
    </xf>
    <xf numFmtId="165" fontId="150" fillId="8" borderId="0">
      <alignment wrapText="1"/>
    </xf>
    <xf numFmtId="165" fontId="151" fillId="0" borderId="43"/>
    <xf numFmtId="165" fontId="152" fillId="0" borderId="0" applyNumberFormat="0"/>
    <xf numFmtId="40" fontId="153" fillId="0" borderId="0" applyBorder="0">
      <alignment horizontal="right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0" fontId="154" fillId="1" borderId="21">
      <alignment horizontal="left" vertical="center" wrapText="1"/>
    </xf>
    <xf numFmtId="38" fontId="155" fillId="0" borderId="0" applyFill="0" applyBorder="0" applyProtection="0"/>
    <xf numFmtId="234" fontId="3" fillId="0" borderId="0" applyFill="0" applyBorder="0" applyProtection="0"/>
    <xf numFmtId="38" fontId="156" fillId="0" borderId="31" applyBorder="0">
      <alignment horizontal="right"/>
      <protection locked="0"/>
    </xf>
    <xf numFmtId="165" fontId="76" fillId="80" borderId="0" applyNumberFormat="0" applyProtection="0">
      <alignment horizontal="center"/>
    </xf>
    <xf numFmtId="49" fontId="46" fillId="0" borderId="0" applyFont="0" applyFill="0" applyBorder="0" applyProtection="0"/>
    <xf numFmtId="49" fontId="3" fillId="0" borderId="0" applyFill="0" applyBorder="0"/>
    <xf numFmtId="237" fontId="3" fillId="0" borderId="0" applyFill="0" applyBorder="0"/>
    <xf numFmtId="237" fontId="3" fillId="0" borderId="0" applyFill="0" applyBorder="0"/>
    <xf numFmtId="238" fontId="3" fillId="0" borderId="0" applyFill="0" applyBorder="0"/>
    <xf numFmtId="238" fontId="3" fillId="0" borderId="0" applyFill="0" applyBorder="0"/>
    <xf numFmtId="0" fontId="3" fillId="0" borderId="0">
      <alignment horizontal="right"/>
    </xf>
    <xf numFmtId="239" fontId="4" fillId="0" borderId="0" applyFont="0" applyFill="0" applyBorder="0" applyProtection="0"/>
    <xf numFmtId="240" fontId="4" fillId="0" borderId="0" applyFont="0" applyFill="0" applyBorder="0" applyProtection="0"/>
    <xf numFmtId="0" fontId="3" fillId="0" borderId="0">
      <alignment horizontal="right"/>
    </xf>
    <xf numFmtId="0" fontId="3" fillId="0" borderId="0">
      <alignment horizontal="right"/>
    </xf>
    <xf numFmtId="0" fontId="3" fillId="0" borderId="0">
      <alignment horizontal="right"/>
    </xf>
    <xf numFmtId="18" fontId="83" fillId="0" borderId="0" applyFont="0" applyFill="0" applyBorder="0" applyProtection="0">
      <alignment horizontal="left"/>
    </xf>
    <xf numFmtId="165" fontId="157" fillId="0" borderId="0" applyFill="0" applyBorder="0">
      <alignment horizontal="right"/>
    </xf>
    <xf numFmtId="165" fontId="158" fillId="0" borderId="0" applyNumberFormat="0" applyFill="0" applyBorder="0" applyProtection="0"/>
    <xf numFmtId="0" fontId="159" fillId="0" borderId="0" applyNumberFormat="0" applyFill="0" applyBorder="0" applyProtection="0"/>
    <xf numFmtId="169" fontId="158" fillId="0" borderId="0" applyNumberFormat="0" applyFill="0" applyBorder="0" applyProtection="0"/>
    <xf numFmtId="0" fontId="159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0" fontId="160" fillId="0" borderId="0" applyNumberFormat="0" applyFill="0" applyBorder="0" applyProtection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37" fontId="141" fillId="0" borderId="34" applyNumberFormat="0" applyFont="0" applyFill="0"/>
    <xf numFmtId="165" fontId="3" fillId="0" borderId="44" applyNumberFormat="0" applyFont="0" applyFill="0" applyProtection="0"/>
    <xf numFmtId="165" fontId="3" fillId="0" borderId="44" applyNumberFormat="0" applyFont="0" applyFill="0" applyProtection="0"/>
    <xf numFmtId="0" fontId="161" fillId="0" borderId="45" applyNumberFormat="0" applyFill="0" applyProtection="0"/>
    <xf numFmtId="169" fontId="162" fillId="0" borderId="46" applyNumberFormat="0" applyFill="0" applyProtection="0"/>
    <xf numFmtId="0" fontId="161" fillId="0" borderId="45" applyNumberFormat="0" applyFill="0" applyProtection="0"/>
    <xf numFmtId="169" fontId="162" fillId="0" borderId="46" applyNumberFormat="0" applyFill="0" applyProtection="0"/>
    <xf numFmtId="10" fontId="163" fillId="0" borderId="47" applyNumberFormat="0" applyFont="0" applyFill="0" applyProtection="0"/>
    <xf numFmtId="165" fontId="3" fillId="0" borderId="0"/>
    <xf numFmtId="165" fontId="3" fillId="0" borderId="0"/>
    <xf numFmtId="43" fontId="3" fillId="0" borderId="0" applyFont="0" applyFill="0" applyBorder="0" applyProtection="0"/>
    <xf numFmtId="165" fontId="3" fillId="0" borderId="0">
      <alignment horizontal="center" textRotation="180"/>
    </xf>
    <xf numFmtId="165" fontId="3" fillId="0" borderId="0">
      <alignment horizontal="center" textRotation="180"/>
    </xf>
    <xf numFmtId="241" fontId="3" fillId="0" borderId="0" applyFont="0" applyFill="0" applyBorder="0" applyProtection="0"/>
    <xf numFmtId="242" fontId="3" fillId="0" borderId="0" applyFont="0" applyFill="0" applyBorder="0" applyProtection="0"/>
    <xf numFmtId="241" fontId="3" fillId="0" borderId="0" applyFont="0" applyFill="0" applyBorder="0" applyProtection="0"/>
    <xf numFmtId="242" fontId="3" fillId="0" borderId="0" applyFont="0" applyFill="0" applyBorder="0" applyProtection="0"/>
    <xf numFmtId="243" fontId="3" fillId="0" borderId="0" applyFont="0" applyFill="0" applyBorder="0" applyProtection="0"/>
    <xf numFmtId="244" fontId="3" fillId="0" borderId="0" applyFont="0" applyFill="0" applyBorder="0" applyProtection="0"/>
    <xf numFmtId="165" fontId="26" fillId="0" borderId="0" applyNumberFormat="0" applyFill="0" applyBorder="0" applyProtection="0"/>
    <xf numFmtId="0" fontId="164" fillId="0" borderId="0" applyNumberFormat="0" applyFill="0" applyBorder="0" applyProtection="0"/>
    <xf numFmtId="169" fontId="26" fillId="0" borderId="0" applyNumberFormat="0" applyFill="0" applyBorder="0" applyProtection="0"/>
    <xf numFmtId="0" fontId="164" fillId="0" borderId="0" applyNumberFormat="0" applyFill="0" applyBorder="0" applyProtection="0"/>
    <xf numFmtId="0" fontId="3" fillId="0" borderId="0">
      <alignment horizontal="left" wrapText="1"/>
    </xf>
    <xf numFmtId="245" fontId="113" fillId="0" borderId="0" applyFont="0" applyFill="0" applyBorder="0" applyProtection="0"/>
    <xf numFmtId="246" fontId="113" fillId="0" borderId="0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30" fontId="3" fillId="0" borderId="21" applyFont="0" applyFill="0" applyBorder="0" applyProtection="0"/>
    <xf numFmtId="247" fontId="165" fillId="0" borderId="0" applyFont="0" applyFill="0" applyBorder="0" applyProtection="0">
      <protection locked="0"/>
    </xf>
    <xf numFmtId="0" fontId="57" fillId="57" borderId="0" applyNumberFormat="0" applyBorder="0" applyProtection="0"/>
    <xf numFmtId="0" fontId="57" fillId="58" borderId="0" applyNumberFormat="0" applyBorder="0" applyProtection="0"/>
    <xf numFmtId="0" fontId="57" fillId="61" borderId="0" applyNumberFormat="0" applyBorder="0" applyProtection="0"/>
    <xf numFmtId="0" fontId="57" fillId="62" borderId="0" applyNumberFormat="0" applyBorder="0" applyProtection="0"/>
    <xf numFmtId="0" fontId="57" fillId="63" borderId="0" applyNumberFormat="0" applyBorder="0" applyProtection="0"/>
    <xf numFmtId="0" fontId="57" fillId="65" borderId="0" applyNumberFormat="0" applyBorder="0" applyProtection="0"/>
    <xf numFmtId="0" fontId="117" fillId="37" borderId="14" applyNumberFormat="0" applyProtection="0"/>
    <xf numFmtId="0" fontId="137" fillId="68" borderId="37" applyNumberFormat="0" applyProtection="0"/>
    <xf numFmtId="0" fontId="68" fillId="68" borderId="14" applyNumberFormat="0" applyProtection="0"/>
    <xf numFmtId="0" fontId="35" fillId="0" borderId="0" applyNumberFormat="0" applyFill="0" applyBorder="0" applyProtection="0">
      <alignment vertical="top"/>
      <protection locked="0"/>
    </xf>
    <xf numFmtId="0" fontId="111" fillId="0" borderId="0" applyNumberFormat="0" applyFill="0" applyBorder="0" applyProtection="0"/>
    <xf numFmtId="0" fontId="35" fillId="0" borderId="0" applyNumberFormat="0" applyFill="0" applyBorder="0" applyProtection="0">
      <alignment vertical="top"/>
      <protection locked="0"/>
    </xf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44" fontId="205" fillId="0" borderId="0" applyFont="0" applyFill="0" applyBorder="0" applyProtection="0"/>
    <xf numFmtId="0" fontId="102" fillId="0" borderId="25" applyNumberFormat="0" applyFill="0" applyProtection="0"/>
    <xf numFmtId="0" fontId="104" fillId="0" borderId="27" applyNumberFormat="0" applyFill="0" applyProtection="0"/>
    <xf numFmtId="0" fontId="166" fillId="0" borderId="0">
      <alignment horizontal="left" vertical="top" wrapText="1"/>
    </xf>
    <xf numFmtId="0" fontId="107" fillId="0" borderId="30" applyNumberFormat="0" applyFill="0" applyProtection="0"/>
    <xf numFmtId="0" fontId="107" fillId="0" borderId="0" applyNumberFormat="0" applyFill="0" applyBorder="0" applyProtection="0"/>
    <xf numFmtId="0" fontId="161" fillId="0" borderId="45" applyNumberFormat="0" applyFill="0" applyProtection="0"/>
    <xf numFmtId="0" fontId="69" fillId="70" borderId="17" applyNumberFormat="0" applyProtection="0"/>
    <xf numFmtId="0" fontId="159" fillId="0" borderId="0" applyNumberFormat="0" applyFill="0" applyBorder="0" applyProtection="0"/>
    <xf numFmtId="0" fontId="160" fillId="0" borderId="0" applyNumberFormat="0" applyFill="0" applyBorder="0" applyProtection="0"/>
    <xf numFmtId="0" fontId="127" fillId="73" borderId="0" applyNumberFormat="0" applyBorder="0" applyProtection="0"/>
    <xf numFmtId="0" fontId="128" fillId="73" borderId="0" applyNumberFormat="0" applyBorder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3" fillId="0" borderId="0"/>
    <xf numFmtId="0" fontId="167" fillId="0" borderId="0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134" fillId="0" borderId="0"/>
    <xf numFmtId="0" fontId="23" fillId="0" borderId="0">
      <alignment horizontal="left"/>
    </xf>
    <xf numFmtId="0" fontId="23" fillId="0" borderId="0">
      <alignment horizontal="left"/>
    </xf>
    <xf numFmtId="0" fontId="23" fillId="0" borderId="0">
      <alignment horizontal="left"/>
    </xf>
    <xf numFmtId="0" fontId="23" fillId="0" borderId="0">
      <alignment horizontal="left"/>
    </xf>
    <xf numFmtId="0" fontId="23" fillId="0" borderId="0">
      <alignment horizontal="left"/>
    </xf>
    <xf numFmtId="0" fontId="113" fillId="0" borderId="0"/>
    <xf numFmtId="0" fontId="205" fillId="0" borderId="0"/>
    <xf numFmtId="0" fontId="205" fillId="0" borderId="0"/>
    <xf numFmtId="0" fontId="205" fillId="0" borderId="0"/>
    <xf numFmtId="0" fontId="113" fillId="0" borderId="0"/>
    <xf numFmtId="0" fontId="113" fillId="0" borderId="0"/>
    <xf numFmtId="0" fontId="113" fillId="0" borderId="0"/>
    <xf numFmtId="0" fontId="75" fillId="0" borderId="0"/>
    <xf numFmtId="0" fontId="23" fillId="0" borderId="0">
      <alignment horizontal="left"/>
    </xf>
    <xf numFmtId="0" fontId="134" fillId="0" borderId="0"/>
    <xf numFmtId="0" fontId="205" fillId="0" borderId="0"/>
    <xf numFmtId="0" fontId="3" fillId="0" borderId="0"/>
    <xf numFmtId="0" fontId="205" fillId="0" borderId="0"/>
    <xf numFmtId="0" fontId="205" fillId="0" borderId="0"/>
    <xf numFmtId="0" fontId="3" fillId="0" borderId="0"/>
    <xf numFmtId="0" fontId="205" fillId="0" borderId="0"/>
    <xf numFmtId="0" fontId="205" fillId="0" borderId="0">
      <alignment vertical="center"/>
    </xf>
    <xf numFmtId="0" fontId="168" fillId="0" borderId="0">
      <alignment horizontal="left"/>
    </xf>
    <xf numFmtId="0" fontId="23" fillId="0" borderId="0">
      <alignment horizontal="left"/>
    </xf>
    <xf numFmtId="0" fontId="3" fillId="0" borderId="0"/>
    <xf numFmtId="0" fontId="168" fillId="0" borderId="0">
      <alignment horizontal="left"/>
    </xf>
    <xf numFmtId="0" fontId="134" fillId="0" borderId="0"/>
    <xf numFmtId="0" fontId="205" fillId="0" borderId="0"/>
    <xf numFmtId="0" fontId="3" fillId="0" borderId="0"/>
    <xf numFmtId="0" fontId="205" fillId="0" borderId="0"/>
    <xf numFmtId="0" fontId="205" fillId="0" borderId="0"/>
    <xf numFmtId="0" fontId="205" fillId="0" borderId="0"/>
    <xf numFmtId="0" fontId="3" fillId="0" borderId="0"/>
    <xf numFmtId="0" fontId="134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44" fillId="0" borderId="0"/>
    <xf numFmtId="0" fontId="205" fillId="0" borderId="0">
      <alignment vertical="center"/>
    </xf>
    <xf numFmtId="0" fontId="205" fillId="0" borderId="0"/>
    <xf numFmtId="0" fontId="205" fillId="0" borderId="0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2" fillId="66" borderId="0" applyNumberFormat="0" applyBorder="0" applyProtection="0"/>
    <xf numFmtId="0" fontId="89" fillId="0" borderId="0" applyNumberFormat="0" applyFill="0" applyBorder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52" fillId="8" borderId="35" applyNumberFormat="0" applyFont="0" applyProtection="0"/>
    <xf numFmtId="0" fontId="205" fillId="8" borderId="35" applyNumberFormat="0" applyFont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205" fillId="0" borderId="0" applyFont="0" applyFill="0" applyBorder="0" applyProtection="0"/>
    <xf numFmtId="9" fontId="75" fillId="0" borderId="0" applyFont="0" applyFill="0" applyBorder="0" applyProtection="0"/>
    <xf numFmtId="9" fontId="134" fillId="0" borderId="0" applyFont="0" applyFill="0" applyBorder="0" applyProtection="0"/>
    <xf numFmtId="9" fontId="44" fillId="0" borderId="0" applyFont="0" applyFill="0" applyBorder="0" applyProtection="0"/>
    <xf numFmtId="9" fontId="205" fillId="0" borderId="0" applyFont="0" applyFill="0" applyBorder="0" applyProtection="0"/>
    <xf numFmtId="0" fontId="125" fillId="0" borderId="33" applyNumberFormat="0" applyFill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64" fillId="0" borderId="0" applyNumberFormat="0" applyFill="0" applyBorder="0" applyProtection="0"/>
    <xf numFmtId="248" fontId="113" fillId="0" borderId="0" applyFont="0" applyFill="0" applyBorder="0" applyProtection="0"/>
    <xf numFmtId="249" fontId="11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7" fontId="205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7" fontId="205" fillId="0" borderId="0" applyFont="0" applyFill="0" applyBorder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189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6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186" fontId="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43" fontId="23" fillId="0" borderId="0" applyFont="0" applyFill="0" applyBorder="0" applyProtection="0"/>
    <xf numFmtId="0" fontId="97" fillId="72" borderId="0" applyNumberFormat="0" applyBorder="0" applyProtection="0"/>
    <xf numFmtId="165" fontId="169" fillId="0" borderId="0" applyFont="0" applyFill="0" applyBorder="0" applyProtection="0"/>
    <xf numFmtId="165" fontId="169" fillId="0" borderId="0" applyFont="0" applyFill="0" applyBorder="0" applyProtection="0"/>
    <xf numFmtId="165" fontId="46" fillId="0" borderId="0">
      <alignment vertical="center"/>
    </xf>
    <xf numFmtId="40" fontId="170" fillId="0" borderId="0" applyFont="0" applyFill="0" applyBorder="0" applyProtection="0"/>
    <xf numFmtId="38" fontId="170" fillId="0" borderId="0" applyFont="0" applyFill="0" applyBorder="0" applyProtection="0"/>
    <xf numFmtId="165" fontId="170" fillId="0" borderId="0" applyFont="0" applyFill="0" applyBorder="0" applyProtection="0"/>
    <xf numFmtId="165" fontId="170" fillId="0" borderId="0" applyFont="0" applyFill="0" applyBorder="0" applyProtection="0"/>
    <xf numFmtId="9" fontId="171" fillId="0" borderId="0" applyFont="0" applyFill="0" applyBorder="0" applyProtection="0"/>
    <xf numFmtId="165" fontId="172" fillId="0" borderId="0"/>
    <xf numFmtId="41" fontId="3" fillId="0" borderId="0" applyFont="0" applyFill="0" applyBorder="0" applyProtection="0">
      <alignment vertical="center"/>
    </xf>
    <xf numFmtId="250" fontId="173" fillId="0" borderId="0" applyFont="0" applyFill="0" applyBorder="0" applyProtection="0"/>
    <xf numFmtId="251" fontId="174" fillId="0" borderId="0" applyFont="0" applyFill="0" applyBorder="0" applyProtection="0"/>
    <xf numFmtId="252" fontId="171" fillId="0" borderId="0" applyFont="0" applyFill="0" applyBorder="0" applyProtection="0"/>
    <xf numFmtId="253" fontId="171" fillId="0" borderId="0" applyFont="0" applyFill="0" applyBorder="0" applyProtection="0"/>
    <xf numFmtId="165" fontId="175" fillId="0" borderId="0"/>
    <xf numFmtId="0" fontId="50" fillId="0" borderId="0">
      <alignment vertical="center"/>
    </xf>
    <xf numFmtId="165" fontId="176" fillId="0" borderId="31">
      <alignment horizontal="center"/>
    </xf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173" fontId="53" fillId="0" borderId="0" applyFont="0" applyFill="0" applyBorder="0" applyProtection="0"/>
    <xf numFmtId="173" fontId="205" fillId="0" borderId="0" applyFont="0" applyFill="0" applyBorder="0" applyProtection="0"/>
    <xf numFmtId="173" fontId="53" fillId="0" borderId="0" applyFont="0" applyFill="0" applyBorder="0" applyProtection="0"/>
    <xf numFmtId="173" fontId="205" fillId="0" borderId="0" applyFont="0" applyFill="0" applyBorder="0" applyProtection="0"/>
    <xf numFmtId="173" fontId="205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169" fontId="75" fillId="0" borderId="0"/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173" fontId="53" fillId="0" borderId="0" applyFont="0" applyFill="0" applyBorder="0" applyProtection="0"/>
    <xf numFmtId="173" fontId="53" fillId="0" borderId="0" applyFont="0" applyFill="0" applyBorder="0" applyProtection="0"/>
    <xf numFmtId="43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43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43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169" fontId="75" fillId="0" borderId="0"/>
    <xf numFmtId="43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43" fontId="75" fillId="0" borderId="0" applyFont="0" applyFill="0" applyBorder="0" applyProtection="0">
      <alignment vertical="center"/>
    </xf>
    <xf numFmtId="43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205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173" fontId="53" fillId="0" borderId="0" applyFont="0" applyFill="0" applyBorder="0" applyProtection="0"/>
    <xf numFmtId="173" fontId="53" fillId="0" borderId="0" applyFont="0" applyFill="0" applyBorder="0" applyProtection="0"/>
    <xf numFmtId="169" fontId="75" fillId="0" borderId="0"/>
    <xf numFmtId="173" fontId="53" fillId="0" borderId="0" applyFont="0" applyFill="0" applyBorder="0" applyProtection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254" fontId="75" fillId="0" borderId="0" applyFont="0" applyFill="0" applyBorder="0" applyProtection="0">
      <alignment vertical="center"/>
    </xf>
    <xf numFmtId="169" fontId="75" fillId="0" borderId="0"/>
    <xf numFmtId="41" fontId="3" fillId="0" borderId="0" applyFont="0" applyFill="0" applyBorder="0" applyProtection="0"/>
    <xf numFmtId="43" fontId="3" fillId="0" borderId="0" applyFont="0" applyFill="0" applyBorder="0" applyProtection="0"/>
    <xf numFmtId="41" fontId="122" fillId="0" borderId="0" applyFont="0" applyFill="0" applyBorder="0" applyProtection="0"/>
    <xf numFmtId="0" fontId="3" fillId="0" borderId="0" applyFont="0" applyFill="0" applyBorder="0" applyProtection="0"/>
    <xf numFmtId="165" fontId="177" fillId="0" borderId="0" applyNumberFormat="0" applyFill="0" applyBorder="0" applyProtection="0">
      <alignment vertical="top"/>
      <protection locked="0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0" fontId="178" fillId="32" borderId="0" applyNumberFormat="0" applyBorder="0" applyProtection="0">
      <alignment vertical="center"/>
    </xf>
    <xf numFmtId="169" fontId="179" fillId="72" borderId="0" applyNumberFormat="0" applyBorder="0" applyProtection="0">
      <alignment vertical="center"/>
    </xf>
    <xf numFmtId="169" fontId="179" fillId="72" borderId="0" applyNumberFormat="0" applyBorder="0" applyProtection="0">
      <alignment vertical="center"/>
    </xf>
    <xf numFmtId="169" fontId="75" fillId="0" borderId="0"/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0" fontId="180" fillId="30" borderId="0" applyNumberFormat="0" applyBorder="0" applyProtection="0">
      <alignment vertical="center"/>
    </xf>
    <xf numFmtId="169" fontId="181" fillId="66" borderId="0" applyNumberFormat="0" applyBorder="0" applyProtection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205" fillId="0" borderId="0">
      <alignment vertical="center"/>
    </xf>
    <xf numFmtId="169" fontId="75" fillId="0" borderId="0"/>
    <xf numFmtId="0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>
      <alignment vertical="center"/>
    </xf>
    <xf numFmtId="0" fontId="75" fillId="0" borderId="0"/>
    <xf numFmtId="0" fontId="205" fillId="0" borderId="0">
      <alignment vertical="center"/>
    </xf>
    <xf numFmtId="169" fontId="75" fillId="0" borderId="0"/>
    <xf numFmtId="0" fontId="20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205" fillId="0" borderId="0">
      <alignment vertical="center"/>
    </xf>
    <xf numFmtId="169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75" fillId="0" borderId="0"/>
    <xf numFmtId="0" fontId="20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182" fillId="0" borderId="0"/>
    <xf numFmtId="0" fontId="75" fillId="0" borderId="0"/>
    <xf numFmtId="0" fontId="182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75" fillId="0" borderId="0"/>
    <xf numFmtId="0" fontId="75" fillId="0" borderId="0"/>
    <xf numFmtId="0" fontId="20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75" fillId="0" borderId="0"/>
    <xf numFmtId="0" fontId="205" fillId="0" borderId="0"/>
    <xf numFmtId="0" fontId="205" fillId="0" borderId="0"/>
    <xf numFmtId="0" fontId="75" fillId="0" borderId="0"/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0" fontId="182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182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182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182" fillId="0" borderId="0"/>
    <xf numFmtId="169" fontId="205" fillId="0" borderId="0">
      <alignment vertical="center"/>
    </xf>
    <xf numFmtId="0" fontId="182" fillId="0" borderId="0"/>
    <xf numFmtId="0" fontId="182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205" fillId="0" borderId="0">
      <alignment vertical="center"/>
    </xf>
    <xf numFmtId="0" fontId="7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3" fillId="0" borderId="0"/>
    <xf numFmtId="0" fontId="205" fillId="0" borderId="0"/>
    <xf numFmtId="0" fontId="182" fillId="0" borderId="0"/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205" fillId="0" borderId="0">
      <alignment vertical="center"/>
    </xf>
    <xf numFmtId="169" fontId="5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2" fillId="0" borderId="0"/>
    <xf numFmtId="169" fontId="132" fillId="0" borderId="0"/>
    <xf numFmtId="0" fontId="52" fillId="0" borderId="0"/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75" fillId="0" borderId="0"/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75" fillId="0" borderId="0"/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169" fontId="52" fillId="0" borderId="0"/>
    <xf numFmtId="0" fontId="167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" fillId="0" borderId="0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0" fontId="205" fillId="0" borderId="0"/>
    <xf numFmtId="0" fontId="205" fillId="0" borderId="0"/>
    <xf numFmtId="169" fontId="75" fillId="0" borderId="0">
      <alignment vertical="center"/>
    </xf>
    <xf numFmtId="0" fontId="205" fillId="0" borderId="0"/>
    <xf numFmtId="169" fontId="7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7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>
      <alignment vertical="center"/>
    </xf>
    <xf numFmtId="169" fontId="7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69" fontId="20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3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3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169" fontId="53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169" fontId="205" fillId="0" borderId="0">
      <alignment vertical="center"/>
    </xf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169" fontId="205" fillId="0" borderId="0">
      <alignment vertical="center"/>
    </xf>
    <xf numFmtId="0" fontId="205" fillId="0" borderId="0"/>
    <xf numFmtId="0" fontId="20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169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0" fontId="75" fillId="0" borderId="0"/>
    <xf numFmtId="169" fontId="20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169" fontId="75" fillId="0" borderId="0">
      <alignment vertical="center"/>
    </xf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169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9" fontId="75" fillId="0" borderId="0">
      <alignment vertical="center"/>
    </xf>
    <xf numFmtId="0" fontId="75" fillId="0" borderId="0"/>
    <xf numFmtId="169" fontId="75" fillId="0" borderId="0">
      <alignment vertical="center"/>
    </xf>
    <xf numFmtId="0" fontId="75" fillId="0" borderId="0"/>
    <xf numFmtId="0" fontId="75" fillId="0" borderId="0"/>
    <xf numFmtId="165" fontId="3" fillId="0" borderId="0"/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59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53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0" fontId="55" fillId="64" borderId="0" applyNumberFormat="0" applyBorder="0" applyProtection="0">
      <alignment vertical="center"/>
    </xf>
    <xf numFmtId="165" fontId="183" fillId="0" borderId="48" applyNumberFormat="0" applyFill="0" applyBorder="0">
      <alignment horizontal="center" vertical="center"/>
    </xf>
    <xf numFmtId="165" fontId="176" fillId="0" borderId="0"/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4" fillId="0" borderId="26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5" fillId="0" borderId="28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29" applyNumberFormat="0" applyFill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0" fontId="187" fillId="0" borderId="0" applyNumberFormat="0" applyFill="0" applyBorder="0" applyProtection="0">
      <alignment vertical="center"/>
    </xf>
    <xf numFmtId="43" fontId="3" fillId="0" borderId="0" applyFont="0" applyFill="0" applyBorder="0" applyProtection="0"/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188" fillId="69" borderId="16" applyNumberFormat="0" applyProtection="0">
      <alignment vertical="center"/>
    </xf>
    <xf numFmtId="0" fontId="205" fillId="0" borderId="0"/>
    <xf numFmtId="0" fontId="51" fillId="0" borderId="0"/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189" fillId="0" borderId="46" applyNumberFormat="0" applyFill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75" fillId="8" borderId="7" applyNumberFormat="0" applyFont="0" applyProtection="0">
      <alignment vertical="center"/>
    </xf>
    <xf numFmtId="0" fontId="3" fillId="0" borderId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0" fontId="3" fillId="0" borderId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0" fontId="3" fillId="0" borderId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>
      <alignment vertical="center"/>
    </xf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9" fontId="75" fillId="0" borderId="0" applyFont="0" applyFill="0" applyBorder="0" applyProtection="0"/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1" fillId="0" borderId="0" applyNumberFormat="0" applyFill="0" applyBorder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0" fontId="192" fillId="20" borderId="8" applyNumberFormat="0" applyProtection="0">
      <alignment vertical="center"/>
    </xf>
    <xf numFmtId="225" fontId="122" fillId="0" borderId="0" applyFont="0" applyFill="0" applyBorder="0" applyProtection="0"/>
    <xf numFmtId="166" fontId="176" fillId="0" borderId="0" applyFont="0" applyFill="0" applyBorder="0" applyProtection="0"/>
    <xf numFmtId="167" fontId="122" fillId="0" borderId="0" applyFont="0" applyFill="0" applyBorder="0" applyProtection="0"/>
    <xf numFmtId="167" fontId="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55" fontId="75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169" fontId="75" fillId="0" borderId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205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13" fontId="53" fillId="0" borderId="0" applyFont="0" applyFill="0" applyBorder="0" applyProtection="0"/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6" fontId="75" fillId="0" borderId="0" applyFont="0" applyFill="0" applyBorder="0" applyProtection="0">
      <alignment vertical="center"/>
    </xf>
    <xf numFmtId="255" fontId="75" fillId="0" borderId="0" applyFont="0" applyFill="0" applyBorder="0" applyProtection="0"/>
    <xf numFmtId="167" fontId="3" fillId="0" borderId="0" applyFont="0" applyFill="0" applyBorder="0" applyProtection="0"/>
    <xf numFmtId="225" fontId="3" fillId="0" borderId="0" applyFont="0" applyFill="0" applyBorder="0" applyProtection="0"/>
    <xf numFmtId="167" fontId="3" fillId="0" borderId="0" applyFont="0" applyFill="0" applyBorder="0" applyProtection="0"/>
    <xf numFmtId="165" fontId="193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75" fillId="0" borderId="0"/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75" fillId="0" borderId="0"/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75" fillId="0" borderId="0"/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194" fillId="0" borderId="0" applyNumberFormat="0" applyFill="0" applyBorder="0" applyProtection="0">
      <alignment vertical="top"/>
      <protection locked="0"/>
    </xf>
    <xf numFmtId="169" fontId="75" fillId="0" borderId="0"/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5" fillId="37" borderId="8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6" fillId="20" borderId="36" applyNumberFormat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7" fillId="18" borderId="0" applyNumberFormat="0" applyBorder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0" fontId="198" fillId="0" borderId="32" applyNumberFormat="0" applyFill="0" applyProtection="0">
      <alignment vertical="center"/>
    </xf>
    <xf numFmtId="44" fontId="207" fillId="0" borderId="0" applyFont="0" applyFill="0" applyBorder="0" applyAlignment="0" applyProtection="0"/>
  </cellStyleXfs>
  <cellXfs count="3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99" fillId="0" borderId="0" xfId="0" applyFont="1" applyAlignment="1">
      <alignment horizontal="right" vertical="center"/>
    </xf>
    <xf numFmtId="14" fontId="200" fillId="0" borderId="0" xfId="0" applyNumberFormat="1" applyFont="1" applyAlignment="1">
      <alignment horizontal="center" vertical="center"/>
    </xf>
    <xf numFmtId="2" fontId="199" fillId="0" borderId="0" xfId="0" applyNumberFormat="1" applyFont="1" applyAlignment="1">
      <alignment horizontal="right" vertical="center"/>
    </xf>
    <xf numFmtId="0" fontId="201" fillId="81" borderId="0" xfId="0" applyFont="1" applyFill="1" applyAlignment="1">
      <alignment horizontal="left" vertical="center"/>
    </xf>
    <xf numFmtId="2" fontId="199" fillId="82" borderId="0" xfId="0" applyNumberFormat="1" applyFont="1" applyFill="1" applyAlignment="1">
      <alignment horizontal="right" vertical="center"/>
    </xf>
    <xf numFmtId="0" fontId="201" fillId="83" borderId="0" xfId="0" applyFont="1" applyFill="1" applyAlignment="1">
      <alignment horizontal="left" vertical="center"/>
    </xf>
    <xf numFmtId="0" fontId="0" fillId="84" borderId="0" xfId="0" applyFill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right" vertical="center"/>
    </xf>
    <xf numFmtId="0" fontId="199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85" borderId="19" xfId="0" applyFill="1" applyBorder="1" applyAlignment="1">
      <alignment horizontal="center" vertical="center" wrapText="1"/>
    </xf>
    <xf numFmtId="0" fontId="199" fillId="87" borderId="0" xfId="0" applyFont="1" applyFill="1" applyAlignment="1">
      <alignment horizontal="center" vertical="center" wrapText="1"/>
    </xf>
    <xf numFmtId="0" fontId="199" fillId="88" borderId="0" xfId="0" applyFont="1" applyFill="1" applyAlignment="1">
      <alignment horizontal="center" vertical="center" wrapText="1"/>
    </xf>
    <xf numFmtId="0" fontId="199" fillId="89" borderId="0" xfId="0" applyFont="1" applyFill="1" applyAlignment="1">
      <alignment horizontal="center" vertical="center" wrapText="1"/>
    </xf>
    <xf numFmtId="0" fontId="199" fillId="0" borderId="19" xfId="0" applyFont="1" applyBorder="1" applyAlignment="1">
      <alignment horizontal="center" vertical="center"/>
    </xf>
    <xf numFmtId="0" fontId="199" fillId="0" borderId="19" xfId="0" applyFont="1" applyBorder="1" applyAlignment="1">
      <alignment horizontal="center" vertical="center" wrapText="1"/>
    </xf>
    <xf numFmtId="0" fontId="199" fillId="84" borderId="19" xfId="0" applyFont="1" applyFill="1" applyBorder="1" applyAlignment="1">
      <alignment horizontal="center" vertical="center" wrapText="1"/>
    </xf>
    <xf numFmtId="49" fontId="199" fillId="91" borderId="19" xfId="0" applyNumberFormat="1" applyFont="1" applyFill="1" applyBorder="1" applyAlignment="1">
      <alignment horizontal="center" vertical="center" wrapText="1"/>
    </xf>
    <xf numFmtId="257" fontId="199" fillId="91" borderId="19" xfId="0" applyNumberFormat="1" applyFont="1" applyFill="1" applyBorder="1" applyAlignment="1">
      <alignment horizontal="center" vertical="center" wrapText="1"/>
    </xf>
    <xf numFmtId="14" fontId="199" fillId="100" borderId="19" xfId="0" applyNumberFormat="1" applyFont="1" applyFill="1" applyBorder="1" applyAlignment="1">
      <alignment horizontal="center" vertical="center" wrapText="1"/>
    </xf>
    <xf numFmtId="14" fontId="199" fillId="0" borderId="19" xfId="0" applyNumberFormat="1" applyFont="1" applyBorder="1" applyAlignment="1">
      <alignment horizontal="center" vertical="center" wrapText="1"/>
    </xf>
    <xf numFmtId="0" fontId="199" fillId="101" borderId="19" xfId="0" applyFont="1" applyFill="1" applyBorder="1" applyAlignment="1">
      <alignment horizontal="center" vertical="center" wrapText="1"/>
    </xf>
    <xf numFmtId="14" fontId="199" fillId="62" borderId="19" xfId="0" applyNumberFormat="1" applyFont="1" applyFill="1" applyBorder="1" applyAlignment="1">
      <alignment horizontal="center" vertical="center" wrapText="1"/>
    </xf>
    <xf numFmtId="14" fontId="199" fillId="102" borderId="19" xfId="0" applyNumberFormat="1" applyFont="1" applyFill="1" applyBorder="1" applyAlignment="1">
      <alignment horizontal="center" vertical="center" wrapText="1"/>
    </xf>
    <xf numFmtId="0" fontId="199" fillId="101" borderId="15" xfId="0" applyFont="1" applyFill="1" applyBorder="1" applyAlignment="1">
      <alignment horizontal="center" vertical="center" wrapText="1"/>
    </xf>
    <xf numFmtId="0" fontId="199" fillId="0" borderId="19" xfId="30293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201" fillId="0" borderId="19" xfId="0" applyFont="1" applyBorder="1" applyAlignment="1">
      <alignment horizontal="left" vertical="center" wrapText="1"/>
    </xf>
    <xf numFmtId="210" fontId="0" fillId="0" borderId="19" xfId="0" applyNumberFormat="1" applyBorder="1" applyAlignment="1">
      <alignment horizontal="center" vertical="center" wrapText="1"/>
    </xf>
    <xf numFmtId="0" fontId="0" fillId="103" borderId="19" xfId="0" applyFill="1" applyBorder="1" applyAlignment="1">
      <alignment horizontal="center" vertical="center" wrapText="1"/>
    </xf>
    <xf numFmtId="0" fontId="0" fillId="104" borderId="19" xfId="0" applyFill="1" applyBorder="1" applyAlignment="1">
      <alignment horizontal="center" vertical="center" wrapText="1"/>
    </xf>
    <xf numFmtId="0" fontId="0" fillId="101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104" borderId="18" xfId="0" applyFill="1" applyBorder="1" applyAlignment="1">
      <alignment horizontal="center" vertical="center" wrapText="1"/>
    </xf>
    <xf numFmtId="258" fontId="202" fillId="103" borderId="19" xfId="25429" applyNumberFormat="1" applyFont="1" applyFill="1" applyBorder="1" applyAlignment="1">
      <alignment horizontal="center" vertical="center" wrapText="1"/>
    </xf>
    <xf numFmtId="258" fontId="202" fillId="103" borderId="19" xfId="25429" applyNumberFormat="1" applyFont="1" applyFill="1" applyBorder="1" applyAlignment="1">
      <alignment vertical="center" wrapText="1"/>
    </xf>
    <xf numFmtId="258" fontId="202" fillId="0" borderId="19" xfId="25429" applyNumberFormat="1" applyFont="1" applyBorder="1" applyAlignment="1">
      <alignment horizontal="center" vertical="center" wrapText="1"/>
    </xf>
    <xf numFmtId="258" fontId="202" fillId="0" borderId="19" xfId="25429" applyNumberFormat="1" applyFont="1" applyBorder="1" applyAlignment="1">
      <alignment vertical="center" wrapText="1"/>
    </xf>
    <xf numFmtId="258" fontId="202" fillId="101" borderId="19" xfId="25429" applyNumberFormat="1" applyFont="1" applyFill="1" applyBorder="1" applyAlignment="1">
      <alignment horizontal="center" vertical="center" wrapText="1"/>
    </xf>
    <xf numFmtId="258" fontId="202" fillId="101" borderId="19" xfId="25429" applyNumberFormat="1" applyFont="1" applyFill="1" applyBorder="1" applyAlignment="1">
      <alignment vertical="center" wrapText="1"/>
    </xf>
    <xf numFmtId="0" fontId="0" fillId="105" borderId="19" xfId="0" applyFill="1" applyBorder="1" applyAlignment="1">
      <alignment horizontal="center" vertical="center" wrapText="1"/>
    </xf>
    <xf numFmtId="258" fontId="202" fillId="105" borderId="19" xfId="25429" applyNumberFormat="1" applyFont="1" applyFill="1" applyBorder="1" applyAlignment="1">
      <alignment horizontal="center" vertical="center" wrapText="1"/>
    </xf>
    <xf numFmtId="258" fontId="202" fillId="105" borderId="19" xfId="25429" applyNumberFormat="1" applyFont="1" applyFill="1" applyBorder="1" applyAlignment="1">
      <alignment vertical="center" wrapText="1"/>
    </xf>
    <xf numFmtId="258" fontId="202" fillId="101" borderId="15" xfId="25429" applyNumberFormat="1" applyFont="1" applyFill="1" applyBorder="1" applyAlignment="1">
      <alignment vertical="center" wrapText="1"/>
    </xf>
    <xf numFmtId="0" fontId="205" fillId="0" borderId="19" xfId="30293" applyBorder="1" applyAlignment="1">
      <alignment horizontal="center" vertical="center" wrapText="1"/>
    </xf>
    <xf numFmtId="0" fontId="0" fillId="101" borderId="0" xfId="0" applyFill="1" applyAlignment="1">
      <alignment horizontal="center" vertical="center" wrapText="1"/>
    </xf>
    <xf numFmtId="0" fontId="0" fillId="104" borderId="51" xfId="0" applyFill="1" applyBorder="1" applyAlignment="1">
      <alignment horizontal="center" vertical="center" wrapText="1"/>
    </xf>
    <xf numFmtId="0" fontId="202" fillId="101" borderId="19" xfId="25429" applyFont="1" applyFill="1" applyBorder="1" applyAlignment="1">
      <alignment horizontal="center" vertical="center" wrapText="1"/>
    </xf>
    <xf numFmtId="210" fontId="0" fillId="84" borderId="19" xfId="0" applyNumberFormat="1" applyFill="1" applyBorder="1" applyAlignment="1">
      <alignment horizontal="center" vertical="center" wrapText="1"/>
    </xf>
    <xf numFmtId="0" fontId="3" fillId="84" borderId="19" xfId="0" applyFont="1" applyFill="1" applyBorder="1" applyAlignment="1">
      <alignment horizontal="center" vertical="center"/>
    </xf>
    <xf numFmtId="0" fontId="201" fillId="84" borderId="19" xfId="0" applyFont="1" applyFill="1" applyBorder="1" applyAlignment="1">
      <alignment horizontal="left" vertical="center" wrapText="1"/>
    </xf>
    <xf numFmtId="0" fontId="0" fillId="106" borderId="0" xfId="0" applyFill="1" applyAlignment="1">
      <alignment horizontal="center" vertical="center" wrapText="1"/>
    </xf>
    <xf numFmtId="0" fontId="0" fillId="104" borderId="50" xfId="0" applyFill="1" applyBorder="1" applyAlignment="1">
      <alignment horizontal="center" vertical="center" wrapText="1"/>
    </xf>
    <xf numFmtId="0" fontId="0" fillId="84" borderId="19" xfId="0" applyFill="1" applyBorder="1" applyAlignment="1">
      <alignment horizontal="center" vertical="center"/>
    </xf>
    <xf numFmtId="0" fontId="0" fillId="107" borderId="19" xfId="0" applyFill="1" applyBorder="1" applyAlignment="1">
      <alignment horizontal="center" vertical="center"/>
    </xf>
    <xf numFmtId="0" fontId="3" fillId="107" borderId="19" xfId="0" applyFont="1" applyFill="1" applyBorder="1" applyAlignment="1">
      <alignment horizontal="center" vertical="center"/>
    </xf>
    <xf numFmtId="0" fontId="201" fillId="107" borderId="19" xfId="0" applyFont="1" applyFill="1" applyBorder="1" applyAlignment="1">
      <alignment horizontal="left" vertical="center" wrapText="1"/>
    </xf>
    <xf numFmtId="210" fontId="0" fillId="90" borderId="19" xfId="0" applyNumberFormat="1" applyFill="1" applyBorder="1" applyAlignment="1">
      <alignment horizontal="center" vertical="center" wrapText="1"/>
    </xf>
    <xf numFmtId="210" fontId="201" fillId="84" borderId="19" xfId="0" applyNumberFormat="1" applyFont="1" applyFill="1" applyBorder="1" applyAlignment="1">
      <alignment horizontal="center" vertical="center" wrapText="1"/>
    </xf>
    <xf numFmtId="0" fontId="199" fillId="0" borderId="51" xfId="30293" applyFont="1" applyBorder="1" applyAlignment="1">
      <alignment horizontal="center" vertical="center" wrapText="1"/>
    </xf>
    <xf numFmtId="0" fontId="199" fillId="0" borderId="50" xfId="30293" applyFont="1" applyBorder="1" applyAlignment="1">
      <alignment horizontal="center" vertical="center" wrapText="1"/>
    </xf>
    <xf numFmtId="0" fontId="199" fillId="0" borderId="0" xfId="0" applyFont="1" applyAlignment="1">
      <alignment vertical="center"/>
    </xf>
    <xf numFmtId="0" fontId="0" fillId="84" borderId="19" xfId="0" applyFill="1" applyBorder="1" applyAlignment="1">
      <alignment horizontal="center" vertical="center" wrapText="1"/>
    </xf>
    <xf numFmtId="0" fontId="199" fillId="84" borderId="19" xfId="0" applyFont="1" applyFill="1" applyBorder="1" applyAlignment="1">
      <alignment horizontal="center" vertical="center"/>
    </xf>
    <xf numFmtId="0" fontId="203" fillId="84" borderId="19" xfId="0" applyFont="1" applyFill="1" applyBorder="1" applyAlignment="1">
      <alignment horizontal="center" vertical="center"/>
    </xf>
    <xf numFmtId="0" fontId="203" fillId="84" borderId="19" xfId="0" applyFont="1" applyFill="1" applyBorder="1" applyAlignment="1">
      <alignment horizontal="left" vertical="center" wrapText="1"/>
    </xf>
    <xf numFmtId="210" fontId="203" fillId="84" borderId="19" xfId="0" applyNumberFormat="1" applyFont="1" applyFill="1" applyBorder="1" applyAlignment="1">
      <alignment horizontal="center" vertical="center" wrapText="1"/>
    </xf>
    <xf numFmtId="0" fontId="199" fillId="103" borderId="19" xfId="0" applyFont="1" applyFill="1" applyBorder="1" applyAlignment="1">
      <alignment horizontal="center" vertical="center" wrapText="1"/>
    </xf>
    <xf numFmtId="0" fontId="199" fillId="104" borderId="19" xfId="0" applyFont="1" applyFill="1" applyBorder="1" applyAlignment="1">
      <alignment horizontal="center" vertical="center" wrapText="1"/>
    </xf>
    <xf numFmtId="0" fontId="203" fillId="0" borderId="19" xfId="30493" applyFont="1" applyBorder="1" applyAlignment="1">
      <alignment vertical="center" wrapText="1"/>
    </xf>
    <xf numFmtId="0" fontId="203" fillId="101" borderId="19" xfId="30493" applyFont="1" applyFill="1" applyBorder="1" applyAlignment="1">
      <alignment horizontal="center" vertical="center" wrapText="1"/>
    </xf>
    <xf numFmtId="0" fontId="204" fillId="101" borderId="19" xfId="25429" applyFont="1" applyFill="1" applyBorder="1" applyAlignment="1">
      <alignment horizontal="center" vertical="center" wrapText="1"/>
    </xf>
    <xf numFmtId="0" fontId="199" fillId="105" borderId="19" xfId="0" applyFont="1" applyFill="1" applyBorder="1" applyAlignment="1">
      <alignment horizontal="center" vertical="center" wrapText="1"/>
    </xf>
    <xf numFmtId="0" fontId="199" fillId="0" borderId="19" xfId="0" applyFont="1" applyBorder="1" applyAlignment="1">
      <alignment vertical="center"/>
    </xf>
    <xf numFmtId="0" fontId="0" fillId="108" borderId="19" xfId="0" applyFill="1" applyBorder="1" applyAlignment="1">
      <alignment horizontal="center" vertical="center" wrapText="1"/>
    </xf>
    <xf numFmtId="0" fontId="199" fillId="108" borderId="19" xfId="0" applyFont="1" applyFill="1" applyBorder="1" applyAlignment="1">
      <alignment horizontal="center" vertical="center" wrapText="1"/>
    </xf>
    <xf numFmtId="0" fontId="0" fillId="108" borderId="19" xfId="0" applyFill="1" applyBorder="1" applyAlignment="1">
      <alignment horizontal="center" vertical="center"/>
    </xf>
    <xf numFmtId="0" fontId="201" fillId="108" borderId="19" xfId="0" applyFont="1" applyFill="1" applyBorder="1" applyAlignment="1">
      <alignment horizontal="center" vertical="center"/>
    </xf>
    <xf numFmtId="0" fontId="201" fillId="108" borderId="19" xfId="0" applyFont="1" applyFill="1" applyBorder="1" applyAlignment="1">
      <alignment horizontal="center" vertical="center" wrapText="1"/>
    </xf>
    <xf numFmtId="210" fontId="201" fillId="108" borderId="19" xfId="0" applyNumberFormat="1" applyFont="1" applyFill="1" applyBorder="1" applyAlignment="1">
      <alignment horizontal="center" vertical="center" wrapText="1"/>
    </xf>
    <xf numFmtId="0" fontId="23" fillId="108" borderId="19" xfId="30493" applyFill="1" applyBorder="1" applyAlignment="1">
      <alignment vertical="center" wrapText="1"/>
    </xf>
    <xf numFmtId="0" fontId="23" fillId="108" borderId="19" xfId="30493" applyFill="1" applyBorder="1" applyAlignment="1">
      <alignment horizontal="center" vertical="center" wrapText="1"/>
    </xf>
    <xf numFmtId="258" fontId="202" fillId="109" borderId="19" xfId="25429" applyNumberFormat="1" applyFont="1" applyFill="1" applyBorder="1" applyAlignment="1">
      <alignment horizontal="center" vertical="center" wrapText="1"/>
    </xf>
    <xf numFmtId="258" fontId="202" fillId="109" borderId="19" xfId="25429" applyNumberFormat="1" applyFont="1" applyFill="1" applyBorder="1" applyAlignment="1">
      <alignment vertical="center" wrapText="1"/>
    </xf>
    <xf numFmtId="258" fontId="202" fillId="109" borderId="15" xfId="25429" applyNumberFormat="1" applyFont="1" applyFill="1" applyBorder="1" applyAlignment="1">
      <alignment vertical="center" wrapText="1"/>
    </xf>
    <xf numFmtId="0" fontId="0" fillId="110" borderId="19" xfId="0" applyFill="1" applyBorder="1" applyAlignment="1">
      <alignment horizontal="center" vertical="center" wrapText="1"/>
    </xf>
    <xf numFmtId="0" fontId="0" fillId="111" borderId="19" xfId="0" applyFill="1" applyBorder="1" applyAlignment="1">
      <alignment horizontal="center" vertical="center" wrapText="1"/>
    </xf>
    <xf numFmtId="0" fontId="199" fillId="0" borderId="50" xfId="0" applyFont="1" applyBorder="1" applyAlignment="1">
      <alignment horizontal="center" vertical="center" wrapText="1"/>
    </xf>
    <xf numFmtId="210" fontId="0" fillId="107" borderId="19" xfId="0" applyNumberFormat="1" applyFill="1" applyBorder="1" applyAlignment="1">
      <alignment horizontal="center" vertical="center" wrapText="1"/>
    </xf>
    <xf numFmtId="0" fontId="0" fillId="104" borderId="19" xfId="0" applyFill="1" applyBorder="1" applyAlignment="1">
      <alignment vertical="center" wrapText="1"/>
    </xf>
    <xf numFmtId="0" fontId="203" fillId="84" borderId="19" xfId="30493" applyFont="1" applyFill="1" applyBorder="1" applyAlignment="1">
      <alignment vertical="center" wrapText="1"/>
    </xf>
    <xf numFmtId="0" fontId="0" fillId="79" borderId="19" xfId="0" applyFill="1" applyBorder="1" applyAlignment="1">
      <alignment horizontal="center" vertical="center"/>
    </xf>
    <xf numFmtId="0" fontId="201" fillId="110" borderId="19" xfId="0" applyFont="1" applyFill="1" applyBorder="1" applyAlignment="1">
      <alignment horizontal="center" vertical="center" wrapText="1"/>
    </xf>
    <xf numFmtId="258" fontId="202" fillId="84" borderId="19" xfId="25429" applyNumberFormat="1" applyFont="1" applyFill="1" applyBorder="1" applyAlignment="1">
      <alignment horizontal="center" vertical="center" wrapText="1"/>
    </xf>
    <xf numFmtId="0" fontId="0" fillId="108" borderId="18" xfId="0" applyFill="1" applyBorder="1" applyAlignment="1">
      <alignment horizontal="center" vertical="center" wrapText="1"/>
    </xf>
    <xf numFmtId="0" fontId="199" fillId="108" borderId="18" xfId="0" applyFont="1" applyFill="1" applyBorder="1" applyAlignment="1">
      <alignment horizontal="center" vertical="center" wrapText="1"/>
    </xf>
    <xf numFmtId="0" fontId="0" fillId="108" borderId="18" xfId="0" applyFill="1" applyBorder="1" applyAlignment="1">
      <alignment horizontal="center" vertical="center"/>
    </xf>
    <xf numFmtId="0" fontId="201" fillId="108" borderId="18" xfId="0" applyFont="1" applyFill="1" applyBorder="1" applyAlignment="1">
      <alignment horizontal="center" vertical="center"/>
    </xf>
    <xf numFmtId="0" fontId="201" fillId="108" borderId="18" xfId="0" applyFont="1" applyFill="1" applyBorder="1" applyAlignment="1">
      <alignment horizontal="center" vertical="center" wrapText="1"/>
    </xf>
    <xf numFmtId="210" fontId="201" fillId="108" borderId="18" xfId="0" applyNumberFormat="1" applyFont="1" applyFill="1" applyBorder="1" applyAlignment="1">
      <alignment horizontal="center" vertical="center" wrapText="1"/>
    </xf>
    <xf numFmtId="0" fontId="23" fillId="108" borderId="18" xfId="30493" applyFill="1" applyBorder="1" applyAlignment="1">
      <alignment vertical="center" wrapText="1"/>
    </xf>
    <xf numFmtId="0" fontId="23" fillId="108" borderId="18" xfId="30493" applyFill="1" applyBorder="1" applyAlignment="1">
      <alignment horizontal="center" vertical="center" wrapText="1"/>
    </xf>
    <xf numFmtId="258" fontId="202" fillId="109" borderId="18" xfId="25429" applyNumberFormat="1" applyFont="1" applyFill="1" applyBorder="1" applyAlignment="1">
      <alignment horizontal="center" vertical="center" wrapText="1"/>
    </xf>
    <xf numFmtId="258" fontId="202" fillId="109" borderId="18" xfId="25429" applyNumberFormat="1" applyFont="1" applyFill="1" applyBorder="1" applyAlignment="1">
      <alignment vertical="center" wrapText="1"/>
    </xf>
    <xf numFmtId="210" fontId="0" fillId="111" borderId="19" xfId="0" applyNumberFormat="1" applyFill="1" applyBorder="1" applyAlignment="1">
      <alignment horizontal="center" vertical="center" wrapText="1"/>
    </xf>
    <xf numFmtId="0" fontId="3" fillId="111" borderId="19" xfId="0" applyFont="1" applyFill="1" applyBorder="1" applyAlignment="1">
      <alignment horizontal="center" vertical="center"/>
    </xf>
    <xf numFmtId="0" fontId="0" fillId="112" borderId="19" xfId="0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199" fillId="0" borderId="19" xfId="0" applyFont="1" applyBorder="1" applyAlignment="1">
      <alignment horizontal="right" vertical="center" wrapText="1"/>
    </xf>
    <xf numFmtId="3" fontId="199" fillId="0" borderId="19" xfId="0" applyNumberFormat="1" applyFont="1" applyBorder="1" applyAlignment="1">
      <alignment vertical="center" wrapText="1"/>
    </xf>
    <xf numFmtId="3" fontId="199" fillId="0" borderId="15" xfId="0" applyNumberFormat="1" applyFont="1" applyBorder="1" applyAlignment="1">
      <alignment vertical="center" wrapText="1"/>
    </xf>
    <xf numFmtId="0" fontId="199" fillId="0" borderId="38" xfId="0" applyFont="1" applyBorder="1" applyAlignment="1">
      <alignment horizontal="center" vertical="center" wrapText="1"/>
    </xf>
    <xf numFmtId="0" fontId="199" fillId="0" borderId="54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3" fontId="0" fillId="0" borderId="19" xfId="0" applyNumberFormat="1" applyBorder="1" applyAlignment="1">
      <alignment horizontal="center" vertical="center"/>
    </xf>
    <xf numFmtId="3" fontId="199" fillId="0" borderId="19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201" fillId="79" borderId="19" xfId="0" applyFont="1" applyFill="1" applyBorder="1" applyAlignment="1">
      <alignment horizontal="center" vertical="center"/>
    </xf>
    <xf numFmtId="0" fontId="205" fillId="0" borderId="15" xfId="30293" applyBorder="1" applyAlignment="1">
      <alignment vertical="center"/>
    </xf>
    <xf numFmtId="0" fontId="0" fillId="0" borderId="55" xfId="0" applyBorder="1"/>
    <xf numFmtId="0" fontId="0" fillId="0" borderId="18" xfId="0" applyBorder="1"/>
    <xf numFmtId="3" fontId="0" fillId="0" borderId="18" xfId="0" applyNumberFormat="1" applyBorder="1" applyAlignment="1">
      <alignment horizontal="center" vertical="center"/>
    </xf>
    <xf numFmtId="0" fontId="0" fillId="0" borderId="52" xfId="0" applyBorder="1"/>
    <xf numFmtId="0" fontId="205" fillId="0" borderId="0" xfId="30293" applyAlignment="1">
      <alignment vertical="center"/>
    </xf>
    <xf numFmtId="0" fontId="199" fillId="0" borderId="38" xfId="30293" applyFont="1" applyBorder="1" applyAlignment="1">
      <alignment horizontal="center" vertical="center" wrapText="1"/>
    </xf>
    <xf numFmtId="0" fontId="205" fillId="0" borderId="54" xfId="30293" applyBorder="1" applyAlignment="1">
      <alignment horizontal="center" vertical="center" wrapText="1"/>
    </xf>
    <xf numFmtId="0" fontId="205" fillId="0" borderId="19" xfId="30293" applyBorder="1" applyAlignment="1">
      <alignment horizontal="center" vertical="center"/>
    </xf>
    <xf numFmtId="0" fontId="201" fillId="0" borderId="19" xfId="30293" applyFont="1" applyBorder="1" applyAlignment="1">
      <alignment horizontal="center" vertical="center"/>
    </xf>
    <xf numFmtId="0" fontId="201" fillId="0" borderId="19" xfId="30293" applyFont="1" applyBorder="1" applyAlignment="1">
      <alignment horizontal="left" vertical="center" wrapText="1"/>
    </xf>
    <xf numFmtId="0" fontId="205" fillId="0" borderId="19" xfId="30293" applyBorder="1" applyAlignment="1">
      <alignment vertical="center"/>
    </xf>
    <xf numFmtId="0" fontId="201" fillId="113" borderId="19" xfId="30293" applyFont="1" applyFill="1" applyBorder="1" applyAlignment="1">
      <alignment horizontal="left" vertical="center" wrapText="1"/>
    </xf>
    <xf numFmtId="0" fontId="201" fillId="113" borderId="19" xfId="30293" applyFont="1" applyFill="1" applyBorder="1" applyAlignment="1">
      <alignment vertical="center"/>
    </xf>
    <xf numFmtId="0" fontId="205" fillId="0" borderId="19" xfId="30293" applyBorder="1" applyAlignment="1">
      <alignment horizontal="left" vertical="center" wrapText="1"/>
    </xf>
    <xf numFmtId="0" fontId="205" fillId="113" borderId="19" xfId="30293" applyFill="1" applyBorder="1" applyAlignment="1">
      <alignment horizontal="left" vertical="center" wrapText="1"/>
    </xf>
    <xf numFmtId="0" fontId="205" fillId="113" borderId="19" xfId="30293" applyFill="1" applyBorder="1" applyAlignment="1">
      <alignment vertical="center"/>
    </xf>
    <xf numFmtId="0" fontId="205" fillId="0" borderId="18" xfId="30293" applyBorder="1" applyAlignment="1">
      <alignment horizontal="center" vertical="center"/>
    </xf>
    <xf numFmtId="0" fontId="205" fillId="0" borderId="18" xfId="30293" applyBorder="1" applyAlignment="1">
      <alignment horizontal="left" vertical="center" wrapText="1"/>
    </xf>
    <xf numFmtId="0" fontId="205" fillId="0" borderId="18" xfId="30293" applyBorder="1" applyAlignment="1">
      <alignment vertical="center"/>
    </xf>
    <xf numFmtId="0" fontId="0" fillId="79" borderId="0" xfId="0" applyFill="1"/>
    <xf numFmtId="0" fontId="3" fillId="115" borderId="19" xfId="0" applyFont="1" applyFill="1" applyBorder="1" applyAlignment="1">
      <alignment horizontal="center" vertical="center"/>
    </xf>
    <xf numFmtId="0" fontId="201" fillId="115" borderId="19" xfId="0" applyFont="1" applyFill="1" applyBorder="1" applyAlignment="1">
      <alignment horizontal="left" vertical="center" wrapText="1"/>
    </xf>
    <xf numFmtId="0" fontId="0" fillId="116" borderId="19" xfId="0" applyFill="1" applyBorder="1" applyAlignment="1">
      <alignment horizontal="center" vertical="center"/>
    </xf>
    <xf numFmtId="0" fontId="206" fillId="0" borderId="19" xfId="25385" applyFont="1" applyBorder="1" applyAlignment="1">
      <alignment horizontal="center" vertical="center" wrapText="1"/>
    </xf>
    <xf numFmtId="0" fontId="0" fillId="104" borderId="56" xfId="0" applyFill="1" applyBorder="1" applyAlignment="1">
      <alignment vertical="center" wrapText="1"/>
    </xf>
    <xf numFmtId="0" fontId="199" fillId="0" borderId="56" xfId="30293" applyFont="1" applyBorder="1" applyAlignment="1">
      <alignment vertical="center" wrapText="1"/>
    </xf>
    <xf numFmtId="0" fontId="206" fillId="115" borderId="19" xfId="25385" applyFont="1" applyFill="1" applyBorder="1" applyAlignment="1">
      <alignment horizontal="center" vertical="center" wrapText="1"/>
    </xf>
    <xf numFmtId="0" fontId="201" fillId="111" borderId="19" xfId="0" applyFont="1" applyFill="1" applyBorder="1" applyAlignment="1">
      <alignment horizontal="left" vertical="center" wrapText="1"/>
    </xf>
    <xf numFmtId="0" fontId="0" fillId="115" borderId="19" xfId="0" applyFill="1" applyBorder="1" applyAlignment="1">
      <alignment horizontal="center" vertical="center" wrapText="1"/>
    </xf>
    <xf numFmtId="0" fontId="0" fillId="117" borderId="19" xfId="0" applyFill="1" applyBorder="1" applyAlignment="1">
      <alignment horizontal="center" vertical="center" wrapText="1"/>
    </xf>
    <xf numFmtId="210" fontId="201" fillId="0" borderId="19" xfId="0" applyNumberFormat="1" applyFont="1" applyBorder="1" applyAlignment="1">
      <alignment horizontal="center" vertical="center" wrapText="1"/>
    </xf>
    <xf numFmtId="0" fontId="201" fillId="0" borderId="19" xfId="0" applyFont="1" applyBorder="1" applyAlignment="1">
      <alignment horizontal="center" vertical="center" wrapText="1"/>
    </xf>
    <xf numFmtId="0" fontId="204" fillId="0" borderId="19" xfId="25429" applyFont="1" applyBorder="1" applyAlignment="1">
      <alignment horizontal="center" vertical="center" wrapText="1"/>
    </xf>
    <xf numFmtId="258" fontId="202" fillId="118" borderId="19" xfId="25429" applyNumberFormat="1" applyFont="1" applyFill="1" applyBorder="1" applyAlignment="1">
      <alignment horizontal="center" vertical="center" wrapText="1"/>
    </xf>
    <xf numFmtId="258" fontId="202" fillId="118" borderId="19" xfId="25429" applyNumberFormat="1" applyFont="1" applyFill="1" applyBorder="1" applyAlignment="1">
      <alignment vertical="center" wrapText="1"/>
    </xf>
    <xf numFmtId="258" fontId="202" fillId="0" borderId="15" xfId="25429" applyNumberFormat="1" applyFont="1" applyBorder="1" applyAlignment="1">
      <alignment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03" fillId="0" borderId="19" xfId="0" applyFont="1" applyBorder="1" applyAlignment="1">
      <alignment horizontal="center" vertical="center"/>
    </xf>
    <xf numFmtId="0" fontId="203" fillId="0" borderId="19" xfId="0" applyFont="1" applyBorder="1" applyAlignment="1">
      <alignment horizontal="left" vertical="center" wrapText="1"/>
    </xf>
    <xf numFmtId="210" fontId="203" fillId="0" borderId="19" xfId="0" applyNumberFormat="1" applyFont="1" applyBorder="1" applyAlignment="1">
      <alignment horizontal="center" vertical="center" wrapText="1"/>
    </xf>
    <xf numFmtId="0" fontId="203" fillId="0" borderId="19" xfId="30493" applyFont="1" applyBorder="1" applyAlignment="1">
      <alignment horizontal="center" vertical="center" wrapText="1"/>
    </xf>
    <xf numFmtId="0" fontId="0" fillId="119" borderId="19" xfId="0" applyFill="1" applyBorder="1" applyAlignment="1">
      <alignment horizontal="center" vertical="center" wrapText="1"/>
    </xf>
    <xf numFmtId="0" fontId="0" fillId="84" borderId="56" xfId="0" applyFill="1" applyBorder="1" applyAlignment="1">
      <alignment horizontal="center" vertical="center"/>
    </xf>
    <xf numFmtId="0" fontId="3" fillId="84" borderId="56" xfId="0" applyFont="1" applyFill="1" applyBorder="1" applyAlignment="1">
      <alignment horizontal="center" vertical="center"/>
    </xf>
    <xf numFmtId="0" fontId="201" fillId="84" borderId="56" xfId="0" applyFont="1" applyFill="1" applyBorder="1" applyAlignment="1">
      <alignment horizontal="left" vertical="center" wrapText="1"/>
    </xf>
    <xf numFmtId="210" fontId="0" fillId="84" borderId="56" xfId="0" applyNumberFormat="1" applyFill="1" applyBorder="1" applyAlignment="1">
      <alignment horizontal="center" vertical="center" wrapText="1"/>
    </xf>
    <xf numFmtId="210" fontId="0" fillId="0" borderId="56" xfId="0" applyNumberFormat="1" applyBorder="1" applyAlignment="1">
      <alignment horizontal="center" vertical="center" wrapText="1"/>
    </xf>
    <xf numFmtId="0" fontId="0" fillId="103" borderId="56" xfId="0" applyFill="1" applyBorder="1" applyAlignment="1">
      <alignment horizontal="center" vertical="center" wrapText="1"/>
    </xf>
    <xf numFmtId="0" fontId="0" fillId="104" borderId="56" xfId="0" applyFill="1" applyBorder="1" applyAlignment="1">
      <alignment horizontal="center" vertical="center" wrapText="1"/>
    </xf>
    <xf numFmtId="0" fontId="0" fillId="101" borderId="56" xfId="0" applyFill="1" applyBorder="1" applyAlignment="1">
      <alignment horizontal="center" vertical="center" wrapText="1"/>
    </xf>
    <xf numFmtId="0" fontId="201" fillId="110" borderId="56" xfId="0" applyFont="1" applyFill="1" applyBorder="1" applyAlignment="1">
      <alignment horizontal="center" vertical="center" wrapText="1"/>
    </xf>
    <xf numFmtId="0" fontId="204" fillId="101" borderId="56" xfId="25429" applyFont="1" applyFill="1" applyBorder="1" applyAlignment="1">
      <alignment horizontal="center" vertical="center" wrapText="1"/>
    </xf>
    <xf numFmtId="258" fontId="202" fillId="103" borderId="56" xfId="25429" applyNumberFormat="1" applyFont="1" applyFill="1" applyBorder="1" applyAlignment="1">
      <alignment horizontal="center" vertical="center" wrapText="1"/>
    </xf>
    <xf numFmtId="258" fontId="202" fillId="103" borderId="56" xfId="25429" applyNumberFormat="1" applyFont="1" applyFill="1" applyBorder="1" applyAlignment="1">
      <alignment vertical="center" wrapText="1"/>
    </xf>
    <xf numFmtId="258" fontId="202" fillId="0" borderId="56" xfId="25429" applyNumberFormat="1" applyFont="1" applyBorder="1" applyAlignment="1">
      <alignment horizontal="center" vertical="center" wrapText="1"/>
    </xf>
    <xf numFmtId="258" fontId="202" fillId="0" borderId="56" xfId="25429" applyNumberFormat="1" applyFont="1" applyBorder="1" applyAlignment="1">
      <alignment vertical="center" wrapText="1"/>
    </xf>
    <xf numFmtId="258" fontId="202" fillId="101" borderId="56" xfId="25429" applyNumberFormat="1" applyFont="1" applyFill="1" applyBorder="1" applyAlignment="1">
      <alignment horizontal="center" vertical="center" wrapText="1"/>
    </xf>
    <xf numFmtId="258" fontId="202" fillId="101" borderId="56" xfId="25429" applyNumberFormat="1" applyFont="1" applyFill="1" applyBorder="1" applyAlignment="1">
      <alignment vertical="center" wrapText="1"/>
    </xf>
    <xf numFmtId="0" fontId="0" fillId="105" borderId="56" xfId="0" applyFill="1" applyBorder="1" applyAlignment="1">
      <alignment horizontal="center" vertical="center" wrapText="1"/>
    </xf>
    <xf numFmtId="258" fontId="202" fillId="105" borderId="56" xfId="25429" applyNumberFormat="1" applyFont="1" applyFill="1" applyBorder="1" applyAlignment="1">
      <alignment horizontal="center" vertical="center" wrapText="1"/>
    </xf>
    <xf numFmtId="258" fontId="202" fillId="105" borderId="56" xfId="25429" applyNumberFormat="1" applyFont="1" applyFill="1" applyBorder="1" applyAlignment="1">
      <alignment vertical="center" wrapText="1"/>
    </xf>
    <xf numFmtId="0" fontId="199" fillId="0" borderId="56" xfId="0" applyFont="1" applyBorder="1" applyAlignment="1">
      <alignment vertical="center"/>
    </xf>
    <xf numFmtId="0" fontId="205" fillId="0" borderId="56" xfId="30293" applyBorder="1" applyAlignment="1">
      <alignment horizontal="center" vertical="center" wrapText="1"/>
    </xf>
    <xf numFmtId="0" fontId="199" fillId="0" borderId="56" xfId="30293" applyFont="1" applyBorder="1" applyAlignment="1">
      <alignment horizontal="center" vertical="center" wrapText="1"/>
    </xf>
    <xf numFmtId="0" fontId="0" fillId="0" borderId="56" xfId="0" applyBorder="1"/>
    <xf numFmtId="0" fontId="0" fillId="119" borderId="56" xfId="0" applyFill="1" applyBorder="1"/>
    <xf numFmtId="1" fontId="0" fillId="0" borderId="56" xfId="0" applyNumberFormat="1" applyBorder="1"/>
    <xf numFmtId="1" fontId="0" fillId="119" borderId="56" xfId="0" applyNumberFormat="1" applyFill="1" applyBorder="1"/>
    <xf numFmtId="0" fontId="0" fillId="79" borderId="56" xfId="0" applyFill="1" applyBorder="1"/>
    <xf numFmtId="1" fontId="0" fillId="79" borderId="56" xfId="0" applyNumberFormat="1" applyFill="1" applyBorder="1"/>
    <xf numFmtId="1" fontId="0" fillId="114" borderId="56" xfId="0" applyNumberFormat="1" applyFill="1" applyBorder="1"/>
    <xf numFmtId="0" fontId="199" fillId="0" borderId="18" xfId="30293" applyFont="1" applyBorder="1" applyAlignment="1">
      <alignment horizontal="center" vertical="center" wrapText="1"/>
    </xf>
    <xf numFmtId="0" fontId="0" fillId="103" borderId="56" xfId="0" applyFill="1" applyBorder="1" applyAlignment="1">
      <alignment horizontal="center" vertical="center"/>
    </xf>
    <xf numFmtId="1" fontId="0" fillId="103" borderId="56" xfId="0" applyNumberFormat="1" applyFill="1" applyBorder="1" applyAlignment="1">
      <alignment horizontal="center" vertical="center"/>
    </xf>
    <xf numFmtId="0" fontId="0" fillId="115" borderId="19" xfId="0" applyFill="1" applyBorder="1" applyAlignment="1">
      <alignment horizontal="center" vertical="center"/>
    </xf>
    <xf numFmtId="0" fontId="199" fillId="103" borderId="59" xfId="0" applyFont="1" applyFill="1" applyBorder="1" applyAlignment="1">
      <alignment horizontal="center" vertical="center"/>
    </xf>
    <xf numFmtId="0" fontId="0" fillId="120" borderId="19" xfId="0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110" borderId="56" xfId="0" applyFill="1" applyBorder="1" applyAlignment="1">
      <alignment horizontal="center" vertical="center" wrapText="1"/>
    </xf>
    <xf numFmtId="0" fontId="202" fillId="101" borderId="56" xfId="25429" applyFont="1" applyFill="1" applyBorder="1" applyAlignment="1">
      <alignment horizontal="center" vertical="center" wrapText="1"/>
    </xf>
    <xf numFmtId="258" fontId="202" fillId="101" borderId="57" xfId="25429" applyNumberFormat="1" applyFont="1" applyFill="1" applyBorder="1" applyAlignment="1">
      <alignment vertical="center" wrapText="1"/>
    </xf>
    <xf numFmtId="0" fontId="0" fillId="0" borderId="56" xfId="0" applyBorder="1" applyAlignment="1">
      <alignment vertical="center"/>
    </xf>
    <xf numFmtId="0" fontId="2" fillId="85" borderId="19" xfId="0" applyFont="1" applyFill="1" applyBorder="1" applyAlignment="1">
      <alignment horizontal="center" vertical="center" wrapText="1"/>
    </xf>
    <xf numFmtId="0" fontId="3" fillId="115" borderId="56" xfId="0" applyFont="1" applyFill="1" applyBorder="1" applyAlignment="1">
      <alignment horizontal="center" vertical="center"/>
    </xf>
    <xf numFmtId="0" fontId="201" fillId="115" borderId="56" xfId="0" applyFont="1" applyFill="1" applyBorder="1" applyAlignment="1">
      <alignment horizontal="left" vertical="center" wrapText="1"/>
    </xf>
    <xf numFmtId="0" fontId="206" fillId="115" borderId="56" xfId="25385" applyFont="1" applyFill="1" applyBorder="1" applyAlignment="1">
      <alignment horizontal="center" vertical="center" wrapText="1"/>
    </xf>
    <xf numFmtId="0" fontId="0" fillId="118" borderId="18" xfId="0" applyFill="1" applyBorder="1" applyAlignment="1">
      <alignment horizontal="center" vertical="center"/>
    </xf>
    <xf numFmtId="0" fontId="201" fillId="118" borderId="18" xfId="0" applyFont="1" applyFill="1" applyBorder="1" applyAlignment="1">
      <alignment horizontal="center" vertical="center"/>
    </xf>
    <xf numFmtId="0" fontId="201" fillId="118" borderId="18" xfId="0" applyFont="1" applyFill="1" applyBorder="1" applyAlignment="1">
      <alignment horizontal="center" vertical="center" wrapText="1"/>
    </xf>
    <xf numFmtId="210" fontId="201" fillId="118" borderId="18" xfId="0" applyNumberFormat="1" applyFont="1" applyFill="1" applyBorder="1" applyAlignment="1">
      <alignment horizontal="center" vertical="center" wrapText="1"/>
    </xf>
    <xf numFmtId="0" fontId="0" fillId="118" borderId="18" xfId="0" applyFill="1" applyBorder="1" applyAlignment="1">
      <alignment horizontal="center" vertical="center" wrapText="1"/>
    </xf>
    <xf numFmtId="0" fontId="23" fillId="118" borderId="18" xfId="30493" applyFill="1" applyBorder="1" applyAlignment="1">
      <alignment vertical="center" wrapText="1"/>
    </xf>
    <xf numFmtId="0" fontId="23" fillId="118" borderId="18" xfId="30493" applyFill="1" applyBorder="1" applyAlignment="1">
      <alignment horizontal="center" vertical="center" wrapText="1"/>
    </xf>
    <xf numFmtId="258" fontId="202" fillId="118" borderId="18" xfId="25429" applyNumberFormat="1" applyFont="1" applyFill="1" applyBorder="1" applyAlignment="1">
      <alignment horizontal="center" vertical="center" wrapText="1"/>
    </xf>
    <xf numFmtId="258" fontId="202" fillId="118" borderId="18" xfId="25429" applyNumberFormat="1" applyFont="1" applyFill="1" applyBorder="1" applyAlignment="1">
      <alignment vertical="center" wrapText="1"/>
    </xf>
    <xf numFmtId="258" fontId="202" fillId="118" borderId="15" xfId="25429" applyNumberFormat="1" applyFont="1" applyFill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104" borderId="18" xfId="0" applyFill="1" applyBorder="1" applyAlignment="1">
      <alignment vertical="center" wrapText="1"/>
    </xf>
    <xf numFmtId="0" fontId="0" fillId="104" borderId="51" xfId="0" applyFill="1" applyBorder="1" applyAlignment="1">
      <alignment vertical="center" wrapText="1"/>
    </xf>
    <xf numFmtId="0" fontId="0" fillId="104" borderId="50" xfId="0" applyFill="1" applyBorder="1" applyAlignment="1">
      <alignment vertical="center" wrapText="1"/>
    </xf>
    <xf numFmtId="210" fontId="201" fillId="111" borderId="19" xfId="0" applyNumberFormat="1" applyFont="1" applyFill="1" applyBorder="1" applyAlignment="1">
      <alignment horizontal="center" vertical="center" wrapText="1"/>
    </xf>
    <xf numFmtId="210" fontId="201" fillId="111" borderId="56" xfId="0" applyNumberFormat="1" applyFont="1" applyFill="1" applyBorder="1" applyAlignment="1">
      <alignment horizontal="center" vertical="center" wrapText="1"/>
    </xf>
    <xf numFmtId="210" fontId="0" fillId="115" borderId="19" xfId="0" applyNumberFormat="1" applyFill="1" applyBorder="1" applyAlignment="1">
      <alignment horizontal="center" vertical="center" wrapText="1"/>
    </xf>
    <xf numFmtId="210" fontId="0" fillId="115" borderId="56" xfId="0" applyNumberFormat="1" applyFill="1" applyBorder="1" applyAlignment="1">
      <alignment horizontal="center" vertical="center" wrapText="1"/>
    </xf>
    <xf numFmtId="0" fontId="199" fillId="121" borderId="19" xfId="0" applyFont="1" applyFill="1" applyBorder="1" applyAlignment="1">
      <alignment horizontal="center" vertical="center" wrapText="1"/>
    </xf>
    <xf numFmtId="0" fontId="199" fillId="118" borderId="18" xfId="0" applyFont="1" applyFill="1" applyBorder="1" applyAlignment="1">
      <alignment horizontal="center" vertical="center"/>
    </xf>
    <xf numFmtId="210" fontId="0" fillId="116" borderId="19" xfId="0" applyNumberFormat="1" applyFill="1" applyBorder="1" applyAlignment="1">
      <alignment horizontal="center" vertical="center" wrapText="1"/>
    </xf>
    <xf numFmtId="210" fontId="0" fillId="116" borderId="56" xfId="0" applyNumberFormat="1" applyFill="1" applyBorder="1" applyAlignment="1">
      <alignment horizontal="center" vertical="center" wrapText="1"/>
    </xf>
    <xf numFmtId="258" fontId="202" fillId="84" borderId="56" xfId="25429" applyNumberFormat="1" applyFont="1" applyFill="1" applyBorder="1" applyAlignment="1">
      <alignment horizontal="center" vertical="center" wrapText="1"/>
    </xf>
    <xf numFmtId="0" fontId="0" fillId="115" borderId="56" xfId="0" applyFill="1" applyBorder="1" applyAlignment="1">
      <alignment horizontal="center" vertical="center" wrapText="1"/>
    </xf>
    <xf numFmtId="0" fontId="0" fillId="115" borderId="0" xfId="0" applyFill="1" applyAlignment="1">
      <alignment vertical="center" wrapText="1"/>
    </xf>
    <xf numFmtId="0" fontId="0" fillId="0" borderId="59" xfId="0" applyBorder="1" applyAlignment="1">
      <alignment horizontal="center" vertical="center"/>
    </xf>
    <xf numFmtId="0" fontId="0" fillId="79" borderId="56" xfId="0" applyFill="1" applyBorder="1" applyAlignment="1">
      <alignment horizontal="center" vertical="center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vertical="center"/>
    </xf>
    <xf numFmtId="3" fontId="0" fillId="122" borderId="56" xfId="0" applyNumberFormat="1" applyFill="1" applyBorder="1" applyAlignment="1">
      <alignment horizontal="center" vertical="center"/>
    </xf>
    <xf numFmtId="0" fontId="0" fillId="104" borderId="18" xfId="0" applyFill="1" applyBorder="1" applyAlignment="1">
      <alignment horizontal="center" vertical="center" wrapText="1"/>
    </xf>
    <xf numFmtId="0" fontId="0" fillId="104" borderId="51" xfId="0" applyFill="1" applyBorder="1" applyAlignment="1">
      <alignment horizontal="center" vertical="center" wrapText="1"/>
    </xf>
    <xf numFmtId="0" fontId="0" fillId="104" borderId="50" xfId="0" applyFill="1" applyBorder="1" applyAlignment="1">
      <alignment horizontal="center" vertical="center" wrapText="1"/>
    </xf>
    <xf numFmtId="0" fontId="199" fillId="86" borderId="19" xfId="0" applyFont="1" applyFill="1" applyBorder="1" applyAlignment="1">
      <alignment horizontal="center" vertical="center" wrapText="1"/>
    </xf>
    <xf numFmtId="49" fontId="199" fillId="91" borderId="19" xfId="0" applyNumberFormat="1" applyFont="1" applyFill="1" applyBorder="1" applyAlignment="1">
      <alignment horizontal="center" vertical="center" wrapText="1"/>
    </xf>
    <xf numFmtId="257" fontId="199" fillId="91" borderId="19" xfId="0" applyNumberFormat="1" applyFont="1" applyFill="1" applyBorder="1" applyAlignment="1">
      <alignment horizontal="center" vertical="center" wrapText="1"/>
    </xf>
    <xf numFmtId="0" fontId="199" fillId="92" borderId="19" xfId="0" applyFont="1" applyFill="1" applyBorder="1" applyAlignment="1">
      <alignment horizontal="center" vertical="center" wrapText="1"/>
    </xf>
    <xf numFmtId="0" fontId="199" fillId="0" borderId="19" xfId="0" applyFont="1" applyBorder="1" applyAlignment="1">
      <alignment horizontal="center" vertical="center"/>
    </xf>
    <xf numFmtId="0" fontId="199" fillId="0" borderId="19" xfId="0" applyFont="1" applyBorder="1" applyAlignment="1">
      <alignment horizontal="center" vertical="center" wrapText="1"/>
    </xf>
    <xf numFmtId="0" fontId="199" fillId="0" borderId="19" xfId="0" applyFont="1" applyBorder="1" applyAlignment="1">
      <alignment horizontal="center" vertical="center" textRotation="90" wrapText="1"/>
    </xf>
    <xf numFmtId="0" fontId="199" fillId="90" borderId="19" xfId="0" applyFont="1" applyFill="1" applyBorder="1" applyAlignment="1">
      <alignment horizontal="center" vertical="center" wrapText="1"/>
    </xf>
    <xf numFmtId="0" fontId="199" fillId="84" borderId="19" xfId="0" applyFont="1" applyFill="1" applyBorder="1" applyAlignment="1">
      <alignment horizontal="center" vertical="center" wrapText="1"/>
    </xf>
    <xf numFmtId="0" fontId="199" fillId="84" borderId="18" xfId="0" applyFont="1" applyFill="1" applyBorder="1" applyAlignment="1">
      <alignment horizontal="center" vertical="center" wrapText="1"/>
    </xf>
    <xf numFmtId="0" fontId="199" fillId="84" borderId="50" xfId="0" applyFont="1" applyFill="1" applyBorder="1" applyAlignment="1">
      <alignment horizontal="center" vertical="center" wrapText="1"/>
    </xf>
    <xf numFmtId="257" fontId="199" fillId="93" borderId="15" xfId="0" applyNumberFormat="1" applyFont="1" applyFill="1" applyBorder="1" applyAlignment="1">
      <alignment horizontal="center" vertical="center" wrapText="1"/>
    </xf>
    <xf numFmtId="257" fontId="199" fillId="93" borderId="21" xfId="0" applyNumberFormat="1" applyFont="1" applyFill="1" applyBorder="1" applyAlignment="1">
      <alignment horizontal="center" vertical="center" wrapText="1"/>
    </xf>
    <xf numFmtId="257" fontId="199" fillId="93" borderId="49" xfId="0" applyNumberFormat="1" applyFont="1" applyFill="1" applyBorder="1" applyAlignment="1">
      <alignment horizontal="center" vertical="center" wrapText="1"/>
    </xf>
    <xf numFmtId="257" fontId="199" fillId="94" borderId="15" xfId="0" applyNumberFormat="1" applyFont="1" applyFill="1" applyBorder="1" applyAlignment="1">
      <alignment horizontal="center" vertical="center" wrapText="1"/>
    </xf>
    <xf numFmtId="257" fontId="199" fillId="94" borderId="21" xfId="0" applyNumberFormat="1" applyFont="1" applyFill="1" applyBorder="1" applyAlignment="1">
      <alignment horizontal="center" vertical="center" wrapText="1"/>
    </xf>
    <xf numFmtId="257" fontId="199" fillId="94" borderId="49" xfId="0" applyNumberFormat="1" applyFont="1" applyFill="1" applyBorder="1" applyAlignment="1">
      <alignment horizontal="center" vertical="center" wrapText="1"/>
    </xf>
    <xf numFmtId="0" fontId="199" fillId="95" borderId="19" xfId="0" applyFont="1" applyFill="1" applyBorder="1" applyAlignment="1">
      <alignment horizontal="center" vertical="center" wrapText="1"/>
    </xf>
    <xf numFmtId="257" fontId="199" fillId="96" borderId="15" xfId="0" applyNumberFormat="1" applyFont="1" applyFill="1" applyBorder="1" applyAlignment="1">
      <alignment horizontal="center" vertical="center" wrapText="1"/>
    </xf>
    <xf numFmtId="257" fontId="199" fillId="96" borderId="21" xfId="0" applyNumberFormat="1" applyFont="1" applyFill="1" applyBorder="1" applyAlignment="1">
      <alignment horizontal="center" vertical="center" wrapText="1"/>
    </xf>
    <xf numFmtId="257" fontId="199" fillId="96" borderId="49" xfId="0" applyNumberFormat="1" applyFont="1" applyFill="1" applyBorder="1" applyAlignment="1">
      <alignment horizontal="center" vertical="center" wrapText="1"/>
    </xf>
    <xf numFmtId="0" fontId="199" fillId="97" borderId="19" xfId="0" applyFont="1" applyFill="1" applyBorder="1" applyAlignment="1">
      <alignment horizontal="center" vertical="center" wrapText="1"/>
    </xf>
    <xf numFmtId="257" fontId="199" fillId="98" borderId="15" xfId="0" applyNumberFormat="1" applyFont="1" applyFill="1" applyBorder="1" applyAlignment="1">
      <alignment horizontal="center" vertical="center" wrapText="1"/>
    </xf>
    <xf numFmtId="257" fontId="199" fillId="98" borderId="21" xfId="0" applyNumberFormat="1" applyFont="1" applyFill="1" applyBorder="1" applyAlignment="1">
      <alignment horizontal="center" vertical="center" wrapText="1"/>
    </xf>
    <xf numFmtId="257" fontId="199" fillId="98" borderId="49" xfId="0" applyNumberFormat="1" applyFont="1" applyFill="1" applyBorder="1" applyAlignment="1">
      <alignment horizontal="center" vertical="center" wrapText="1"/>
    </xf>
    <xf numFmtId="0" fontId="199" fillId="99" borderId="19" xfId="0" applyFont="1" applyFill="1" applyBorder="1" applyAlignment="1">
      <alignment horizontal="center" vertical="center" wrapText="1"/>
    </xf>
    <xf numFmtId="0" fontId="199" fillId="115" borderId="18" xfId="0" applyFont="1" applyFill="1" applyBorder="1" applyAlignment="1">
      <alignment horizontal="center" vertical="center" wrapText="1"/>
    </xf>
    <xf numFmtId="0" fontId="199" fillId="115" borderId="51" xfId="0" applyFont="1" applyFill="1" applyBorder="1" applyAlignment="1">
      <alignment horizontal="center" vertical="center"/>
    </xf>
    <xf numFmtId="0" fontId="199" fillId="115" borderId="50" xfId="0" applyFont="1" applyFill="1" applyBorder="1" applyAlignment="1">
      <alignment horizontal="center" vertical="center"/>
    </xf>
    <xf numFmtId="0" fontId="0" fillId="84" borderId="18" xfId="0" applyFill="1" applyBorder="1" applyAlignment="1">
      <alignment horizontal="center" vertical="center" textRotation="90" wrapText="1"/>
    </xf>
    <xf numFmtId="0" fontId="0" fillId="84" borderId="51" xfId="0" applyFill="1" applyBorder="1" applyAlignment="1">
      <alignment horizontal="center" vertical="center" textRotation="90" wrapText="1"/>
    </xf>
    <xf numFmtId="0" fontId="0" fillId="84" borderId="50" xfId="0" applyFill="1" applyBorder="1" applyAlignment="1">
      <alignment horizontal="center" vertical="center" textRotation="90" wrapText="1"/>
    </xf>
    <xf numFmtId="0" fontId="199" fillId="84" borderId="51" xfId="0" applyFont="1" applyFill="1" applyBorder="1" applyAlignment="1">
      <alignment horizontal="center" vertical="center" wrapText="1"/>
    </xf>
    <xf numFmtId="0" fontId="199" fillId="84" borderId="18" xfId="0" applyFont="1" applyFill="1" applyBorder="1" applyAlignment="1">
      <alignment horizontal="center" vertical="center" textRotation="90" wrapText="1"/>
    </xf>
    <xf numFmtId="0" fontId="199" fillId="84" borderId="51" xfId="0" applyFont="1" applyFill="1" applyBorder="1" applyAlignment="1">
      <alignment horizontal="center" vertical="center" textRotation="90" wrapText="1"/>
    </xf>
    <xf numFmtId="0" fontId="199" fillId="84" borderId="50" xfId="0" applyFont="1" applyFill="1" applyBorder="1" applyAlignment="1">
      <alignment horizontal="center" vertical="center" textRotation="90" wrapText="1"/>
    </xf>
    <xf numFmtId="0" fontId="0" fillId="104" borderId="19" xfId="0" applyFill="1" applyBorder="1" applyAlignment="1">
      <alignment horizontal="center" vertical="center" wrapText="1"/>
    </xf>
    <xf numFmtId="0" fontId="199" fillId="0" borderId="19" xfId="30293" applyFont="1" applyBorder="1" applyAlignment="1">
      <alignment horizontal="center" vertical="center" wrapText="1"/>
    </xf>
    <xf numFmtId="0" fontId="199" fillId="0" borderId="18" xfId="30293" applyFont="1" applyBorder="1" applyAlignment="1">
      <alignment horizontal="center" vertical="center" wrapText="1"/>
    </xf>
    <xf numFmtId="0" fontId="199" fillId="0" borderId="51" xfId="30293" applyFont="1" applyBorder="1" applyAlignment="1">
      <alignment horizontal="center" vertical="center" wrapText="1"/>
    </xf>
    <xf numFmtId="0" fontId="199" fillId="0" borderId="50" xfId="30293" applyFont="1" applyBorder="1" applyAlignment="1">
      <alignment horizontal="center" vertical="center" wrapText="1"/>
    </xf>
    <xf numFmtId="0" fontId="199" fillId="115" borderId="51" xfId="0" applyFont="1" applyFill="1" applyBorder="1" applyAlignment="1">
      <alignment horizontal="center" vertical="center" wrapText="1"/>
    </xf>
    <xf numFmtId="0" fontId="199" fillId="115" borderId="50" xfId="0" applyFont="1" applyFill="1" applyBorder="1" applyAlignment="1">
      <alignment horizontal="center" vertical="center" wrapText="1"/>
    </xf>
    <xf numFmtId="0" fontId="199" fillId="0" borderId="56" xfId="30293" applyFont="1" applyBorder="1" applyAlignment="1">
      <alignment horizontal="center" vertical="center" wrapText="1"/>
    </xf>
    <xf numFmtId="0" fontId="199" fillId="0" borderId="18" xfId="51649" applyNumberFormat="1" applyFont="1" applyBorder="1" applyAlignment="1">
      <alignment horizontal="center" vertical="center" wrapText="1"/>
    </xf>
    <xf numFmtId="0" fontId="199" fillId="0" borderId="51" xfId="51649" applyNumberFormat="1" applyFont="1" applyBorder="1" applyAlignment="1">
      <alignment horizontal="center" vertical="center" wrapText="1"/>
    </xf>
    <xf numFmtId="0" fontId="199" fillId="0" borderId="50" xfId="51649" applyNumberFormat="1" applyFont="1" applyBorder="1" applyAlignment="1">
      <alignment horizontal="center" vertical="center" wrapText="1"/>
    </xf>
    <xf numFmtId="0" fontId="199" fillId="119" borderId="18" xfId="0" applyFont="1" applyFill="1" applyBorder="1" applyAlignment="1">
      <alignment horizontal="center" vertical="center" wrapText="1"/>
    </xf>
    <xf numFmtId="0" fontId="199" fillId="119" borderId="51" xfId="0" applyFont="1" applyFill="1" applyBorder="1" applyAlignment="1">
      <alignment horizontal="center" vertical="center" wrapText="1"/>
    </xf>
    <xf numFmtId="0" fontId="199" fillId="0" borderId="18" xfId="0" applyFont="1" applyBorder="1" applyAlignment="1">
      <alignment horizontal="center" vertical="center" wrapText="1"/>
    </xf>
    <xf numFmtId="0" fontId="199" fillId="0" borderId="51" xfId="0" applyFont="1" applyBorder="1" applyAlignment="1">
      <alignment horizontal="center" vertical="center" wrapText="1"/>
    </xf>
    <xf numFmtId="0" fontId="199" fillId="119" borderId="5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51" xfId="0" applyBorder="1" applyAlignment="1">
      <alignment horizontal="center" vertical="center" textRotation="90" wrapText="1"/>
    </xf>
    <xf numFmtId="0" fontId="0" fillId="0" borderId="50" xfId="0" applyBorder="1" applyAlignment="1">
      <alignment horizontal="center" vertical="center" textRotation="90" wrapText="1"/>
    </xf>
    <xf numFmtId="0" fontId="199" fillId="0" borderId="50" xfId="0" applyFont="1" applyBorder="1" applyAlignment="1">
      <alignment horizontal="center" vertical="center" wrapText="1"/>
    </xf>
    <xf numFmtId="0" fontId="199" fillId="0" borderId="18" xfId="0" applyFont="1" applyBorder="1" applyAlignment="1">
      <alignment horizontal="center" vertical="center" textRotation="90" wrapText="1"/>
    </xf>
    <xf numFmtId="0" fontId="199" fillId="0" borderId="51" xfId="0" applyFont="1" applyBorder="1" applyAlignment="1">
      <alignment horizontal="center" vertical="center" textRotation="90" wrapText="1"/>
    </xf>
    <xf numFmtId="0" fontId="199" fillId="0" borderId="50" xfId="0" applyFont="1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99" fillId="111" borderId="18" xfId="0" applyFont="1" applyFill="1" applyBorder="1" applyAlignment="1">
      <alignment horizontal="center" vertical="center" wrapText="1"/>
    </xf>
    <xf numFmtId="0" fontId="199" fillId="111" borderId="51" xfId="0" applyFont="1" applyFill="1" applyBorder="1" applyAlignment="1">
      <alignment horizontal="center" vertical="center" wrapText="1"/>
    </xf>
    <xf numFmtId="0" fontId="199" fillId="111" borderId="50" xfId="0" applyFont="1" applyFill="1" applyBorder="1" applyAlignment="1">
      <alignment horizontal="center" vertical="center" wrapText="1"/>
    </xf>
    <xf numFmtId="0" fontId="0" fillId="111" borderId="18" xfId="0" applyFill="1" applyBorder="1" applyAlignment="1">
      <alignment horizontal="center" vertical="center" textRotation="90" wrapText="1"/>
    </xf>
    <xf numFmtId="0" fontId="0" fillId="111" borderId="51" xfId="0" applyFill="1" applyBorder="1" applyAlignment="1">
      <alignment horizontal="center" vertical="center" textRotation="90" wrapText="1"/>
    </xf>
    <xf numFmtId="0" fontId="0" fillId="104" borderId="56" xfId="0" applyFill="1" applyBorder="1" applyAlignment="1">
      <alignment horizontal="center" vertical="center" wrapText="1"/>
    </xf>
    <xf numFmtId="0" fontId="1" fillId="84" borderId="18" xfId="0" applyFont="1" applyFill="1" applyBorder="1" applyAlignment="1">
      <alignment horizontal="center" vertical="center" textRotation="90" wrapText="1"/>
    </xf>
    <xf numFmtId="0" fontId="199" fillId="84" borderId="5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99" fillId="0" borderId="18" xfId="0" applyFont="1" applyBorder="1" applyAlignment="1">
      <alignment horizontal="center" vertical="center"/>
    </xf>
    <xf numFmtId="17" fontId="0" fillId="0" borderId="56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</cellXfs>
  <cellStyles count="51650">
    <cellStyle name=" 1" xfId="1" xr:uid="{00000000-0005-0000-0000-000000000000}"/>
    <cellStyle name=" 1 2" xfId="2" xr:uid="{00000000-0005-0000-0000-000001000000}"/>
    <cellStyle name=" 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 Width=797 Height=554  [Code] Code0=/nyf50 Code1=4500000136 Code2=ME23 Code3=4500002322 Code4=# Code5=MB01 " xfId="1274" xr:uid="{00000000-0005-0000-0000-0000F9040000}"/>
    <cellStyle name="] Width=797 Height=554  [Code] Code0=/nyf50 Code1=4500000136 Code2=ME23 Code3=4500002322 Code4=# Code5=MB01 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 NA " xfId="12142" xr:uid="{00000000-0005-0000-0000-00006D2F0000}"/>
    <cellStyle name="0,0 NA 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 2" xfId="27723" xr:uid="{00000000-0005-0000-0000-00004A6C0000}"/>
    <cellStyle name="Гиперссылка 3" xfId="27724" xr:uid="{00000000-0005-0000-0000-00004B6C0000}"/>
    <cellStyle name="Гиперссылка 4" xfId="27725" xr:uid="{00000000-0005-0000-0000-00004C6C0000}"/>
    <cellStyle name="Денежный" xfId="51649" builtinId="4"/>
    <cellStyle name="Денежный 10" xfId="27726" xr:uid="{00000000-0005-0000-0000-00004D6C0000}"/>
    <cellStyle name="Денежный 10 2" xfId="27727" xr:uid="{00000000-0005-0000-0000-00004E6C0000}"/>
    <cellStyle name="Денежный 11" xfId="27728" xr:uid="{00000000-0005-0000-0000-00004F6C0000}"/>
    <cellStyle name="Денежный 12" xfId="27729" xr:uid="{00000000-0005-0000-0000-0000506C0000}"/>
    <cellStyle name="Денежный 13" xfId="27730" xr:uid="{00000000-0005-0000-0000-0000516C0000}"/>
    <cellStyle name="Денежный 14" xfId="27731" xr:uid="{00000000-0005-0000-0000-0000526C0000}"/>
    <cellStyle name="Денежный 2" xfId="27732" xr:uid="{00000000-0005-0000-0000-0000536C0000}"/>
    <cellStyle name="Денежный 2 10" xfId="27733" xr:uid="{00000000-0005-0000-0000-0000546C0000}"/>
    <cellStyle name="Денежный 2 10 2" xfId="27734" xr:uid="{00000000-0005-0000-0000-0000556C0000}"/>
    <cellStyle name="Денежный 2 10 2 2" xfId="27735" xr:uid="{00000000-0005-0000-0000-0000566C0000}"/>
    <cellStyle name="Денежный 2 10 2 2 2" xfId="27736" xr:uid="{00000000-0005-0000-0000-0000576C0000}"/>
    <cellStyle name="Денежный 2 10 2 3" xfId="27737" xr:uid="{00000000-0005-0000-0000-0000586C0000}"/>
    <cellStyle name="Денежный 2 10 3" xfId="27738" xr:uid="{00000000-0005-0000-0000-0000596C0000}"/>
    <cellStyle name="Денежный 2 10 3 2" xfId="27739" xr:uid="{00000000-0005-0000-0000-00005A6C0000}"/>
    <cellStyle name="Денежный 2 10 4" xfId="27740" xr:uid="{00000000-0005-0000-0000-00005B6C0000}"/>
    <cellStyle name="Денежный 2 10 4 2" xfId="27741" xr:uid="{00000000-0005-0000-0000-00005C6C0000}"/>
    <cellStyle name="Денежный 2 10 5" xfId="27742" xr:uid="{00000000-0005-0000-0000-00005D6C0000}"/>
    <cellStyle name="Денежный 2 11" xfId="27743" xr:uid="{00000000-0005-0000-0000-00005E6C0000}"/>
    <cellStyle name="Денежный 2 11 2" xfId="27744" xr:uid="{00000000-0005-0000-0000-00005F6C0000}"/>
    <cellStyle name="Денежный 2 11 2 2" xfId="27745" xr:uid="{00000000-0005-0000-0000-0000606C0000}"/>
    <cellStyle name="Денежный 2 11 2 2 2" xfId="27746" xr:uid="{00000000-0005-0000-0000-0000616C0000}"/>
    <cellStyle name="Денежный 2 11 2 3" xfId="27747" xr:uid="{00000000-0005-0000-0000-0000626C0000}"/>
    <cellStyle name="Денежный 2 11 3" xfId="27748" xr:uid="{00000000-0005-0000-0000-0000636C0000}"/>
    <cellStyle name="Денежный 2 11 3 2" xfId="27749" xr:uid="{00000000-0005-0000-0000-0000646C0000}"/>
    <cellStyle name="Денежный 2 11 4" xfId="27750" xr:uid="{00000000-0005-0000-0000-0000656C0000}"/>
    <cellStyle name="Денежный 2 11 4 2" xfId="27751" xr:uid="{00000000-0005-0000-0000-0000666C0000}"/>
    <cellStyle name="Денежный 2 11 5" xfId="27752" xr:uid="{00000000-0005-0000-0000-0000676C0000}"/>
    <cellStyle name="Денежный 2 12" xfId="27753" xr:uid="{00000000-0005-0000-0000-0000686C0000}"/>
    <cellStyle name="Денежный 2 12 2" xfId="27754" xr:uid="{00000000-0005-0000-0000-0000696C0000}"/>
    <cellStyle name="Денежный 2 12 2 2" xfId="27755" xr:uid="{00000000-0005-0000-0000-00006A6C0000}"/>
    <cellStyle name="Денежный 2 12 2 2 2" xfId="27756" xr:uid="{00000000-0005-0000-0000-00006B6C0000}"/>
    <cellStyle name="Денежный 2 12 2 3" xfId="27757" xr:uid="{00000000-0005-0000-0000-00006C6C0000}"/>
    <cellStyle name="Денежный 2 12 3" xfId="27758" xr:uid="{00000000-0005-0000-0000-00006D6C0000}"/>
    <cellStyle name="Денежный 2 12 3 2" xfId="27759" xr:uid="{00000000-0005-0000-0000-00006E6C0000}"/>
    <cellStyle name="Денежный 2 12 4" xfId="27760" xr:uid="{00000000-0005-0000-0000-00006F6C0000}"/>
    <cellStyle name="Денежный 2 12 4 2" xfId="27761" xr:uid="{00000000-0005-0000-0000-0000706C0000}"/>
    <cellStyle name="Денежный 2 12 5" xfId="27762" xr:uid="{00000000-0005-0000-0000-0000716C0000}"/>
    <cellStyle name="Денежный 2 13" xfId="27763" xr:uid="{00000000-0005-0000-0000-0000726C0000}"/>
    <cellStyle name="Денежный 2 13 2" xfId="27764" xr:uid="{00000000-0005-0000-0000-0000736C0000}"/>
    <cellStyle name="Денежный 2 13 2 2" xfId="27765" xr:uid="{00000000-0005-0000-0000-0000746C0000}"/>
    <cellStyle name="Денежный 2 13 2 2 2" xfId="27766" xr:uid="{00000000-0005-0000-0000-0000756C0000}"/>
    <cellStyle name="Денежный 2 13 2 3" xfId="27767" xr:uid="{00000000-0005-0000-0000-0000766C0000}"/>
    <cellStyle name="Денежный 2 13 3" xfId="27768" xr:uid="{00000000-0005-0000-0000-0000776C0000}"/>
    <cellStyle name="Денежный 2 13 3 2" xfId="27769" xr:uid="{00000000-0005-0000-0000-0000786C0000}"/>
    <cellStyle name="Денежный 2 13 4" xfId="27770" xr:uid="{00000000-0005-0000-0000-0000796C0000}"/>
    <cellStyle name="Денежный 2 13 4 2" xfId="27771" xr:uid="{00000000-0005-0000-0000-00007A6C0000}"/>
    <cellStyle name="Денежный 2 13 5" xfId="27772" xr:uid="{00000000-0005-0000-0000-00007B6C0000}"/>
    <cellStyle name="Денежный 2 14" xfId="27773" xr:uid="{00000000-0005-0000-0000-00007C6C0000}"/>
    <cellStyle name="Денежный 2 14 2" xfId="27774" xr:uid="{00000000-0005-0000-0000-00007D6C0000}"/>
    <cellStyle name="Денежный 2 14 2 2" xfId="27775" xr:uid="{00000000-0005-0000-0000-00007E6C0000}"/>
    <cellStyle name="Денежный 2 14 3" xfId="27776" xr:uid="{00000000-0005-0000-0000-00007F6C0000}"/>
    <cellStyle name="Денежный 2 15" xfId="27777" xr:uid="{00000000-0005-0000-0000-0000806C0000}"/>
    <cellStyle name="Денежный 2 15 2" xfId="27778" xr:uid="{00000000-0005-0000-0000-0000816C0000}"/>
    <cellStyle name="Денежный 2 16" xfId="27779" xr:uid="{00000000-0005-0000-0000-0000826C0000}"/>
    <cellStyle name="Денежный 2 16 2" xfId="27780" xr:uid="{00000000-0005-0000-0000-0000836C0000}"/>
    <cellStyle name="Денежный 2 17" xfId="27781" xr:uid="{00000000-0005-0000-0000-0000846C0000}"/>
    <cellStyle name="Денежный 2 18" xfId="27782" xr:uid="{00000000-0005-0000-0000-0000856C0000}"/>
    <cellStyle name="Денежный 2 2" xfId="27783" xr:uid="{00000000-0005-0000-0000-0000866C0000}"/>
    <cellStyle name="Денежный 2 2 10" xfId="27784" xr:uid="{00000000-0005-0000-0000-0000876C0000}"/>
    <cellStyle name="Денежный 2 2 10 2" xfId="27785" xr:uid="{00000000-0005-0000-0000-0000886C0000}"/>
    <cellStyle name="Денежный 2 2 10 2 2" xfId="27786" xr:uid="{00000000-0005-0000-0000-0000896C0000}"/>
    <cellStyle name="Денежный 2 2 10 2 2 2" xfId="27787" xr:uid="{00000000-0005-0000-0000-00008A6C0000}"/>
    <cellStyle name="Денежный 2 2 10 2 3" xfId="27788" xr:uid="{00000000-0005-0000-0000-00008B6C0000}"/>
    <cellStyle name="Денежный 2 2 10 3" xfId="27789" xr:uid="{00000000-0005-0000-0000-00008C6C0000}"/>
    <cellStyle name="Денежный 2 2 10 3 2" xfId="27790" xr:uid="{00000000-0005-0000-0000-00008D6C0000}"/>
    <cellStyle name="Денежный 2 2 10 4" xfId="27791" xr:uid="{00000000-0005-0000-0000-00008E6C0000}"/>
    <cellStyle name="Денежный 2 2 10 4 2" xfId="27792" xr:uid="{00000000-0005-0000-0000-00008F6C0000}"/>
    <cellStyle name="Денежный 2 2 10 5" xfId="27793" xr:uid="{00000000-0005-0000-0000-0000906C0000}"/>
    <cellStyle name="Денежный 2 2 11" xfId="27794" xr:uid="{00000000-0005-0000-0000-0000916C0000}"/>
    <cellStyle name="Денежный 2 2 11 2" xfId="27795" xr:uid="{00000000-0005-0000-0000-0000926C0000}"/>
    <cellStyle name="Денежный 2 2 11 2 2" xfId="27796" xr:uid="{00000000-0005-0000-0000-0000936C0000}"/>
    <cellStyle name="Денежный 2 2 11 2 2 2" xfId="27797" xr:uid="{00000000-0005-0000-0000-0000946C0000}"/>
    <cellStyle name="Денежный 2 2 11 2 3" xfId="27798" xr:uid="{00000000-0005-0000-0000-0000956C0000}"/>
    <cellStyle name="Денежный 2 2 11 3" xfId="27799" xr:uid="{00000000-0005-0000-0000-0000966C0000}"/>
    <cellStyle name="Денежный 2 2 11 3 2" xfId="27800" xr:uid="{00000000-0005-0000-0000-0000976C0000}"/>
    <cellStyle name="Денежный 2 2 11 4" xfId="27801" xr:uid="{00000000-0005-0000-0000-0000986C0000}"/>
    <cellStyle name="Денежный 2 2 11 4 2" xfId="27802" xr:uid="{00000000-0005-0000-0000-0000996C0000}"/>
    <cellStyle name="Денежный 2 2 11 5" xfId="27803" xr:uid="{00000000-0005-0000-0000-00009A6C0000}"/>
    <cellStyle name="Денежный 2 2 12" xfId="27804" xr:uid="{00000000-0005-0000-0000-00009B6C0000}"/>
    <cellStyle name="Денежный 2 2 12 2" xfId="27805" xr:uid="{00000000-0005-0000-0000-00009C6C0000}"/>
    <cellStyle name="Денежный 2 2 12 2 2" xfId="27806" xr:uid="{00000000-0005-0000-0000-00009D6C0000}"/>
    <cellStyle name="Денежный 2 2 12 2 2 2" xfId="27807" xr:uid="{00000000-0005-0000-0000-00009E6C0000}"/>
    <cellStyle name="Денежный 2 2 12 2 3" xfId="27808" xr:uid="{00000000-0005-0000-0000-00009F6C0000}"/>
    <cellStyle name="Денежный 2 2 12 3" xfId="27809" xr:uid="{00000000-0005-0000-0000-0000A06C0000}"/>
    <cellStyle name="Денежный 2 2 12 3 2" xfId="27810" xr:uid="{00000000-0005-0000-0000-0000A16C0000}"/>
    <cellStyle name="Денежный 2 2 12 4" xfId="27811" xr:uid="{00000000-0005-0000-0000-0000A26C0000}"/>
    <cellStyle name="Денежный 2 2 12 4 2" xfId="27812" xr:uid="{00000000-0005-0000-0000-0000A36C0000}"/>
    <cellStyle name="Денежный 2 2 12 5" xfId="27813" xr:uid="{00000000-0005-0000-0000-0000A46C0000}"/>
    <cellStyle name="Денежный 2 2 13" xfId="27814" xr:uid="{00000000-0005-0000-0000-0000A56C0000}"/>
    <cellStyle name="Денежный 2 2 13 2" xfId="27815" xr:uid="{00000000-0005-0000-0000-0000A66C0000}"/>
    <cellStyle name="Денежный 2 2 13 2 2" xfId="27816" xr:uid="{00000000-0005-0000-0000-0000A76C0000}"/>
    <cellStyle name="Денежный 2 2 13 3" xfId="27817" xr:uid="{00000000-0005-0000-0000-0000A86C0000}"/>
    <cellStyle name="Денежный 2 2 14" xfId="27818" xr:uid="{00000000-0005-0000-0000-0000A96C0000}"/>
    <cellStyle name="Денежный 2 2 14 2" xfId="27819" xr:uid="{00000000-0005-0000-0000-0000AA6C0000}"/>
    <cellStyle name="Денежный 2 2 15" xfId="27820" xr:uid="{00000000-0005-0000-0000-0000AB6C0000}"/>
    <cellStyle name="Денежный 2 2 15 2" xfId="27821" xr:uid="{00000000-0005-0000-0000-0000AC6C0000}"/>
    <cellStyle name="Денежный 2 2 16" xfId="27822" xr:uid="{00000000-0005-0000-0000-0000AD6C0000}"/>
    <cellStyle name="Денежный 2 2 17" xfId="27823" xr:uid="{00000000-0005-0000-0000-0000AE6C0000}"/>
    <cellStyle name="Денежный 2 2 2" xfId="27824" xr:uid="{00000000-0005-0000-0000-0000AF6C0000}"/>
    <cellStyle name="Денежный 2 2 2 10" xfId="27825" xr:uid="{00000000-0005-0000-0000-0000B06C0000}"/>
    <cellStyle name="Денежный 2 2 2 10 2" xfId="27826" xr:uid="{00000000-0005-0000-0000-0000B16C0000}"/>
    <cellStyle name="Денежный 2 2 2 10 2 2" xfId="27827" xr:uid="{00000000-0005-0000-0000-0000B26C0000}"/>
    <cellStyle name="Денежный 2 2 2 10 2 2 2" xfId="27828" xr:uid="{00000000-0005-0000-0000-0000B36C0000}"/>
    <cellStyle name="Денежный 2 2 2 10 2 3" xfId="27829" xr:uid="{00000000-0005-0000-0000-0000B46C0000}"/>
    <cellStyle name="Денежный 2 2 2 10 3" xfId="27830" xr:uid="{00000000-0005-0000-0000-0000B56C0000}"/>
    <cellStyle name="Денежный 2 2 2 10 3 2" xfId="27831" xr:uid="{00000000-0005-0000-0000-0000B66C0000}"/>
    <cellStyle name="Денежный 2 2 2 10 4" xfId="27832" xr:uid="{00000000-0005-0000-0000-0000B76C0000}"/>
    <cellStyle name="Денежный 2 2 2 10 4 2" xfId="27833" xr:uid="{00000000-0005-0000-0000-0000B86C0000}"/>
    <cellStyle name="Денежный 2 2 2 10 5" xfId="27834" xr:uid="{00000000-0005-0000-0000-0000B96C0000}"/>
    <cellStyle name="Денежный 2 2 2 11" xfId="27835" xr:uid="{00000000-0005-0000-0000-0000BA6C0000}"/>
    <cellStyle name="Денежный 2 2 2 11 2" xfId="27836" xr:uid="{00000000-0005-0000-0000-0000BB6C0000}"/>
    <cellStyle name="Денежный 2 2 2 11 2 2" xfId="27837" xr:uid="{00000000-0005-0000-0000-0000BC6C0000}"/>
    <cellStyle name="Денежный 2 2 2 11 3" xfId="27838" xr:uid="{00000000-0005-0000-0000-0000BD6C0000}"/>
    <cellStyle name="Денежный 2 2 2 12" xfId="27839" xr:uid="{00000000-0005-0000-0000-0000BE6C0000}"/>
    <cellStyle name="Денежный 2 2 2 12 2" xfId="27840" xr:uid="{00000000-0005-0000-0000-0000BF6C0000}"/>
    <cellStyle name="Денежный 2 2 2 13" xfId="27841" xr:uid="{00000000-0005-0000-0000-0000C06C0000}"/>
    <cellStyle name="Денежный 2 2 2 13 2" xfId="27842" xr:uid="{00000000-0005-0000-0000-0000C16C0000}"/>
    <cellStyle name="Денежный 2 2 2 14" xfId="27843" xr:uid="{00000000-0005-0000-0000-0000C26C0000}"/>
    <cellStyle name="Денежный 2 2 2 15" xfId="27844" xr:uid="{00000000-0005-0000-0000-0000C36C0000}"/>
    <cellStyle name="Денежный 2 2 2 2" xfId="27845" xr:uid="{00000000-0005-0000-0000-0000C46C0000}"/>
    <cellStyle name="Денежный 2 2 2 2 10" xfId="27846" xr:uid="{00000000-0005-0000-0000-0000C56C0000}"/>
    <cellStyle name="Денежный 2 2 2 2 2" xfId="27847" xr:uid="{00000000-0005-0000-0000-0000C66C0000}"/>
    <cellStyle name="Денежный 2 2 2 2 2 2" xfId="27848" xr:uid="{00000000-0005-0000-0000-0000C76C0000}"/>
    <cellStyle name="Денежный 2 2 2 2 2 2 2" xfId="27849" xr:uid="{00000000-0005-0000-0000-0000C86C0000}"/>
    <cellStyle name="Денежный 2 2 2 2 2 2 2 2" xfId="27850" xr:uid="{00000000-0005-0000-0000-0000C96C0000}"/>
    <cellStyle name="Денежный 2 2 2 2 2 2 3" xfId="27851" xr:uid="{00000000-0005-0000-0000-0000CA6C0000}"/>
    <cellStyle name="Денежный 2 2 2 2 2 3" xfId="27852" xr:uid="{00000000-0005-0000-0000-0000CB6C0000}"/>
    <cellStyle name="Денежный 2 2 2 2 2 3 2" xfId="27853" xr:uid="{00000000-0005-0000-0000-0000CC6C0000}"/>
    <cellStyle name="Денежный 2 2 2 2 2 4" xfId="27854" xr:uid="{00000000-0005-0000-0000-0000CD6C0000}"/>
    <cellStyle name="Денежный 2 2 2 2 2 4 2" xfId="27855" xr:uid="{00000000-0005-0000-0000-0000CE6C0000}"/>
    <cellStyle name="Денежный 2 2 2 2 2 5" xfId="27856" xr:uid="{00000000-0005-0000-0000-0000CF6C0000}"/>
    <cellStyle name="Денежный 2 2 2 2 3" xfId="27857" xr:uid="{00000000-0005-0000-0000-0000D06C0000}"/>
    <cellStyle name="Денежный 2 2 2 2 3 2" xfId="27858" xr:uid="{00000000-0005-0000-0000-0000D16C0000}"/>
    <cellStyle name="Денежный 2 2 2 2 3 2 2" xfId="27859" xr:uid="{00000000-0005-0000-0000-0000D26C0000}"/>
    <cellStyle name="Денежный 2 2 2 2 3 2 2 2" xfId="27860" xr:uid="{00000000-0005-0000-0000-0000D36C0000}"/>
    <cellStyle name="Денежный 2 2 2 2 3 2 3" xfId="27861" xr:uid="{00000000-0005-0000-0000-0000D46C0000}"/>
    <cellStyle name="Денежный 2 2 2 2 3 3" xfId="27862" xr:uid="{00000000-0005-0000-0000-0000D56C0000}"/>
    <cellStyle name="Денежный 2 2 2 2 3 3 2" xfId="27863" xr:uid="{00000000-0005-0000-0000-0000D66C0000}"/>
    <cellStyle name="Денежный 2 2 2 2 3 4" xfId="27864" xr:uid="{00000000-0005-0000-0000-0000D76C0000}"/>
    <cellStyle name="Денежный 2 2 2 2 3 4 2" xfId="27865" xr:uid="{00000000-0005-0000-0000-0000D86C0000}"/>
    <cellStyle name="Денежный 2 2 2 2 3 5" xfId="27866" xr:uid="{00000000-0005-0000-0000-0000D96C0000}"/>
    <cellStyle name="Денежный 2 2 2 2 4" xfId="27867" xr:uid="{00000000-0005-0000-0000-0000DA6C0000}"/>
    <cellStyle name="Денежный 2 2 2 2 4 2" xfId="27868" xr:uid="{00000000-0005-0000-0000-0000DB6C0000}"/>
    <cellStyle name="Денежный 2 2 2 2 4 2 2" xfId="27869" xr:uid="{00000000-0005-0000-0000-0000DC6C0000}"/>
    <cellStyle name="Денежный 2 2 2 2 4 2 2 2" xfId="27870" xr:uid="{00000000-0005-0000-0000-0000DD6C0000}"/>
    <cellStyle name="Денежный 2 2 2 2 4 2 3" xfId="27871" xr:uid="{00000000-0005-0000-0000-0000DE6C0000}"/>
    <cellStyle name="Денежный 2 2 2 2 4 3" xfId="27872" xr:uid="{00000000-0005-0000-0000-0000DF6C0000}"/>
    <cellStyle name="Денежный 2 2 2 2 4 3 2" xfId="27873" xr:uid="{00000000-0005-0000-0000-0000E06C0000}"/>
    <cellStyle name="Денежный 2 2 2 2 4 4" xfId="27874" xr:uid="{00000000-0005-0000-0000-0000E16C0000}"/>
    <cellStyle name="Денежный 2 2 2 2 4 4 2" xfId="27875" xr:uid="{00000000-0005-0000-0000-0000E26C0000}"/>
    <cellStyle name="Денежный 2 2 2 2 4 5" xfId="27876" xr:uid="{00000000-0005-0000-0000-0000E36C0000}"/>
    <cellStyle name="Денежный 2 2 2 2 5" xfId="27877" xr:uid="{00000000-0005-0000-0000-0000E46C0000}"/>
    <cellStyle name="Денежный 2 2 2 2 5 2" xfId="27878" xr:uid="{00000000-0005-0000-0000-0000E56C0000}"/>
    <cellStyle name="Денежный 2 2 2 2 5 2 2" xfId="27879" xr:uid="{00000000-0005-0000-0000-0000E66C0000}"/>
    <cellStyle name="Денежный 2 2 2 2 5 2 2 2" xfId="27880" xr:uid="{00000000-0005-0000-0000-0000E76C0000}"/>
    <cellStyle name="Денежный 2 2 2 2 5 2 3" xfId="27881" xr:uid="{00000000-0005-0000-0000-0000E86C0000}"/>
    <cellStyle name="Денежный 2 2 2 2 5 3" xfId="27882" xr:uid="{00000000-0005-0000-0000-0000E96C0000}"/>
    <cellStyle name="Денежный 2 2 2 2 5 3 2" xfId="27883" xr:uid="{00000000-0005-0000-0000-0000EA6C0000}"/>
    <cellStyle name="Денежный 2 2 2 2 5 4" xfId="27884" xr:uid="{00000000-0005-0000-0000-0000EB6C0000}"/>
    <cellStyle name="Денежный 2 2 2 2 5 4 2" xfId="27885" xr:uid="{00000000-0005-0000-0000-0000EC6C0000}"/>
    <cellStyle name="Денежный 2 2 2 2 5 5" xfId="27886" xr:uid="{00000000-0005-0000-0000-0000ED6C0000}"/>
    <cellStyle name="Денежный 2 2 2 2 6" xfId="27887" xr:uid="{00000000-0005-0000-0000-0000EE6C0000}"/>
    <cellStyle name="Денежный 2 2 2 2 6 2" xfId="27888" xr:uid="{00000000-0005-0000-0000-0000EF6C0000}"/>
    <cellStyle name="Денежный 2 2 2 2 6 2 2" xfId="27889" xr:uid="{00000000-0005-0000-0000-0000F06C0000}"/>
    <cellStyle name="Денежный 2 2 2 2 6 3" xfId="27890" xr:uid="{00000000-0005-0000-0000-0000F16C0000}"/>
    <cellStyle name="Денежный 2 2 2 2 7" xfId="27891" xr:uid="{00000000-0005-0000-0000-0000F26C0000}"/>
    <cellStyle name="Денежный 2 2 2 2 7 2" xfId="27892" xr:uid="{00000000-0005-0000-0000-0000F36C0000}"/>
    <cellStyle name="Денежный 2 2 2 2 8" xfId="27893" xr:uid="{00000000-0005-0000-0000-0000F46C0000}"/>
    <cellStyle name="Денежный 2 2 2 2 8 2" xfId="27894" xr:uid="{00000000-0005-0000-0000-0000F56C0000}"/>
    <cellStyle name="Денежный 2 2 2 2 9" xfId="27895" xr:uid="{00000000-0005-0000-0000-0000F66C0000}"/>
    <cellStyle name="Денежный 2 2 2 3" xfId="27896" xr:uid="{00000000-0005-0000-0000-0000F76C0000}"/>
    <cellStyle name="Денежный 2 2 2 3 10" xfId="27897" xr:uid="{00000000-0005-0000-0000-0000F86C0000}"/>
    <cellStyle name="Денежный 2 2 2 3 2" xfId="27898" xr:uid="{00000000-0005-0000-0000-0000F96C0000}"/>
    <cellStyle name="Денежный 2 2 2 3 2 2" xfId="27899" xr:uid="{00000000-0005-0000-0000-0000FA6C0000}"/>
    <cellStyle name="Денежный 2 2 2 3 2 2 2" xfId="27900" xr:uid="{00000000-0005-0000-0000-0000FB6C0000}"/>
    <cellStyle name="Денежный 2 2 2 3 2 2 2 2" xfId="27901" xr:uid="{00000000-0005-0000-0000-0000FC6C0000}"/>
    <cellStyle name="Денежный 2 2 2 3 2 2 3" xfId="27902" xr:uid="{00000000-0005-0000-0000-0000FD6C0000}"/>
    <cellStyle name="Денежный 2 2 2 3 2 3" xfId="27903" xr:uid="{00000000-0005-0000-0000-0000FE6C0000}"/>
    <cellStyle name="Денежный 2 2 2 3 2 3 2" xfId="27904" xr:uid="{00000000-0005-0000-0000-0000FF6C0000}"/>
    <cellStyle name="Денежный 2 2 2 3 2 4" xfId="27905" xr:uid="{00000000-0005-0000-0000-0000006D0000}"/>
    <cellStyle name="Денежный 2 2 2 3 2 4 2" xfId="27906" xr:uid="{00000000-0005-0000-0000-0000016D0000}"/>
    <cellStyle name="Денежный 2 2 2 3 2 5" xfId="27907" xr:uid="{00000000-0005-0000-0000-0000026D0000}"/>
    <cellStyle name="Денежный 2 2 2 3 3" xfId="27908" xr:uid="{00000000-0005-0000-0000-0000036D0000}"/>
    <cellStyle name="Денежный 2 2 2 3 3 2" xfId="27909" xr:uid="{00000000-0005-0000-0000-0000046D0000}"/>
    <cellStyle name="Денежный 2 2 2 3 3 2 2" xfId="27910" xr:uid="{00000000-0005-0000-0000-0000056D0000}"/>
    <cellStyle name="Денежный 2 2 2 3 3 2 2 2" xfId="27911" xr:uid="{00000000-0005-0000-0000-0000066D0000}"/>
    <cellStyle name="Денежный 2 2 2 3 3 2 3" xfId="27912" xr:uid="{00000000-0005-0000-0000-0000076D0000}"/>
    <cellStyle name="Денежный 2 2 2 3 3 3" xfId="27913" xr:uid="{00000000-0005-0000-0000-0000086D0000}"/>
    <cellStyle name="Денежный 2 2 2 3 3 3 2" xfId="27914" xr:uid="{00000000-0005-0000-0000-0000096D0000}"/>
    <cellStyle name="Денежный 2 2 2 3 3 4" xfId="27915" xr:uid="{00000000-0005-0000-0000-00000A6D0000}"/>
    <cellStyle name="Денежный 2 2 2 3 3 4 2" xfId="27916" xr:uid="{00000000-0005-0000-0000-00000B6D0000}"/>
    <cellStyle name="Денежный 2 2 2 3 3 5" xfId="27917" xr:uid="{00000000-0005-0000-0000-00000C6D0000}"/>
    <cellStyle name="Денежный 2 2 2 3 4" xfId="27918" xr:uid="{00000000-0005-0000-0000-00000D6D0000}"/>
    <cellStyle name="Денежный 2 2 2 3 4 2" xfId="27919" xr:uid="{00000000-0005-0000-0000-00000E6D0000}"/>
    <cellStyle name="Денежный 2 2 2 3 4 2 2" xfId="27920" xr:uid="{00000000-0005-0000-0000-00000F6D0000}"/>
    <cellStyle name="Денежный 2 2 2 3 4 2 2 2" xfId="27921" xr:uid="{00000000-0005-0000-0000-0000106D0000}"/>
    <cellStyle name="Денежный 2 2 2 3 4 2 3" xfId="27922" xr:uid="{00000000-0005-0000-0000-0000116D0000}"/>
    <cellStyle name="Денежный 2 2 2 3 4 3" xfId="27923" xr:uid="{00000000-0005-0000-0000-0000126D0000}"/>
    <cellStyle name="Денежный 2 2 2 3 4 3 2" xfId="27924" xr:uid="{00000000-0005-0000-0000-0000136D0000}"/>
    <cellStyle name="Денежный 2 2 2 3 4 4" xfId="27925" xr:uid="{00000000-0005-0000-0000-0000146D0000}"/>
    <cellStyle name="Денежный 2 2 2 3 4 4 2" xfId="27926" xr:uid="{00000000-0005-0000-0000-0000156D0000}"/>
    <cellStyle name="Денежный 2 2 2 3 4 5" xfId="27927" xr:uid="{00000000-0005-0000-0000-0000166D0000}"/>
    <cellStyle name="Денежный 2 2 2 3 5" xfId="27928" xr:uid="{00000000-0005-0000-0000-0000176D0000}"/>
    <cellStyle name="Денежный 2 2 2 3 5 2" xfId="27929" xr:uid="{00000000-0005-0000-0000-0000186D0000}"/>
    <cellStyle name="Денежный 2 2 2 3 5 2 2" xfId="27930" xr:uid="{00000000-0005-0000-0000-0000196D0000}"/>
    <cellStyle name="Денежный 2 2 2 3 5 2 2 2" xfId="27931" xr:uid="{00000000-0005-0000-0000-00001A6D0000}"/>
    <cellStyle name="Денежный 2 2 2 3 5 2 3" xfId="27932" xr:uid="{00000000-0005-0000-0000-00001B6D0000}"/>
    <cellStyle name="Денежный 2 2 2 3 5 3" xfId="27933" xr:uid="{00000000-0005-0000-0000-00001C6D0000}"/>
    <cellStyle name="Денежный 2 2 2 3 5 3 2" xfId="27934" xr:uid="{00000000-0005-0000-0000-00001D6D0000}"/>
    <cellStyle name="Денежный 2 2 2 3 5 4" xfId="27935" xr:uid="{00000000-0005-0000-0000-00001E6D0000}"/>
    <cellStyle name="Денежный 2 2 2 3 5 4 2" xfId="27936" xr:uid="{00000000-0005-0000-0000-00001F6D0000}"/>
    <cellStyle name="Денежный 2 2 2 3 5 5" xfId="27937" xr:uid="{00000000-0005-0000-0000-0000206D0000}"/>
    <cellStyle name="Денежный 2 2 2 3 6" xfId="27938" xr:uid="{00000000-0005-0000-0000-0000216D0000}"/>
    <cellStyle name="Денежный 2 2 2 3 6 2" xfId="27939" xr:uid="{00000000-0005-0000-0000-0000226D0000}"/>
    <cellStyle name="Денежный 2 2 2 3 6 2 2" xfId="27940" xr:uid="{00000000-0005-0000-0000-0000236D0000}"/>
    <cellStyle name="Денежный 2 2 2 3 6 3" xfId="27941" xr:uid="{00000000-0005-0000-0000-0000246D0000}"/>
    <cellStyle name="Денежный 2 2 2 3 7" xfId="27942" xr:uid="{00000000-0005-0000-0000-0000256D0000}"/>
    <cellStyle name="Денежный 2 2 2 3 7 2" xfId="27943" xr:uid="{00000000-0005-0000-0000-0000266D0000}"/>
    <cellStyle name="Денежный 2 2 2 3 8" xfId="27944" xr:uid="{00000000-0005-0000-0000-0000276D0000}"/>
    <cellStyle name="Денежный 2 2 2 3 8 2" xfId="27945" xr:uid="{00000000-0005-0000-0000-0000286D0000}"/>
    <cellStyle name="Денежный 2 2 2 3 9" xfId="27946" xr:uid="{00000000-0005-0000-0000-0000296D0000}"/>
    <cellStyle name="Денежный 2 2 2 4" xfId="27947" xr:uid="{00000000-0005-0000-0000-00002A6D0000}"/>
    <cellStyle name="Денежный 2 2 2 4 10" xfId="27948" xr:uid="{00000000-0005-0000-0000-00002B6D0000}"/>
    <cellStyle name="Денежный 2 2 2 4 2" xfId="27949" xr:uid="{00000000-0005-0000-0000-00002C6D0000}"/>
    <cellStyle name="Денежный 2 2 2 4 2 2" xfId="27950" xr:uid="{00000000-0005-0000-0000-00002D6D0000}"/>
    <cellStyle name="Денежный 2 2 2 4 2 2 2" xfId="27951" xr:uid="{00000000-0005-0000-0000-00002E6D0000}"/>
    <cellStyle name="Денежный 2 2 2 4 2 2 2 2" xfId="27952" xr:uid="{00000000-0005-0000-0000-00002F6D0000}"/>
    <cellStyle name="Денежный 2 2 2 4 2 2 3" xfId="27953" xr:uid="{00000000-0005-0000-0000-0000306D0000}"/>
    <cellStyle name="Денежный 2 2 2 4 2 3" xfId="27954" xr:uid="{00000000-0005-0000-0000-0000316D0000}"/>
    <cellStyle name="Денежный 2 2 2 4 2 3 2" xfId="27955" xr:uid="{00000000-0005-0000-0000-0000326D0000}"/>
    <cellStyle name="Денежный 2 2 2 4 2 4" xfId="27956" xr:uid="{00000000-0005-0000-0000-0000336D0000}"/>
    <cellStyle name="Денежный 2 2 2 4 2 4 2" xfId="27957" xr:uid="{00000000-0005-0000-0000-0000346D0000}"/>
    <cellStyle name="Денежный 2 2 2 4 2 5" xfId="27958" xr:uid="{00000000-0005-0000-0000-0000356D0000}"/>
    <cellStyle name="Денежный 2 2 2 4 3" xfId="27959" xr:uid="{00000000-0005-0000-0000-0000366D0000}"/>
    <cellStyle name="Денежный 2 2 2 4 3 2" xfId="27960" xr:uid="{00000000-0005-0000-0000-0000376D0000}"/>
    <cellStyle name="Денежный 2 2 2 4 3 2 2" xfId="27961" xr:uid="{00000000-0005-0000-0000-0000386D0000}"/>
    <cellStyle name="Денежный 2 2 2 4 3 2 2 2" xfId="27962" xr:uid="{00000000-0005-0000-0000-0000396D0000}"/>
    <cellStyle name="Денежный 2 2 2 4 3 2 3" xfId="27963" xr:uid="{00000000-0005-0000-0000-00003A6D0000}"/>
    <cellStyle name="Денежный 2 2 2 4 3 3" xfId="27964" xr:uid="{00000000-0005-0000-0000-00003B6D0000}"/>
    <cellStyle name="Денежный 2 2 2 4 3 3 2" xfId="27965" xr:uid="{00000000-0005-0000-0000-00003C6D0000}"/>
    <cellStyle name="Денежный 2 2 2 4 3 4" xfId="27966" xr:uid="{00000000-0005-0000-0000-00003D6D0000}"/>
    <cellStyle name="Денежный 2 2 2 4 3 4 2" xfId="27967" xr:uid="{00000000-0005-0000-0000-00003E6D0000}"/>
    <cellStyle name="Денежный 2 2 2 4 3 5" xfId="27968" xr:uid="{00000000-0005-0000-0000-00003F6D0000}"/>
    <cellStyle name="Денежный 2 2 2 4 4" xfId="27969" xr:uid="{00000000-0005-0000-0000-0000406D0000}"/>
    <cellStyle name="Денежный 2 2 2 4 4 2" xfId="27970" xr:uid="{00000000-0005-0000-0000-0000416D0000}"/>
    <cellStyle name="Денежный 2 2 2 4 4 2 2" xfId="27971" xr:uid="{00000000-0005-0000-0000-0000426D0000}"/>
    <cellStyle name="Денежный 2 2 2 4 4 2 2 2" xfId="27972" xr:uid="{00000000-0005-0000-0000-0000436D0000}"/>
    <cellStyle name="Денежный 2 2 2 4 4 2 3" xfId="27973" xr:uid="{00000000-0005-0000-0000-0000446D0000}"/>
    <cellStyle name="Денежный 2 2 2 4 4 3" xfId="27974" xr:uid="{00000000-0005-0000-0000-0000456D0000}"/>
    <cellStyle name="Денежный 2 2 2 4 4 3 2" xfId="27975" xr:uid="{00000000-0005-0000-0000-0000466D0000}"/>
    <cellStyle name="Денежный 2 2 2 4 4 4" xfId="27976" xr:uid="{00000000-0005-0000-0000-0000476D0000}"/>
    <cellStyle name="Денежный 2 2 2 4 4 4 2" xfId="27977" xr:uid="{00000000-0005-0000-0000-0000486D0000}"/>
    <cellStyle name="Денежный 2 2 2 4 4 5" xfId="27978" xr:uid="{00000000-0005-0000-0000-0000496D0000}"/>
    <cellStyle name="Денежный 2 2 2 4 5" xfId="27979" xr:uid="{00000000-0005-0000-0000-00004A6D0000}"/>
    <cellStyle name="Денежный 2 2 2 4 5 2" xfId="27980" xr:uid="{00000000-0005-0000-0000-00004B6D0000}"/>
    <cellStyle name="Денежный 2 2 2 4 5 2 2" xfId="27981" xr:uid="{00000000-0005-0000-0000-00004C6D0000}"/>
    <cellStyle name="Денежный 2 2 2 4 5 2 2 2" xfId="27982" xr:uid="{00000000-0005-0000-0000-00004D6D0000}"/>
    <cellStyle name="Денежный 2 2 2 4 5 2 3" xfId="27983" xr:uid="{00000000-0005-0000-0000-00004E6D0000}"/>
    <cellStyle name="Денежный 2 2 2 4 5 3" xfId="27984" xr:uid="{00000000-0005-0000-0000-00004F6D0000}"/>
    <cellStyle name="Денежный 2 2 2 4 5 3 2" xfId="27985" xr:uid="{00000000-0005-0000-0000-0000506D0000}"/>
    <cellStyle name="Денежный 2 2 2 4 5 4" xfId="27986" xr:uid="{00000000-0005-0000-0000-0000516D0000}"/>
    <cellStyle name="Денежный 2 2 2 4 5 4 2" xfId="27987" xr:uid="{00000000-0005-0000-0000-0000526D0000}"/>
    <cellStyle name="Денежный 2 2 2 4 5 5" xfId="27988" xr:uid="{00000000-0005-0000-0000-0000536D0000}"/>
    <cellStyle name="Денежный 2 2 2 4 6" xfId="27989" xr:uid="{00000000-0005-0000-0000-0000546D0000}"/>
    <cellStyle name="Денежный 2 2 2 4 6 2" xfId="27990" xr:uid="{00000000-0005-0000-0000-0000556D0000}"/>
    <cellStyle name="Денежный 2 2 2 4 6 2 2" xfId="27991" xr:uid="{00000000-0005-0000-0000-0000566D0000}"/>
    <cellStyle name="Денежный 2 2 2 4 6 3" xfId="27992" xr:uid="{00000000-0005-0000-0000-0000576D0000}"/>
    <cellStyle name="Денежный 2 2 2 4 7" xfId="27993" xr:uid="{00000000-0005-0000-0000-0000586D0000}"/>
    <cellStyle name="Денежный 2 2 2 4 7 2" xfId="27994" xr:uid="{00000000-0005-0000-0000-0000596D0000}"/>
    <cellStyle name="Денежный 2 2 2 4 8" xfId="27995" xr:uid="{00000000-0005-0000-0000-00005A6D0000}"/>
    <cellStyle name="Денежный 2 2 2 4 8 2" xfId="27996" xr:uid="{00000000-0005-0000-0000-00005B6D0000}"/>
    <cellStyle name="Денежный 2 2 2 4 9" xfId="27997" xr:uid="{00000000-0005-0000-0000-00005C6D0000}"/>
    <cellStyle name="Денежный 2 2 2 5" xfId="27998" xr:uid="{00000000-0005-0000-0000-00005D6D0000}"/>
    <cellStyle name="Денежный 2 2 2 5 10" xfId="27999" xr:uid="{00000000-0005-0000-0000-00005E6D0000}"/>
    <cellStyle name="Денежный 2 2 2 5 2" xfId="28000" xr:uid="{00000000-0005-0000-0000-00005F6D0000}"/>
    <cellStyle name="Денежный 2 2 2 5 2 2" xfId="28001" xr:uid="{00000000-0005-0000-0000-0000606D0000}"/>
    <cellStyle name="Денежный 2 2 2 5 2 2 2" xfId="28002" xr:uid="{00000000-0005-0000-0000-0000616D0000}"/>
    <cellStyle name="Денежный 2 2 2 5 2 2 2 2" xfId="28003" xr:uid="{00000000-0005-0000-0000-0000626D0000}"/>
    <cellStyle name="Денежный 2 2 2 5 2 2 3" xfId="28004" xr:uid="{00000000-0005-0000-0000-0000636D0000}"/>
    <cellStyle name="Денежный 2 2 2 5 2 3" xfId="28005" xr:uid="{00000000-0005-0000-0000-0000646D0000}"/>
    <cellStyle name="Денежный 2 2 2 5 2 3 2" xfId="28006" xr:uid="{00000000-0005-0000-0000-0000656D0000}"/>
    <cellStyle name="Денежный 2 2 2 5 2 4" xfId="28007" xr:uid="{00000000-0005-0000-0000-0000666D0000}"/>
    <cellStyle name="Денежный 2 2 2 5 2 4 2" xfId="28008" xr:uid="{00000000-0005-0000-0000-0000676D0000}"/>
    <cellStyle name="Денежный 2 2 2 5 2 5" xfId="28009" xr:uid="{00000000-0005-0000-0000-0000686D0000}"/>
    <cellStyle name="Денежный 2 2 2 5 3" xfId="28010" xr:uid="{00000000-0005-0000-0000-0000696D0000}"/>
    <cellStyle name="Денежный 2 2 2 5 3 2" xfId="28011" xr:uid="{00000000-0005-0000-0000-00006A6D0000}"/>
    <cellStyle name="Денежный 2 2 2 5 3 2 2" xfId="28012" xr:uid="{00000000-0005-0000-0000-00006B6D0000}"/>
    <cellStyle name="Денежный 2 2 2 5 3 2 2 2" xfId="28013" xr:uid="{00000000-0005-0000-0000-00006C6D0000}"/>
    <cellStyle name="Денежный 2 2 2 5 3 2 3" xfId="28014" xr:uid="{00000000-0005-0000-0000-00006D6D0000}"/>
    <cellStyle name="Денежный 2 2 2 5 3 3" xfId="28015" xr:uid="{00000000-0005-0000-0000-00006E6D0000}"/>
    <cellStyle name="Денежный 2 2 2 5 3 3 2" xfId="28016" xr:uid="{00000000-0005-0000-0000-00006F6D0000}"/>
    <cellStyle name="Денежный 2 2 2 5 3 4" xfId="28017" xr:uid="{00000000-0005-0000-0000-0000706D0000}"/>
    <cellStyle name="Денежный 2 2 2 5 3 4 2" xfId="28018" xr:uid="{00000000-0005-0000-0000-0000716D0000}"/>
    <cellStyle name="Денежный 2 2 2 5 3 5" xfId="28019" xr:uid="{00000000-0005-0000-0000-0000726D0000}"/>
    <cellStyle name="Денежный 2 2 2 5 4" xfId="28020" xr:uid="{00000000-0005-0000-0000-0000736D0000}"/>
    <cellStyle name="Денежный 2 2 2 5 4 2" xfId="28021" xr:uid="{00000000-0005-0000-0000-0000746D0000}"/>
    <cellStyle name="Денежный 2 2 2 5 4 2 2" xfId="28022" xr:uid="{00000000-0005-0000-0000-0000756D0000}"/>
    <cellStyle name="Денежный 2 2 2 5 4 2 2 2" xfId="28023" xr:uid="{00000000-0005-0000-0000-0000766D0000}"/>
    <cellStyle name="Денежный 2 2 2 5 4 2 3" xfId="28024" xr:uid="{00000000-0005-0000-0000-0000776D0000}"/>
    <cellStyle name="Денежный 2 2 2 5 4 3" xfId="28025" xr:uid="{00000000-0005-0000-0000-0000786D0000}"/>
    <cellStyle name="Денежный 2 2 2 5 4 3 2" xfId="28026" xr:uid="{00000000-0005-0000-0000-0000796D0000}"/>
    <cellStyle name="Денежный 2 2 2 5 4 4" xfId="28027" xr:uid="{00000000-0005-0000-0000-00007A6D0000}"/>
    <cellStyle name="Денежный 2 2 2 5 4 4 2" xfId="28028" xr:uid="{00000000-0005-0000-0000-00007B6D0000}"/>
    <cellStyle name="Денежный 2 2 2 5 4 5" xfId="28029" xr:uid="{00000000-0005-0000-0000-00007C6D0000}"/>
    <cellStyle name="Денежный 2 2 2 5 5" xfId="28030" xr:uid="{00000000-0005-0000-0000-00007D6D0000}"/>
    <cellStyle name="Денежный 2 2 2 5 5 2" xfId="28031" xr:uid="{00000000-0005-0000-0000-00007E6D0000}"/>
    <cellStyle name="Денежный 2 2 2 5 5 2 2" xfId="28032" xr:uid="{00000000-0005-0000-0000-00007F6D0000}"/>
    <cellStyle name="Денежный 2 2 2 5 5 2 2 2" xfId="28033" xr:uid="{00000000-0005-0000-0000-0000806D0000}"/>
    <cellStyle name="Денежный 2 2 2 5 5 2 3" xfId="28034" xr:uid="{00000000-0005-0000-0000-0000816D0000}"/>
    <cellStyle name="Денежный 2 2 2 5 5 3" xfId="28035" xr:uid="{00000000-0005-0000-0000-0000826D0000}"/>
    <cellStyle name="Денежный 2 2 2 5 5 3 2" xfId="28036" xr:uid="{00000000-0005-0000-0000-0000836D0000}"/>
    <cellStyle name="Денежный 2 2 2 5 5 4" xfId="28037" xr:uid="{00000000-0005-0000-0000-0000846D0000}"/>
    <cellStyle name="Денежный 2 2 2 5 5 4 2" xfId="28038" xr:uid="{00000000-0005-0000-0000-0000856D0000}"/>
    <cellStyle name="Денежный 2 2 2 5 5 5" xfId="28039" xr:uid="{00000000-0005-0000-0000-0000866D0000}"/>
    <cellStyle name="Денежный 2 2 2 5 6" xfId="28040" xr:uid="{00000000-0005-0000-0000-0000876D0000}"/>
    <cellStyle name="Денежный 2 2 2 5 6 2" xfId="28041" xr:uid="{00000000-0005-0000-0000-0000886D0000}"/>
    <cellStyle name="Денежный 2 2 2 5 6 2 2" xfId="28042" xr:uid="{00000000-0005-0000-0000-0000896D0000}"/>
    <cellStyle name="Денежный 2 2 2 5 6 3" xfId="28043" xr:uid="{00000000-0005-0000-0000-00008A6D0000}"/>
    <cellStyle name="Денежный 2 2 2 5 7" xfId="28044" xr:uid="{00000000-0005-0000-0000-00008B6D0000}"/>
    <cellStyle name="Денежный 2 2 2 5 7 2" xfId="28045" xr:uid="{00000000-0005-0000-0000-00008C6D0000}"/>
    <cellStyle name="Денежный 2 2 2 5 8" xfId="28046" xr:uid="{00000000-0005-0000-0000-00008D6D0000}"/>
    <cellStyle name="Денежный 2 2 2 5 8 2" xfId="28047" xr:uid="{00000000-0005-0000-0000-00008E6D0000}"/>
    <cellStyle name="Денежный 2 2 2 5 9" xfId="28048" xr:uid="{00000000-0005-0000-0000-00008F6D0000}"/>
    <cellStyle name="Денежный 2 2 2 6" xfId="28049" xr:uid="{00000000-0005-0000-0000-0000906D0000}"/>
    <cellStyle name="Денежный 2 2 2 6 10" xfId="28050" xr:uid="{00000000-0005-0000-0000-0000916D0000}"/>
    <cellStyle name="Денежный 2 2 2 6 2" xfId="28051" xr:uid="{00000000-0005-0000-0000-0000926D0000}"/>
    <cellStyle name="Денежный 2 2 2 6 2 2" xfId="28052" xr:uid="{00000000-0005-0000-0000-0000936D0000}"/>
    <cellStyle name="Денежный 2 2 2 6 2 2 2" xfId="28053" xr:uid="{00000000-0005-0000-0000-0000946D0000}"/>
    <cellStyle name="Денежный 2 2 2 6 2 2 2 2" xfId="28054" xr:uid="{00000000-0005-0000-0000-0000956D0000}"/>
    <cellStyle name="Денежный 2 2 2 6 2 2 3" xfId="28055" xr:uid="{00000000-0005-0000-0000-0000966D0000}"/>
    <cellStyle name="Денежный 2 2 2 6 2 3" xfId="28056" xr:uid="{00000000-0005-0000-0000-0000976D0000}"/>
    <cellStyle name="Денежный 2 2 2 6 2 3 2" xfId="28057" xr:uid="{00000000-0005-0000-0000-0000986D0000}"/>
    <cellStyle name="Денежный 2 2 2 6 2 4" xfId="28058" xr:uid="{00000000-0005-0000-0000-0000996D0000}"/>
    <cellStyle name="Денежный 2 2 2 6 2 4 2" xfId="28059" xr:uid="{00000000-0005-0000-0000-00009A6D0000}"/>
    <cellStyle name="Денежный 2 2 2 6 2 5" xfId="28060" xr:uid="{00000000-0005-0000-0000-00009B6D0000}"/>
    <cellStyle name="Денежный 2 2 2 6 3" xfId="28061" xr:uid="{00000000-0005-0000-0000-00009C6D0000}"/>
    <cellStyle name="Денежный 2 2 2 6 3 2" xfId="28062" xr:uid="{00000000-0005-0000-0000-00009D6D0000}"/>
    <cellStyle name="Денежный 2 2 2 6 3 2 2" xfId="28063" xr:uid="{00000000-0005-0000-0000-00009E6D0000}"/>
    <cellStyle name="Денежный 2 2 2 6 3 2 2 2" xfId="28064" xr:uid="{00000000-0005-0000-0000-00009F6D0000}"/>
    <cellStyle name="Денежный 2 2 2 6 3 2 3" xfId="28065" xr:uid="{00000000-0005-0000-0000-0000A06D0000}"/>
    <cellStyle name="Денежный 2 2 2 6 3 3" xfId="28066" xr:uid="{00000000-0005-0000-0000-0000A16D0000}"/>
    <cellStyle name="Денежный 2 2 2 6 3 3 2" xfId="28067" xr:uid="{00000000-0005-0000-0000-0000A26D0000}"/>
    <cellStyle name="Денежный 2 2 2 6 3 4" xfId="28068" xr:uid="{00000000-0005-0000-0000-0000A36D0000}"/>
    <cellStyle name="Денежный 2 2 2 6 3 4 2" xfId="28069" xr:uid="{00000000-0005-0000-0000-0000A46D0000}"/>
    <cellStyle name="Денежный 2 2 2 6 3 5" xfId="28070" xr:uid="{00000000-0005-0000-0000-0000A56D0000}"/>
    <cellStyle name="Денежный 2 2 2 6 4" xfId="28071" xr:uid="{00000000-0005-0000-0000-0000A66D0000}"/>
    <cellStyle name="Денежный 2 2 2 6 4 2" xfId="28072" xr:uid="{00000000-0005-0000-0000-0000A76D0000}"/>
    <cellStyle name="Денежный 2 2 2 6 4 2 2" xfId="28073" xr:uid="{00000000-0005-0000-0000-0000A86D0000}"/>
    <cellStyle name="Денежный 2 2 2 6 4 2 2 2" xfId="28074" xr:uid="{00000000-0005-0000-0000-0000A96D0000}"/>
    <cellStyle name="Денежный 2 2 2 6 4 2 3" xfId="28075" xr:uid="{00000000-0005-0000-0000-0000AA6D0000}"/>
    <cellStyle name="Денежный 2 2 2 6 4 3" xfId="28076" xr:uid="{00000000-0005-0000-0000-0000AB6D0000}"/>
    <cellStyle name="Денежный 2 2 2 6 4 3 2" xfId="28077" xr:uid="{00000000-0005-0000-0000-0000AC6D0000}"/>
    <cellStyle name="Денежный 2 2 2 6 4 4" xfId="28078" xr:uid="{00000000-0005-0000-0000-0000AD6D0000}"/>
    <cellStyle name="Денежный 2 2 2 6 4 4 2" xfId="28079" xr:uid="{00000000-0005-0000-0000-0000AE6D0000}"/>
    <cellStyle name="Денежный 2 2 2 6 4 5" xfId="28080" xr:uid="{00000000-0005-0000-0000-0000AF6D0000}"/>
    <cellStyle name="Денежный 2 2 2 6 5" xfId="28081" xr:uid="{00000000-0005-0000-0000-0000B06D0000}"/>
    <cellStyle name="Денежный 2 2 2 6 5 2" xfId="28082" xr:uid="{00000000-0005-0000-0000-0000B16D0000}"/>
    <cellStyle name="Денежный 2 2 2 6 5 2 2" xfId="28083" xr:uid="{00000000-0005-0000-0000-0000B26D0000}"/>
    <cellStyle name="Денежный 2 2 2 6 5 2 2 2" xfId="28084" xr:uid="{00000000-0005-0000-0000-0000B36D0000}"/>
    <cellStyle name="Денежный 2 2 2 6 5 2 3" xfId="28085" xr:uid="{00000000-0005-0000-0000-0000B46D0000}"/>
    <cellStyle name="Денежный 2 2 2 6 5 3" xfId="28086" xr:uid="{00000000-0005-0000-0000-0000B56D0000}"/>
    <cellStyle name="Денежный 2 2 2 6 5 3 2" xfId="28087" xr:uid="{00000000-0005-0000-0000-0000B66D0000}"/>
    <cellStyle name="Денежный 2 2 2 6 5 4" xfId="28088" xr:uid="{00000000-0005-0000-0000-0000B76D0000}"/>
    <cellStyle name="Денежный 2 2 2 6 5 4 2" xfId="28089" xr:uid="{00000000-0005-0000-0000-0000B86D0000}"/>
    <cellStyle name="Денежный 2 2 2 6 5 5" xfId="28090" xr:uid="{00000000-0005-0000-0000-0000B96D0000}"/>
    <cellStyle name="Денежный 2 2 2 6 6" xfId="28091" xr:uid="{00000000-0005-0000-0000-0000BA6D0000}"/>
    <cellStyle name="Денежный 2 2 2 6 6 2" xfId="28092" xr:uid="{00000000-0005-0000-0000-0000BB6D0000}"/>
    <cellStyle name="Денежный 2 2 2 6 6 2 2" xfId="28093" xr:uid="{00000000-0005-0000-0000-0000BC6D0000}"/>
    <cellStyle name="Денежный 2 2 2 6 6 3" xfId="28094" xr:uid="{00000000-0005-0000-0000-0000BD6D0000}"/>
    <cellStyle name="Денежный 2 2 2 6 7" xfId="28095" xr:uid="{00000000-0005-0000-0000-0000BE6D0000}"/>
    <cellStyle name="Денежный 2 2 2 6 7 2" xfId="28096" xr:uid="{00000000-0005-0000-0000-0000BF6D0000}"/>
    <cellStyle name="Денежный 2 2 2 6 8" xfId="28097" xr:uid="{00000000-0005-0000-0000-0000C06D0000}"/>
    <cellStyle name="Денежный 2 2 2 6 8 2" xfId="28098" xr:uid="{00000000-0005-0000-0000-0000C16D0000}"/>
    <cellStyle name="Денежный 2 2 2 6 9" xfId="28099" xr:uid="{00000000-0005-0000-0000-0000C26D0000}"/>
    <cellStyle name="Денежный 2 2 2 7" xfId="28100" xr:uid="{00000000-0005-0000-0000-0000C36D0000}"/>
    <cellStyle name="Денежный 2 2 2 7 2" xfId="28101" xr:uid="{00000000-0005-0000-0000-0000C46D0000}"/>
    <cellStyle name="Денежный 2 2 2 7 2 2" xfId="28102" xr:uid="{00000000-0005-0000-0000-0000C56D0000}"/>
    <cellStyle name="Денежный 2 2 2 7 2 2 2" xfId="28103" xr:uid="{00000000-0005-0000-0000-0000C66D0000}"/>
    <cellStyle name="Денежный 2 2 2 7 2 3" xfId="28104" xr:uid="{00000000-0005-0000-0000-0000C76D0000}"/>
    <cellStyle name="Денежный 2 2 2 7 3" xfId="28105" xr:uid="{00000000-0005-0000-0000-0000C86D0000}"/>
    <cellStyle name="Денежный 2 2 2 7 3 2" xfId="28106" xr:uid="{00000000-0005-0000-0000-0000C96D0000}"/>
    <cellStyle name="Денежный 2 2 2 7 4" xfId="28107" xr:uid="{00000000-0005-0000-0000-0000CA6D0000}"/>
    <cellStyle name="Денежный 2 2 2 7 4 2" xfId="28108" xr:uid="{00000000-0005-0000-0000-0000CB6D0000}"/>
    <cellStyle name="Денежный 2 2 2 7 5" xfId="28109" xr:uid="{00000000-0005-0000-0000-0000CC6D0000}"/>
    <cellStyle name="Денежный 2 2 2 8" xfId="28110" xr:uid="{00000000-0005-0000-0000-0000CD6D0000}"/>
    <cellStyle name="Денежный 2 2 2 8 2" xfId="28111" xr:uid="{00000000-0005-0000-0000-0000CE6D0000}"/>
    <cellStyle name="Денежный 2 2 2 8 2 2" xfId="28112" xr:uid="{00000000-0005-0000-0000-0000CF6D0000}"/>
    <cellStyle name="Денежный 2 2 2 8 2 2 2" xfId="28113" xr:uid="{00000000-0005-0000-0000-0000D06D0000}"/>
    <cellStyle name="Денежный 2 2 2 8 2 3" xfId="28114" xr:uid="{00000000-0005-0000-0000-0000D16D0000}"/>
    <cellStyle name="Денежный 2 2 2 8 3" xfId="28115" xr:uid="{00000000-0005-0000-0000-0000D26D0000}"/>
    <cellStyle name="Денежный 2 2 2 8 3 2" xfId="28116" xr:uid="{00000000-0005-0000-0000-0000D36D0000}"/>
    <cellStyle name="Денежный 2 2 2 8 4" xfId="28117" xr:uid="{00000000-0005-0000-0000-0000D46D0000}"/>
    <cellStyle name="Денежный 2 2 2 8 4 2" xfId="28118" xr:uid="{00000000-0005-0000-0000-0000D56D0000}"/>
    <cellStyle name="Денежный 2 2 2 8 5" xfId="28119" xr:uid="{00000000-0005-0000-0000-0000D66D0000}"/>
    <cellStyle name="Денежный 2 2 2 9" xfId="28120" xr:uid="{00000000-0005-0000-0000-0000D76D0000}"/>
    <cellStyle name="Денежный 2 2 2 9 2" xfId="28121" xr:uid="{00000000-0005-0000-0000-0000D86D0000}"/>
    <cellStyle name="Денежный 2 2 2 9 2 2" xfId="28122" xr:uid="{00000000-0005-0000-0000-0000D96D0000}"/>
    <cellStyle name="Денежный 2 2 2 9 2 2 2" xfId="28123" xr:uid="{00000000-0005-0000-0000-0000DA6D0000}"/>
    <cellStyle name="Денежный 2 2 2 9 2 3" xfId="28124" xr:uid="{00000000-0005-0000-0000-0000DB6D0000}"/>
    <cellStyle name="Денежный 2 2 2 9 3" xfId="28125" xr:uid="{00000000-0005-0000-0000-0000DC6D0000}"/>
    <cellStyle name="Денежный 2 2 2 9 3 2" xfId="28126" xr:uid="{00000000-0005-0000-0000-0000DD6D0000}"/>
    <cellStyle name="Денежный 2 2 2 9 4" xfId="28127" xr:uid="{00000000-0005-0000-0000-0000DE6D0000}"/>
    <cellStyle name="Денежный 2 2 2 9 4 2" xfId="28128" xr:uid="{00000000-0005-0000-0000-0000DF6D0000}"/>
    <cellStyle name="Денежный 2 2 2 9 5" xfId="28129" xr:uid="{00000000-0005-0000-0000-0000E06D0000}"/>
    <cellStyle name="Денежный 2 2 3" xfId="28130" xr:uid="{00000000-0005-0000-0000-0000E16D0000}"/>
    <cellStyle name="Денежный 2 2 3 10" xfId="28131" xr:uid="{00000000-0005-0000-0000-0000E26D0000}"/>
    <cellStyle name="Денежный 2 2 3 2" xfId="28132" xr:uid="{00000000-0005-0000-0000-0000E36D0000}"/>
    <cellStyle name="Денежный 2 2 3 2 2" xfId="28133" xr:uid="{00000000-0005-0000-0000-0000E46D0000}"/>
    <cellStyle name="Денежный 2 2 3 2 2 2" xfId="28134" xr:uid="{00000000-0005-0000-0000-0000E56D0000}"/>
    <cellStyle name="Денежный 2 2 3 2 2 2 2" xfId="28135" xr:uid="{00000000-0005-0000-0000-0000E66D0000}"/>
    <cellStyle name="Денежный 2 2 3 2 2 3" xfId="28136" xr:uid="{00000000-0005-0000-0000-0000E76D0000}"/>
    <cellStyle name="Денежный 2 2 3 2 3" xfId="28137" xr:uid="{00000000-0005-0000-0000-0000E86D0000}"/>
    <cellStyle name="Денежный 2 2 3 2 3 2" xfId="28138" xr:uid="{00000000-0005-0000-0000-0000E96D0000}"/>
    <cellStyle name="Денежный 2 2 3 2 4" xfId="28139" xr:uid="{00000000-0005-0000-0000-0000EA6D0000}"/>
    <cellStyle name="Денежный 2 2 3 2 4 2" xfId="28140" xr:uid="{00000000-0005-0000-0000-0000EB6D0000}"/>
    <cellStyle name="Денежный 2 2 3 2 5" xfId="28141" xr:uid="{00000000-0005-0000-0000-0000EC6D0000}"/>
    <cellStyle name="Денежный 2 2 3 3" xfId="28142" xr:uid="{00000000-0005-0000-0000-0000ED6D0000}"/>
    <cellStyle name="Денежный 2 2 3 3 2" xfId="28143" xr:uid="{00000000-0005-0000-0000-0000EE6D0000}"/>
    <cellStyle name="Денежный 2 2 3 3 2 2" xfId="28144" xr:uid="{00000000-0005-0000-0000-0000EF6D0000}"/>
    <cellStyle name="Денежный 2 2 3 3 2 2 2" xfId="28145" xr:uid="{00000000-0005-0000-0000-0000F06D0000}"/>
    <cellStyle name="Денежный 2 2 3 3 2 3" xfId="28146" xr:uid="{00000000-0005-0000-0000-0000F16D0000}"/>
    <cellStyle name="Денежный 2 2 3 3 3" xfId="28147" xr:uid="{00000000-0005-0000-0000-0000F26D0000}"/>
    <cellStyle name="Денежный 2 2 3 3 3 2" xfId="28148" xr:uid="{00000000-0005-0000-0000-0000F36D0000}"/>
    <cellStyle name="Денежный 2 2 3 3 4" xfId="28149" xr:uid="{00000000-0005-0000-0000-0000F46D0000}"/>
    <cellStyle name="Денежный 2 2 3 3 4 2" xfId="28150" xr:uid="{00000000-0005-0000-0000-0000F56D0000}"/>
    <cellStyle name="Денежный 2 2 3 3 5" xfId="28151" xr:uid="{00000000-0005-0000-0000-0000F66D0000}"/>
    <cellStyle name="Денежный 2 2 3 4" xfId="28152" xr:uid="{00000000-0005-0000-0000-0000F76D0000}"/>
    <cellStyle name="Денежный 2 2 3 4 2" xfId="28153" xr:uid="{00000000-0005-0000-0000-0000F86D0000}"/>
    <cellStyle name="Денежный 2 2 3 4 2 2" xfId="28154" xr:uid="{00000000-0005-0000-0000-0000F96D0000}"/>
    <cellStyle name="Денежный 2 2 3 4 2 2 2" xfId="28155" xr:uid="{00000000-0005-0000-0000-0000FA6D0000}"/>
    <cellStyle name="Денежный 2 2 3 4 2 3" xfId="28156" xr:uid="{00000000-0005-0000-0000-0000FB6D0000}"/>
    <cellStyle name="Денежный 2 2 3 4 3" xfId="28157" xr:uid="{00000000-0005-0000-0000-0000FC6D0000}"/>
    <cellStyle name="Денежный 2 2 3 4 3 2" xfId="28158" xr:uid="{00000000-0005-0000-0000-0000FD6D0000}"/>
    <cellStyle name="Денежный 2 2 3 4 4" xfId="28159" xr:uid="{00000000-0005-0000-0000-0000FE6D0000}"/>
    <cellStyle name="Денежный 2 2 3 4 4 2" xfId="28160" xr:uid="{00000000-0005-0000-0000-0000FF6D0000}"/>
    <cellStyle name="Денежный 2 2 3 4 5" xfId="28161" xr:uid="{00000000-0005-0000-0000-0000006E0000}"/>
    <cellStyle name="Денежный 2 2 3 5" xfId="28162" xr:uid="{00000000-0005-0000-0000-0000016E0000}"/>
    <cellStyle name="Денежный 2 2 3 5 2" xfId="28163" xr:uid="{00000000-0005-0000-0000-0000026E0000}"/>
    <cellStyle name="Денежный 2 2 3 5 2 2" xfId="28164" xr:uid="{00000000-0005-0000-0000-0000036E0000}"/>
    <cellStyle name="Денежный 2 2 3 5 2 2 2" xfId="28165" xr:uid="{00000000-0005-0000-0000-0000046E0000}"/>
    <cellStyle name="Денежный 2 2 3 5 2 3" xfId="28166" xr:uid="{00000000-0005-0000-0000-0000056E0000}"/>
    <cellStyle name="Денежный 2 2 3 5 3" xfId="28167" xr:uid="{00000000-0005-0000-0000-0000066E0000}"/>
    <cellStyle name="Денежный 2 2 3 5 3 2" xfId="28168" xr:uid="{00000000-0005-0000-0000-0000076E0000}"/>
    <cellStyle name="Денежный 2 2 3 5 4" xfId="28169" xr:uid="{00000000-0005-0000-0000-0000086E0000}"/>
    <cellStyle name="Денежный 2 2 3 5 4 2" xfId="28170" xr:uid="{00000000-0005-0000-0000-0000096E0000}"/>
    <cellStyle name="Денежный 2 2 3 5 5" xfId="28171" xr:uid="{00000000-0005-0000-0000-00000A6E0000}"/>
    <cellStyle name="Денежный 2 2 3 6" xfId="28172" xr:uid="{00000000-0005-0000-0000-00000B6E0000}"/>
    <cellStyle name="Денежный 2 2 3 6 2" xfId="28173" xr:uid="{00000000-0005-0000-0000-00000C6E0000}"/>
    <cellStyle name="Денежный 2 2 3 6 2 2" xfId="28174" xr:uid="{00000000-0005-0000-0000-00000D6E0000}"/>
    <cellStyle name="Денежный 2 2 3 6 3" xfId="28175" xr:uid="{00000000-0005-0000-0000-00000E6E0000}"/>
    <cellStyle name="Денежный 2 2 3 7" xfId="28176" xr:uid="{00000000-0005-0000-0000-00000F6E0000}"/>
    <cellStyle name="Денежный 2 2 3 7 2" xfId="28177" xr:uid="{00000000-0005-0000-0000-0000106E0000}"/>
    <cellStyle name="Денежный 2 2 3 8" xfId="28178" xr:uid="{00000000-0005-0000-0000-0000116E0000}"/>
    <cellStyle name="Денежный 2 2 3 8 2" xfId="28179" xr:uid="{00000000-0005-0000-0000-0000126E0000}"/>
    <cellStyle name="Денежный 2 2 3 9" xfId="28180" xr:uid="{00000000-0005-0000-0000-0000136E0000}"/>
    <cellStyle name="Денежный 2 2 4" xfId="28181" xr:uid="{00000000-0005-0000-0000-0000146E0000}"/>
    <cellStyle name="Денежный 2 2 4 10" xfId="28182" xr:uid="{00000000-0005-0000-0000-0000156E0000}"/>
    <cellStyle name="Денежный 2 2 4 2" xfId="28183" xr:uid="{00000000-0005-0000-0000-0000166E0000}"/>
    <cellStyle name="Денежный 2 2 4 2 2" xfId="28184" xr:uid="{00000000-0005-0000-0000-0000176E0000}"/>
    <cellStyle name="Денежный 2 2 4 2 2 2" xfId="28185" xr:uid="{00000000-0005-0000-0000-0000186E0000}"/>
    <cellStyle name="Денежный 2 2 4 2 2 2 2" xfId="28186" xr:uid="{00000000-0005-0000-0000-0000196E0000}"/>
    <cellStyle name="Денежный 2 2 4 2 2 3" xfId="28187" xr:uid="{00000000-0005-0000-0000-00001A6E0000}"/>
    <cellStyle name="Денежный 2 2 4 2 3" xfId="28188" xr:uid="{00000000-0005-0000-0000-00001B6E0000}"/>
    <cellStyle name="Денежный 2 2 4 2 3 2" xfId="28189" xr:uid="{00000000-0005-0000-0000-00001C6E0000}"/>
    <cellStyle name="Денежный 2 2 4 2 4" xfId="28190" xr:uid="{00000000-0005-0000-0000-00001D6E0000}"/>
    <cellStyle name="Денежный 2 2 4 2 4 2" xfId="28191" xr:uid="{00000000-0005-0000-0000-00001E6E0000}"/>
    <cellStyle name="Денежный 2 2 4 2 5" xfId="28192" xr:uid="{00000000-0005-0000-0000-00001F6E0000}"/>
    <cellStyle name="Денежный 2 2 4 3" xfId="28193" xr:uid="{00000000-0005-0000-0000-0000206E0000}"/>
    <cellStyle name="Денежный 2 2 4 3 2" xfId="28194" xr:uid="{00000000-0005-0000-0000-0000216E0000}"/>
    <cellStyle name="Денежный 2 2 4 3 2 2" xfId="28195" xr:uid="{00000000-0005-0000-0000-0000226E0000}"/>
    <cellStyle name="Денежный 2 2 4 3 2 2 2" xfId="28196" xr:uid="{00000000-0005-0000-0000-0000236E0000}"/>
    <cellStyle name="Денежный 2 2 4 3 2 3" xfId="28197" xr:uid="{00000000-0005-0000-0000-0000246E0000}"/>
    <cellStyle name="Денежный 2 2 4 3 3" xfId="28198" xr:uid="{00000000-0005-0000-0000-0000256E0000}"/>
    <cellStyle name="Денежный 2 2 4 3 3 2" xfId="28199" xr:uid="{00000000-0005-0000-0000-0000266E0000}"/>
    <cellStyle name="Денежный 2 2 4 3 4" xfId="28200" xr:uid="{00000000-0005-0000-0000-0000276E0000}"/>
    <cellStyle name="Денежный 2 2 4 3 4 2" xfId="28201" xr:uid="{00000000-0005-0000-0000-0000286E0000}"/>
    <cellStyle name="Денежный 2 2 4 3 5" xfId="28202" xr:uid="{00000000-0005-0000-0000-0000296E0000}"/>
    <cellStyle name="Денежный 2 2 4 4" xfId="28203" xr:uid="{00000000-0005-0000-0000-00002A6E0000}"/>
    <cellStyle name="Денежный 2 2 4 4 2" xfId="28204" xr:uid="{00000000-0005-0000-0000-00002B6E0000}"/>
    <cellStyle name="Денежный 2 2 4 4 2 2" xfId="28205" xr:uid="{00000000-0005-0000-0000-00002C6E0000}"/>
    <cellStyle name="Денежный 2 2 4 4 2 2 2" xfId="28206" xr:uid="{00000000-0005-0000-0000-00002D6E0000}"/>
    <cellStyle name="Денежный 2 2 4 4 2 3" xfId="28207" xr:uid="{00000000-0005-0000-0000-00002E6E0000}"/>
    <cellStyle name="Денежный 2 2 4 4 3" xfId="28208" xr:uid="{00000000-0005-0000-0000-00002F6E0000}"/>
    <cellStyle name="Денежный 2 2 4 4 3 2" xfId="28209" xr:uid="{00000000-0005-0000-0000-0000306E0000}"/>
    <cellStyle name="Денежный 2 2 4 4 4" xfId="28210" xr:uid="{00000000-0005-0000-0000-0000316E0000}"/>
    <cellStyle name="Денежный 2 2 4 4 4 2" xfId="28211" xr:uid="{00000000-0005-0000-0000-0000326E0000}"/>
    <cellStyle name="Денежный 2 2 4 4 5" xfId="28212" xr:uid="{00000000-0005-0000-0000-0000336E0000}"/>
    <cellStyle name="Денежный 2 2 4 5" xfId="28213" xr:uid="{00000000-0005-0000-0000-0000346E0000}"/>
    <cellStyle name="Денежный 2 2 4 5 2" xfId="28214" xr:uid="{00000000-0005-0000-0000-0000356E0000}"/>
    <cellStyle name="Денежный 2 2 4 5 2 2" xfId="28215" xr:uid="{00000000-0005-0000-0000-0000366E0000}"/>
    <cellStyle name="Денежный 2 2 4 5 2 2 2" xfId="28216" xr:uid="{00000000-0005-0000-0000-0000376E0000}"/>
    <cellStyle name="Денежный 2 2 4 5 2 3" xfId="28217" xr:uid="{00000000-0005-0000-0000-0000386E0000}"/>
    <cellStyle name="Денежный 2 2 4 5 3" xfId="28218" xr:uid="{00000000-0005-0000-0000-0000396E0000}"/>
    <cellStyle name="Денежный 2 2 4 5 3 2" xfId="28219" xr:uid="{00000000-0005-0000-0000-00003A6E0000}"/>
    <cellStyle name="Денежный 2 2 4 5 4" xfId="28220" xr:uid="{00000000-0005-0000-0000-00003B6E0000}"/>
    <cellStyle name="Денежный 2 2 4 5 4 2" xfId="28221" xr:uid="{00000000-0005-0000-0000-00003C6E0000}"/>
    <cellStyle name="Денежный 2 2 4 5 5" xfId="28222" xr:uid="{00000000-0005-0000-0000-00003D6E0000}"/>
    <cellStyle name="Денежный 2 2 4 6" xfId="28223" xr:uid="{00000000-0005-0000-0000-00003E6E0000}"/>
    <cellStyle name="Денежный 2 2 4 6 2" xfId="28224" xr:uid="{00000000-0005-0000-0000-00003F6E0000}"/>
    <cellStyle name="Денежный 2 2 4 6 2 2" xfId="28225" xr:uid="{00000000-0005-0000-0000-0000406E0000}"/>
    <cellStyle name="Денежный 2 2 4 6 3" xfId="28226" xr:uid="{00000000-0005-0000-0000-0000416E0000}"/>
    <cellStyle name="Денежный 2 2 4 7" xfId="28227" xr:uid="{00000000-0005-0000-0000-0000426E0000}"/>
    <cellStyle name="Денежный 2 2 4 7 2" xfId="28228" xr:uid="{00000000-0005-0000-0000-0000436E0000}"/>
    <cellStyle name="Денежный 2 2 4 8" xfId="28229" xr:uid="{00000000-0005-0000-0000-0000446E0000}"/>
    <cellStyle name="Денежный 2 2 4 8 2" xfId="28230" xr:uid="{00000000-0005-0000-0000-0000456E0000}"/>
    <cellStyle name="Денежный 2 2 4 9" xfId="28231" xr:uid="{00000000-0005-0000-0000-0000466E0000}"/>
    <cellStyle name="Денежный 2 2 5" xfId="28232" xr:uid="{00000000-0005-0000-0000-0000476E0000}"/>
    <cellStyle name="Денежный 2 2 5 10" xfId="28233" xr:uid="{00000000-0005-0000-0000-0000486E0000}"/>
    <cellStyle name="Денежный 2 2 5 2" xfId="28234" xr:uid="{00000000-0005-0000-0000-0000496E0000}"/>
    <cellStyle name="Денежный 2 2 5 2 2" xfId="28235" xr:uid="{00000000-0005-0000-0000-00004A6E0000}"/>
    <cellStyle name="Денежный 2 2 5 2 2 2" xfId="28236" xr:uid="{00000000-0005-0000-0000-00004B6E0000}"/>
    <cellStyle name="Денежный 2 2 5 2 2 2 2" xfId="28237" xr:uid="{00000000-0005-0000-0000-00004C6E0000}"/>
    <cellStyle name="Денежный 2 2 5 2 2 3" xfId="28238" xr:uid="{00000000-0005-0000-0000-00004D6E0000}"/>
    <cellStyle name="Денежный 2 2 5 2 3" xfId="28239" xr:uid="{00000000-0005-0000-0000-00004E6E0000}"/>
    <cellStyle name="Денежный 2 2 5 2 3 2" xfId="28240" xr:uid="{00000000-0005-0000-0000-00004F6E0000}"/>
    <cellStyle name="Денежный 2 2 5 2 4" xfId="28241" xr:uid="{00000000-0005-0000-0000-0000506E0000}"/>
    <cellStyle name="Денежный 2 2 5 2 4 2" xfId="28242" xr:uid="{00000000-0005-0000-0000-0000516E0000}"/>
    <cellStyle name="Денежный 2 2 5 2 5" xfId="28243" xr:uid="{00000000-0005-0000-0000-0000526E0000}"/>
    <cellStyle name="Денежный 2 2 5 3" xfId="28244" xr:uid="{00000000-0005-0000-0000-0000536E0000}"/>
    <cellStyle name="Денежный 2 2 5 3 2" xfId="28245" xr:uid="{00000000-0005-0000-0000-0000546E0000}"/>
    <cellStyle name="Денежный 2 2 5 3 2 2" xfId="28246" xr:uid="{00000000-0005-0000-0000-0000556E0000}"/>
    <cellStyle name="Денежный 2 2 5 3 2 2 2" xfId="28247" xr:uid="{00000000-0005-0000-0000-0000566E0000}"/>
    <cellStyle name="Денежный 2 2 5 3 2 3" xfId="28248" xr:uid="{00000000-0005-0000-0000-0000576E0000}"/>
    <cellStyle name="Денежный 2 2 5 3 3" xfId="28249" xr:uid="{00000000-0005-0000-0000-0000586E0000}"/>
    <cellStyle name="Денежный 2 2 5 3 3 2" xfId="28250" xr:uid="{00000000-0005-0000-0000-0000596E0000}"/>
    <cellStyle name="Денежный 2 2 5 3 4" xfId="28251" xr:uid="{00000000-0005-0000-0000-00005A6E0000}"/>
    <cellStyle name="Денежный 2 2 5 3 4 2" xfId="28252" xr:uid="{00000000-0005-0000-0000-00005B6E0000}"/>
    <cellStyle name="Денежный 2 2 5 3 5" xfId="28253" xr:uid="{00000000-0005-0000-0000-00005C6E0000}"/>
    <cellStyle name="Денежный 2 2 5 4" xfId="28254" xr:uid="{00000000-0005-0000-0000-00005D6E0000}"/>
    <cellStyle name="Денежный 2 2 5 4 2" xfId="28255" xr:uid="{00000000-0005-0000-0000-00005E6E0000}"/>
    <cellStyle name="Денежный 2 2 5 4 2 2" xfId="28256" xr:uid="{00000000-0005-0000-0000-00005F6E0000}"/>
    <cellStyle name="Денежный 2 2 5 4 2 2 2" xfId="28257" xr:uid="{00000000-0005-0000-0000-0000606E0000}"/>
    <cellStyle name="Денежный 2 2 5 4 2 3" xfId="28258" xr:uid="{00000000-0005-0000-0000-0000616E0000}"/>
    <cellStyle name="Денежный 2 2 5 4 3" xfId="28259" xr:uid="{00000000-0005-0000-0000-0000626E0000}"/>
    <cellStyle name="Денежный 2 2 5 4 3 2" xfId="28260" xr:uid="{00000000-0005-0000-0000-0000636E0000}"/>
    <cellStyle name="Денежный 2 2 5 4 4" xfId="28261" xr:uid="{00000000-0005-0000-0000-0000646E0000}"/>
    <cellStyle name="Денежный 2 2 5 4 4 2" xfId="28262" xr:uid="{00000000-0005-0000-0000-0000656E0000}"/>
    <cellStyle name="Денежный 2 2 5 4 5" xfId="28263" xr:uid="{00000000-0005-0000-0000-0000666E0000}"/>
    <cellStyle name="Денежный 2 2 5 5" xfId="28264" xr:uid="{00000000-0005-0000-0000-0000676E0000}"/>
    <cellStyle name="Денежный 2 2 5 5 2" xfId="28265" xr:uid="{00000000-0005-0000-0000-0000686E0000}"/>
    <cellStyle name="Денежный 2 2 5 5 2 2" xfId="28266" xr:uid="{00000000-0005-0000-0000-0000696E0000}"/>
    <cellStyle name="Денежный 2 2 5 5 2 2 2" xfId="28267" xr:uid="{00000000-0005-0000-0000-00006A6E0000}"/>
    <cellStyle name="Денежный 2 2 5 5 2 3" xfId="28268" xr:uid="{00000000-0005-0000-0000-00006B6E0000}"/>
    <cellStyle name="Денежный 2 2 5 5 3" xfId="28269" xr:uid="{00000000-0005-0000-0000-00006C6E0000}"/>
    <cellStyle name="Денежный 2 2 5 5 3 2" xfId="28270" xr:uid="{00000000-0005-0000-0000-00006D6E0000}"/>
    <cellStyle name="Денежный 2 2 5 5 4" xfId="28271" xr:uid="{00000000-0005-0000-0000-00006E6E0000}"/>
    <cellStyle name="Денежный 2 2 5 5 4 2" xfId="28272" xr:uid="{00000000-0005-0000-0000-00006F6E0000}"/>
    <cellStyle name="Денежный 2 2 5 5 5" xfId="28273" xr:uid="{00000000-0005-0000-0000-0000706E0000}"/>
    <cellStyle name="Денежный 2 2 5 6" xfId="28274" xr:uid="{00000000-0005-0000-0000-0000716E0000}"/>
    <cellStyle name="Денежный 2 2 5 6 2" xfId="28275" xr:uid="{00000000-0005-0000-0000-0000726E0000}"/>
    <cellStyle name="Денежный 2 2 5 6 2 2" xfId="28276" xr:uid="{00000000-0005-0000-0000-0000736E0000}"/>
    <cellStyle name="Денежный 2 2 5 6 3" xfId="28277" xr:uid="{00000000-0005-0000-0000-0000746E0000}"/>
    <cellStyle name="Денежный 2 2 5 7" xfId="28278" xr:uid="{00000000-0005-0000-0000-0000756E0000}"/>
    <cellStyle name="Денежный 2 2 5 7 2" xfId="28279" xr:uid="{00000000-0005-0000-0000-0000766E0000}"/>
    <cellStyle name="Денежный 2 2 5 8" xfId="28280" xr:uid="{00000000-0005-0000-0000-0000776E0000}"/>
    <cellStyle name="Денежный 2 2 5 8 2" xfId="28281" xr:uid="{00000000-0005-0000-0000-0000786E0000}"/>
    <cellStyle name="Денежный 2 2 5 9" xfId="28282" xr:uid="{00000000-0005-0000-0000-0000796E0000}"/>
    <cellStyle name="Денежный 2 2 6" xfId="28283" xr:uid="{00000000-0005-0000-0000-00007A6E0000}"/>
    <cellStyle name="Денежный 2 2 6 10" xfId="28284" xr:uid="{00000000-0005-0000-0000-00007B6E0000}"/>
    <cellStyle name="Денежный 2 2 6 2" xfId="28285" xr:uid="{00000000-0005-0000-0000-00007C6E0000}"/>
    <cellStyle name="Денежный 2 2 6 2 2" xfId="28286" xr:uid="{00000000-0005-0000-0000-00007D6E0000}"/>
    <cellStyle name="Денежный 2 2 6 2 2 2" xfId="28287" xr:uid="{00000000-0005-0000-0000-00007E6E0000}"/>
    <cellStyle name="Денежный 2 2 6 2 2 2 2" xfId="28288" xr:uid="{00000000-0005-0000-0000-00007F6E0000}"/>
    <cellStyle name="Денежный 2 2 6 2 2 3" xfId="28289" xr:uid="{00000000-0005-0000-0000-0000806E0000}"/>
    <cellStyle name="Денежный 2 2 6 2 3" xfId="28290" xr:uid="{00000000-0005-0000-0000-0000816E0000}"/>
    <cellStyle name="Денежный 2 2 6 2 3 2" xfId="28291" xr:uid="{00000000-0005-0000-0000-0000826E0000}"/>
    <cellStyle name="Денежный 2 2 6 2 4" xfId="28292" xr:uid="{00000000-0005-0000-0000-0000836E0000}"/>
    <cellStyle name="Денежный 2 2 6 2 4 2" xfId="28293" xr:uid="{00000000-0005-0000-0000-0000846E0000}"/>
    <cellStyle name="Денежный 2 2 6 2 5" xfId="28294" xr:uid="{00000000-0005-0000-0000-0000856E0000}"/>
    <cellStyle name="Денежный 2 2 6 3" xfId="28295" xr:uid="{00000000-0005-0000-0000-0000866E0000}"/>
    <cellStyle name="Денежный 2 2 6 3 2" xfId="28296" xr:uid="{00000000-0005-0000-0000-0000876E0000}"/>
    <cellStyle name="Денежный 2 2 6 3 2 2" xfId="28297" xr:uid="{00000000-0005-0000-0000-0000886E0000}"/>
    <cellStyle name="Денежный 2 2 6 3 2 2 2" xfId="28298" xr:uid="{00000000-0005-0000-0000-0000896E0000}"/>
    <cellStyle name="Денежный 2 2 6 3 2 3" xfId="28299" xr:uid="{00000000-0005-0000-0000-00008A6E0000}"/>
    <cellStyle name="Денежный 2 2 6 3 3" xfId="28300" xr:uid="{00000000-0005-0000-0000-00008B6E0000}"/>
    <cellStyle name="Денежный 2 2 6 3 3 2" xfId="28301" xr:uid="{00000000-0005-0000-0000-00008C6E0000}"/>
    <cellStyle name="Денежный 2 2 6 3 4" xfId="28302" xr:uid="{00000000-0005-0000-0000-00008D6E0000}"/>
    <cellStyle name="Денежный 2 2 6 3 4 2" xfId="28303" xr:uid="{00000000-0005-0000-0000-00008E6E0000}"/>
    <cellStyle name="Денежный 2 2 6 3 5" xfId="28304" xr:uid="{00000000-0005-0000-0000-00008F6E0000}"/>
    <cellStyle name="Денежный 2 2 6 4" xfId="28305" xr:uid="{00000000-0005-0000-0000-0000906E0000}"/>
    <cellStyle name="Денежный 2 2 6 4 2" xfId="28306" xr:uid="{00000000-0005-0000-0000-0000916E0000}"/>
    <cellStyle name="Денежный 2 2 6 4 2 2" xfId="28307" xr:uid="{00000000-0005-0000-0000-0000926E0000}"/>
    <cellStyle name="Денежный 2 2 6 4 2 2 2" xfId="28308" xr:uid="{00000000-0005-0000-0000-0000936E0000}"/>
    <cellStyle name="Денежный 2 2 6 4 2 3" xfId="28309" xr:uid="{00000000-0005-0000-0000-0000946E0000}"/>
    <cellStyle name="Денежный 2 2 6 4 3" xfId="28310" xr:uid="{00000000-0005-0000-0000-0000956E0000}"/>
    <cellStyle name="Денежный 2 2 6 4 3 2" xfId="28311" xr:uid="{00000000-0005-0000-0000-0000966E0000}"/>
    <cellStyle name="Денежный 2 2 6 4 4" xfId="28312" xr:uid="{00000000-0005-0000-0000-0000976E0000}"/>
    <cellStyle name="Денежный 2 2 6 4 4 2" xfId="28313" xr:uid="{00000000-0005-0000-0000-0000986E0000}"/>
    <cellStyle name="Денежный 2 2 6 4 5" xfId="28314" xr:uid="{00000000-0005-0000-0000-0000996E0000}"/>
    <cellStyle name="Денежный 2 2 6 5" xfId="28315" xr:uid="{00000000-0005-0000-0000-00009A6E0000}"/>
    <cellStyle name="Денежный 2 2 6 5 2" xfId="28316" xr:uid="{00000000-0005-0000-0000-00009B6E0000}"/>
    <cellStyle name="Денежный 2 2 6 5 2 2" xfId="28317" xr:uid="{00000000-0005-0000-0000-00009C6E0000}"/>
    <cellStyle name="Денежный 2 2 6 5 2 2 2" xfId="28318" xr:uid="{00000000-0005-0000-0000-00009D6E0000}"/>
    <cellStyle name="Денежный 2 2 6 5 2 3" xfId="28319" xr:uid="{00000000-0005-0000-0000-00009E6E0000}"/>
    <cellStyle name="Денежный 2 2 6 5 3" xfId="28320" xr:uid="{00000000-0005-0000-0000-00009F6E0000}"/>
    <cellStyle name="Денежный 2 2 6 5 3 2" xfId="28321" xr:uid="{00000000-0005-0000-0000-0000A06E0000}"/>
    <cellStyle name="Денежный 2 2 6 5 4" xfId="28322" xr:uid="{00000000-0005-0000-0000-0000A16E0000}"/>
    <cellStyle name="Денежный 2 2 6 5 4 2" xfId="28323" xr:uid="{00000000-0005-0000-0000-0000A26E0000}"/>
    <cellStyle name="Денежный 2 2 6 5 5" xfId="28324" xr:uid="{00000000-0005-0000-0000-0000A36E0000}"/>
    <cellStyle name="Денежный 2 2 6 6" xfId="28325" xr:uid="{00000000-0005-0000-0000-0000A46E0000}"/>
    <cellStyle name="Денежный 2 2 6 6 2" xfId="28326" xr:uid="{00000000-0005-0000-0000-0000A56E0000}"/>
    <cellStyle name="Денежный 2 2 6 6 2 2" xfId="28327" xr:uid="{00000000-0005-0000-0000-0000A66E0000}"/>
    <cellStyle name="Денежный 2 2 6 6 3" xfId="28328" xr:uid="{00000000-0005-0000-0000-0000A76E0000}"/>
    <cellStyle name="Денежный 2 2 6 7" xfId="28329" xr:uid="{00000000-0005-0000-0000-0000A86E0000}"/>
    <cellStyle name="Денежный 2 2 6 7 2" xfId="28330" xr:uid="{00000000-0005-0000-0000-0000A96E0000}"/>
    <cellStyle name="Денежный 2 2 6 8" xfId="28331" xr:uid="{00000000-0005-0000-0000-0000AA6E0000}"/>
    <cellStyle name="Денежный 2 2 6 8 2" xfId="28332" xr:uid="{00000000-0005-0000-0000-0000AB6E0000}"/>
    <cellStyle name="Денежный 2 2 6 9" xfId="28333" xr:uid="{00000000-0005-0000-0000-0000AC6E0000}"/>
    <cellStyle name="Денежный 2 2 7" xfId="28334" xr:uid="{00000000-0005-0000-0000-0000AD6E0000}"/>
    <cellStyle name="Денежный 2 2 7 10" xfId="28335" xr:uid="{00000000-0005-0000-0000-0000AE6E0000}"/>
    <cellStyle name="Денежный 2 2 7 2" xfId="28336" xr:uid="{00000000-0005-0000-0000-0000AF6E0000}"/>
    <cellStyle name="Денежный 2 2 7 2 2" xfId="28337" xr:uid="{00000000-0005-0000-0000-0000B06E0000}"/>
    <cellStyle name="Денежный 2 2 7 2 2 2" xfId="28338" xr:uid="{00000000-0005-0000-0000-0000B16E0000}"/>
    <cellStyle name="Денежный 2 2 7 2 2 2 2" xfId="28339" xr:uid="{00000000-0005-0000-0000-0000B26E0000}"/>
    <cellStyle name="Денежный 2 2 7 2 2 3" xfId="28340" xr:uid="{00000000-0005-0000-0000-0000B36E0000}"/>
    <cellStyle name="Денежный 2 2 7 2 3" xfId="28341" xr:uid="{00000000-0005-0000-0000-0000B46E0000}"/>
    <cellStyle name="Денежный 2 2 7 2 3 2" xfId="28342" xr:uid="{00000000-0005-0000-0000-0000B56E0000}"/>
    <cellStyle name="Денежный 2 2 7 2 4" xfId="28343" xr:uid="{00000000-0005-0000-0000-0000B66E0000}"/>
    <cellStyle name="Денежный 2 2 7 2 4 2" xfId="28344" xr:uid="{00000000-0005-0000-0000-0000B76E0000}"/>
    <cellStyle name="Денежный 2 2 7 2 5" xfId="28345" xr:uid="{00000000-0005-0000-0000-0000B86E0000}"/>
    <cellStyle name="Денежный 2 2 7 3" xfId="28346" xr:uid="{00000000-0005-0000-0000-0000B96E0000}"/>
    <cellStyle name="Денежный 2 2 7 3 2" xfId="28347" xr:uid="{00000000-0005-0000-0000-0000BA6E0000}"/>
    <cellStyle name="Денежный 2 2 7 3 2 2" xfId="28348" xr:uid="{00000000-0005-0000-0000-0000BB6E0000}"/>
    <cellStyle name="Денежный 2 2 7 3 2 2 2" xfId="28349" xr:uid="{00000000-0005-0000-0000-0000BC6E0000}"/>
    <cellStyle name="Денежный 2 2 7 3 2 3" xfId="28350" xr:uid="{00000000-0005-0000-0000-0000BD6E0000}"/>
    <cellStyle name="Денежный 2 2 7 3 3" xfId="28351" xr:uid="{00000000-0005-0000-0000-0000BE6E0000}"/>
    <cellStyle name="Денежный 2 2 7 3 3 2" xfId="28352" xr:uid="{00000000-0005-0000-0000-0000BF6E0000}"/>
    <cellStyle name="Денежный 2 2 7 3 4" xfId="28353" xr:uid="{00000000-0005-0000-0000-0000C06E0000}"/>
    <cellStyle name="Денежный 2 2 7 3 4 2" xfId="28354" xr:uid="{00000000-0005-0000-0000-0000C16E0000}"/>
    <cellStyle name="Денежный 2 2 7 3 5" xfId="28355" xr:uid="{00000000-0005-0000-0000-0000C26E0000}"/>
    <cellStyle name="Денежный 2 2 7 4" xfId="28356" xr:uid="{00000000-0005-0000-0000-0000C36E0000}"/>
    <cellStyle name="Денежный 2 2 7 4 2" xfId="28357" xr:uid="{00000000-0005-0000-0000-0000C46E0000}"/>
    <cellStyle name="Денежный 2 2 7 4 2 2" xfId="28358" xr:uid="{00000000-0005-0000-0000-0000C56E0000}"/>
    <cellStyle name="Денежный 2 2 7 4 2 2 2" xfId="28359" xr:uid="{00000000-0005-0000-0000-0000C66E0000}"/>
    <cellStyle name="Денежный 2 2 7 4 2 3" xfId="28360" xr:uid="{00000000-0005-0000-0000-0000C76E0000}"/>
    <cellStyle name="Денежный 2 2 7 4 3" xfId="28361" xr:uid="{00000000-0005-0000-0000-0000C86E0000}"/>
    <cellStyle name="Денежный 2 2 7 4 3 2" xfId="28362" xr:uid="{00000000-0005-0000-0000-0000C96E0000}"/>
    <cellStyle name="Денежный 2 2 7 4 4" xfId="28363" xr:uid="{00000000-0005-0000-0000-0000CA6E0000}"/>
    <cellStyle name="Денежный 2 2 7 4 4 2" xfId="28364" xr:uid="{00000000-0005-0000-0000-0000CB6E0000}"/>
    <cellStyle name="Денежный 2 2 7 4 5" xfId="28365" xr:uid="{00000000-0005-0000-0000-0000CC6E0000}"/>
    <cellStyle name="Денежный 2 2 7 5" xfId="28366" xr:uid="{00000000-0005-0000-0000-0000CD6E0000}"/>
    <cellStyle name="Денежный 2 2 7 5 2" xfId="28367" xr:uid="{00000000-0005-0000-0000-0000CE6E0000}"/>
    <cellStyle name="Денежный 2 2 7 5 2 2" xfId="28368" xr:uid="{00000000-0005-0000-0000-0000CF6E0000}"/>
    <cellStyle name="Денежный 2 2 7 5 2 2 2" xfId="28369" xr:uid="{00000000-0005-0000-0000-0000D06E0000}"/>
    <cellStyle name="Денежный 2 2 7 5 2 3" xfId="28370" xr:uid="{00000000-0005-0000-0000-0000D16E0000}"/>
    <cellStyle name="Денежный 2 2 7 5 3" xfId="28371" xr:uid="{00000000-0005-0000-0000-0000D26E0000}"/>
    <cellStyle name="Денежный 2 2 7 5 3 2" xfId="28372" xr:uid="{00000000-0005-0000-0000-0000D36E0000}"/>
    <cellStyle name="Денежный 2 2 7 5 4" xfId="28373" xr:uid="{00000000-0005-0000-0000-0000D46E0000}"/>
    <cellStyle name="Денежный 2 2 7 5 4 2" xfId="28374" xr:uid="{00000000-0005-0000-0000-0000D56E0000}"/>
    <cellStyle name="Денежный 2 2 7 5 5" xfId="28375" xr:uid="{00000000-0005-0000-0000-0000D66E0000}"/>
    <cellStyle name="Денежный 2 2 7 6" xfId="28376" xr:uid="{00000000-0005-0000-0000-0000D76E0000}"/>
    <cellStyle name="Денежный 2 2 7 6 2" xfId="28377" xr:uid="{00000000-0005-0000-0000-0000D86E0000}"/>
    <cellStyle name="Денежный 2 2 7 6 2 2" xfId="28378" xr:uid="{00000000-0005-0000-0000-0000D96E0000}"/>
    <cellStyle name="Денежный 2 2 7 6 3" xfId="28379" xr:uid="{00000000-0005-0000-0000-0000DA6E0000}"/>
    <cellStyle name="Денежный 2 2 7 7" xfId="28380" xr:uid="{00000000-0005-0000-0000-0000DB6E0000}"/>
    <cellStyle name="Денежный 2 2 7 7 2" xfId="28381" xr:uid="{00000000-0005-0000-0000-0000DC6E0000}"/>
    <cellStyle name="Денежный 2 2 7 8" xfId="28382" xr:uid="{00000000-0005-0000-0000-0000DD6E0000}"/>
    <cellStyle name="Денежный 2 2 7 8 2" xfId="28383" xr:uid="{00000000-0005-0000-0000-0000DE6E0000}"/>
    <cellStyle name="Денежный 2 2 7 9" xfId="28384" xr:uid="{00000000-0005-0000-0000-0000DF6E0000}"/>
    <cellStyle name="Денежный 2 2 8" xfId="28385" xr:uid="{00000000-0005-0000-0000-0000E06E0000}"/>
    <cellStyle name="Денежный 2 2 8 2" xfId="28386" xr:uid="{00000000-0005-0000-0000-0000E16E0000}"/>
    <cellStyle name="Денежный 2 2 8 2 2" xfId="28387" xr:uid="{00000000-0005-0000-0000-0000E26E0000}"/>
    <cellStyle name="Денежный 2 2 8 2 2 2" xfId="28388" xr:uid="{00000000-0005-0000-0000-0000E36E0000}"/>
    <cellStyle name="Денежный 2 2 8 2 2 2 2" xfId="28389" xr:uid="{00000000-0005-0000-0000-0000E46E0000}"/>
    <cellStyle name="Денежный 2 2 8 2 2 3" xfId="28390" xr:uid="{00000000-0005-0000-0000-0000E56E0000}"/>
    <cellStyle name="Денежный 2 2 8 2 3" xfId="28391" xr:uid="{00000000-0005-0000-0000-0000E66E0000}"/>
    <cellStyle name="Денежный 2 2 8 2 3 2" xfId="28392" xr:uid="{00000000-0005-0000-0000-0000E76E0000}"/>
    <cellStyle name="Денежный 2 2 8 2 4" xfId="28393" xr:uid="{00000000-0005-0000-0000-0000E86E0000}"/>
    <cellStyle name="Денежный 2 2 8 2 4 2" xfId="28394" xr:uid="{00000000-0005-0000-0000-0000E96E0000}"/>
    <cellStyle name="Денежный 2 2 8 2 5" xfId="28395" xr:uid="{00000000-0005-0000-0000-0000EA6E0000}"/>
    <cellStyle name="Денежный 2 2 8 3" xfId="28396" xr:uid="{00000000-0005-0000-0000-0000EB6E0000}"/>
    <cellStyle name="Денежный 2 2 8 3 2" xfId="28397" xr:uid="{00000000-0005-0000-0000-0000EC6E0000}"/>
    <cellStyle name="Денежный 2 2 8 3 2 2" xfId="28398" xr:uid="{00000000-0005-0000-0000-0000ED6E0000}"/>
    <cellStyle name="Денежный 2 2 8 3 2 2 2" xfId="28399" xr:uid="{00000000-0005-0000-0000-0000EE6E0000}"/>
    <cellStyle name="Денежный 2 2 8 3 2 3" xfId="28400" xr:uid="{00000000-0005-0000-0000-0000EF6E0000}"/>
    <cellStyle name="Денежный 2 2 8 3 3" xfId="28401" xr:uid="{00000000-0005-0000-0000-0000F06E0000}"/>
    <cellStyle name="Денежный 2 2 8 3 3 2" xfId="28402" xr:uid="{00000000-0005-0000-0000-0000F16E0000}"/>
    <cellStyle name="Денежный 2 2 8 3 4" xfId="28403" xr:uid="{00000000-0005-0000-0000-0000F26E0000}"/>
    <cellStyle name="Денежный 2 2 8 3 4 2" xfId="28404" xr:uid="{00000000-0005-0000-0000-0000F36E0000}"/>
    <cellStyle name="Денежный 2 2 8 3 5" xfId="28405" xr:uid="{00000000-0005-0000-0000-0000F46E0000}"/>
    <cellStyle name="Денежный 2 2 8 4" xfId="28406" xr:uid="{00000000-0005-0000-0000-0000F56E0000}"/>
    <cellStyle name="Денежный 2 2 8 4 2" xfId="28407" xr:uid="{00000000-0005-0000-0000-0000F66E0000}"/>
    <cellStyle name="Денежный 2 2 8 4 2 2" xfId="28408" xr:uid="{00000000-0005-0000-0000-0000F76E0000}"/>
    <cellStyle name="Денежный 2 2 8 4 3" xfId="28409" xr:uid="{00000000-0005-0000-0000-0000F86E0000}"/>
    <cellStyle name="Денежный 2 2 8 5" xfId="28410" xr:uid="{00000000-0005-0000-0000-0000F96E0000}"/>
    <cellStyle name="Денежный 2 2 8 5 2" xfId="28411" xr:uid="{00000000-0005-0000-0000-0000FA6E0000}"/>
    <cellStyle name="Денежный 2 2 8 6" xfId="28412" xr:uid="{00000000-0005-0000-0000-0000FB6E0000}"/>
    <cellStyle name="Денежный 2 2 8 6 2" xfId="28413" xr:uid="{00000000-0005-0000-0000-0000FC6E0000}"/>
    <cellStyle name="Денежный 2 2 8 7" xfId="28414" xr:uid="{00000000-0005-0000-0000-0000FD6E0000}"/>
    <cellStyle name="Денежный 2 2 9" xfId="28415" xr:uid="{00000000-0005-0000-0000-0000FE6E0000}"/>
    <cellStyle name="Денежный 2 2 9 2" xfId="28416" xr:uid="{00000000-0005-0000-0000-0000FF6E0000}"/>
    <cellStyle name="Денежный 2 2 9 2 2" xfId="28417" xr:uid="{00000000-0005-0000-0000-0000006F0000}"/>
    <cellStyle name="Денежный 2 2 9 2 2 2" xfId="28418" xr:uid="{00000000-0005-0000-0000-0000016F0000}"/>
    <cellStyle name="Денежный 2 2 9 2 3" xfId="28419" xr:uid="{00000000-0005-0000-0000-0000026F0000}"/>
    <cellStyle name="Денежный 2 2 9 3" xfId="28420" xr:uid="{00000000-0005-0000-0000-0000036F0000}"/>
    <cellStyle name="Денежный 2 2 9 3 2" xfId="28421" xr:uid="{00000000-0005-0000-0000-0000046F0000}"/>
    <cellStyle name="Денежный 2 2 9 4" xfId="28422" xr:uid="{00000000-0005-0000-0000-0000056F0000}"/>
    <cellStyle name="Денежный 2 2 9 4 2" xfId="28423" xr:uid="{00000000-0005-0000-0000-0000066F0000}"/>
    <cellStyle name="Денежный 2 2 9 5" xfId="28424" xr:uid="{00000000-0005-0000-0000-0000076F0000}"/>
    <cellStyle name="Денежный 2 3" xfId="28425" xr:uid="{00000000-0005-0000-0000-0000086F0000}"/>
    <cellStyle name="Денежный 2 3 10" xfId="28426" xr:uid="{00000000-0005-0000-0000-0000096F0000}"/>
    <cellStyle name="Денежный 2 3 10 2" xfId="28427" xr:uid="{00000000-0005-0000-0000-00000A6F0000}"/>
    <cellStyle name="Денежный 2 3 10 2 2" xfId="28428" xr:uid="{00000000-0005-0000-0000-00000B6F0000}"/>
    <cellStyle name="Денежный 2 3 10 2 2 2" xfId="28429" xr:uid="{00000000-0005-0000-0000-00000C6F0000}"/>
    <cellStyle name="Денежный 2 3 10 2 3" xfId="28430" xr:uid="{00000000-0005-0000-0000-00000D6F0000}"/>
    <cellStyle name="Денежный 2 3 10 3" xfId="28431" xr:uid="{00000000-0005-0000-0000-00000E6F0000}"/>
    <cellStyle name="Денежный 2 3 10 3 2" xfId="28432" xr:uid="{00000000-0005-0000-0000-00000F6F0000}"/>
    <cellStyle name="Денежный 2 3 10 4" xfId="28433" xr:uid="{00000000-0005-0000-0000-0000106F0000}"/>
    <cellStyle name="Денежный 2 3 10 4 2" xfId="28434" xr:uid="{00000000-0005-0000-0000-0000116F0000}"/>
    <cellStyle name="Денежный 2 3 10 5" xfId="28435" xr:uid="{00000000-0005-0000-0000-0000126F0000}"/>
    <cellStyle name="Денежный 2 3 11" xfId="28436" xr:uid="{00000000-0005-0000-0000-0000136F0000}"/>
    <cellStyle name="Денежный 2 3 11 2" xfId="28437" xr:uid="{00000000-0005-0000-0000-0000146F0000}"/>
    <cellStyle name="Денежный 2 3 11 2 2" xfId="28438" xr:uid="{00000000-0005-0000-0000-0000156F0000}"/>
    <cellStyle name="Денежный 2 3 11 3" xfId="28439" xr:uid="{00000000-0005-0000-0000-0000166F0000}"/>
    <cellStyle name="Денежный 2 3 12" xfId="28440" xr:uid="{00000000-0005-0000-0000-0000176F0000}"/>
    <cellStyle name="Денежный 2 3 12 2" xfId="28441" xr:uid="{00000000-0005-0000-0000-0000186F0000}"/>
    <cellStyle name="Денежный 2 3 13" xfId="28442" xr:uid="{00000000-0005-0000-0000-0000196F0000}"/>
    <cellStyle name="Денежный 2 3 13 2" xfId="28443" xr:uid="{00000000-0005-0000-0000-00001A6F0000}"/>
    <cellStyle name="Денежный 2 3 14" xfId="28444" xr:uid="{00000000-0005-0000-0000-00001B6F0000}"/>
    <cellStyle name="Денежный 2 3 15" xfId="28445" xr:uid="{00000000-0005-0000-0000-00001C6F0000}"/>
    <cellStyle name="Денежный 2 3 2" xfId="28446" xr:uid="{00000000-0005-0000-0000-00001D6F0000}"/>
    <cellStyle name="Денежный 2 3 2 10" xfId="28447" xr:uid="{00000000-0005-0000-0000-00001E6F0000}"/>
    <cellStyle name="Денежный 2 3 2 2" xfId="28448" xr:uid="{00000000-0005-0000-0000-00001F6F0000}"/>
    <cellStyle name="Денежный 2 3 2 2 2" xfId="28449" xr:uid="{00000000-0005-0000-0000-0000206F0000}"/>
    <cellStyle name="Денежный 2 3 2 2 2 2" xfId="28450" xr:uid="{00000000-0005-0000-0000-0000216F0000}"/>
    <cellStyle name="Денежный 2 3 2 2 2 2 2" xfId="28451" xr:uid="{00000000-0005-0000-0000-0000226F0000}"/>
    <cellStyle name="Денежный 2 3 2 2 2 3" xfId="28452" xr:uid="{00000000-0005-0000-0000-0000236F0000}"/>
    <cellStyle name="Денежный 2 3 2 2 3" xfId="28453" xr:uid="{00000000-0005-0000-0000-0000246F0000}"/>
    <cellStyle name="Денежный 2 3 2 2 3 2" xfId="28454" xr:uid="{00000000-0005-0000-0000-0000256F0000}"/>
    <cellStyle name="Денежный 2 3 2 2 4" xfId="28455" xr:uid="{00000000-0005-0000-0000-0000266F0000}"/>
    <cellStyle name="Денежный 2 3 2 2 4 2" xfId="28456" xr:uid="{00000000-0005-0000-0000-0000276F0000}"/>
    <cellStyle name="Денежный 2 3 2 2 5" xfId="28457" xr:uid="{00000000-0005-0000-0000-0000286F0000}"/>
    <cellStyle name="Денежный 2 3 2 3" xfId="28458" xr:uid="{00000000-0005-0000-0000-0000296F0000}"/>
    <cellStyle name="Денежный 2 3 2 3 2" xfId="28459" xr:uid="{00000000-0005-0000-0000-00002A6F0000}"/>
    <cellStyle name="Денежный 2 3 2 3 2 2" xfId="28460" xr:uid="{00000000-0005-0000-0000-00002B6F0000}"/>
    <cellStyle name="Денежный 2 3 2 3 2 2 2" xfId="28461" xr:uid="{00000000-0005-0000-0000-00002C6F0000}"/>
    <cellStyle name="Денежный 2 3 2 3 2 3" xfId="28462" xr:uid="{00000000-0005-0000-0000-00002D6F0000}"/>
    <cellStyle name="Денежный 2 3 2 3 3" xfId="28463" xr:uid="{00000000-0005-0000-0000-00002E6F0000}"/>
    <cellStyle name="Денежный 2 3 2 3 3 2" xfId="28464" xr:uid="{00000000-0005-0000-0000-00002F6F0000}"/>
    <cellStyle name="Денежный 2 3 2 3 4" xfId="28465" xr:uid="{00000000-0005-0000-0000-0000306F0000}"/>
    <cellStyle name="Денежный 2 3 2 3 4 2" xfId="28466" xr:uid="{00000000-0005-0000-0000-0000316F0000}"/>
    <cellStyle name="Денежный 2 3 2 3 5" xfId="28467" xr:uid="{00000000-0005-0000-0000-0000326F0000}"/>
    <cellStyle name="Денежный 2 3 2 4" xfId="28468" xr:uid="{00000000-0005-0000-0000-0000336F0000}"/>
    <cellStyle name="Денежный 2 3 2 4 2" xfId="28469" xr:uid="{00000000-0005-0000-0000-0000346F0000}"/>
    <cellStyle name="Денежный 2 3 2 4 2 2" xfId="28470" xr:uid="{00000000-0005-0000-0000-0000356F0000}"/>
    <cellStyle name="Денежный 2 3 2 4 2 2 2" xfId="28471" xr:uid="{00000000-0005-0000-0000-0000366F0000}"/>
    <cellStyle name="Денежный 2 3 2 4 2 3" xfId="28472" xr:uid="{00000000-0005-0000-0000-0000376F0000}"/>
    <cellStyle name="Денежный 2 3 2 4 3" xfId="28473" xr:uid="{00000000-0005-0000-0000-0000386F0000}"/>
    <cellStyle name="Денежный 2 3 2 4 3 2" xfId="28474" xr:uid="{00000000-0005-0000-0000-0000396F0000}"/>
    <cellStyle name="Денежный 2 3 2 4 4" xfId="28475" xr:uid="{00000000-0005-0000-0000-00003A6F0000}"/>
    <cellStyle name="Денежный 2 3 2 4 4 2" xfId="28476" xr:uid="{00000000-0005-0000-0000-00003B6F0000}"/>
    <cellStyle name="Денежный 2 3 2 4 5" xfId="28477" xr:uid="{00000000-0005-0000-0000-00003C6F0000}"/>
    <cellStyle name="Денежный 2 3 2 5" xfId="28478" xr:uid="{00000000-0005-0000-0000-00003D6F0000}"/>
    <cellStyle name="Денежный 2 3 2 5 2" xfId="28479" xr:uid="{00000000-0005-0000-0000-00003E6F0000}"/>
    <cellStyle name="Денежный 2 3 2 5 2 2" xfId="28480" xr:uid="{00000000-0005-0000-0000-00003F6F0000}"/>
    <cellStyle name="Денежный 2 3 2 5 2 2 2" xfId="28481" xr:uid="{00000000-0005-0000-0000-0000406F0000}"/>
    <cellStyle name="Денежный 2 3 2 5 2 3" xfId="28482" xr:uid="{00000000-0005-0000-0000-0000416F0000}"/>
    <cellStyle name="Денежный 2 3 2 5 3" xfId="28483" xr:uid="{00000000-0005-0000-0000-0000426F0000}"/>
    <cellStyle name="Денежный 2 3 2 5 3 2" xfId="28484" xr:uid="{00000000-0005-0000-0000-0000436F0000}"/>
    <cellStyle name="Денежный 2 3 2 5 4" xfId="28485" xr:uid="{00000000-0005-0000-0000-0000446F0000}"/>
    <cellStyle name="Денежный 2 3 2 5 4 2" xfId="28486" xr:uid="{00000000-0005-0000-0000-0000456F0000}"/>
    <cellStyle name="Денежный 2 3 2 5 5" xfId="28487" xr:uid="{00000000-0005-0000-0000-0000466F0000}"/>
    <cellStyle name="Денежный 2 3 2 6" xfId="28488" xr:uid="{00000000-0005-0000-0000-0000476F0000}"/>
    <cellStyle name="Денежный 2 3 2 6 2" xfId="28489" xr:uid="{00000000-0005-0000-0000-0000486F0000}"/>
    <cellStyle name="Денежный 2 3 2 6 2 2" xfId="28490" xr:uid="{00000000-0005-0000-0000-0000496F0000}"/>
    <cellStyle name="Денежный 2 3 2 6 3" xfId="28491" xr:uid="{00000000-0005-0000-0000-00004A6F0000}"/>
    <cellStyle name="Денежный 2 3 2 7" xfId="28492" xr:uid="{00000000-0005-0000-0000-00004B6F0000}"/>
    <cellStyle name="Денежный 2 3 2 7 2" xfId="28493" xr:uid="{00000000-0005-0000-0000-00004C6F0000}"/>
    <cellStyle name="Денежный 2 3 2 8" xfId="28494" xr:uid="{00000000-0005-0000-0000-00004D6F0000}"/>
    <cellStyle name="Денежный 2 3 2 8 2" xfId="28495" xr:uid="{00000000-0005-0000-0000-00004E6F0000}"/>
    <cellStyle name="Денежный 2 3 2 9" xfId="28496" xr:uid="{00000000-0005-0000-0000-00004F6F0000}"/>
    <cellStyle name="Денежный 2 3 3" xfId="28497" xr:uid="{00000000-0005-0000-0000-0000506F0000}"/>
    <cellStyle name="Денежный 2 3 3 10" xfId="28498" xr:uid="{00000000-0005-0000-0000-0000516F0000}"/>
    <cellStyle name="Денежный 2 3 3 2" xfId="28499" xr:uid="{00000000-0005-0000-0000-0000526F0000}"/>
    <cellStyle name="Денежный 2 3 3 2 2" xfId="28500" xr:uid="{00000000-0005-0000-0000-0000536F0000}"/>
    <cellStyle name="Денежный 2 3 3 2 2 2" xfId="28501" xr:uid="{00000000-0005-0000-0000-0000546F0000}"/>
    <cellStyle name="Денежный 2 3 3 2 2 2 2" xfId="28502" xr:uid="{00000000-0005-0000-0000-0000556F0000}"/>
    <cellStyle name="Денежный 2 3 3 2 2 3" xfId="28503" xr:uid="{00000000-0005-0000-0000-0000566F0000}"/>
    <cellStyle name="Денежный 2 3 3 2 3" xfId="28504" xr:uid="{00000000-0005-0000-0000-0000576F0000}"/>
    <cellStyle name="Денежный 2 3 3 2 3 2" xfId="28505" xr:uid="{00000000-0005-0000-0000-0000586F0000}"/>
    <cellStyle name="Денежный 2 3 3 2 4" xfId="28506" xr:uid="{00000000-0005-0000-0000-0000596F0000}"/>
    <cellStyle name="Денежный 2 3 3 2 4 2" xfId="28507" xr:uid="{00000000-0005-0000-0000-00005A6F0000}"/>
    <cellStyle name="Денежный 2 3 3 2 5" xfId="28508" xr:uid="{00000000-0005-0000-0000-00005B6F0000}"/>
    <cellStyle name="Денежный 2 3 3 3" xfId="28509" xr:uid="{00000000-0005-0000-0000-00005C6F0000}"/>
    <cellStyle name="Денежный 2 3 3 3 2" xfId="28510" xr:uid="{00000000-0005-0000-0000-00005D6F0000}"/>
    <cellStyle name="Денежный 2 3 3 3 2 2" xfId="28511" xr:uid="{00000000-0005-0000-0000-00005E6F0000}"/>
    <cellStyle name="Денежный 2 3 3 3 2 2 2" xfId="28512" xr:uid="{00000000-0005-0000-0000-00005F6F0000}"/>
    <cellStyle name="Денежный 2 3 3 3 2 3" xfId="28513" xr:uid="{00000000-0005-0000-0000-0000606F0000}"/>
    <cellStyle name="Денежный 2 3 3 3 3" xfId="28514" xr:uid="{00000000-0005-0000-0000-0000616F0000}"/>
    <cellStyle name="Денежный 2 3 3 3 3 2" xfId="28515" xr:uid="{00000000-0005-0000-0000-0000626F0000}"/>
    <cellStyle name="Денежный 2 3 3 3 4" xfId="28516" xr:uid="{00000000-0005-0000-0000-0000636F0000}"/>
    <cellStyle name="Денежный 2 3 3 3 4 2" xfId="28517" xr:uid="{00000000-0005-0000-0000-0000646F0000}"/>
    <cellStyle name="Денежный 2 3 3 3 5" xfId="28518" xr:uid="{00000000-0005-0000-0000-0000656F0000}"/>
    <cellStyle name="Денежный 2 3 3 4" xfId="28519" xr:uid="{00000000-0005-0000-0000-0000666F0000}"/>
    <cellStyle name="Денежный 2 3 3 4 2" xfId="28520" xr:uid="{00000000-0005-0000-0000-0000676F0000}"/>
    <cellStyle name="Денежный 2 3 3 4 2 2" xfId="28521" xr:uid="{00000000-0005-0000-0000-0000686F0000}"/>
    <cellStyle name="Денежный 2 3 3 4 2 2 2" xfId="28522" xr:uid="{00000000-0005-0000-0000-0000696F0000}"/>
    <cellStyle name="Денежный 2 3 3 4 2 3" xfId="28523" xr:uid="{00000000-0005-0000-0000-00006A6F0000}"/>
    <cellStyle name="Денежный 2 3 3 4 3" xfId="28524" xr:uid="{00000000-0005-0000-0000-00006B6F0000}"/>
    <cellStyle name="Денежный 2 3 3 4 3 2" xfId="28525" xr:uid="{00000000-0005-0000-0000-00006C6F0000}"/>
    <cellStyle name="Денежный 2 3 3 4 4" xfId="28526" xr:uid="{00000000-0005-0000-0000-00006D6F0000}"/>
    <cellStyle name="Денежный 2 3 3 4 4 2" xfId="28527" xr:uid="{00000000-0005-0000-0000-00006E6F0000}"/>
    <cellStyle name="Денежный 2 3 3 4 5" xfId="28528" xr:uid="{00000000-0005-0000-0000-00006F6F0000}"/>
    <cellStyle name="Денежный 2 3 3 5" xfId="28529" xr:uid="{00000000-0005-0000-0000-0000706F0000}"/>
    <cellStyle name="Денежный 2 3 3 5 2" xfId="28530" xr:uid="{00000000-0005-0000-0000-0000716F0000}"/>
    <cellStyle name="Денежный 2 3 3 5 2 2" xfId="28531" xr:uid="{00000000-0005-0000-0000-0000726F0000}"/>
    <cellStyle name="Денежный 2 3 3 5 2 2 2" xfId="28532" xr:uid="{00000000-0005-0000-0000-0000736F0000}"/>
    <cellStyle name="Денежный 2 3 3 5 2 3" xfId="28533" xr:uid="{00000000-0005-0000-0000-0000746F0000}"/>
    <cellStyle name="Денежный 2 3 3 5 3" xfId="28534" xr:uid="{00000000-0005-0000-0000-0000756F0000}"/>
    <cellStyle name="Денежный 2 3 3 5 3 2" xfId="28535" xr:uid="{00000000-0005-0000-0000-0000766F0000}"/>
    <cellStyle name="Денежный 2 3 3 5 4" xfId="28536" xr:uid="{00000000-0005-0000-0000-0000776F0000}"/>
    <cellStyle name="Денежный 2 3 3 5 4 2" xfId="28537" xr:uid="{00000000-0005-0000-0000-0000786F0000}"/>
    <cellStyle name="Денежный 2 3 3 5 5" xfId="28538" xr:uid="{00000000-0005-0000-0000-0000796F0000}"/>
    <cellStyle name="Денежный 2 3 3 6" xfId="28539" xr:uid="{00000000-0005-0000-0000-00007A6F0000}"/>
    <cellStyle name="Денежный 2 3 3 6 2" xfId="28540" xr:uid="{00000000-0005-0000-0000-00007B6F0000}"/>
    <cellStyle name="Денежный 2 3 3 6 2 2" xfId="28541" xr:uid="{00000000-0005-0000-0000-00007C6F0000}"/>
    <cellStyle name="Денежный 2 3 3 6 3" xfId="28542" xr:uid="{00000000-0005-0000-0000-00007D6F0000}"/>
    <cellStyle name="Денежный 2 3 3 7" xfId="28543" xr:uid="{00000000-0005-0000-0000-00007E6F0000}"/>
    <cellStyle name="Денежный 2 3 3 7 2" xfId="28544" xr:uid="{00000000-0005-0000-0000-00007F6F0000}"/>
    <cellStyle name="Денежный 2 3 3 8" xfId="28545" xr:uid="{00000000-0005-0000-0000-0000806F0000}"/>
    <cellStyle name="Денежный 2 3 3 8 2" xfId="28546" xr:uid="{00000000-0005-0000-0000-0000816F0000}"/>
    <cellStyle name="Денежный 2 3 3 9" xfId="28547" xr:uid="{00000000-0005-0000-0000-0000826F0000}"/>
    <cellStyle name="Денежный 2 3 4" xfId="28548" xr:uid="{00000000-0005-0000-0000-0000836F0000}"/>
    <cellStyle name="Денежный 2 3 4 10" xfId="28549" xr:uid="{00000000-0005-0000-0000-0000846F0000}"/>
    <cellStyle name="Денежный 2 3 4 2" xfId="28550" xr:uid="{00000000-0005-0000-0000-0000856F0000}"/>
    <cellStyle name="Денежный 2 3 4 2 2" xfId="28551" xr:uid="{00000000-0005-0000-0000-0000866F0000}"/>
    <cellStyle name="Денежный 2 3 4 2 2 2" xfId="28552" xr:uid="{00000000-0005-0000-0000-0000876F0000}"/>
    <cellStyle name="Денежный 2 3 4 2 2 2 2" xfId="28553" xr:uid="{00000000-0005-0000-0000-0000886F0000}"/>
    <cellStyle name="Денежный 2 3 4 2 2 3" xfId="28554" xr:uid="{00000000-0005-0000-0000-0000896F0000}"/>
    <cellStyle name="Денежный 2 3 4 2 3" xfId="28555" xr:uid="{00000000-0005-0000-0000-00008A6F0000}"/>
    <cellStyle name="Денежный 2 3 4 2 3 2" xfId="28556" xr:uid="{00000000-0005-0000-0000-00008B6F0000}"/>
    <cellStyle name="Денежный 2 3 4 2 4" xfId="28557" xr:uid="{00000000-0005-0000-0000-00008C6F0000}"/>
    <cellStyle name="Денежный 2 3 4 2 4 2" xfId="28558" xr:uid="{00000000-0005-0000-0000-00008D6F0000}"/>
    <cellStyle name="Денежный 2 3 4 2 5" xfId="28559" xr:uid="{00000000-0005-0000-0000-00008E6F0000}"/>
    <cellStyle name="Денежный 2 3 4 3" xfId="28560" xr:uid="{00000000-0005-0000-0000-00008F6F0000}"/>
    <cellStyle name="Денежный 2 3 4 3 2" xfId="28561" xr:uid="{00000000-0005-0000-0000-0000906F0000}"/>
    <cellStyle name="Денежный 2 3 4 3 2 2" xfId="28562" xr:uid="{00000000-0005-0000-0000-0000916F0000}"/>
    <cellStyle name="Денежный 2 3 4 3 2 2 2" xfId="28563" xr:uid="{00000000-0005-0000-0000-0000926F0000}"/>
    <cellStyle name="Денежный 2 3 4 3 2 3" xfId="28564" xr:uid="{00000000-0005-0000-0000-0000936F0000}"/>
    <cellStyle name="Денежный 2 3 4 3 3" xfId="28565" xr:uid="{00000000-0005-0000-0000-0000946F0000}"/>
    <cellStyle name="Денежный 2 3 4 3 3 2" xfId="28566" xr:uid="{00000000-0005-0000-0000-0000956F0000}"/>
    <cellStyle name="Денежный 2 3 4 3 4" xfId="28567" xr:uid="{00000000-0005-0000-0000-0000966F0000}"/>
    <cellStyle name="Денежный 2 3 4 3 4 2" xfId="28568" xr:uid="{00000000-0005-0000-0000-0000976F0000}"/>
    <cellStyle name="Денежный 2 3 4 3 5" xfId="28569" xr:uid="{00000000-0005-0000-0000-0000986F0000}"/>
    <cellStyle name="Денежный 2 3 4 4" xfId="28570" xr:uid="{00000000-0005-0000-0000-0000996F0000}"/>
    <cellStyle name="Денежный 2 3 4 4 2" xfId="28571" xr:uid="{00000000-0005-0000-0000-00009A6F0000}"/>
    <cellStyle name="Денежный 2 3 4 4 2 2" xfId="28572" xr:uid="{00000000-0005-0000-0000-00009B6F0000}"/>
    <cellStyle name="Денежный 2 3 4 4 2 2 2" xfId="28573" xr:uid="{00000000-0005-0000-0000-00009C6F0000}"/>
    <cellStyle name="Денежный 2 3 4 4 2 3" xfId="28574" xr:uid="{00000000-0005-0000-0000-00009D6F0000}"/>
    <cellStyle name="Денежный 2 3 4 4 3" xfId="28575" xr:uid="{00000000-0005-0000-0000-00009E6F0000}"/>
    <cellStyle name="Денежный 2 3 4 4 3 2" xfId="28576" xr:uid="{00000000-0005-0000-0000-00009F6F0000}"/>
    <cellStyle name="Денежный 2 3 4 4 4" xfId="28577" xr:uid="{00000000-0005-0000-0000-0000A06F0000}"/>
    <cellStyle name="Денежный 2 3 4 4 4 2" xfId="28578" xr:uid="{00000000-0005-0000-0000-0000A16F0000}"/>
    <cellStyle name="Денежный 2 3 4 4 5" xfId="28579" xr:uid="{00000000-0005-0000-0000-0000A26F0000}"/>
    <cellStyle name="Денежный 2 3 4 5" xfId="28580" xr:uid="{00000000-0005-0000-0000-0000A36F0000}"/>
    <cellStyle name="Денежный 2 3 4 5 2" xfId="28581" xr:uid="{00000000-0005-0000-0000-0000A46F0000}"/>
    <cellStyle name="Денежный 2 3 4 5 2 2" xfId="28582" xr:uid="{00000000-0005-0000-0000-0000A56F0000}"/>
    <cellStyle name="Денежный 2 3 4 5 2 2 2" xfId="28583" xr:uid="{00000000-0005-0000-0000-0000A66F0000}"/>
    <cellStyle name="Денежный 2 3 4 5 2 3" xfId="28584" xr:uid="{00000000-0005-0000-0000-0000A76F0000}"/>
    <cellStyle name="Денежный 2 3 4 5 3" xfId="28585" xr:uid="{00000000-0005-0000-0000-0000A86F0000}"/>
    <cellStyle name="Денежный 2 3 4 5 3 2" xfId="28586" xr:uid="{00000000-0005-0000-0000-0000A96F0000}"/>
    <cellStyle name="Денежный 2 3 4 5 4" xfId="28587" xr:uid="{00000000-0005-0000-0000-0000AA6F0000}"/>
    <cellStyle name="Денежный 2 3 4 5 4 2" xfId="28588" xr:uid="{00000000-0005-0000-0000-0000AB6F0000}"/>
    <cellStyle name="Денежный 2 3 4 5 5" xfId="28589" xr:uid="{00000000-0005-0000-0000-0000AC6F0000}"/>
    <cellStyle name="Денежный 2 3 4 6" xfId="28590" xr:uid="{00000000-0005-0000-0000-0000AD6F0000}"/>
    <cellStyle name="Денежный 2 3 4 6 2" xfId="28591" xr:uid="{00000000-0005-0000-0000-0000AE6F0000}"/>
    <cellStyle name="Денежный 2 3 4 6 2 2" xfId="28592" xr:uid="{00000000-0005-0000-0000-0000AF6F0000}"/>
    <cellStyle name="Денежный 2 3 4 6 3" xfId="28593" xr:uid="{00000000-0005-0000-0000-0000B06F0000}"/>
    <cellStyle name="Денежный 2 3 4 7" xfId="28594" xr:uid="{00000000-0005-0000-0000-0000B16F0000}"/>
    <cellStyle name="Денежный 2 3 4 7 2" xfId="28595" xr:uid="{00000000-0005-0000-0000-0000B26F0000}"/>
    <cellStyle name="Денежный 2 3 4 8" xfId="28596" xr:uid="{00000000-0005-0000-0000-0000B36F0000}"/>
    <cellStyle name="Денежный 2 3 4 8 2" xfId="28597" xr:uid="{00000000-0005-0000-0000-0000B46F0000}"/>
    <cellStyle name="Денежный 2 3 4 9" xfId="28598" xr:uid="{00000000-0005-0000-0000-0000B56F0000}"/>
    <cellStyle name="Денежный 2 3 5" xfId="28599" xr:uid="{00000000-0005-0000-0000-0000B66F0000}"/>
    <cellStyle name="Денежный 2 3 5 10" xfId="28600" xr:uid="{00000000-0005-0000-0000-0000B76F0000}"/>
    <cellStyle name="Денежный 2 3 5 2" xfId="28601" xr:uid="{00000000-0005-0000-0000-0000B86F0000}"/>
    <cellStyle name="Денежный 2 3 5 2 2" xfId="28602" xr:uid="{00000000-0005-0000-0000-0000B96F0000}"/>
    <cellStyle name="Денежный 2 3 5 2 2 2" xfId="28603" xr:uid="{00000000-0005-0000-0000-0000BA6F0000}"/>
    <cellStyle name="Денежный 2 3 5 2 2 2 2" xfId="28604" xr:uid="{00000000-0005-0000-0000-0000BB6F0000}"/>
    <cellStyle name="Денежный 2 3 5 2 2 3" xfId="28605" xr:uid="{00000000-0005-0000-0000-0000BC6F0000}"/>
    <cellStyle name="Денежный 2 3 5 2 3" xfId="28606" xr:uid="{00000000-0005-0000-0000-0000BD6F0000}"/>
    <cellStyle name="Денежный 2 3 5 2 3 2" xfId="28607" xr:uid="{00000000-0005-0000-0000-0000BE6F0000}"/>
    <cellStyle name="Денежный 2 3 5 2 4" xfId="28608" xr:uid="{00000000-0005-0000-0000-0000BF6F0000}"/>
    <cellStyle name="Денежный 2 3 5 2 4 2" xfId="28609" xr:uid="{00000000-0005-0000-0000-0000C06F0000}"/>
    <cellStyle name="Денежный 2 3 5 2 5" xfId="28610" xr:uid="{00000000-0005-0000-0000-0000C16F0000}"/>
    <cellStyle name="Денежный 2 3 5 3" xfId="28611" xr:uid="{00000000-0005-0000-0000-0000C26F0000}"/>
    <cellStyle name="Денежный 2 3 5 3 2" xfId="28612" xr:uid="{00000000-0005-0000-0000-0000C36F0000}"/>
    <cellStyle name="Денежный 2 3 5 3 2 2" xfId="28613" xr:uid="{00000000-0005-0000-0000-0000C46F0000}"/>
    <cellStyle name="Денежный 2 3 5 3 2 2 2" xfId="28614" xr:uid="{00000000-0005-0000-0000-0000C56F0000}"/>
    <cellStyle name="Денежный 2 3 5 3 2 3" xfId="28615" xr:uid="{00000000-0005-0000-0000-0000C66F0000}"/>
    <cellStyle name="Денежный 2 3 5 3 3" xfId="28616" xr:uid="{00000000-0005-0000-0000-0000C76F0000}"/>
    <cellStyle name="Денежный 2 3 5 3 3 2" xfId="28617" xr:uid="{00000000-0005-0000-0000-0000C86F0000}"/>
    <cellStyle name="Денежный 2 3 5 3 4" xfId="28618" xr:uid="{00000000-0005-0000-0000-0000C96F0000}"/>
    <cellStyle name="Денежный 2 3 5 3 4 2" xfId="28619" xr:uid="{00000000-0005-0000-0000-0000CA6F0000}"/>
    <cellStyle name="Денежный 2 3 5 3 5" xfId="28620" xr:uid="{00000000-0005-0000-0000-0000CB6F0000}"/>
    <cellStyle name="Денежный 2 3 5 4" xfId="28621" xr:uid="{00000000-0005-0000-0000-0000CC6F0000}"/>
    <cellStyle name="Денежный 2 3 5 4 2" xfId="28622" xr:uid="{00000000-0005-0000-0000-0000CD6F0000}"/>
    <cellStyle name="Денежный 2 3 5 4 2 2" xfId="28623" xr:uid="{00000000-0005-0000-0000-0000CE6F0000}"/>
    <cellStyle name="Денежный 2 3 5 4 2 2 2" xfId="28624" xr:uid="{00000000-0005-0000-0000-0000CF6F0000}"/>
    <cellStyle name="Денежный 2 3 5 4 2 3" xfId="28625" xr:uid="{00000000-0005-0000-0000-0000D06F0000}"/>
    <cellStyle name="Денежный 2 3 5 4 3" xfId="28626" xr:uid="{00000000-0005-0000-0000-0000D16F0000}"/>
    <cellStyle name="Денежный 2 3 5 4 3 2" xfId="28627" xr:uid="{00000000-0005-0000-0000-0000D26F0000}"/>
    <cellStyle name="Денежный 2 3 5 4 4" xfId="28628" xr:uid="{00000000-0005-0000-0000-0000D36F0000}"/>
    <cellStyle name="Денежный 2 3 5 4 4 2" xfId="28629" xr:uid="{00000000-0005-0000-0000-0000D46F0000}"/>
    <cellStyle name="Денежный 2 3 5 4 5" xfId="28630" xr:uid="{00000000-0005-0000-0000-0000D56F0000}"/>
    <cellStyle name="Денежный 2 3 5 5" xfId="28631" xr:uid="{00000000-0005-0000-0000-0000D66F0000}"/>
    <cellStyle name="Денежный 2 3 5 5 2" xfId="28632" xr:uid="{00000000-0005-0000-0000-0000D76F0000}"/>
    <cellStyle name="Денежный 2 3 5 5 2 2" xfId="28633" xr:uid="{00000000-0005-0000-0000-0000D86F0000}"/>
    <cellStyle name="Денежный 2 3 5 5 2 2 2" xfId="28634" xr:uid="{00000000-0005-0000-0000-0000D96F0000}"/>
    <cellStyle name="Денежный 2 3 5 5 2 3" xfId="28635" xr:uid="{00000000-0005-0000-0000-0000DA6F0000}"/>
    <cellStyle name="Денежный 2 3 5 5 3" xfId="28636" xr:uid="{00000000-0005-0000-0000-0000DB6F0000}"/>
    <cellStyle name="Денежный 2 3 5 5 3 2" xfId="28637" xr:uid="{00000000-0005-0000-0000-0000DC6F0000}"/>
    <cellStyle name="Денежный 2 3 5 5 4" xfId="28638" xr:uid="{00000000-0005-0000-0000-0000DD6F0000}"/>
    <cellStyle name="Денежный 2 3 5 5 4 2" xfId="28639" xr:uid="{00000000-0005-0000-0000-0000DE6F0000}"/>
    <cellStyle name="Денежный 2 3 5 5 5" xfId="28640" xr:uid="{00000000-0005-0000-0000-0000DF6F0000}"/>
    <cellStyle name="Денежный 2 3 5 6" xfId="28641" xr:uid="{00000000-0005-0000-0000-0000E06F0000}"/>
    <cellStyle name="Денежный 2 3 5 6 2" xfId="28642" xr:uid="{00000000-0005-0000-0000-0000E16F0000}"/>
    <cellStyle name="Денежный 2 3 5 6 2 2" xfId="28643" xr:uid="{00000000-0005-0000-0000-0000E26F0000}"/>
    <cellStyle name="Денежный 2 3 5 6 3" xfId="28644" xr:uid="{00000000-0005-0000-0000-0000E36F0000}"/>
    <cellStyle name="Денежный 2 3 5 7" xfId="28645" xr:uid="{00000000-0005-0000-0000-0000E46F0000}"/>
    <cellStyle name="Денежный 2 3 5 7 2" xfId="28646" xr:uid="{00000000-0005-0000-0000-0000E56F0000}"/>
    <cellStyle name="Денежный 2 3 5 8" xfId="28647" xr:uid="{00000000-0005-0000-0000-0000E66F0000}"/>
    <cellStyle name="Денежный 2 3 5 8 2" xfId="28648" xr:uid="{00000000-0005-0000-0000-0000E76F0000}"/>
    <cellStyle name="Денежный 2 3 5 9" xfId="28649" xr:uid="{00000000-0005-0000-0000-0000E86F0000}"/>
    <cellStyle name="Денежный 2 3 6" xfId="28650" xr:uid="{00000000-0005-0000-0000-0000E96F0000}"/>
    <cellStyle name="Денежный 2 3 6 10" xfId="28651" xr:uid="{00000000-0005-0000-0000-0000EA6F0000}"/>
    <cellStyle name="Денежный 2 3 6 2" xfId="28652" xr:uid="{00000000-0005-0000-0000-0000EB6F0000}"/>
    <cellStyle name="Денежный 2 3 6 2 2" xfId="28653" xr:uid="{00000000-0005-0000-0000-0000EC6F0000}"/>
    <cellStyle name="Денежный 2 3 6 2 2 2" xfId="28654" xr:uid="{00000000-0005-0000-0000-0000ED6F0000}"/>
    <cellStyle name="Денежный 2 3 6 2 2 2 2" xfId="28655" xr:uid="{00000000-0005-0000-0000-0000EE6F0000}"/>
    <cellStyle name="Денежный 2 3 6 2 2 3" xfId="28656" xr:uid="{00000000-0005-0000-0000-0000EF6F0000}"/>
    <cellStyle name="Денежный 2 3 6 2 3" xfId="28657" xr:uid="{00000000-0005-0000-0000-0000F06F0000}"/>
    <cellStyle name="Денежный 2 3 6 2 3 2" xfId="28658" xr:uid="{00000000-0005-0000-0000-0000F16F0000}"/>
    <cellStyle name="Денежный 2 3 6 2 4" xfId="28659" xr:uid="{00000000-0005-0000-0000-0000F26F0000}"/>
    <cellStyle name="Денежный 2 3 6 2 4 2" xfId="28660" xr:uid="{00000000-0005-0000-0000-0000F36F0000}"/>
    <cellStyle name="Денежный 2 3 6 2 5" xfId="28661" xr:uid="{00000000-0005-0000-0000-0000F46F0000}"/>
    <cellStyle name="Денежный 2 3 6 3" xfId="28662" xr:uid="{00000000-0005-0000-0000-0000F56F0000}"/>
    <cellStyle name="Денежный 2 3 6 3 2" xfId="28663" xr:uid="{00000000-0005-0000-0000-0000F66F0000}"/>
    <cellStyle name="Денежный 2 3 6 3 2 2" xfId="28664" xr:uid="{00000000-0005-0000-0000-0000F76F0000}"/>
    <cellStyle name="Денежный 2 3 6 3 2 2 2" xfId="28665" xr:uid="{00000000-0005-0000-0000-0000F86F0000}"/>
    <cellStyle name="Денежный 2 3 6 3 2 3" xfId="28666" xr:uid="{00000000-0005-0000-0000-0000F96F0000}"/>
    <cellStyle name="Денежный 2 3 6 3 3" xfId="28667" xr:uid="{00000000-0005-0000-0000-0000FA6F0000}"/>
    <cellStyle name="Денежный 2 3 6 3 3 2" xfId="28668" xr:uid="{00000000-0005-0000-0000-0000FB6F0000}"/>
    <cellStyle name="Денежный 2 3 6 3 4" xfId="28669" xr:uid="{00000000-0005-0000-0000-0000FC6F0000}"/>
    <cellStyle name="Денежный 2 3 6 3 4 2" xfId="28670" xr:uid="{00000000-0005-0000-0000-0000FD6F0000}"/>
    <cellStyle name="Денежный 2 3 6 3 5" xfId="28671" xr:uid="{00000000-0005-0000-0000-0000FE6F0000}"/>
    <cellStyle name="Денежный 2 3 6 4" xfId="28672" xr:uid="{00000000-0005-0000-0000-0000FF6F0000}"/>
    <cellStyle name="Денежный 2 3 6 4 2" xfId="28673" xr:uid="{00000000-0005-0000-0000-000000700000}"/>
    <cellStyle name="Денежный 2 3 6 4 2 2" xfId="28674" xr:uid="{00000000-0005-0000-0000-000001700000}"/>
    <cellStyle name="Денежный 2 3 6 4 2 2 2" xfId="28675" xr:uid="{00000000-0005-0000-0000-000002700000}"/>
    <cellStyle name="Денежный 2 3 6 4 2 3" xfId="28676" xr:uid="{00000000-0005-0000-0000-000003700000}"/>
    <cellStyle name="Денежный 2 3 6 4 3" xfId="28677" xr:uid="{00000000-0005-0000-0000-000004700000}"/>
    <cellStyle name="Денежный 2 3 6 4 3 2" xfId="28678" xr:uid="{00000000-0005-0000-0000-000005700000}"/>
    <cellStyle name="Денежный 2 3 6 4 4" xfId="28679" xr:uid="{00000000-0005-0000-0000-000006700000}"/>
    <cellStyle name="Денежный 2 3 6 4 4 2" xfId="28680" xr:uid="{00000000-0005-0000-0000-000007700000}"/>
    <cellStyle name="Денежный 2 3 6 4 5" xfId="28681" xr:uid="{00000000-0005-0000-0000-000008700000}"/>
    <cellStyle name="Денежный 2 3 6 5" xfId="28682" xr:uid="{00000000-0005-0000-0000-000009700000}"/>
    <cellStyle name="Денежный 2 3 6 5 2" xfId="28683" xr:uid="{00000000-0005-0000-0000-00000A700000}"/>
    <cellStyle name="Денежный 2 3 6 5 2 2" xfId="28684" xr:uid="{00000000-0005-0000-0000-00000B700000}"/>
    <cellStyle name="Денежный 2 3 6 5 2 2 2" xfId="28685" xr:uid="{00000000-0005-0000-0000-00000C700000}"/>
    <cellStyle name="Денежный 2 3 6 5 2 3" xfId="28686" xr:uid="{00000000-0005-0000-0000-00000D700000}"/>
    <cellStyle name="Денежный 2 3 6 5 3" xfId="28687" xr:uid="{00000000-0005-0000-0000-00000E700000}"/>
    <cellStyle name="Денежный 2 3 6 5 3 2" xfId="28688" xr:uid="{00000000-0005-0000-0000-00000F700000}"/>
    <cellStyle name="Денежный 2 3 6 5 4" xfId="28689" xr:uid="{00000000-0005-0000-0000-000010700000}"/>
    <cellStyle name="Денежный 2 3 6 5 4 2" xfId="28690" xr:uid="{00000000-0005-0000-0000-000011700000}"/>
    <cellStyle name="Денежный 2 3 6 5 5" xfId="28691" xr:uid="{00000000-0005-0000-0000-000012700000}"/>
    <cellStyle name="Денежный 2 3 6 6" xfId="28692" xr:uid="{00000000-0005-0000-0000-000013700000}"/>
    <cellStyle name="Денежный 2 3 6 6 2" xfId="28693" xr:uid="{00000000-0005-0000-0000-000014700000}"/>
    <cellStyle name="Денежный 2 3 6 6 2 2" xfId="28694" xr:uid="{00000000-0005-0000-0000-000015700000}"/>
    <cellStyle name="Денежный 2 3 6 6 3" xfId="28695" xr:uid="{00000000-0005-0000-0000-000016700000}"/>
    <cellStyle name="Денежный 2 3 6 7" xfId="28696" xr:uid="{00000000-0005-0000-0000-000017700000}"/>
    <cellStyle name="Денежный 2 3 6 7 2" xfId="28697" xr:uid="{00000000-0005-0000-0000-000018700000}"/>
    <cellStyle name="Денежный 2 3 6 8" xfId="28698" xr:uid="{00000000-0005-0000-0000-000019700000}"/>
    <cellStyle name="Денежный 2 3 6 8 2" xfId="28699" xr:uid="{00000000-0005-0000-0000-00001A700000}"/>
    <cellStyle name="Денежный 2 3 6 9" xfId="28700" xr:uid="{00000000-0005-0000-0000-00001B700000}"/>
    <cellStyle name="Денежный 2 3 7" xfId="28701" xr:uid="{00000000-0005-0000-0000-00001C700000}"/>
    <cellStyle name="Денежный 2 3 7 2" xfId="28702" xr:uid="{00000000-0005-0000-0000-00001D700000}"/>
    <cellStyle name="Денежный 2 3 7 2 2" xfId="28703" xr:uid="{00000000-0005-0000-0000-00001E700000}"/>
    <cellStyle name="Денежный 2 3 7 2 2 2" xfId="28704" xr:uid="{00000000-0005-0000-0000-00001F700000}"/>
    <cellStyle name="Денежный 2 3 7 2 3" xfId="28705" xr:uid="{00000000-0005-0000-0000-000020700000}"/>
    <cellStyle name="Денежный 2 3 7 3" xfId="28706" xr:uid="{00000000-0005-0000-0000-000021700000}"/>
    <cellStyle name="Денежный 2 3 7 3 2" xfId="28707" xr:uid="{00000000-0005-0000-0000-000022700000}"/>
    <cellStyle name="Денежный 2 3 7 4" xfId="28708" xr:uid="{00000000-0005-0000-0000-000023700000}"/>
    <cellStyle name="Денежный 2 3 7 4 2" xfId="28709" xr:uid="{00000000-0005-0000-0000-000024700000}"/>
    <cellStyle name="Денежный 2 3 7 5" xfId="28710" xr:uid="{00000000-0005-0000-0000-000025700000}"/>
    <cellStyle name="Денежный 2 3 8" xfId="28711" xr:uid="{00000000-0005-0000-0000-000026700000}"/>
    <cellStyle name="Денежный 2 3 8 2" xfId="28712" xr:uid="{00000000-0005-0000-0000-000027700000}"/>
    <cellStyle name="Денежный 2 3 8 2 2" xfId="28713" xr:uid="{00000000-0005-0000-0000-000028700000}"/>
    <cellStyle name="Денежный 2 3 8 2 2 2" xfId="28714" xr:uid="{00000000-0005-0000-0000-000029700000}"/>
    <cellStyle name="Денежный 2 3 8 2 3" xfId="28715" xr:uid="{00000000-0005-0000-0000-00002A700000}"/>
    <cellStyle name="Денежный 2 3 8 3" xfId="28716" xr:uid="{00000000-0005-0000-0000-00002B700000}"/>
    <cellStyle name="Денежный 2 3 8 3 2" xfId="28717" xr:uid="{00000000-0005-0000-0000-00002C700000}"/>
    <cellStyle name="Денежный 2 3 8 4" xfId="28718" xr:uid="{00000000-0005-0000-0000-00002D700000}"/>
    <cellStyle name="Денежный 2 3 8 4 2" xfId="28719" xr:uid="{00000000-0005-0000-0000-00002E700000}"/>
    <cellStyle name="Денежный 2 3 8 5" xfId="28720" xr:uid="{00000000-0005-0000-0000-00002F700000}"/>
    <cellStyle name="Денежный 2 3 9" xfId="28721" xr:uid="{00000000-0005-0000-0000-000030700000}"/>
    <cellStyle name="Денежный 2 3 9 2" xfId="28722" xr:uid="{00000000-0005-0000-0000-000031700000}"/>
    <cellStyle name="Денежный 2 3 9 2 2" xfId="28723" xr:uid="{00000000-0005-0000-0000-000032700000}"/>
    <cellStyle name="Денежный 2 3 9 2 2 2" xfId="28724" xr:uid="{00000000-0005-0000-0000-000033700000}"/>
    <cellStyle name="Денежный 2 3 9 2 3" xfId="28725" xr:uid="{00000000-0005-0000-0000-000034700000}"/>
    <cellStyle name="Денежный 2 3 9 3" xfId="28726" xr:uid="{00000000-0005-0000-0000-000035700000}"/>
    <cellStyle name="Денежный 2 3 9 3 2" xfId="28727" xr:uid="{00000000-0005-0000-0000-000036700000}"/>
    <cellStyle name="Денежный 2 3 9 4" xfId="28728" xr:uid="{00000000-0005-0000-0000-000037700000}"/>
    <cellStyle name="Денежный 2 3 9 4 2" xfId="28729" xr:uid="{00000000-0005-0000-0000-000038700000}"/>
    <cellStyle name="Денежный 2 3 9 5" xfId="28730" xr:uid="{00000000-0005-0000-0000-000039700000}"/>
    <cellStyle name="Денежный 2 4" xfId="28731" xr:uid="{00000000-0005-0000-0000-00003A700000}"/>
    <cellStyle name="Денежный 2 4 10" xfId="28732" xr:uid="{00000000-0005-0000-0000-00003B700000}"/>
    <cellStyle name="Денежный 2 4 2" xfId="28733" xr:uid="{00000000-0005-0000-0000-00003C700000}"/>
    <cellStyle name="Денежный 2 4 2 2" xfId="28734" xr:uid="{00000000-0005-0000-0000-00003D700000}"/>
    <cellStyle name="Денежный 2 4 2 2 2" xfId="28735" xr:uid="{00000000-0005-0000-0000-00003E700000}"/>
    <cellStyle name="Денежный 2 4 2 2 2 2" xfId="28736" xr:uid="{00000000-0005-0000-0000-00003F700000}"/>
    <cellStyle name="Денежный 2 4 2 2 3" xfId="28737" xr:uid="{00000000-0005-0000-0000-000040700000}"/>
    <cellStyle name="Денежный 2 4 2 3" xfId="28738" xr:uid="{00000000-0005-0000-0000-000041700000}"/>
    <cellStyle name="Денежный 2 4 2 3 2" xfId="28739" xr:uid="{00000000-0005-0000-0000-000042700000}"/>
    <cellStyle name="Денежный 2 4 2 4" xfId="28740" xr:uid="{00000000-0005-0000-0000-000043700000}"/>
    <cellStyle name="Денежный 2 4 2 4 2" xfId="28741" xr:uid="{00000000-0005-0000-0000-000044700000}"/>
    <cellStyle name="Денежный 2 4 2 5" xfId="28742" xr:uid="{00000000-0005-0000-0000-000045700000}"/>
    <cellStyle name="Денежный 2 4 3" xfId="28743" xr:uid="{00000000-0005-0000-0000-000046700000}"/>
    <cellStyle name="Денежный 2 4 3 2" xfId="28744" xr:uid="{00000000-0005-0000-0000-000047700000}"/>
    <cellStyle name="Денежный 2 4 3 2 2" xfId="28745" xr:uid="{00000000-0005-0000-0000-000048700000}"/>
    <cellStyle name="Денежный 2 4 3 2 2 2" xfId="28746" xr:uid="{00000000-0005-0000-0000-000049700000}"/>
    <cellStyle name="Денежный 2 4 3 2 3" xfId="28747" xr:uid="{00000000-0005-0000-0000-00004A700000}"/>
    <cellStyle name="Денежный 2 4 3 3" xfId="28748" xr:uid="{00000000-0005-0000-0000-00004B700000}"/>
    <cellStyle name="Денежный 2 4 3 3 2" xfId="28749" xr:uid="{00000000-0005-0000-0000-00004C700000}"/>
    <cellStyle name="Денежный 2 4 3 4" xfId="28750" xr:uid="{00000000-0005-0000-0000-00004D700000}"/>
    <cellStyle name="Денежный 2 4 3 4 2" xfId="28751" xr:uid="{00000000-0005-0000-0000-00004E700000}"/>
    <cellStyle name="Денежный 2 4 3 5" xfId="28752" xr:uid="{00000000-0005-0000-0000-00004F700000}"/>
    <cellStyle name="Денежный 2 4 4" xfId="28753" xr:uid="{00000000-0005-0000-0000-000050700000}"/>
    <cellStyle name="Денежный 2 4 4 2" xfId="28754" xr:uid="{00000000-0005-0000-0000-000051700000}"/>
    <cellStyle name="Денежный 2 4 4 2 2" xfId="28755" xr:uid="{00000000-0005-0000-0000-000052700000}"/>
    <cellStyle name="Денежный 2 4 4 2 2 2" xfId="28756" xr:uid="{00000000-0005-0000-0000-000053700000}"/>
    <cellStyle name="Денежный 2 4 4 2 3" xfId="28757" xr:uid="{00000000-0005-0000-0000-000054700000}"/>
    <cellStyle name="Денежный 2 4 4 3" xfId="28758" xr:uid="{00000000-0005-0000-0000-000055700000}"/>
    <cellStyle name="Денежный 2 4 4 3 2" xfId="28759" xr:uid="{00000000-0005-0000-0000-000056700000}"/>
    <cellStyle name="Денежный 2 4 4 4" xfId="28760" xr:uid="{00000000-0005-0000-0000-000057700000}"/>
    <cellStyle name="Денежный 2 4 4 4 2" xfId="28761" xr:uid="{00000000-0005-0000-0000-000058700000}"/>
    <cellStyle name="Денежный 2 4 4 5" xfId="28762" xr:uid="{00000000-0005-0000-0000-000059700000}"/>
    <cellStyle name="Денежный 2 4 5" xfId="28763" xr:uid="{00000000-0005-0000-0000-00005A700000}"/>
    <cellStyle name="Денежный 2 4 5 2" xfId="28764" xr:uid="{00000000-0005-0000-0000-00005B700000}"/>
    <cellStyle name="Денежный 2 4 5 2 2" xfId="28765" xr:uid="{00000000-0005-0000-0000-00005C700000}"/>
    <cellStyle name="Денежный 2 4 5 2 2 2" xfId="28766" xr:uid="{00000000-0005-0000-0000-00005D700000}"/>
    <cellStyle name="Денежный 2 4 5 2 3" xfId="28767" xr:uid="{00000000-0005-0000-0000-00005E700000}"/>
    <cellStyle name="Денежный 2 4 5 3" xfId="28768" xr:uid="{00000000-0005-0000-0000-00005F700000}"/>
    <cellStyle name="Денежный 2 4 5 3 2" xfId="28769" xr:uid="{00000000-0005-0000-0000-000060700000}"/>
    <cellStyle name="Денежный 2 4 5 4" xfId="28770" xr:uid="{00000000-0005-0000-0000-000061700000}"/>
    <cellStyle name="Денежный 2 4 5 4 2" xfId="28771" xr:uid="{00000000-0005-0000-0000-000062700000}"/>
    <cellStyle name="Денежный 2 4 5 5" xfId="28772" xr:uid="{00000000-0005-0000-0000-000063700000}"/>
    <cellStyle name="Денежный 2 4 6" xfId="28773" xr:uid="{00000000-0005-0000-0000-000064700000}"/>
    <cellStyle name="Денежный 2 4 6 2" xfId="28774" xr:uid="{00000000-0005-0000-0000-000065700000}"/>
    <cellStyle name="Денежный 2 4 6 2 2" xfId="28775" xr:uid="{00000000-0005-0000-0000-000066700000}"/>
    <cellStyle name="Денежный 2 4 6 3" xfId="28776" xr:uid="{00000000-0005-0000-0000-000067700000}"/>
    <cellStyle name="Денежный 2 4 7" xfId="28777" xr:uid="{00000000-0005-0000-0000-000068700000}"/>
    <cellStyle name="Денежный 2 4 7 2" xfId="28778" xr:uid="{00000000-0005-0000-0000-000069700000}"/>
    <cellStyle name="Денежный 2 4 8" xfId="28779" xr:uid="{00000000-0005-0000-0000-00006A700000}"/>
    <cellStyle name="Денежный 2 4 8 2" xfId="28780" xr:uid="{00000000-0005-0000-0000-00006B700000}"/>
    <cellStyle name="Денежный 2 4 9" xfId="28781" xr:uid="{00000000-0005-0000-0000-00006C700000}"/>
    <cellStyle name="Денежный 2 5" xfId="28782" xr:uid="{00000000-0005-0000-0000-00006D700000}"/>
    <cellStyle name="Денежный 2 5 10" xfId="28783" xr:uid="{00000000-0005-0000-0000-00006E700000}"/>
    <cellStyle name="Денежный 2 5 2" xfId="28784" xr:uid="{00000000-0005-0000-0000-00006F700000}"/>
    <cellStyle name="Денежный 2 5 2 2" xfId="28785" xr:uid="{00000000-0005-0000-0000-000070700000}"/>
    <cellStyle name="Денежный 2 5 2 2 2" xfId="28786" xr:uid="{00000000-0005-0000-0000-000071700000}"/>
    <cellStyle name="Денежный 2 5 2 2 2 2" xfId="28787" xr:uid="{00000000-0005-0000-0000-000072700000}"/>
    <cellStyle name="Денежный 2 5 2 2 3" xfId="28788" xr:uid="{00000000-0005-0000-0000-000073700000}"/>
    <cellStyle name="Денежный 2 5 2 3" xfId="28789" xr:uid="{00000000-0005-0000-0000-000074700000}"/>
    <cellStyle name="Денежный 2 5 2 3 2" xfId="28790" xr:uid="{00000000-0005-0000-0000-000075700000}"/>
    <cellStyle name="Денежный 2 5 2 4" xfId="28791" xr:uid="{00000000-0005-0000-0000-000076700000}"/>
    <cellStyle name="Денежный 2 5 2 4 2" xfId="28792" xr:uid="{00000000-0005-0000-0000-000077700000}"/>
    <cellStyle name="Денежный 2 5 2 5" xfId="28793" xr:uid="{00000000-0005-0000-0000-000078700000}"/>
    <cellStyle name="Денежный 2 5 3" xfId="28794" xr:uid="{00000000-0005-0000-0000-000079700000}"/>
    <cellStyle name="Денежный 2 5 3 2" xfId="28795" xr:uid="{00000000-0005-0000-0000-00007A700000}"/>
    <cellStyle name="Денежный 2 5 3 2 2" xfId="28796" xr:uid="{00000000-0005-0000-0000-00007B700000}"/>
    <cellStyle name="Денежный 2 5 3 2 2 2" xfId="28797" xr:uid="{00000000-0005-0000-0000-00007C700000}"/>
    <cellStyle name="Денежный 2 5 3 2 3" xfId="28798" xr:uid="{00000000-0005-0000-0000-00007D700000}"/>
    <cellStyle name="Денежный 2 5 3 3" xfId="28799" xr:uid="{00000000-0005-0000-0000-00007E700000}"/>
    <cellStyle name="Денежный 2 5 3 3 2" xfId="28800" xr:uid="{00000000-0005-0000-0000-00007F700000}"/>
    <cellStyle name="Денежный 2 5 3 4" xfId="28801" xr:uid="{00000000-0005-0000-0000-000080700000}"/>
    <cellStyle name="Денежный 2 5 3 4 2" xfId="28802" xr:uid="{00000000-0005-0000-0000-000081700000}"/>
    <cellStyle name="Денежный 2 5 3 5" xfId="28803" xr:uid="{00000000-0005-0000-0000-000082700000}"/>
    <cellStyle name="Денежный 2 5 4" xfId="28804" xr:uid="{00000000-0005-0000-0000-000083700000}"/>
    <cellStyle name="Денежный 2 5 4 2" xfId="28805" xr:uid="{00000000-0005-0000-0000-000084700000}"/>
    <cellStyle name="Денежный 2 5 4 2 2" xfId="28806" xr:uid="{00000000-0005-0000-0000-000085700000}"/>
    <cellStyle name="Денежный 2 5 4 2 2 2" xfId="28807" xr:uid="{00000000-0005-0000-0000-000086700000}"/>
    <cellStyle name="Денежный 2 5 4 2 3" xfId="28808" xr:uid="{00000000-0005-0000-0000-000087700000}"/>
    <cellStyle name="Денежный 2 5 4 3" xfId="28809" xr:uid="{00000000-0005-0000-0000-000088700000}"/>
    <cellStyle name="Денежный 2 5 4 3 2" xfId="28810" xr:uid="{00000000-0005-0000-0000-000089700000}"/>
    <cellStyle name="Денежный 2 5 4 4" xfId="28811" xr:uid="{00000000-0005-0000-0000-00008A700000}"/>
    <cellStyle name="Денежный 2 5 4 4 2" xfId="28812" xr:uid="{00000000-0005-0000-0000-00008B700000}"/>
    <cellStyle name="Денежный 2 5 4 5" xfId="28813" xr:uid="{00000000-0005-0000-0000-00008C700000}"/>
    <cellStyle name="Денежный 2 5 5" xfId="28814" xr:uid="{00000000-0005-0000-0000-00008D700000}"/>
    <cellStyle name="Денежный 2 5 5 2" xfId="28815" xr:uid="{00000000-0005-0000-0000-00008E700000}"/>
    <cellStyle name="Денежный 2 5 5 2 2" xfId="28816" xr:uid="{00000000-0005-0000-0000-00008F700000}"/>
    <cellStyle name="Денежный 2 5 5 2 2 2" xfId="28817" xr:uid="{00000000-0005-0000-0000-000090700000}"/>
    <cellStyle name="Денежный 2 5 5 2 3" xfId="28818" xr:uid="{00000000-0005-0000-0000-000091700000}"/>
    <cellStyle name="Денежный 2 5 5 3" xfId="28819" xr:uid="{00000000-0005-0000-0000-000092700000}"/>
    <cellStyle name="Денежный 2 5 5 3 2" xfId="28820" xr:uid="{00000000-0005-0000-0000-000093700000}"/>
    <cellStyle name="Денежный 2 5 5 4" xfId="28821" xr:uid="{00000000-0005-0000-0000-000094700000}"/>
    <cellStyle name="Денежный 2 5 5 4 2" xfId="28822" xr:uid="{00000000-0005-0000-0000-000095700000}"/>
    <cellStyle name="Денежный 2 5 5 5" xfId="28823" xr:uid="{00000000-0005-0000-0000-000096700000}"/>
    <cellStyle name="Денежный 2 5 6" xfId="28824" xr:uid="{00000000-0005-0000-0000-000097700000}"/>
    <cellStyle name="Денежный 2 5 6 2" xfId="28825" xr:uid="{00000000-0005-0000-0000-000098700000}"/>
    <cellStyle name="Денежный 2 5 6 2 2" xfId="28826" xr:uid="{00000000-0005-0000-0000-000099700000}"/>
    <cellStyle name="Денежный 2 5 6 3" xfId="28827" xr:uid="{00000000-0005-0000-0000-00009A700000}"/>
    <cellStyle name="Денежный 2 5 7" xfId="28828" xr:uid="{00000000-0005-0000-0000-00009B700000}"/>
    <cellStyle name="Денежный 2 5 7 2" xfId="28829" xr:uid="{00000000-0005-0000-0000-00009C700000}"/>
    <cellStyle name="Денежный 2 5 8" xfId="28830" xr:uid="{00000000-0005-0000-0000-00009D700000}"/>
    <cellStyle name="Денежный 2 5 8 2" xfId="28831" xr:uid="{00000000-0005-0000-0000-00009E700000}"/>
    <cellStyle name="Денежный 2 5 9" xfId="28832" xr:uid="{00000000-0005-0000-0000-00009F700000}"/>
    <cellStyle name="Денежный 2 6" xfId="28833" xr:uid="{00000000-0005-0000-0000-0000A0700000}"/>
    <cellStyle name="Денежный 2 6 10" xfId="28834" xr:uid="{00000000-0005-0000-0000-0000A1700000}"/>
    <cellStyle name="Денежный 2 6 2" xfId="28835" xr:uid="{00000000-0005-0000-0000-0000A2700000}"/>
    <cellStyle name="Денежный 2 6 2 2" xfId="28836" xr:uid="{00000000-0005-0000-0000-0000A3700000}"/>
    <cellStyle name="Денежный 2 6 2 2 2" xfId="28837" xr:uid="{00000000-0005-0000-0000-0000A4700000}"/>
    <cellStyle name="Денежный 2 6 2 2 2 2" xfId="28838" xr:uid="{00000000-0005-0000-0000-0000A5700000}"/>
    <cellStyle name="Денежный 2 6 2 2 3" xfId="28839" xr:uid="{00000000-0005-0000-0000-0000A6700000}"/>
    <cellStyle name="Денежный 2 6 2 3" xfId="28840" xr:uid="{00000000-0005-0000-0000-0000A7700000}"/>
    <cellStyle name="Денежный 2 6 2 3 2" xfId="28841" xr:uid="{00000000-0005-0000-0000-0000A8700000}"/>
    <cellStyle name="Денежный 2 6 2 4" xfId="28842" xr:uid="{00000000-0005-0000-0000-0000A9700000}"/>
    <cellStyle name="Денежный 2 6 2 4 2" xfId="28843" xr:uid="{00000000-0005-0000-0000-0000AA700000}"/>
    <cellStyle name="Денежный 2 6 2 5" xfId="28844" xr:uid="{00000000-0005-0000-0000-0000AB700000}"/>
    <cellStyle name="Денежный 2 6 3" xfId="28845" xr:uid="{00000000-0005-0000-0000-0000AC700000}"/>
    <cellStyle name="Денежный 2 6 3 2" xfId="28846" xr:uid="{00000000-0005-0000-0000-0000AD700000}"/>
    <cellStyle name="Денежный 2 6 3 2 2" xfId="28847" xr:uid="{00000000-0005-0000-0000-0000AE700000}"/>
    <cellStyle name="Денежный 2 6 3 2 2 2" xfId="28848" xr:uid="{00000000-0005-0000-0000-0000AF700000}"/>
    <cellStyle name="Денежный 2 6 3 2 3" xfId="28849" xr:uid="{00000000-0005-0000-0000-0000B0700000}"/>
    <cellStyle name="Денежный 2 6 3 3" xfId="28850" xr:uid="{00000000-0005-0000-0000-0000B1700000}"/>
    <cellStyle name="Денежный 2 6 3 3 2" xfId="28851" xr:uid="{00000000-0005-0000-0000-0000B2700000}"/>
    <cellStyle name="Денежный 2 6 3 4" xfId="28852" xr:uid="{00000000-0005-0000-0000-0000B3700000}"/>
    <cellStyle name="Денежный 2 6 3 4 2" xfId="28853" xr:uid="{00000000-0005-0000-0000-0000B4700000}"/>
    <cellStyle name="Денежный 2 6 3 5" xfId="28854" xr:uid="{00000000-0005-0000-0000-0000B5700000}"/>
    <cellStyle name="Денежный 2 6 4" xfId="28855" xr:uid="{00000000-0005-0000-0000-0000B6700000}"/>
    <cellStyle name="Денежный 2 6 4 2" xfId="28856" xr:uid="{00000000-0005-0000-0000-0000B7700000}"/>
    <cellStyle name="Денежный 2 6 4 2 2" xfId="28857" xr:uid="{00000000-0005-0000-0000-0000B8700000}"/>
    <cellStyle name="Денежный 2 6 4 2 2 2" xfId="28858" xr:uid="{00000000-0005-0000-0000-0000B9700000}"/>
    <cellStyle name="Денежный 2 6 4 2 3" xfId="28859" xr:uid="{00000000-0005-0000-0000-0000BA700000}"/>
    <cellStyle name="Денежный 2 6 4 3" xfId="28860" xr:uid="{00000000-0005-0000-0000-0000BB700000}"/>
    <cellStyle name="Денежный 2 6 4 3 2" xfId="28861" xr:uid="{00000000-0005-0000-0000-0000BC700000}"/>
    <cellStyle name="Денежный 2 6 4 4" xfId="28862" xr:uid="{00000000-0005-0000-0000-0000BD700000}"/>
    <cellStyle name="Денежный 2 6 4 4 2" xfId="28863" xr:uid="{00000000-0005-0000-0000-0000BE700000}"/>
    <cellStyle name="Денежный 2 6 4 5" xfId="28864" xr:uid="{00000000-0005-0000-0000-0000BF700000}"/>
    <cellStyle name="Денежный 2 6 5" xfId="28865" xr:uid="{00000000-0005-0000-0000-0000C0700000}"/>
    <cellStyle name="Денежный 2 6 5 2" xfId="28866" xr:uid="{00000000-0005-0000-0000-0000C1700000}"/>
    <cellStyle name="Денежный 2 6 5 2 2" xfId="28867" xr:uid="{00000000-0005-0000-0000-0000C2700000}"/>
    <cellStyle name="Денежный 2 6 5 2 2 2" xfId="28868" xr:uid="{00000000-0005-0000-0000-0000C3700000}"/>
    <cellStyle name="Денежный 2 6 5 2 3" xfId="28869" xr:uid="{00000000-0005-0000-0000-0000C4700000}"/>
    <cellStyle name="Денежный 2 6 5 3" xfId="28870" xr:uid="{00000000-0005-0000-0000-0000C5700000}"/>
    <cellStyle name="Денежный 2 6 5 3 2" xfId="28871" xr:uid="{00000000-0005-0000-0000-0000C6700000}"/>
    <cellStyle name="Денежный 2 6 5 4" xfId="28872" xr:uid="{00000000-0005-0000-0000-0000C7700000}"/>
    <cellStyle name="Денежный 2 6 5 4 2" xfId="28873" xr:uid="{00000000-0005-0000-0000-0000C8700000}"/>
    <cellStyle name="Денежный 2 6 5 5" xfId="28874" xr:uid="{00000000-0005-0000-0000-0000C9700000}"/>
    <cellStyle name="Денежный 2 6 6" xfId="28875" xr:uid="{00000000-0005-0000-0000-0000CA700000}"/>
    <cellStyle name="Денежный 2 6 6 2" xfId="28876" xr:uid="{00000000-0005-0000-0000-0000CB700000}"/>
    <cellStyle name="Денежный 2 6 6 2 2" xfId="28877" xr:uid="{00000000-0005-0000-0000-0000CC700000}"/>
    <cellStyle name="Денежный 2 6 6 3" xfId="28878" xr:uid="{00000000-0005-0000-0000-0000CD700000}"/>
    <cellStyle name="Денежный 2 6 7" xfId="28879" xr:uid="{00000000-0005-0000-0000-0000CE700000}"/>
    <cellStyle name="Денежный 2 6 7 2" xfId="28880" xr:uid="{00000000-0005-0000-0000-0000CF700000}"/>
    <cellStyle name="Денежный 2 6 8" xfId="28881" xr:uid="{00000000-0005-0000-0000-0000D0700000}"/>
    <cellStyle name="Денежный 2 6 8 2" xfId="28882" xr:uid="{00000000-0005-0000-0000-0000D1700000}"/>
    <cellStyle name="Денежный 2 6 9" xfId="28883" xr:uid="{00000000-0005-0000-0000-0000D2700000}"/>
    <cellStyle name="Денежный 2 7" xfId="28884" xr:uid="{00000000-0005-0000-0000-0000D3700000}"/>
    <cellStyle name="Денежный 2 7 10" xfId="28885" xr:uid="{00000000-0005-0000-0000-0000D4700000}"/>
    <cellStyle name="Денежный 2 7 2" xfId="28886" xr:uid="{00000000-0005-0000-0000-0000D5700000}"/>
    <cellStyle name="Денежный 2 7 2 2" xfId="28887" xr:uid="{00000000-0005-0000-0000-0000D6700000}"/>
    <cellStyle name="Денежный 2 7 2 2 2" xfId="28888" xr:uid="{00000000-0005-0000-0000-0000D7700000}"/>
    <cellStyle name="Денежный 2 7 2 2 2 2" xfId="28889" xr:uid="{00000000-0005-0000-0000-0000D8700000}"/>
    <cellStyle name="Денежный 2 7 2 2 3" xfId="28890" xr:uid="{00000000-0005-0000-0000-0000D9700000}"/>
    <cellStyle name="Денежный 2 7 2 3" xfId="28891" xr:uid="{00000000-0005-0000-0000-0000DA700000}"/>
    <cellStyle name="Денежный 2 7 2 3 2" xfId="28892" xr:uid="{00000000-0005-0000-0000-0000DB700000}"/>
    <cellStyle name="Денежный 2 7 2 4" xfId="28893" xr:uid="{00000000-0005-0000-0000-0000DC700000}"/>
    <cellStyle name="Денежный 2 7 2 4 2" xfId="28894" xr:uid="{00000000-0005-0000-0000-0000DD700000}"/>
    <cellStyle name="Денежный 2 7 2 5" xfId="28895" xr:uid="{00000000-0005-0000-0000-0000DE700000}"/>
    <cellStyle name="Денежный 2 7 3" xfId="28896" xr:uid="{00000000-0005-0000-0000-0000DF700000}"/>
    <cellStyle name="Денежный 2 7 3 2" xfId="28897" xr:uid="{00000000-0005-0000-0000-0000E0700000}"/>
    <cellStyle name="Денежный 2 7 3 2 2" xfId="28898" xr:uid="{00000000-0005-0000-0000-0000E1700000}"/>
    <cellStyle name="Денежный 2 7 3 2 2 2" xfId="28899" xr:uid="{00000000-0005-0000-0000-0000E2700000}"/>
    <cellStyle name="Денежный 2 7 3 2 3" xfId="28900" xr:uid="{00000000-0005-0000-0000-0000E3700000}"/>
    <cellStyle name="Денежный 2 7 3 3" xfId="28901" xr:uid="{00000000-0005-0000-0000-0000E4700000}"/>
    <cellStyle name="Денежный 2 7 3 3 2" xfId="28902" xr:uid="{00000000-0005-0000-0000-0000E5700000}"/>
    <cellStyle name="Денежный 2 7 3 4" xfId="28903" xr:uid="{00000000-0005-0000-0000-0000E6700000}"/>
    <cellStyle name="Денежный 2 7 3 4 2" xfId="28904" xr:uid="{00000000-0005-0000-0000-0000E7700000}"/>
    <cellStyle name="Денежный 2 7 3 5" xfId="28905" xr:uid="{00000000-0005-0000-0000-0000E8700000}"/>
    <cellStyle name="Денежный 2 7 4" xfId="28906" xr:uid="{00000000-0005-0000-0000-0000E9700000}"/>
    <cellStyle name="Денежный 2 7 4 2" xfId="28907" xr:uid="{00000000-0005-0000-0000-0000EA700000}"/>
    <cellStyle name="Денежный 2 7 4 2 2" xfId="28908" xr:uid="{00000000-0005-0000-0000-0000EB700000}"/>
    <cellStyle name="Денежный 2 7 4 2 2 2" xfId="28909" xr:uid="{00000000-0005-0000-0000-0000EC700000}"/>
    <cellStyle name="Денежный 2 7 4 2 3" xfId="28910" xr:uid="{00000000-0005-0000-0000-0000ED700000}"/>
    <cellStyle name="Денежный 2 7 4 3" xfId="28911" xr:uid="{00000000-0005-0000-0000-0000EE700000}"/>
    <cellStyle name="Денежный 2 7 4 3 2" xfId="28912" xr:uid="{00000000-0005-0000-0000-0000EF700000}"/>
    <cellStyle name="Денежный 2 7 4 4" xfId="28913" xr:uid="{00000000-0005-0000-0000-0000F0700000}"/>
    <cellStyle name="Денежный 2 7 4 4 2" xfId="28914" xr:uid="{00000000-0005-0000-0000-0000F1700000}"/>
    <cellStyle name="Денежный 2 7 4 5" xfId="28915" xr:uid="{00000000-0005-0000-0000-0000F2700000}"/>
    <cellStyle name="Денежный 2 7 5" xfId="28916" xr:uid="{00000000-0005-0000-0000-0000F3700000}"/>
    <cellStyle name="Денежный 2 7 5 2" xfId="28917" xr:uid="{00000000-0005-0000-0000-0000F4700000}"/>
    <cellStyle name="Денежный 2 7 5 2 2" xfId="28918" xr:uid="{00000000-0005-0000-0000-0000F5700000}"/>
    <cellStyle name="Денежный 2 7 5 2 2 2" xfId="28919" xr:uid="{00000000-0005-0000-0000-0000F6700000}"/>
    <cellStyle name="Денежный 2 7 5 2 3" xfId="28920" xr:uid="{00000000-0005-0000-0000-0000F7700000}"/>
    <cellStyle name="Денежный 2 7 5 3" xfId="28921" xr:uid="{00000000-0005-0000-0000-0000F8700000}"/>
    <cellStyle name="Денежный 2 7 5 3 2" xfId="28922" xr:uid="{00000000-0005-0000-0000-0000F9700000}"/>
    <cellStyle name="Денежный 2 7 5 4" xfId="28923" xr:uid="{00000000-0005-0000-0000-0000FA700000}"/>
    <cellStyle name="Денежный 2 7 5 4 2" xfId="28924" xr:uid="{00000000-0005-0000-0000-0000FB700000}"/>
    <cellStyle name="Денежный 2 7 5 5" xfId="28925" xr:uid="{00000000-0005-0000-0000-0000FC700000}"/>
    <cellStyle name="Денежный 2 7 6" xfId="28926" xr:uid="{00000000-0005-0000-0000-0000FD700000}"/>
    <cellStyle name="Денежный 2 7 6 2" xfId="28927" xr:uid="{00000000-0005-0000-0000-0000FE700000}"/>
    <cellStyle name="Денежный 2 7 6 2 2" xfId="28928" xr:uid="{00000000-0005-0000-0000-0000FF700000}"/>
    <cellStyle name="Денежный 2 7 6 3" xfId="28929" xr:uid="{00000000-0005-0000-0000-000000710000}"/>
    <cellStyle name="Денежный 2 7 7" xfId="28930" xr:uid="{00000000-0005-0000-0000-000001710000}"/>
    <cellStyle name="Денежный 2 7 7 2" xfId="28931" xr:uid="{00000000-0005-0000-0000-000002710000}"/>
    <cellStyle name="Денежный 2 7 8" xfId="28932" xr:uid="{00000000-0005-0000-0000-000003710000}"/>
    <cellStyle name="Денежный 2 7 8 2" xfId="28933" xr:uid="{00000000-0005-0000-0000-000004710000}"/>
    <cellStyle name="Денежный 2 7 9" xfId="28934" xr:uid="{00000000-0005-0000-0000-000005710000}"/>
    <cellStyle name="Денежный 2 8" xfId="28935" xr:uid="{00000000-0005-0000-0000-000006710000}"/>
    <cellStyle name="Денежный 2 8 10" xfId="28936" xr:uid="{00000000-0005-0000-0000-000007710000}"/>
    <cellStyle name="Денежный 2 8 2" xfId="28937" xr:uid="{00000000-0005-0000-0000-000008710000}"/>
    <cellStyle name="Денежный 2 8 2 2" xfId="28938" xr:uid="{00000000-0005-0000-0000-000009710000}"/>
    <cellStyle name="Денежный 2 8 2 2 2" xfId="28939" xr:uid="{00000000-0005-0000-0000-00000A710000}"/>
    <cellStyle name="Денежный 2 8 2 2 2 2" xfId="28940" xr:uid="{00000000-0005-0000-0000-00000B710000}"/>
    <cellStyle name="Денежный 2 8 2 2 3" xfId="28941" xr:uid="{00000000-0005-0000-0000-00000C710000}"/>
    <cellStyle name="Денежный 2 8 2 3" xfId="28942" xr:uid="{00000000-0005-0000-0000-00000D710000}"/>
    <cellStyle name="Денежный 2 8 2 3 2" xfId="28943" xr:uid="{00000000-0005-0000-0000-00000E710000}"/>
    <cellStyle name="Денежный 2 8 2 4" xfId="28944" xr:uid="{00000000-0005-0000-0000-00000F710000}"/>
    <cellStyle name="Денежный 2 8 2 4 2" xfId="28945" xr:uid="{00000000-0005-0000-0000-000010710000}"/>
    <cellStyle name="Денежный 2 8 2 5" xfId="28946" xr:uid="{00000000-0005-0000-0000-000011710000}"/>
    <cellStyle name="Денежный 2 8 3" xfId="28947" xr:uid="{00000000-0005-0000-0000-000012710000}"/>
    <cellStyle name="Денежный 2 8 3 2" xfId="28948" xr:uid="{00000000-0005-0000-0000-000013710000}"/>
    <cellStyle name="Денежный 2 8 3 2 2" xfId="28949" xr:uid="{00000000-0005-0000-0000-000014710000}"/>
    <cellStyle name="Денежный 2 8 3 2 2 2" xfId="28950" xr:uid="{00000000-0005-0000-0000-000015710000}"/>
    <cellStyle name="Денежный 2 8 3 2 3" xfId="28951" xr:uid="{00000000-0005-0000-0000-000016710000}"/>
    <cellStyle name="Денежный 2 8 3 3" xfId="28952" xr:uid="{00000000-0005-0000-0000-000017710000}"/>
    <cellStyle name="Денежный 2 8 3 3 2" xfId="28953" xr:uid="{00000000-0005-0000-0000-000018710000}"/>
    <cellStyle name="Денежный 2 8 3 4" xfId="28954" xr:uid="{00000000-0005-0000-0000-000019710000}"/>
    <cellStyle name="Денежный 2 8 3 4 2" xfId="28955" xr:uid="{00000000-0005-0000-0000-00001A710000}"/>
    <cellStyle name="Денежный 2 8 3 5" xfId="28956" xr:uid="{00000000-0005-0000-0000-00001B710000}"/>
    <cellStyle name="Денежный 2 8 4" xfId="28957" xr:uid="{00000000-0005-0000-0000-00001C710000}"/>
    <cellStyle name="Денежный 2 8 4 2" xfId="28958" xr:uid="{00000000-0005-0000-0000-00001D710000}"/>
    <cellStyle name="Денежный 2 8 4 2 2" xfId="28959" xr:uid="{00000000-0005-0000-0000-00001E710000}"/>
    <cellStyle name="Денежный 2 8 4 2 2 2" xfId="28960" xr:uid="{00000000-0005-0000-0000-00001F710000}"/>
    <cellStyle name="Денежный 2 8 4 2 3" xfId="28961" xr:uid="{00000000-0005-0000-0000-000020710000}"/>
    <cellStyle name="Денежный 2 8 4 3" xfId="28962" xr:uid="{00000000-0005-0000-0000-000021710000}"/>
    <cellStyle name="Денежный 2 8 4 3 2" xfId="28963" xr:uid="{00000000-0005-0000-0000-000022710000}"/>
    <cellStyle name="Денежный 2 8 4 4" xfId="28964" xr:uid="{00000000-0005-0000-0000-000023710000}"/>
    <cellStyle name="Денежный 2 8 4 4 2" xfId="28965" xr:uid="{00000000-0005-0000-0000-000024710000}"/>
    <cellStyle name="Денежный 2 8 4 5" xfId="28966" xr:uid="{00000000-0005-0000-0000-000025710000}"/>
    <cellStyle name="Денежный 2 8 5" xfId="28967" xr:uid="{00000000-0005-0000-0000-000026710000}"/>
    <cellStyle name="Денежный 2 8 5 2" xfId="28968" xr:uid="{00000000-0005-0000-0000-000027710000}"/>
    <cellStyle name="Денежный 2 8 5 2 2" xfId="28969" xr:uid="{00000000-0005-0000-0000-000028710000}"/>
    <cellStyle name="Денежный 2 8 5 2 2 2" xfId="28970" xr:uid="{00000000-0005-0000-0000-000029710000}"/>
    <cellStyle name="Денежный 2 8 5 2 3" xfId="28971" xr:uid="{00000000-0005-0000-0000-00002A710000}"/>
    <cellStyle name="Денежный 2 8 5 3" xfId="28972" xr:uid="{00000000-0005-0000-0000-00002B710000}"/>
    <cellStyle name="Денежный 2 8 5 3 2" xfId="28973" xr:uid="{00000000-0005-0000-0000-00002C710000}"/>
    <cellStyle name="Денежный 2 8 5 4" xfId="28974" xr:uid="{00000000-0005-0000-0000-00002D710000}"/>
    <cellStyle name="Денежный 2 8 5 4 2" xfId="28975" xr:uid="{00000000-0005-0000-0000-00002E710000}"/>
    <cellStyle name="Денежный 2 8 5 5" xfId="28976" xr:uid="{00000000-0005-0000-0000-00002F710000}"/>
    <cellStyle name="Денежный 2 8 6" xfId="28977" xr:uid="{00000000-0005-0000-0000-000030710000}"/>
    <cellStyle name="Денежный 2 8 6 2" xfId="28978" xr:uid="{00000000-0005-0000-0000-000031710000}"/>
    <cellStyle name="Денежный 2 8 6 2 2" xfId="28979" xr:uid="{00000000-0005-0000-0000-000032710000}"/>
    <cellStyle name="Денежный 2 8 6 3" xfId="28980" xr:uid="{00000000-0005-0000-0000-000033710000}"/>
    <cellStyle name="Денежный 2 8 7" xfId="28981" xr:uid="{00000000-0005-0000-0000-000034710000}"/>
    <cellStyle name="Денежный 2 8 7 2" xfId="28982" xr:uid="{00000000-0005-0000-0000-000035710000}"/>
    <cellStyle name="Денежный 2 8 8" xfId="28983" xr:uid="{00000000-0005-0000-0000-000036710000}"/>
    <cellStyle name="Денежный 2 8 8 2" xfId="28984" xr:uid="{00000000-0005-0000-0000-000037710000}"/>
    <cellStyle name="Денежный 2 8 9" xfId="28985" xr:uid="{00000000-0005-0000-0000-000038710000}"/>
    <cellStyle name="Денежный 2 9" xfId="28986" xr:uid="{00000000-0005-0000-0000-000039710000}"/>
    <cellStyle name="Денежный 2 9 2" xfId="28987" xr:uid="{00000000-0005-0000-0000-00003A710000}"/>
    <cellStyle name="Денежный 2 9 2 2" xfId="28988" xr:uid="{00000000-0005-0000-0000-00003B710000}"/>
    <cellStyle name="Денежный 2 9 2 2 2" xfId="28989" xr:uid="{00000000-0005-0000-0000-00003C710000}"/>
    <cellStyle name="Денежный 2 9 2 2 2 2" xfId="28990" xr:uid="{00000000-0005-0000-0000-00003D710000}"/>
    <cellStyle name="Денежный 2 9 2 2 3" xfId="28991" xr:uid="{00000000-0005-0000-0000-00003E710000}"/>
    <cellStyle name="Денежный 2 9 2 3" xfId="28992" xr:uid="{00000000-0005-0000-0000-00003F710000}"/>
    <cellStyle name="Денежный 2 9 2 3 2" xfId="28993" xr:uid="{00000000-0005-0000-0000-000040710000}"/>
    <cellStyle name="Денежный 2 9 2 4" xfId="28994" xr:uid="{00000000-0005-0000-0000-000041710000}"/>
    <cellStyle name="Денежный 2 9 2 4 2" xfId="28995" xr:uid="{00000000-0005-0000-0000-000042710000}"/>
    <cellStyle name="Денежный 2 9 2 5" xfId="28996" xr:uid="{00000000-0005-0000-0000-000043710000}"/>
    <cellStyle name="Денежный 2 9 3" xfId="28997" xr:uid="{00000000-0005-0000-0000-000044710000}"/>
    <cellStyle name="Денежный 2 9 3 2" xfId="28998" xr:uid="{00000000-0005-0000-0000-000045710000}"/>
    <cellStyle name="Денежный 2 9 3 2 2" xfId="28999" xr:uid="{00000000-0005-0000-0000-000046710000}"/>
    <cellStyle name="Денежный 2 9 3 2 2 2" xfId="29000" xr:uid="{00000000-0005-0000-0000-000047710000}"/>
    <cellStyle name="Денежный 2 9 3 2 3" xfId="29001" xr:uid="{00000000-0005-0000-0000-000048710000}"/>
    <cellStyle name="Денежный 2 9 3 3" xfId="29002" xr:uid="{00000000-0005-0000-0000-000049710000}"/>
    <cellStyle name="Денежный 2 9 3 3 2" xfId="29003" xr:uid="{00000000-0005-0000-0000-00004A710000}"/>
    <cellStyle name="Денежный 2 9 3 4" xfId="29004" xr:uid="{00000000-0005-0000-0000-00004B710000}"/>
    <cellStyle name="Денежный 2 9 3 4 2" xfId="29005" xr:uid="{00000000-0005-0000-0000-00004C710000}"/>
    <cellStyle name="Денежный 2 9 3 5" xfId="29006" xr:uid="{00000000-0005-0000-0000-00004D710000}"/>
    <cellStyle name="Денежный 2 9 4" xfId="29007" xr:uid="{00000000-0005-0000-0000-00004E710000}"/>
    <cellStyle name="Денежный 2 9 4 2" xfId="29008" xr:uid="{00000000-0005-0000-0000-00004F710000}"/>
    <cellStyle name="Денежный 2 9 4 2 2" xfId="29009" xr:uid="{00000000-0005-0000-0000-000050710000}"/>
    <cellStyle name="Денежный 2 9 4 3" xfId="29010" xr:uid="{00000000-0005-0000-0000-000051710000}"/>
    <cellStyle name="Денежный 2 9 5" xfId="29011" xr:uid="{00000000-0005-0000-0000-000052710000}"/>
    <cellStyle name="Денежный 2 9 5 2" xfId="29012" xr:uid="{00000000-0005-0000-0000-000053710000}"/>
    <cellStyle name="Денежный 2 9 6" xfId="29013" xr:uid="{00000000-0005-0000-0000-000054710000}"/>
    <cellStyle name="Денежный 2 9 6 2" xfId="29014" xr:uid="{00000000-0005-0000-0000-000055710000}"/>
    <cellStyle name="Денежный 2 9 7" xfId="29015" xr:uid="{00000000-0005-0000-0000-000056710000}"/>
    <cellStyle name="Денежный 3" xfId="29016" xr:uid="{00000000-0005-0000-0000-000057710000}"/>
    <cellStyle name="Денежный 3 10" xfId="29017" xr:uid="{00000000-0005-0000-0000-000058710000}"/>
    <cellStyle name="Денежный 3 10 2" xfId="29018" xr:uid="{00000000-0005-0000-0000-000059710000}"/>
    <cellStyle name="Денежный 3 10 2 2" xfId="29019" xr:uid="{00000000-0005-0000-0000-00005A710000}"/>
    <cellStyle name="Денежный 3 10 2 2 2" xfId="29020" xr:uid="{00000000-0005-0000-0000-00005B710000}"/>
    <cellStyle name="Денежный 3 10 2 3" xfId="29021" xr:uid="{00000000-0005-0000-0000-00005C710000}"/>
    <cellStyle name="Денежный 3 10 3" xfId="29022" xr:uid="{00000000-0005-0000-0000-00005D710000}"/>
    <cellStyle name="Денежный 3 10 3 2" xfId="29023" xr:uid="{00000000-0005-0000-0000-00005E710000}"/>
    <cellStyle name="Денежный 3 10 4" xfId="29024" xr:uid="{00000000-0005-0000-0000-00005F710000}"/>
    <cellStyle name="Денежный 3 10 4 2" xfId="29025" xr:uid="{00000000-0005-0000-0000-000060710000}"/>
    <cellStyle name="Денежный 3 10 5" xfId="29026" xr:uid="{00000000-0005-0000-0000-000061710000}"/>
    <cellStyle name="Денежный 3 11" xfId="29027" xr:uid="{00000000-0005-0000-0000-000062710000}"/>
    <cellStyle name="Денежный 3 11 2" xfId="29028" xr:uid="{00000000-0005-0000-0000-000063710000}"/>
    <cellStyle name="Денежный 3 11 2 2" xfId="29029" xr:uid="{00000000-0005-0000-0000-000064710000}"/>
    <cellStyle name="Денежный 3 11 2 2 2" xfId="29030" xr:uid="{00000000-0005-0000-0000-000065710000}"/>
    <cellStyle name="Денежный 3 11 2 3" xfId="29031" xr:uid="{00000000-0005-0000-0000-000066710000}"/>
    <cellStyle name="Денежный 3 11 3" xfId="29032" xr:uid="{00000000-0005-0000-0000-000067710000}"/>
    <cellStyle name="Денежный 3 11 3 2" xfId="29033" xr:uid="{00000000-0005-0000-0000-000068710000}"/>
    <cellStyle name="Денежный 3 11 4" xfId="29034" xr:uid="{00000000-0005-0000-0000-000069710000}"/>
    <cellStyle name="Денежный 3 11 4 2" xfId="29035" xr:uid="{00000000-0005-0000-0000-00006A710000}"/>
    <cellStyle name="Денежный 3 11 5" xfId="29036" xr:uid="{00000000-0005-0000-0000-00006B710000}"/>
    <cellStyle name="Денежный 3 12" xfId="29037" xr:uid="{00000000-0005-0000-0000-00006C710000}"/>
    <cellStyle name="Денежный 3 12 2" xfId="29038" xr:uid="{00000000-0005-0000-0000-00006D710000}"/>
    <cellStyle name="Денежный 3 12 2 2" xfId="29039" xr:uid="{00000000-0005-0000-0000-00006E710000}"/>
    <cellStyle name="Денежный 3 12 2 2 2" xfId="29040" xr:uid="{00000000-0005-0000-0000-00006F710000}"/>
    <cellStyle name="Денежный 3 12 2 3" xfId="29041" xr:uid="{00000000-0005-0000-0000-000070710000}"/>
    <cellStyle name="Денежный 3 12 3" xfId="29042" xr:uid="{00000000-0005-0000-0000-000071710000}"/>
    <cellStyle name="Денежный 3 12 3 2" xfId="29043" xr:uid="{00000000-0005-0000-0000-000072710000}"/>
    <cellStyle name="Денежный 3 12 4" xfId="29044" xr:uid="{00000000-0005-0000-0000-000073710000}"/>
    <cellStyle name="Денежный 3 12 4 2" xfId="29045" xr:uid="{00000000-0005-0000-0000-000074710000}"/>
    <cellStyle name="Денежный 3 12 5" xfId="29046" xr:uid="{00000000-0005-0000-0000-000075710000}"/>
    <cellStyle name="Денежный 3 13" xfId="29047" xr:uid="{00000000-0005-0000-0000-000076710000}"/>
    <cellStyle name="Денежный 3 13 2" xfId="29048" xr:uid="{00000000-0005-0000-0000-000077710000}"/>
    <cellStyle name="Денежный 3 13 2 2" xfId="29049" xr:uid="{00000000-0005-0000-0000-000078710000}"/>
    <cellStyle name="Денежный 3 13 3" xfId="29050" xr:uid="{00000000-0005-0000-0000-000079710000}"/>
    <cellStyle name="Денежный 3 14" xfId="29051" xr:uid="{00000000-0005-0000-0000-00007A710000}"/>
    <cellStyle name="Денежный 3 14 2" xfId="29052" xr:uid="{00000000-0005-0000-0000-00007B710000}"/>
    <cellStyle name="Денежный 3 15" xfId="29053" xr:uid="{00000000-0005-0000-0000-00007C710000}"/>
    <cellStyle name="Денежный 3 15 2" xfId="29054" xr:uid="{00000000-0005-0000-0000-00007D710000}"/>
    <cellStyle name="Денежный 3 16" xfId="29055" xr:uid="{00000000-0005-0000-0000-00007E710000}"/>
    <cellStyle name="Денежный 3 17" xfId="29056" xr:uid="{00000000-0005-0000-0000-00007F710000}"/>
    <cellStyle name="Денежный 3 2" xfId="29057" xr:uid="{00000000-0005-0000-0000-000080710000}"/>
    <cellStyle name="Денежный 3 2 10" xfId="29058" xr:uid="{00000000-0005-0000-0000-000081710000}"/>
    <cellStyle name="Денежный 3 2 10 2" xfId="29059" xr:uid="{00000000-0005-0000-0000-000082710000}"/>
    <cellStyle name="Денежный 3 2 10 2 2" xfId="29060" xr:uid="{00000000-0005-0000-0000-000083710000}"/>
    <cellStyle name="Денежный 3 2 10 2 2 2" xfId="29061" xr:uid="{00000000-0005-0000-0000-000084710000}"/>
    <cellStyle name="Денежный 3 2 10 2 3" xfId="29062" xr:uid="{00000000-0005-0000-0000-000085710000}"/>
    <cellStyle name="Денежный 3 2 10 3" xfId="29063" xr:uid="{00000000-0005-0000-0000-000086710000}"/>
    <cellStyle name="Денежный 3 2 10 3 2" xfId="29064" xr:uid="{00000000-0005-0000-0000-000087710000}"/>
    <cellStyle name="Денежный 3 2 10 4" xfId="29065" xr:uid="{00000000-0005-0000-0000-000088710000}"/>
    <cellStyle name="Денежный 3 2 10 4 2" xfId="29066" xr:uid="{00000000-0005-0000-0000-000089710000}"/>
    <cellStyle name="Денежный 3 2 10 5" xfId="29067" xr:uid="{00000000-0005-0000-0000-00008A710000}"/>
    <cellStyle name="Денежный 3 2 11" xfId="29068" xr:uid="{00000000-0005-0000-0000-00008B710000}"/>
    <cellStyle name="Денежный 3 2 11 2" xfId="29069" xr:uid="{00000000-0005-0000-0000-00008C710000}"/>
    <cellStyle name="Денежный 3 2 11 2 2" xfId="29070" xr:uid="{00000000-0005-0000-0000-00008D710000}"/>
    <cellStyle name="Денежный 3 2 11 3" xfId="29071" xr:uid="{00000000-0005-0000-0000-00008E710000}"/>
    <cellStyle name="Денежный 3 2 12" xfId="29072" xr:uid="{00000000-0005-0000-0000-00008F710000}"/>
    <cellStyle name="Денежный 3 2 12 2" xfId="29073" xr:uid="{00000000-0005-0000-0000-000090710000}"/>
    <cellStyle name="Денежный 3 2 13" xfId="29074" xr:uid="{00000000-0005-0000-0000-000091710000}"/>
    <cellStyle name="Денежный 3 2 13 2" xfId="29075" xr:uid="{00000000-0005-0000-0000-000092710000}"/>
    <cellStyle name="Денежный 3 2 14" xfId="29076" xr:uid="{00000000-0005-0000-0000-000093710000}"/>
    <cellStyle name="Денежный 3 2 15" xfId="29077" xr:uid="{00000000-0005-0000-0000-000094710000}"/>
    <cellStyle name="Денежный 3 2 2" xfId="29078" xr:uid="{00000000-0005-0000-0000-000095710000}"/>
    <cellStyle name="Денежный 3 2 2 10" xfId="29079" xr:uid="{00000000-0005-0000-0000-000096710000}"/>
    <cellStyle name="Денежный 3 2 2 2" xfId="29080" xr:uid="{00000000-0005-0000-0000-000097710000}"/>
    <cellStyle name="Денежный 3 2 2 2 2" xfId="29081" xr:uid="{00000000-0005-0000-0000-000098710000}"/>
    <cellStyle name="Денежный 3 2 2 2 2 2" xfId="29082" xr:uid="{00000000-0005-0000-0000-000099710000}"/>
    <cellStyle name="Денежный 3 2 2 2 2 2 2" xfId="29083" xr:uid="{00000000-0005-0000-0000-00009A710000}"/>
    <cellStyle name="Денежный 3 2 2 2 2 3" xfId="29084" xr:uid="{00000000-0005-0000-0000-00009B710000}"/>
    <cellStyle name="Денежный 3 2 2 2 3" xfId="29085" xr:uid="{00000000-0005-0000-0000-00009C710000}"/>
    <cellStyle name="Денежный 3 2 2 2 3 2" xfId="29086" xr:uid="{00000000-0005-0000-0000-00009D710000}"/>
    <cellStyle name="Денежный 3 2 2 2 4" xfId="29087" xr:uid="{00000000-0005-0000-0000-00009E710000}"/>
    <cellStyle name="Денежный 3 2 2 2 4 2" xfId="29088" xr:uid="{00000000-0005-0000-0000-00009F710000}"/>
    <cellStyle name="Денежный 3 2 2 2 5" xfId="29089" xr:uid="{00000000-0005-0000-0000-0000A0710000}"/>
    <cellStyle name="Денежный 3 2 2 3" xfId="29090" xr:uid="{00000000-0005-0000-0000-0000A1710000}"/>
    <cellStyle name="Денежный 3 2 2 3 2" xfId="29091" xr:uid="{00000000-0005-0000-0000-0000A2710000}"/>
    <cellStyle name="Денежный 3 2 2 3 2 2" xfId="29092" xr:uid="{00000000-0005-0000-0000-0000A3710000}"/>
    <cellStyle name="Денежный 3 2 2 3 2 2 2" xfId="29093" xr:uid="{00000000-0005-0000-0000-0000A4710000}"/>
    <cellStyle name="Денежный 3 2 2 3 2 3" xfId="29094" xr:uid="{00000000-0005-0000-0000-0000A5710000}"/>
    <cellStyle name="Денежный 3 2 2 3 3" xfId="29095" xr:uid="{00000000-0005-0000-0000-0000A6710000}"/>
    <cellStyle name="Денежный 3 2 2 3 3 2" xfId="29096" xr:uid="{00000000-0005-0000-0000-0000A7710000}"/>
    <cellStyle name="Денежный 3 2 2 3 4" xfId="29097" xr:uid="{00000000-0005-0000-0000-0000A8710000}"/>
    <cellStyle name="Денежный 3 2 2 3 4 2" xfId="29098" xr:uid="{00000000-0005-0000-0000-0000A9710000}"/>
    <cellStyle name="Денежный 3 2 2 3 5" xfId="29099" xr:uid="{00000000-0005-0000-0000-0000AA710000}"/>
    <cellStyle name="Денежный 3 2 2 4" xfId="29100" xr:uid="{00000000-0005-0000-0000-0000AB710000}"/>
    <cellStyle name="Денежный 3 2 2 4 2" xfId="29101" xr:uid="{00000000-0005-0000-0000-0000AC710000}"/>
    <cellStyle name="Денежный 3 2 2 4 2 2" xfId="29102" xr:uid="{00000000-0005-0000-0000-0000AD710000}"/>
    <cellStyle name="Денежный 3 2 2 4 2 2 2" xfId="29103" xr:uid="{00000000-0005-0000-0000-0000AE710000}"/>
    <cellStyle name="Денежный 3 2 2 4 2 3" xfId="29104" xr:uid="{00000000-0005-0000-0000-0000AF710000}"/>
    <cellStyle name="Денежный 3 2 2 4 3" xfId="29105" xr:uid="{00000000-0005-0000-0000-0000B0710000}"/>
    <cellStyle name="Денежный 3 2 2 4 3 2" xfId="29106" xr:uid="{00000000-0005-0000-0000-0000B1710000}"/>
    <cellStyle name="Денежный 3 2 2 4 4" xfId="29107" xr:uid="{00000000-0005-0000-0000-0000B2710000}"/>
    <cellStyle name="Денежный 3 2 2 4 4 2" xfId="29108" xr:uid="{00000000-0005-0000-0000-0000B3710000}"/>
    <cellStyle name="Денежный 3 2 2 4 5" xfId="29109" xr:uid="{00000000-0005-0000-0000-0000B4710000}"/>
    <cellStyle name="Денежный 3 2 2 5" xfId="29110" xr:uid="{00000000-0005-0000-0000-0000B5710000}"/>
    <cellStyle name="Денежный 3 2 2 5 2" xfId="29111" xr:uid="{00000000-0005-0000-0000-0000B6710000}"/>
    <cellStyle name="Денежный 3 2 2 5 2 2" xfId="29112" xr:uid="{00000000-0005-0000-0000-0000B7710000}"/>
    <cellStyle name="Денежный 3 2 2 5 2 2 2" xfId="29113" xr:uid="{00000000-0005-0000-0000-0000B8710000}"/>
    <cellStyle name="Денежный 3 2 2 5 2 3" xfId="29114" xr:uid="{00000000-0005-0000-0000-0000B9710000}"/>
    <cellStyle name="Денежный 3 2 2 5 3" xfId="29115" xr:uid="{00000000-0005-0000-0000-0000BA710000}"/>
    <cellStyle name="Денежный 3 2 2 5 3 2" xfId="29116" xr:uid="{00000000-0005-0000-0000-0000BB710000}"/>
    <cellStyle name="Денежный 3 2 2 5 4" xfId="29117" xr:uid="{00000000-0005-0000-0000-0000BC710000}"/>
    <cellStyle name="Денежный 3 2 2 5 4 2" xfId="29118" xr:uid="{00000000-0005-0000-0000-0000BD710000}"/>
    <cellStyle name="Денежный 3 2 2 5 5" xfId="29119" xr:uid="{00000000-0005-0000-0000-0000BE710000}"/>
    <cellStyle name="Денежный 3 2 2 6" xfId="29120" xr:uid="{00000000-0005-0000-0000-0000BF710000}"/>
    <cellStyle name="Денежный 3 2 2 6 2" xfId="29121" xr:uid="{00000000-0005-0000-0000-0000C0710000}"/>
    <cellStyle name="Денежный 3 2 2 6 2 2" xfId="29122" xr:uid="{00000000-0005-0000-0000-0000C1710000}"/>
    <cellStyle name="Денежный 3 2 2 6 3" xfId="29123" xr:uid="{00000000-0005-0000-0000-0000C2710000}"/>
    <cellStyle name="Денежный 3 2 2 7" xfId="29124" xr:uid="{00000000-0005-0000-0000-0000C3710000}"/>
    <cellStyle name="Денежный 3 2 2 7 2" xfId="29125" xr:uid="{00000000-0005-0000-0000-0000C4710000}"/>
    <cellStyle name="Денежный 3 2 2 8" xfId="29126" xr:uid="{00000000-0005-0000-0000-0000C5710000}"/>
    <cellStyle name="Денежный 3 2 2 8 2" xfId="29127" xr:uid="{00000000-0005-0000-0000-0000C6710000}"/>
    <cellStyle name="Денежный 3 2 2 9" xfId="29128" xr:uid="{00000000-0005-0000-0000-0000C7710000}"/>
    <cellStyle name="Денежный 3 2 3" xfId="29129" xr:uid="{00000000-0005-0000-0000-0000C8710000}"/>
    <cellStyle name="Денежный 3 2 3 10" xfId="29130" xr:uid="{00000000-0005-0000-0000-0000C9710000}"/>
    <cellStyle name="Денежный 3 2 3 2" xfId="29131" xr:uid="{00000000-0005-0000-0000-0000CA710000}"/>
    <cellStyle name="Денежный 3 2 3 2 2" xfId="29132" xr:uid="{00000000-0005-0000-0000-0000CB710000}"/>
    <cellStyle name="Денежный 3 2 3 2 2 2" xfId="29133" xr:uid="{00000000-0005-0000-0000-0000CC710000}"/>
    <cellStyle name="Денежный 3 2 3 2 2 2 2" xfId="29134" xr:uid="{00000000-0005-0000-0000-0000CD710000}"/>
    <cellStyle name="Денежный 3 2 3 2 2 3" xfId="29135" xr:uid="{00000000-0005-0000-0000-0000CE710000}"/>
    <cellStyle name="Денежный 3 2 3 2 3" xfId="29136" xr:uid="{00000000-0005-0000-0000-0000CF710000}"/>
    <cellStyle name="Денежный 3 2 3 2 3 2" xfId="29137" xr:uid="{00000000-0005-0000-0000-0000D0710000}"/>
    <cellStyle name="Денежный 3 2 3 2 4" xfId="29138" xr:uid="{00000000-0005-0000-0000-0000D1710000}"/>
    <cellStyle name="Денежный 3 2 3 2 4 2" xfId="29139" xr:uid="{00000000-0005-0000-0000-0000D2710000}"/>
    <cellStyle name="Денежный 3 2 3 2 5" xfId="29140" xr:uid="{00000000-0005-0000-0000-0000D3710000}"/>
    <cellStyle name="Денежный 3 2 3 3" xfId="29141" xr:uid="{00000000-0005-0000-0000-0000D4710000}"/>
    <cellStyle name="Денежный 3 2 3 3 2" xfId="29142" xr:uid="{00000000-0005-0000-0000-0000D5710000}"/>
    <cellStyle name="Денежный 3 2 3 3 2 2" xfId="29143" xr:uid="{00000000-0005-0000-0000-0000D6710000}"/>
    <cellStyle name="Денежный 3 2 3 3 2 2 2" xfId="29144" xr:uid="{00000000-0005-0000-0000-0000D7710000}"/>
    <cellStyle name="Денежный 3 2 3 3 2 3" xfId="29145" xr:uid="{00000000-0005-0000-0000-0000D8710000}"/>
    <cellStyle name="Денежный 3 2 3 3 3" xfId="29146" xr:uid="{00000000-0005-0000-0000-0000D9710000}"/>
    <cellStyle name="Денежный 3 2 3 3 3 2" xfId="29147" xr:uid="{00000000-0005-0000-0000-0000DA710000}"/>
    <cellStyle name="Денежный 3 2 3 3 4" xfId="29148" xr:uid="{00000000-0005-0000-0000-0000DB710000}"/>
    <cellStyle name="Денежный 3 2 3 3 4 2" xfId="29149" xr:uid="{00000000-0005-0000-0000-0000DC710000}"/>
    <cellStyle name="Денежный 3 2 3 3 5" xfId="29150" xr:uid="{00000000-0005-0000-0000-0000DD710000}"/>
    <cellStyle name="Денежный 3 2 3 4" xfId="29151" xr:uid="{00000000-0005-0000-0000-0000DE710000}"/>
    <cellStyle name="Денежный 3 2 3 4 2" xfId="29152" xr:uid="{00000000-0005-0000-0000-0000DF710000}"/>
    <cellStyle name="Денежный 3 2 3 4 2 2" xfId="29153" xr:uid="{00000000-0005-0000-0000-0000E0710000}"/>
    <cellStyle name="Денежный 3 2 3 4 2 2 2" xfId="29154" xr:uid="{00000000-0005-0000-0000-0000E1710000}"/>
    <cellStyle name="Денежный 3 2 3 4 2 3" xfId="29155" xr:uid="{00000000-0005-0000-0000-0000E2710000}"/>
    <cellStyle name="Денежный 3 2 3 4 3" xfId="29156" xr:uid="{00000000-0005-0000-0000-0000E3710000}"/>
    <cellStyle name="Денежный 3 2 3 4 3 2" xfId="29157" xr:uid="{00000000-0005-0000-0000-0000E4710000}"/>
    <cellStyle name="Денежный 3 2 3 4 4" xfId="29158" xr:uid="{00000000-0005-0000-0000-0000E5710000}"/>
    <cellStyle name="Денежный 3 2 3 4 4 2" xfId="29159" xr:uid="{00000000-0005-0000-0000-0000E6710000}"/>
    <cellStyle name="Денежный 3 2 3 4 5" xfId="29160" xr:uid="{00000000-0005-0000-0000-0000E7710000}"/>
    <cellStyle name="Денежный 3 2 3 5" xfId="29161" xr:uid="{00000000-0005-0000-0000-0000E8710000}"/>
    <cellStyle name="Денежный 3 2 3 5 2" xfId="29162" xr:uid="{00000000-0005-0000-0000-0000E9710000}"/>
    <cellStyle name="Денежный 3 2 3 5 2 2" xfId="29163" xr:uid="{00000000-0005-0000-0000-0000EA710000}"/>
    <cellStyle name="Денежный 3 2 3 5 2 2 2" xfId="29164" xr:uid="{00000000-0005-0000-0000-0000EB710000}"/>
    <cellStyle name="Денежный 3 2 3 5 2 3" xfId="29165" xr:uid="{00000000-0005-0000-0000-0000EC710000}"/>
    <cellStyle name="Денежный 3 2 3 5 3" xfId="29166" xr:uid="{00000000-0005-0000-0000-0000ED710000}"/>
    <cellStyle name="Денежный 3 2 3 5 3 2" xfId="29167" xr:uid="{00000000-0005-0000-0000-0000EE710000}"/>
    <cellStyle name="Денежный 3 2 3 5 4" xfId="29168" xr:uid="{00000000-0005-0000-0000-0000EF710000}"/>
    <cellStyle name="Денежный 3 2 3 5 4 2" xfId="29169" xr:uid="{00000000-0005-0000-0000-0000F0710000}"/>
    <cellStyle name="Денежный 3 2 3 5 5" xfId="29170" xr:uid="{00000000-0005-0000-0000-0000F1710000}"/>
    <cellStyle name="Денежный 3 2 3 6" xfId="29171" xr:uid="{00000000-0005-0000-0000-0000F2710000}"/>
    <cellStyle name="Денежный 3 2 3 6 2" xfId="29172" xr:uid="{00000000-0005-0000-0000-0000F3710000}"/>
    <cellStyle name="Денежный 3 2 3 6 2 2" xfId="29173" xr:uid="{00000000-0005-0000-0000-0000F4710000}"/>
    <cellStyle name="Денежный 3 2 3 6 3" xfId="29174" xr:uid="{00000000-0005-0000-0000-0000F5710000}"/>
    <cellStyle name="Денежный 3 2 3 7" xfId="29175" xr:uid="{00000000-0005-0000-0000-0000F6710000}"/>
    <cellStyle name="Денежный 3 2 3 7 2" xfId="29176" xr:uid="{00000000-0005-0000-0000-0000F7710000}"/>
    <cellStyle name="Денежный 3 2 3 8" xfId="29177" xr:uid="{00000000-0005-0000-0000-0000F8710000}"/>
    <cellStyle name="Денежный 3 2 3 8 2" xfId="29178" xr:uid="{00000000-0005-0000-0000-0000F9710000}"/>
    <cellStyle name="Денежный 3 2 3 9" xfId="29179" xr:uid="{00000000-0005-0000-0000-0000FA710000}"/>
    <cellStyle name="Денежный 3 2 4" xfId="29180" xr:uid="{00000000-0005-0000-0000-0000FB710000}"/>
    <cellStyle name="Денежный 3 2 4 10" xfId="29181" xr:uid="{00000000-0005-0000-0000-0000FC710000}"/>
    <cellStyle name="Денежный 3 2 4 2" xfId="29182" xr:uid="{00000000-0005-0000-0000-0000FD710000}"/>
    <cellStyle name="Денежный 3 2 4 2 2" xfId="29183" xr:uid="{00000000-0005-0000-0000-0000FE710000}"/>
    <cellStyle name="Денежный 3 2 4 2 2 2" xfId="29184" xr:uid="{00000000-0005-0000-0000-0000FF710000}"/>
    <cellStyle name="Денежный 3 2 4 2 2 2 2" xfId="29185" xr:uid="{00000000-0005-0000-0000-000000720000}"/>
    <cellStyle name="Денежный 3 2 4 2 2 3" xfId="29186" xr:uid="{00000000-0005-0000-0000-000001720000}"/>
    <cellStyle name="Денежный 3 2 4 2 3" xfId="29187" xr:uid="{00000000-0005-0000-0000-000002720000}"/>
    <cellStyle name="Денежный 3 2 4 2 3 2" xfId="29188" xr:uid="{00000000-0005-0000-0000-000003720000}"/>
    <cellStyle name="Денежный 3 2 4 2 4" xfId="29189" xr:uid="{00000000-0005-0000-0000-000004720000}"/>
    <cellStyle name="Денежный 3 2 4 2 4 2" xfId="29190" xr:uid="{00000000-0005-0000-0000-000005720000}"/>
    <cellStyle name="Денежный 3 2 4 2 5" xfId="29191" xr:uid="{00000000-0005-0000-0000-000006720000}"/>
    <cellStyle name="Денежный 3 2 4 3" xfId="29192" xr:uid="{00000000-0005-0000-0000-000007720000}"/>
    <cellStyle name="Денежный 3 2 4 3 2" xfId="29193" xr:uid="{00000000-0005-0000-0000-000008720000}"/>
    <cellStyle name="Денежный 3 2 4 3 2 2" xfId="29194" xr:uid="{00000000-0005-0000-0000-000009720000}"/>
    <cellStyle name="Денежный 3 2 4 3 2 2 2" xfId="29195" xr:uid="{00000000-0005-0000-0000-00000A720000}"/>
    <cellStyle name="Денежный 3 2 4 3 2 3" xfId="29196" xr:uid="{00000000-0005-0000-0000-00000B720000}"/>
    <cellStyle name="Денежный 3 2 4 3 3" xfId="29197" xr:uid="{00000000-0005-0000-0000-00000C720000}"/>
    <cellStyle name="Денежный 3 2 4 3 3 2" xfId="29198" xr:uid="{00000000-0005-0000-0000-00000D720000}"/>
    <cellStyle name="Денежный 3 2 4 3 4" xfId="29199" xr:uid="{00000000-0005-0000-0000-00000E720000}"/>
    <cellStyle name="Денежный 3 2 4 3 4 2" xfId="29200" xr:uid="{00000000-0005-0000-0000-00000F720000}"/>
    <cellStyle name="Денежный 3 2 4 3 5" xfId="29201" xr:uid="{00000000-0005-0000-0000-000010720000}"/>
    <cellStyle name="Денежный 3 2 4 4" xfId="29202" xr:uid="{00000000-0005-0000-0000-000011720000}"/>
    <cellStyle name="Денежный 3 2 4 4 2" xfId="29203" xr:uid="{00000000-0005-0000-0000-000012720000}"/>
    <cellStyle name="Денежный 3 2 4 4 2 2" xfId="29204" xr:uid="{00000000-0005-0000-0000-000013720000}"/>
    <cellStyle name="Денежный 3 2 4 4 2 2 2" xfId="29205" xr:uid="{00000000-0005-0000-0000-000014720000}"/>
    <cellStyle name="Денежный 3 2 4 4 2 3" xfId="29206" xr:uid="{00000000-0005-0000-0000-000015720000}"/>
    <cellStyle name="Денежный 3 2 4 4 3" xfId="29207" xr:uid="{00000000-0005-0000-0000-000016720000}"/>
    <cellStyle name="Денежный 3 2 4 4 3 2" xfId="29208" xr:uid="{00000000-0005-0000-0000-000017720000}"/>
    <cellStyle name="Денежный 3 2 4 4 4" xfId="29209" xr:uid="{00000000-0005-0000-0000-000018720000}"/>
    <cellStyle name="Денежный 3 2 4 4 4 2" xfId="29210" xr:uid="{00000000-0005-0000-0000-000019720000}"/>
    <cellStyle name="Денежный 3 2 4 4 5" xfId="29211" xr:uid="{00000000-0005-0000-0000-00001A720000}"/>
    <cellStyle name="Денежный 3 2 4 5" xfId="29212" xr:uid="{00000000-0005-0000-0000-00001B720000}"/>
    <cellStyle name="Денежный 3 2 4 5 2" xfId="29213" xr:uid="{00000000-0005-0000-0000-00001C720000}"/>
    <cellStyle name="Денежный 3 2 4 5 2 2" xfId="29214" xr:uid="{00000000-0005-0000-0000-00001D720000}"/>
    <cellStyle name="Денежный 3 2 4 5 2 2 2" xfId="29215" xr:uid="{00000000-0005-0000-0000-00001E720000}"/>
    <cellStyle name="Денежный 3 2 4 5 2 3" xfId="29216" xr:uid="{00000000-0005-0000-0000-00001F720000}"/>
    <cellStyle name="Денежный 3 2 4 5 3" xfId="29217" xr:uid="{00000000-0005-0000-0000-000020720000}"/>
    <cellStyle name="Денежный 3 2 4 5 3 2" xfId="29218" xr:uid="{00000000-0005-0000-0000-000021720000}"/>
    <cellStyle name="Денежный 3 2 4 5 4" xfId="29219" xr:uid="{00000000-0005-0000-0000-000022720000}"/>
    <cellStyle name="Денежный 3 2 4 5 4 2" xfId="29220" xr:uid="{00000000-0005-0000-0000-000023720000}"/>
    <cellStyle name="Денежный 3 2 4 5 5" xfId="29221" xr:uid="{00000000-0005-0000-0000-000024720000}"/>
    <cellStyle name="Денежный 3 2 4 6" xfId="29222" xr:uid="{00000000-0005-0000-0000-000025720000}"/>
    <cellStyle name="Денежный 3 2 4 6 2" xfId="29223" xr:uid="{00000000-0005-0000-0000-000026720000}"/>
    <cellStyle name="Денежный 3 2 4 6 2 2" xfId="29224" xr:uid="{00000000-0005-0000-0000-000027720000}"/>
    <cellStyle name="Денежный 3 2 4 6 3" xfId="29225" xr:uid="{00000000-0005-0000-0000-000028720000}"/>
    <cellStyle name="Денежный 3 2 4 7" xfId="29226" xr:uid="{00000000-0005-0000-0000-000029720000}"/>
    <cellStyle name="Денежный 3 2 4 7 2" xfId="29227" xr:uid="{00000000-0005-0000-0000-00002A720000}"/>
    <cellStyle name="Денежный 3 2 4 8" xfId="29228" xr:uid="{00000000-0005-0000-0000-00002B720000}"/>
    <cellStyle name="Денежный 3 2 4 8 2" xfId="29229" xr:uid="{00000000-0005-0000-0000-00002C720000}"/>
    <cellStyle name="Денежный 3 2 4 9" xfId="29230" xr:uid="{00000000-0005-0000-0000-00002D720000}"/>
    <cellStyle name="Денежный 3 2 5" xfId="29231" xr:uid="{00000000-0005-0000-0000-00002E720000}"/>
    <cellStyle name="Денежный 3 2 5 10" xfId="29232" xr:uid="{00000000-0005-0000-0000-00002F720000}"/>
    <cellStyle name="Денежный 3 2 5 2" xfId="29233" xr:uid="{00000000-0005-0000-0000-000030720000}"/>
    <cellStyle name="Денежный 3 2 5 2 2" xfId="29234" xr:uid="{00000000-0005-0000-0000-000031720000}"/>
    <cellStyle name="Денежный 3 2 5 2 2 2" xfId="29235" xr:uid="{00000000-0005-0000-0000-000032720000}"/>
    <cellStyle name="Денежный 3 2 5 2 2 2 2" xfId="29236" xr:uid="{00000000-0005-0000-0000-000033720000}"/>
    <cellStyle name="Денежный 3 2 5 2 2 3" xfId="29237" xr:uid="{00000000-0005-0000-0000-000034720000}"/>
    <cellStyle name="Денежный 3 2 5 2 3" xfId="29238" xr:uid="{00000000-0005-0000-0000-000035720000}"/>
    <cellStyle name="Денежный 3 2 5 2 3 2" xfId="29239" xr:uid="{00000000-0005-0000-0000-000036720000}"/>
    <cellStyle name="Денежный 3 2 5 2 4" xfId="29240" xr:uid="{00000000-0005-0000-0000-000037720000}"/>
    <cellStyle name="Денежный 3 2 5 2 4 2" xfId="29241" xr:uid="{00000000-0005-0000-0000-000038720000}"/>
    <cellStyle name="Денежный 3 2 5 2 5" xfId="29242" xr:uid="{00000000-0005-0000-0000-000039720000}"/>
    <cellStyle name="Денежный 3 2 5 3" xfId="29243" xr:uid="{00000000-0005-0000-0000-00003A720000}"/>
    <cellStyle name="Денежный 3 2 5 3 2" xfId="29244" xr:uid="{00000000-0005-0000-0000-00003B720000}"/>
    <cellStyle name="Денежный 3 2 5 3 2 2" xfId="29245" xr:uid="{00000000-0005-0000-0000-00003C720000}"/>
    <cellStyle name="Денежный 3 2 5 3 2 2 2" xfId="29246" xr:uid="{00000000-0005-0000-0000-00003D720000}"/>
    <cellStyle name="Денежный 3 2 5 3 2 3" xfId="29247" xr:uid="{00000000-0005-0000-0000-00003E720000}"/>
    <cellStyle name="Денежный 3 2 5 3 3" xfId="29248" xr:uid="{00000000-0005-0000-0000-00003F720000}"/>
    <cellStyle name="Денежный 3 2 5 3 3 2" xfId="29249" xr:uid="{00000000-0005-0000-0000-000040720000}"/>
    <cellStyle name="Денежный 3 2 5 3 4" xfId="29250" xr:uid="{00000000-0005-0000-0000-000041720000}"/>
    <cellStyle name="Денежный 3 2 5 3 4 2" xfId="29251" xr:uid="{00000000-0005-0000-0000-000042720000}"/>
    <cellStyle name="Денежный 3 2 5 3 5" xfId="29252" xr:uid="{00000000-0005-0000-0000-000043720000}"/>
    <cellStyle name="Денежный 3 2 5 4" xfId="29253" xr:uid="{00000000-0005-0000-0000-000044720000}"/>
    <cellStyle name="Денежный 3 2 5 4 2" xfId="29254" xr:uid="{00000000-0005-0000-0000-000045720000}"/>
    <cellStyle name="Денежный 3 2 5 4 2 2" xfId="29255" xr:uid="{00000000-0005-0000-0000-000046720000}"/>
    <cellStyle name="Денежный 3 2 5 4 2 2 2" xfId="29256" xr:uid="{00000000-0005-0000-0000-000047720000}"/>
    <cellStyle name="Денежный 3 2 5 4 2 3" xfId="29257" xr:uid="{00000000-0005-0000-0000-000048720000}"/>
    <cellStyle name="Денежный 3 2 5 4 3" xfId="29258" xr:uid="{00000000-0005-0000-0000-000049720000}"/>
    <cellStyle name="Денежный 3 2 5 4 3 2" xfId="29259" xr:uid="{00000000-0005-0000-0000-00004A720000}"/>
    <cellStyle name="Денежный 3 2 5 4 4" xfId="29260" xr:uid="{00000000-0005-0000-0000-00004B720000}"/>
    <cellStyle name="Денежный 3 2 5 4 4 2" xfId="29261" xr:uid="{00000000-0005-0000-0000-00004C720000}"/>
    <cellStyle name="Денежный 3 2 5 4 5" xfId="29262" xr:uid="{00000000-0005-0000-0000-00004D720000}"/>
    <cellStyle name="Денежный 3 2 5 5" xfId="29263" xr:uid="{00000000-0005-0000-0000-00004E720000}"/>
    <cellStyle name="Денежный 3 2 5 5 2" xfId="29264" xr:uid="{00000000-0005-0000-0000-00004F720000}"/>
    <cellStyle name="Денежный 3 2 5 5 2 2" xfId="29265" xr:uid="{00000000-0005-0000-0000-000050720000}"/>
    <cellStyle name="Денежный 3 2 5 5 2 2 2" xfId="29266" xr:uid="{00000000-0005-0000-0000-000051720000}"/>
    <cellStyle name="Денежный 3 2 5 5 2 3" xfId="29267" xr:uid="{00000000-0005-0000-0000-000052720000}"/>
    <cellStyle name="Денежный 3 2 5 5 3" xfId="29268" xr:uid="{00000000-0005-0000-0000-000053720000}"/>
    <cellStyle name="Денежный 3 2 5 5 3 2" xfId="29269" xr:uid="{00000000-0005-0000-0000-000054720000}"/>
    <cellStyle name="Денежный 3 2 5 5 4" xfId="29270" xr:uid="{00000000-0005-0000-0000-000055720000}"/>
    <cellStyle name="Денежный 3 2 5 5 4 2" xfId="29271" xr:uid="{00000000-0005-0000-0000-000056720000}"/>
    <cellStyle name="Денежный 3 2 5 5 5" xfId="29272" xr:uid="{00000000-0005-0000-0000-000057720000}"/>
    <cellStyle name="Денежный 3 2 5 6" xfId="29273" xr:uid="{00000000-0005-0000-0000-000058720000}"/>
    <cellStyle name="Денежный 3 2 5 6 2" xfId="29274" xr:uid="{00000000-0005-0000-0000-000059720000}"/>
    <cellStyle name="Денежный 3 2 5 6 2 2" xfId="29275" xr:uid="{00000000-0005-0000-0000-00005A720000}"/>
    <cellStyle name="Денежный 3 2 5 6 3" xfId="29276" xr:uid="{00000000-0005-0000-0000-00005B720000}"/>
    <cellStyle name="Денежный 3 2 5 7" xfId="29277" xr:uid="{00000000-0005-0000-0000-00005C720000}"/>
    <cellStyle name="Денежный 3 2 5 7 2" xfId="29278" xr:uid="{00000000-0005-0000-0000-00005D720000}"/>
    <cellStyle name="Денежный 3 2 5 8" xfId="29279" xr:uid="{00000000-0005-0000-0000-00005E720000}"/>
    <cellStyle name="Денежный 3 2 5 8 2" xfId="29280" xr:uid="{00000000-0005-0000-0000-00005F720000}"/>
    <cellStyle name="Денежный 3 2 5 9" xfId="29281" xr:uid="{00000000-0005-0000-0000-000060720000}"/>
    <cellStyle name="Денежный 3 2 6" xfId="29282" xr:uid="{00000000-0005-0000-0000-000061720000}"/>
    <cellStyle name="Денежный 3 2 6 10" xfId="29283" xr:uid="{00000000-0005-0000-0000-000062720000}"/>
    <cellStyle name="Денежный 3 2 6 2" xfId="29284" xr:uid="{00000000-0005-0000-0000-000063720000}"/>
    <cellStyle name="Денежный 3 2 6 2 2" xfId="29285" xr:uid="{00000000-0005-0000-0000-000064720000}"/>
    <cellStyle name="Денежный 3 2 6 2 2 2" xfId="29286" xr:uid="{00000000-0005-0000-0000-000065720000}"/>
    <cellStyle name="Денежный 3 2 6 2 2 2 2" xfId="29287" xr:uid="{00000000-0005-0000-0000-000066720000}"/>
    <cellStyle name="Денежный 3 2 6 2 2 3" xfId="29288" xr:uid="{00000000-0005-0000-0000-000067720000}"/>
    <cellStyle name="Денежный 3 2 6 2 3" xfId="29289" xr:uid="{00000000-0005-0000-0000-000068720000}"/>
    <cellStyle name="Денежный 3 2 6 2 3 2" xfId="29290" xr:uid="{00000000-0005-0000-0000-000069720000}"/>
    <cellStyle name="Денежный 3 2 6 2 4" xfId="29291" xr:uid="{00000000-0005-0000-0000-00006A720000}"/>
    <cellStyle name="Денежный 3 2 6 2 4 2" xfId="29292" xr:uid="{00000000-0005-0000-0000-00006B720000}"/>
    <cellStyle name="Денежный 3 2 6 2 5" xfId="29293" xr:uid="{00000000-0005-0000-0000-00006C720000}"/>
    <cellStyle name="Денежный 3 2 6 3" xfId="29294" xr:uid="{00000000-0005-0000-0000-00006D720000}"/>
    <cellStyle name="Денежный 3 2 6 3 2" xfId="29295" xr:uid="{00000000-0005-0000-0000-00006E720000}"/>
    <cellStyle name="Денежный 3 2 6 3 2 2" xfId="29296" xr:uid="{00000000-0005-0000-0000-00006F720000}"/>
    <cellStyle name="Денежный 3 2 6 3 2 2 2" xfId="29297" xr:uid="{00000000-0005-0000-0000-000070720000}"/>
    <cellStyle name="Денежный 3 2 6 3 2 3" xfId="29298" xr:uid="{00000000-0005-0000-0000-000071720000}"/>
    <cellStyle name="Денежный 3 2 6 3 3" xfId="29299" xr:uid="{00000000-0005-0000-0000-000072720000}"/>
    <cellStyle name="Денежный 3 2 6 3 3 2" xfId="29300" xr:uid="{00000000-0005-0000-0000-000073720000}"/>
    <cellStyle name="Денежный 3 2 6 3 4" xfId="29301" xr:uid="{00000000-0005-0000-0000-000074720000}"/>
    <cellStyle name="Денежный 3 2 6 3 4 2" xfId="29302" xr:uid="{00000000-0005-0000-0000-000075720000}"/>
    <cellStyle name="Денежный 3 2 6 3 5" xfId="29303" xr:uid="{00000000-0005-0000-0000-000076720000}"/>
    <cellStyle name="Денежный 3 2 6 4" xfId="29304" xr:uid="{00000000-0005-0000-0000-000077720000}"/>
    <cellStyle name="Денежный 3 2 6 4 2" xfId="29305" xr:uid="{00000000-0005-0000-0000-000078720000}"/>
    <cellStyle name="Денежный 3 2 6 4 2 2" xfId="29306" xr:uid="{00000000-0005-0000-0000-000079720000}"/>
    <cellStyle name="Денежный 3 2 6 4 2 2 2" xfId="29307" xr:uid="{00000000-0005-0000-0000-00007A720000}"/>
    <cellStyle name="Денежный 3 2 6 4 2 3" xfId="29308" xr:uid="{00000000-0005-0000-0000-00007B720000}"/>
    <cellStyle name="Денежный 3 2 6 4 3" xfId="29309" xr:uid="{00000000-0005-0000-0000-00007C720000}"/>
    <cellStyle name="Денежный 3 2 6 4 3 2" xfId="29310" xr:uid="{00000000-0005-0000-0000-00007D720000}"/>
    <cellStyle name="Денежный 3 2 6 4 4" xfId="29311" xr:uid="{00000000-0005-0000-0000-00007E720000}"/>
    <cellStyle name="Денежный 3 2 6 4 4 2" xfId="29312" xr:uid="{00000000-0005-0000-0000-00007F720000}"/>
    <cellStyle name="Денежный 3 2 6 4 5" xfId="29313" xr:uid="{00000000-0005-0000-0000-000080720000}"/>
    <cellStyle name="Денежный 3 2 6 5" xfId="29314" xr:uid="{00000000-0005-0000-0000-000081720000}"/>
    <cellStyle name="Денежный 3 2 6 5 2" xfId="29315" xr:uid="{00000000-0005-0000-0000-000082720000}"/>
    <cellStyle name="Денежный 3 2 6 5 2 2" xfId="29316" xr:uid="{00000000-0005-0000-0000-000083720000}"/>
    <cellStyle name="Денежный 3 2 6 5 2 2 2" xfId="29317" xr:uid="{00000000-0005-0000-0000-000084720000}"/>
    <cellStyle name="Денежный 3 2 6 5 2 3" xfId="29318" xr:uid="{00000000-0005-0000-0000-000085720000}"/>
    <cellStyle name="Денежный 3 2 6 5 3" xfId="29319" xr:uid="{00000000-0005-0000-0000-000086720000}"/>
    <cellStyle name="Денежный 3 2 6 5 3 2" xfId="29320" xr:uid="{00000000-0005-0000-0000-000087720000}"/>
    <cellStyle name="Денежный 3 2 6 5 4" xfId="29321" xr:uid="{00000000-0005-0000-0000-000088720000}"/>
    <cellStyle name="Денежный 3 2 6 5 4 2" xfId="29322" xr:uid="{00000000-0005-0000-0000-000089720000}"/>
    <cellStyle name="Денежный 3 2 6 5 5" xfId="29323" xr:uid="{00000000-0005-0000-0000-00008A720000}"/>
    <cellStyle name="Денежный 3 2 6 6" xfId="29324" xr:uid="{00000000-0005-0000-0000-00008B720000}"/>
    <cellStyle name="Денежный 3 2 6 6 2" xfId="29325" xr:uid="{00000000-0005-0000-0000-00008C720000}"/>
    <cellStyle name="Денежный 3 2 6 6 2 2" xfId="29326" xr:uid="{00000000-0005-0000-0000-00008D720000}"/>
    <cellStyle name="Денежный 3 2 6 6 3" xfId="29327" xr:uid="{00000000-0005-0000-0000-00008E720000}"/>
    <cellStyle name="Денежный 3 2 6 7" xfId="29328" xr:uid="{00000000-0005-0000-0000-00008F720000}"/>
    <cellStyle name="Денежный 3 2 6 7 2" xfId="29329" xr:uid="{00000000-0005-0000-0000-000090720000}"/>
    <cellStyle name="Денежный 3 2 6 8" xfId="29330" xr:uid="{00000000-0005-0000-0000-000091720000}"/>
    <cellStyle name="Денежный 3 2 6 8 2" xfId="29331" xr:uid="{00000000-0005-0000-0000-000092720000}"/>
    <cellStyle name="Денежный 3 2 6 9" xfId="29332" xr:uid="{00000000-0005-0000-0000-000093720000}"/>
    <cellStyle name="Денежный 3 2 7" xfId="29333" xr:uid="{00000000-0005-0000-0000-000094720000}"/>
    <cellStyle name="Денежный 3 2 7 2" xfId="29334" xr:uid="{00000000-0005-0000-0000-000095720000}"/>
    <cellStyle name="Денежный 3 2 7 2 2" xfId="29335" xr:uid="{00000000-0005-0000-0000-000096720000}"/>
    <cellStyle name="Денежный 3 2 7 2 2 2" xfId="29336" xr:uid="{00000000-0005-0000-0000-000097720000}"/>
    <cellStyle name="Денежный 3 2 7 2 3" xfId="29337" xr:uid="{00000000-0005-0000-0000-000098720000}"/>
    <cellStyle name="Денежный 3 2 7 3" xfId="29338" xr:uid="{00000000-0005-0000-0000-000099720000}"/>
    <cellStyle name="Денежный 3 2 7 3 2" xfId="29339" xr:uid="{00000000-0005-0000-0000-00009A720000}"/>
    <cellStyle name="Денежный 3 2 7 4" xfId="29340" xr:uid="{00000000-0005-0000-0000-00009B720000}"/>
    <cellStyle name="Денежный 3 2 7 4 2" xfId="29341" xr:uid="{00000000-0005-0000-0000-00009C720000}"/>
    <cellStyle name="Денежный 3 2 7 5" xfId="29342" xr:uid="{00000000-0005-0000-0000-00009D720000}"/>
    <cellStyle name="Денежный 3 2 8" xfId="29343" xr:uid="{00000000-0005-0000-0000-00009E720000}"/>
    <cellStyle name="Денежный 3 2 8 2" xfId="29344" xr:uid="{00000000-0005-0000-0000-00009F720000}"/>
    <cellStyle name="Денежный 3 2 8 2 2" xfId="29345" xr:uid="{00000000-0005-0000-0000-0000A0720000}"/>
    <cellStyle name="Денежный 3 2 8 2 2 2" xfId="29346" xr:uid="{00000000-0005-0000-0000-0000A1720000}"/>
    <cellStyle name="Денежный 3 2 8 2 3" xfId="29347" xr:uid="{00000000-0005-0000-0000-0000A2720000}"/>
    <cellStyle name="Денежный 3 2 8 3" xfId="29348" xr:uid="{00000000-0005-0000-0000-0000A3720000}"/>
    <cellStyle name="Денежный 3 2 8 3 2" xfId="29349" xr:uid="{00000000-0005-0000-0000-0000A4720000}"/>
    <cellStyle name="Денежный 3 2 8 4" xfId="29350" xr:uid="{00000000-0005-0000-0000-0000A5720000}"/>
    <cellStyle name="Денежный 3 2 8 4 2" xfId="29351" xr:uid="{00000000-0005-0000-0000-0000A6720000}"/>
    <cellStyle name="Денежный 3 2 8 5" xfId="29352" xr:uid="{00000000-0005-0000-0000-0000A7720000}"/>
    <cellStyle name="Денежный 3 2 9" xfId="29353" xr:uid="{00000000-0005-0000-0000-0000A8720000}"/>
    <cellStyle name="Денежный 3 2 9 2" xfId="29354" xr:uid="{00000000-0005-0000-0000-0000A9720000}"/>
    <cellStyle name="Денежный 3 2 9 2 2" xfId="29355" xr:uid="{00000000-0005-0000-0000-0000AA720000}"/>
    <cellStyle name="Денежный 3 2 9 2 2 2" xfId="29356" xr:uid="{00000000-0005-0000-0000-0000AB720000}"/>
    <cellStyle name="Денежный 3 2 9 2 3" xfId="29357" xr:uid="{00000000-0005-0000-0000-0000AC720000}"/>
    <cellStyle name="Денежный 3 2 9 3" xfId="29358" xr:uid="{00000000-0005-0000-0000-0000AD720000}"/>
    <cellStyle name="Денежный 3 2 9 3 2" xfId="29359" xr:uid="{00000000-0005-0000-0000-0000AE720000}"/>
    <cellStyle name="Денежный 3 2 9 4" xfId="29360" xr:uid="{00000000-0005-0000-0000-0000AF720000}"/>
    <cellStyle name="Денежный 3 2 9 4 2" xfId="29361" xr:uid="{00000000-0005-0000-0000-0000B0720000}"/>
    <cellStyle name="Денежный 3 2 9 5" xfId="29362" xr:uid="{00000000-0005-0000-0000-0000B1720000}"/>
    <cellStyle name="Денежный 3 3" xfId="29363" xr:uid="{00000000-0005-0000-0000-0000B2720000}"/>
    <cellStyle name="Денежный 3 3 10" xfId="29364" xr:uid="{00000000-0005-0000-0000-0000B3720000}"/>
    <cellStyle name="Денежный 3 3 2" xfId="29365" xr:uid="{00000000-0005-0000-0000-0000B4720000}"/>
    <cellStyle name="Денежный 3 3 2 2" xfId="29366" xr:uid="{00000000-0005-0000-0000-0000B5720000}"/>
    <cellStyle name="Денежный 3 3 2 2 2" xfId="29367" xr:uid="{00000000-0005-0000-0000-0000B6720000}"/>
    <cellStyle name="Денежный 3 3 2 2 2 2" xfId="29368" xr:uid="{00000000-0005-0000-0000-0000B7720000}"/>
    <cellStyle name="Денежный 3 3 2 2 3" xfId="29369" xr:uid="{00000000-0005-0000-0000-0000B8720000}"/>
    <cellStyle name="Денежный 3 3 2 3" xfId="29370" xr:uid="{00000000-0005-0000-0000-0000B9720000}"/>
    <cellStyle name="Денежный 3 3 2 3 2" xfId="29371" xr:uid="{00000000-0005-0000-0000-0000BA720000}"/>
    <cellStyle name="Денежный 3 3 2 4" xfId="29372" xr:uid="{00000000-0005-0000-0000-0000BB720000}"/>
    <cellStyle name="Денежный 3 3 2 4 2" xfId="29373" xr:uid="{00000000-0005-0000-0000-0000BC720000}"/>
    <cellStyle name="Денежный 3 3 2 5" xfId="29374" xr:uid="{00000000-0005-0000-0000-0000BD720000}"/>
    <cellStyle name="Денежный 3 3 3" xfId="29375" xr:uid="{00000000-0005-0000-0000-0000BE720000}"/>
    <cellStyle name="Денежный 3 3 3 2" xfId="29376" xr:uid="{00000000-0005-0000-0000-0000BF720000}"/>
    <cellStyle name="Денежный 3 3 3 2 2" xfId="29377" xr:uid="{00000000-0005-0000-0000-0000C0720000}"/>
    <cellStyle name="Денежный 3 3 3 2 2 2" xfId="29378" xr:uid="{00000000-0005-0000-0000-0000C1720000}"/>
    <cellStyle name="Денежный 3 3 3 2 3" xfId="29379" xr:uid="{00000000-0005-0000-0000-0000C2720000}"/>
    <cellStyle name="Денежный 3 3 3 3" xfId="29380" xr:uid="{00000000-0005-0000-0000-0000C3720000}"/>
    <cellStyle name="Денежный 3 3 3 3 2" xfId="29381" xr:uid="{00000000-0005-0000-0000-0000C4720000}"/>
    <cellStyle name="Денежный 3 3 3 4" xfId="29382" xr:uid="{00000000-0005-0000-0000-0000C5720000}"/>
    <cellStyle name="Денежный 3 3 3 4 2" xfId="29383" xr:uid="{00000000-0005-0000-0000-0000C6720000}"/>
    <cellStyle name="Денежный 3 3 3 5" xfId="29384" xr:uid="{00000000-0005-0000-0000-0000C7720000}"/>
    <cellStyle name="Денежный 3 3 4" xfId="29385" xr:uid="{00000000-0005-0000-0000-0000C8720000}"/>
    <cellStyle name="Денежный 3 3 4 2" xfId="29386" xr:uid="{00000000-0005-0000-0000-0000C9720000}"/>
    <cellStyle name="Денежный 3 3 4 2 2" xfId="29387" xr:uid="{00000000-0005-0000-0000-0000CA720000}"/>
    <cellStyle name="Денежный 3 3 4 2 2 2" xfId="29388" xr:uid="{00000000-0005-0000-0000-0000CB720000}"/>
    <cellStyle name="Денежный 3 3 4 2 3" xfId="29389" xr:uid="{00000000-0005-0000-0000-0000CC720000}"/>
    <cellStyle name="Денежный 3 3 4 3" xfId="29390" xr:uid="{00000000-0005-0000-0000-0000CD720000}"/>
    <cellStyle name="Денежный 3 3 4 3 2" xfId="29391" xr:uid="{00000000-0005-0000-0000-0000CE720000}"/>
    <cellStyle name="Денежный 3 3 4 4" xfId="29392" xr:uid="{00000000-0005-0000-0000-0000CF720000}"/>
    <cellStyle name="Денежный 3 3 4 4 2" xfId="29393" xr:uid="{00000000-0005-0000-0000-0000D0720000}"/>
    <cellStyle name="Денежный 3 3 4 5" xfId="29394" xr:uid="{00000000-0005-0000-0000-0000D1720000}"/>
    <cellStyle name="Денежный 3 3 5" xfId="29395" xr:uid="{00000000-0005-0000-0000-0000D2720000}"/>
    <cellStyle name="Денежный 3 3 5 2" xfId="29396" xr:uid="{00000000-0005-0000-0000-0000D3720000}"/>
    <cellStyle name="Денежный 3 3 5 2 2" xfId="29397" xr:uid="{00000000-0005-0000-0000-0000D4720000}"/>
    <cellStyle name="Денежный 3 3 5 2 2 2" xfId="29398" xr:uid="{00000000-0005-0000-0000-0000D5720000}"/>
    <cellStyle name="Денежный 3 3 5 2 3" xfId="29399" xr:uid="{00000000-0005-0000-0000-0000D6720000}"/>
    <cellStyle name="Денежный 3 3 5 3" xfId="29400" xr:uid="{00000000-0005-0000-0000-0000D7720000}"/>
    <cellStyle name="Денежный 3 3 5 3 2" xfId="29401" xr:uid="{00000000-0005-0000-0000-0000D8720000}"/>
    <cellStyle name="Денежный 3 3 5 4" xfId="29402" xr:uid="{00000000-0005-0000-0000-0000D9720000}"/>
    <cellStyle name="Денежный 3 3 5 4 2" xfId="29403" xr:uid="{00000000-0005-0000-0000-0000DA720000}"/>
    <cellStyle name="Денежный 3 3 5 5" xfId="29404" xr:uid="{00000000-0005-0000-0000-0000DB720000}"/>
    <cellStyle name="Денежный 3 3 6" xfId="29405" xr:uid="{00000000-0005-0000-0000-0000DC720000}"/>
    <cellStyle name="Денежный 3 3 6 2" xfId="29406" xr:uid="{00000000-0005-0000-0000-0000DD720000}"/>
    <cellStyle name="Денежный 3 3 6 2 2" xfId="29407" xr:uid="{00000000-0005-0000-0000-0000DE720000}"/>
    <cellStyle name="Денежный 3 3 6 3" xfId="29408" xr:uid="{00000000-0005-0000-0000-0000DF720000}"/>
    <cellStyle name="Денежный 3 3 7" xfId="29409" xr:uid="{00000000-0005-0000-0000-0000E0720000}"/>
    <cellStyle name="Денежный 3 3 7 2" xfId="29410" xr:uid="{00000000-0005-0000-0000-0000E1720000}"/>
    <cellStyle name="Денежный 3 3 8" xfId="29411" xr:uid="{00000000-0005-0000-0000-0000E2720000}"/>
    <cellStyle name="Денежный 3 3 8 2" xfId="29412" xr:uid="{00000000-0005-0000-0000-0000E3720000}"/>
    <cellStyle name="Денежный 3 3 9" xfId="29413" xr:uid="{00000000-0005-0000-0000-0000E4720000}"/>
    <cellStyle name="Денежный 3 4" xfId="29414" xr:uid="{00000000-0005-0000-0000-0000E5720000}"/>
    <cellStyle name="Денежный 3 4 10" xfId="29415" xr:uid="{00000000-0005-0000-0000-0000E6720000}"/>
    <cellStyle name="Денежный 3 4 2" xfId="29416" xr:uid="{00000000-0005-0000-0000-0000E7720000}"/>
    <cellStyle name="Денежный 3 4 2 2" xfId="29417" xr:uid="{00000000-0005-0000-0000-0000E8720000}"/>
    <cellStyle name="Денежный 3 4 2 2 2" xfId="29418" xr:uid="{00000000-0005-0000-0000-0000E9720000}"/>
    <cellStyle name="Денежный 3 4 2 2 2 2" xfId="29419" xr:uid="{00000000-0005-0000-0000-0000EA720000}"/>
    <cellStyle name="Денежный 3 4 2 2 3" xfId="29420" xr:uid="{00000000-0005-0000-0000-0000EB720000}"/>
    <cellStyle name="Денежный 3 4 2 3" xfId="29421" xr:uid="{00000000-0005-0000-0000-0000EC720000}"/>
    <cellStyle name="Денежный 3 4 2 3 2" xfId="29422" xr:uid="{00000000-0005-0000-0000-0000ED720000}"/>
    <cellStyle name="Денежный 3 4 2 4" xfId="29423" xr:uid="{00000000-0005-0000-0000-0000EE720000}"/>
    <cellStyle name="Денежный 3 4 2 4 2" xfId="29424" xr:uid="{00000000-0005-0000-0000-0000EF720000}"/>
    <cellStyle name="Денежный 3 4 2 5" xfId="29425" xr:uid="{00000000-0005-0000-0000-0000F0720000}"/>
    <cellStyle name="Денежный 3 4 3" xfId="29426" xr:uid="{00000000-0005-0000-0000-0000F1720000}"/>
    <cellStyle name="Денежный 3 4 3 2" xfId="29427" xr:uid="{00000000-0005-0000-0000-0000F2720000}"/>
    <cellStyle name="Денежный 3 4 3 2 2" xfId="29428" xr:uid="{00000000-0005-0000-0000-0000F3720000}"/>
    <cellStyle name="Денежный 3 4 3 2 2 2" xfId="29429" xr:uid="{00000000-0005-0000-0000-0000F4720000}"/>
    <cellStyle name="Денежный 3 4 3 2 3" xfId="29430" xr:uid="{00000000-0005-0000-0000-0000F5720000}"/>
    <cellStyle name="Денежный 3 4 3 3" xfId="29431" xr:uid="{00000000-0005-0000-0000-0000F6720000}"/>
    <cellStyle name="Денежный 3 4 3 3 2" xfId="29432" xr:uid="{00000000-0005-0000-0000-0000F7720000}"/>
    <cellStyle name="Денежный 3 4 3 4" xfId="29433" xr:uid="{00000000-0005-0000-0000-0000F8720000}"/>
    <cellStyle name="Денежный 3 4 3 4 2" xfId="29434" xr:uid="{00000000-0005-0000-0000-0000F9720000}"/>
    <cellStyle name="Денежный 3 4 3 5" xfId="29435" xr:uid="{00000000-0005-0000-0000-0000FA720000}"/>
    <cellStyle name="Денежный 3 4 4" xfId="29436" xr:uid="{00000000-0005-0000-0000-0000FB720000}"/>
    <cellStyle name="Денежный 3 4 4 2" xfId="29437" xr:uid="{00000000-0005-0000-0000-0000FC720000}"/>
    <cellStyle name="Денежный 3 4 4 2 2" xfId="29438" xr:uid="{00000000-0005-0000-0000-0000FD720000}"/>
    <cellStyle name="Денежный 3 4 4 2 2 2" xfId="29439" xr:uid="{00000000-0005-0000-0000-0000FE720000}"/>
    <cellStyle name="Денежный 3 4 4 2 3" xfId="29440" xr:uid="{00000000-0005-0000-0000-0000FF720000}"/>
    <cellStyle name="Денежный 3 4 4 3" xfId="29441" xr:uid="{00000000-0005-0000-0000-000000730000}"/>
    <cellStyle name="Денежный 3 4 4 3 2" xfId="29442" xr:uid="{00000000-0005-0000-0000-000001730000}"/>
    <cellStyle name="Денежный 3 4 4 4" xfId="29443" xr:uid="{00000000-0005-0000-0000-000002730000}"/>
    <cellStyle name="Денежный 3 4 4 4 2" xfId="29444" xr:uid="{00000000-0005-0000-0000-000003730000}"/>
    <cellStyle name="Денежный 3 4 4 5" xfId="29445" xr:uid="{00000000-0005-0000-0000-000004730000}"/>
    <cellStyle name="Денежный 3 4 5" xfId="29446" xr:uid="{00000000-0005-0000-0000-000005730000}"/>
    <cellStyle name="Денежный 3 4 5 2" xfId="29447" xr:uid="{00000000-0005-0000-0000-000006730000}"/>
    <cellStyle name="Денежный 3 4 5 2 2" xfId="29448" xr:uid="{00000000-0005-0000-0000-000007730000}"/>
    <cellStyle name="Денежный 3 4 5 2 2 2" xfId="29449" xr:uid="{00000000-0005-0000-0000-000008730000}"/>
    <cellStyle name="Денежный 3 4 5 2 3" xfId="29450" xr:uid="{00000000-0005-0000-0000-000009730000}"/>
    <cellStyle name="Денежный 3 4 5 3" xfId="29451" xr:uid="{00000000-0005-0000-0000-00000A730000}"/>
    <cellStyle name="Денежный 3 4 5 3 2" xfId="29452" xr:uid="{00000000-0005-0000-0000-00000B730000}"/>
    <cellStyle name="Денежный 3 4 5 4" xfId="29453" xr:uid="{00000000-0005-0000-0000-00000C730000}"/>
    <cellStyle name="Денежный 3 4 5 4 2" xfId="29454" xr:uid="{00000000-0005-0000-0000-00000D730000}"/>
    <cellStyle name="Денежный 3 4 5 5" xfId="29455" xr:uid="{00000000-0005-0000-0000-00000E730000}"/>
    <cellStyle name="Денежный 3 4 6" xfId="29456" xr:uid="{00000000-0005-0000-0000-00000F730000}"/>
    <cellStyle name="Денежный 3 4 6 2" xfId="29457" xr:uid="{00000000-0005-0000-0000-000010730000}"/>
    <cellStyle name="Денежный 3 4 6 2 2" xfId="29458" xr:uid="{00000000-0005-0000-0000-000011730000}"/>
    <cellStyle name="Денежный 3 4 6 3" xfId="29459" xr:uid="{00000000-0005-0000-0000-000012730000}"/>
    <cellStyle name="Денежный 3 4 7" xfId="29460" xr:uid="{00000000-0005-0000-0000-000013730000}"/>
    <cellStyle name="Денежный 3 4 7 2" xfId="29461" xr:uid="{00000000-0005-0000-0000-000014730000}"/>
    <cellStyle name="Денежный 3 4 8" xfId="29462" xr:uid="{00000000-0005-0000-0000-000015730000}"/>
    <cellStyle name="Денежный 3 4 8 2" xfId="29463" xr:uid="{00000000-0005-0000-0000-000016730000}"/>
    <cellStyle name="Денежный 3 4 9" xfId="29464" xr:uid="{00000000-0005-0000-0000-000017730000}"/>
    <cellStyle name="Денежный 3 5" xfId="29465" xr:uid="{00000000-0005-0000-0000-000018730000}"/>
    <cellStyle name="Денежный 3 5 10" xfId="29466" xr:uid="{00000000-0005-0000-0000-000019730000}"/>
    <cellStyle name="Денежный 3 5 2" xfId="29467" xr:uid="{00000000-0005-0000-0000-00001A730000}"/>
    <cellStyle name="Денежный 3 5 2 2" xfId="29468" xr:uid="{00000000-0005-0000-0000-00001B730000}"/>
    <cellStyle name="Денежный 3 5 2 2 2" xfId="29469" xr:uid="{00000000-0005-0000-0000-00001C730000}"/>
    <cellStyle name="Денежный 3 5 2 2 2 2" xfId="29470" xr:uid="{00000000-0005-0000-0000-00001D730000}"/>
    <cellStyle name="Денежный 3 5 2 2 3" xfId="29471" xr:uid="{00000000-0005-0000-0000-00001E730000}"/>
    <cellStyle name="Денежный 3 5 2 3" xfId="29472" xr:uid="{00000000-0005-0000-0000-00001F730000}"/>
    <cellStyle name="Денежный 3 5 2 3 2" xfId="29473" xr:uid="{00000000-0005-0000-0000-000020730000}"/>
    <cellStyle name="Денежный 3 5 2 4" xfId="29474" xr:uid="{00000000-0005-0000-0000-000021730000}"/>
    <cellStyle name="Денежный 3 5 2 4 2" xfId="29475" xr:uid="{00000000-0005-0000-0000-000022730000}"/>
    <cellStyle name="Денежный 3 5 2 5" xfId="29476" xr:uid="{00000000-0005-0000-0000-000023730000}"/>
    <cellStyle name="Денежный 3 5 3" xfId="29477" xr:uid="{00000000-0005-0000-0000-000024730000}"/>
    <cellStyle name="Денежный 3 5 3 2" xfId="29478" xr:uid="{00000000-0005-0000-0000-000025730000}"/>
    <cellStyle name="Денежный 3 5 3 2 2" xfId="29479" xr:uid="{00000000-0005-0000-0000-000026730000}"/>
    <cellStyle name="Денежный 3 5 3 2 2 2" xfId="29480" xr:uid="{00000000-0005-0000-0000-000027730000}"/>
    <cellStyle name="Денежный 3 5 3 2 3" xfId="29481" xr:uid="{00000000-0005-0000-0000-000028730000}"/>
    <cellStyle name="Денежный 3 5 3 3" xfId="29482" xr:uid="{00000000-0005-0000-0000-000029730000}"/>
    <cellStyle name="Денежный 3 5 3 3 2" xfId="29483" xr:uid="{00000000-0005-0000-0000-00002A730000}"/>
    <cellStyle name="Денежный 3 5 3 4" xfId="29484" xr:uid="{00000000-0005-0000-0000-00002B730000}"/>
    <cellStyle name="Денежный 3 5 3 4 2" xfId="29485" xr:uid="{00000000-0005-0000-0000-00002C730000}"/>
    <cellStyle name="Денежный 3 5 3 5" xfId="29486" xr:uid="{00000000-0005-0000-0000-00002D730000}"/>
    <cellStyle name="Денежный 3 5 4" xfId="29487" xr:uid="{00000000-0005-0000-0000-00002E730000}"/>
    <cellStyle name="Денежный 3 5 4 2" xfId="29488" xr:uid="{00000000-0005-0000-0000-00002F730000}"/>
    <cellStyle name="Денежный 3 5 4 2 2" xfId="29489" xr:uid="{00000000-0005-0000-0000-000030730000}"/>
    <cellStyle name="Денежный 3 5 4 2 2 2" xfId="29490" xr:uid="{00000000-0005-0000-0000-000031730000}"/>
    <cellStyle name="Денежный 3 5 4 2 3" xfId="29491" xr:uid="{00000000-0005-0000-0000-000032730000}"/>
    <cellStyle name="Денежный 3 5 4 3" xfId="29492" xr:uid="{00000000-0005-0000-0000-000033730000}"/>
    <cellStyle name="Денежный 3 5 4 3 2" xfId="29493" xr:uid="{00000000-0005-0000-0000-000034730000}"/>
    <cellStyle name="Денежный 3 5 4 4" xfId="29494" xr:uid="{00000000-0005-0000-0000-000035730000}"/>
    <cellStyle name="Денежный 3 5 4 4 2" xfId="29495" xr:uid="{00000000-0005-0000-0000-000036730000}"/>
    <cellStyle name="Денежный 3 5 4 5" xfId="29496" xr:uid="{00000000-0005-0000-0000-000037730000}"/>
    <cellStyle name="Денежный 3 5 5" xfId="29497" xr:uid="{00000000-0005-0000-0000-000038730000}"/>
    <cellStyle name="Денежный 3 5 5 2" xfId="29498" xr:uid="{00000000-0005-0000-0000-000039730000}"/>
    <cellStyle name="Денежный 3 5 5 2 2" xfId="29499" xr:uid="{00000000-0005-0000-0000-00003A730000}"/>
    <cellStyle name="Денежный 3 5 5 2 2 2" xfId="29500" xr:uid="{00000000-0005-0000-0000-00003B730000}"/>
    <cellStyle name="Денежный 3 5 5 2 3" xfId="29501" xr:uid="{00000000-0005-0000-0000-00003C730000}"/>
    <cellStyle name="Денежный 3 5 5 3" xfId="29502" xr:uid="{00000000-0005-0000-0000-00003D730000}"/>
    <cellStyle name="Денежный 3 5 5 3 2" xfId="29503" xr:uid="{00000000-0005-0000-0000-00003E730000}"/>
    <cellStyle name="Денежный 3 5 5 4" xfId="29504" xr:uid="{00000000-0005-0000-0000-00003F730000}"/>
    <cellStyle name="Денежный 3 5 5 4 2" xfId="29505" xr:uid="{00000000-0005-0000-0000-000040730000}"/>
    <cellStyle name="Денежный 3 5 5 5" xfId="29506" xr:uid="{00000000-0005-0000-0000-000041730000}"/>
    <cellStyle name="Денежный 3 5 6" xfId="29507" xr:uid="{00000000-0005-0000-0000-000042730000}"/>
    <cellStyle name="Денежный 3 5 6 2" xfId="29508" xr:uid="{00000000-0005-0000-0000-000043730000}"/>
    <cellStyle name="Денежный 3 5 6 2 2" xfId="29509" xr:uid="{00000000-0005-0000-0000-000044730000}"/>
    <cellStyle name="Денежный 3 5 6 3" xfId="29510" xr:uid="{00000000-0005-0000-0000-000045730000}"/>
    <cellStyle name="Денежный 3 5 7" xfId="29511" xr:uid="{00000000-0005-0000-0000-000046730000}"/>
    <cellStyle name="Денежный 3 5 7 2" xfId="29512" xr:uid="{00000000-0005-0000-0000-000047730000}"/>
    <cellStyle name="Денежный 3 5 8" xfId="29513" xr:uid="{00000000-0005-0000-0000-000048730000}"/>
    <cellStyle name="Денежный 3 5 8 2" xfId="29514" xr:uid="{00000000-0005-0000-0000-000049730000}"/>
    <cellStyle name="Денежный 3 5 9" xfId="29515" xr:uid="{00000000-0005-0000-0000-00004A730000}"/>
    <cellStyle name="Денежный 3 6" xfId="29516" xr:uid="{00000000-0005-0000-0000-00004B730000}"/>
    <cellStyle name="Денежный 3 6 10" xfId="29517" xr:uid="{00000000-0005-0000-0000-00004C730000}"/>
    <cellStyle name="Денежный 3 6 2" xfId="29518" xr:uid="{00000000-0005-0000-0000-00004D730000}"/>
    <cellStyle name="Денежный 3 6 2 2" xfId="29519" xr:uid="{00000000-0005-0000-0000-00004E730000}"/>
    <cellStyle name="Денежный 3 6 2 2 2" xfId="29520" xr:uid="{00000000-0005-0000-0000-00004F730000}"/>
    <cellStyle name="Денежный 3 6 2 2 2 2" xfId="29521" xr:uid="{00000000-0005-0000-0000-000050730000}"/>
    <cellStyle name="Денежный 3 6 2 2 3" xfId="29522" xr:uid="{00000000-0005-0000-0000-000051730000}"/>
    <cellStyle name="Денежный 3 6 2 3" xfId="29523" xr:uid="{00000000-0005-0000-0000-000052730000}"/>
    <cellStyle name="Денежный 3 6 2 3 2" xfId="29524" xr:uid="{00000000-0005-0000-0000-000053730000}"/>
    <cellStyle name="Денежный 3 6 2 4" xfId="29525" xr:uid="{00000000-0005-0000-0000-000054730000}"/>
    <cellStyle name="Денежный 3 6 2 4 2" xfId="29526" xr:uid="{00000000-0005-0000-0000-000055730000}"/>
    <cellStyle name="Денежный 3 6 2 5" xfId="29527" xr:uid="{00000000-0005-0000-0000-000056730000}"/>
    <cellStyle name="Денежный 3 6 3" xfId="29528" xr:uid="{00000000-0005-0000-0000-000057730000}"/>
    <cellStyle name="Денежный 3 6 3 2" xfId="29529" xr:uid="{00000000-0005-0000-0000-000058730000}"/>
    <cellStyle name="Денежный 3 6 3 2 2" xfId="29530" xr:uid="{00000000-0005-0000-0000-000059730000}"/>
    <cellStyle name="Денежный 3 6 3 2 2 2" xfId="29531" xr:uid="{00000000-0005-0000-0000-00005A730000}"/>
    <cellStyle name="Денежный 3 6 3 2 3" xfId="29532" xr:uid="{00000000-0005-0000-0000-00005B730000}"/>
    <cellStyle name="Денежный 3 6 3 3" xfId="29533" xr:uid="{00000000-0005-0000-0000-00005C730000}"/>
    <cellStyle name="Денежный 3 6 3 3 2" xfId="29534" xr:uid="{00000000-0005-0000-0000-00005D730000}"/>
    <cellStyle name="Денежный 3 6 3 4" xfId="29535" xr:uid="{00000000-0005-0000-0000-00005E730000}"/>
    <cellStyle name="Денежный 3 6 3 4 2" xfId="29536" xr:uid="{00000000-0005-0000-0000-00005F730000}"/>
    <cellStyle name="Денежный 3 6 3 5" xfId="29537" xr:uid="{00000000-0005-0000-0000-000060730000}"/>
    <cellStyle name="Денежный 3 6 4" xfId="29538" xr:uid="{00000000-0005-0000-0000-000061730000}"/>
    <cellStyle name="Денежный 3 6 4 2" xfId="29539" xr:uid="{00000000-0005-0000-0000-000062730000}"/>
    <cellStyle name="Денежный 3 6 4 2 2" xfId="29540" xr:uid="{00000000-0005-0000-0000-000063730000}"/>
    <cellStyle name="Денежный 3 6 4 2 2 2" xfId="29541" xr:uid="{00000000-0005-0000-0000-000064730000}"/>
    <cellStyle name="Денежный 3 6 4 2 3" xfId="29542" xr:uid="{00000000-0005-0000-0000-000065730000}"/>
    <cellStyle name="Денежный 3 6 4 3" xfId="29543" xr:uid="{00000000-0005-0000-0000-000066730000}"/>
    <cellStyle name="Денежный 3 6 4 3 2" xfId="29544" xr:uid="{00000000-0005-0000-0000-000067730000}"/>
    <cellStyle name="Денежный 3 6 4 4" xfId="29545" xr:uid="{00000000-0005-0000-0000-000068730000}"/>
    <cellStyle name="Денежный 3 6 4 4 2" xfId="29546" xr:uid="{00000000-0005-0000-0000-000069730000}"/>
    <cellStyle name="Денежный 3 6 4 5" xfId="29547" xr:uid="{00000000-0005-0000-0000-00006A730000}"/>
    <cellStyle name="Денежный 3 6 5" xfId="29548" xr:uid="{00000000-0005-0000-0000-00006B730000}"/>
    <cellStyle name="Денежный 3 6 5 2" xfId="29549" xr:uid="{00000000-0005-0000-0000-00006C730000}"/>
    <cellStyle name="Денежный 3 6 5 2 2" xfId="29550" xr:uid="{00000000-0005-0000-0000-00006D730000}"/>
    <cellStyle name="Денежный 3 6 5 2 2 2" xfId="29551" xr:uid="{00000000-0005-0000-0000-00006E730000}"/>
    <cellStyle name="Денежный 3 6 5 2 3" xfId="29552" xr:uid="{00000000-0005-0000-0000-00006F730000}"/>
    <cellStyle name="Денежный 3 6 5 3" xfId="29553" xr:uid="{00000000-0005-0000-0000-000070730000}"/>
    <cellStyle name="Денежный 3 6 5 3 2" xfId="29554" xr:uid="{00000000-0005-0000-0000-000071730000}"/>
    <cellStyle name="Денежный 3 6 5 4" xfId="29555" xr:uid="{00000000-0005-0000-0000-000072730000}"/>
    <cellStyle name="Денежный 3 6 5 4 2" xfId="29556" xr:uid="{00000000-0005-0000-0000-000073730000}"/>
    <cellStyle name="Денежный 3 6 5 5" xfId="29557" xr:uid="{00000000-0005-0000-0000-000074730000}"/>
    <cellStyle name="Денежный 3 6 6" xfId="29558" xr:uid="{00000000-0005-0000-0000-000075730000}"/>
    <cellStyle name="Денежный 3 6 6 2" xfId="29559" xr:uid="{00000000-0005-0000-0000-000076730000}"/>
    <cellStyle name="Денежный 3 6 6 2 2" xfId="29560" xr:uid="{00000000-0005-0000-0000-000077730000}"/>
    <cellStyle name="Денежный 3 6 6 3" xfId="29561" xr:uid="{00000000-0005-0000-0000-000078730000}"/>
    <cellStyle name="Денежный 3 6 7" xfId="29562" xr:uid="{00000000-0005-0000-0000-000079730000}"/>
    <cellStyle name="Денежный 3 6 7 2" xfId="29563" xr:uid="{00000000-0005-0000-0000-00007A730000}"/>
    <cellStyle name="Денежный 3 6 8" xfId="29564" xr:uid="{00000000-0005-0000-0000-00007B730000}"/>
    <cellStyle name="Денежный 3 6 8 2" xfId="29565" xr:uid="{00000000-0005-0000-0000-00007C730000}"/>
    <cellStyle name="Денежный 3 6 9" xfId="29566" xr:uid="{00000000-0005-0000-0000-00007D730000}"/>
    <cellStyle name="Денежный 3 7" xfId="29567" xr:uid="{00000000-0005-0000-0000-00007E730000}"/>
    <cellStyle name="Денежный 3 7 10" xfId="29568" xr:uid="{00000000-0005-0000-0000-00007F730000}"/>
    <cellStyle name="Денежный 3 7 2" xfId="29569" xr:uid="{00000000-0005-0000-0000-000080730000}"/>
    <cellStyle name="Денежный 3 7 2 2" xfId="29570" xr:uid="{00000000-0005-0000-0000-000081730000}"/>
    <cellStyle name="Денежный 3 7 2 2 2" xfId="29571" xr:uid="{00000000-0005-0000-0000-000082730000}"/>
    <cellStyle name="Денежный 3 7 2 2 2 2" xfId="29572" xr:uid="{00000000-0005-0000-0000-000083730000}"/>
    <cellStyle name="Денежный 3 7 2 2 3" xfId="29573" xr:uid="{00000000-0005-0000-0000-000084730000}"/>
    <cellStyle name="Денежный 3 7 2 3" xfId="29574" xr:uid="{00000000-0005-0000-0000-000085730000}"/>
    <cellStyle name="Денежный 3 7 2 3 2" xfId="29575" xr:uid="{00000000-0005-0000-0000-000086730000}"/>
    <cellStyle name="Денежный 3 7 2 4" xfId="29576" xr:uid="{00000000-0005-0000-0000-000087730000}"/>
    <cellStyle name="Денежный 3 7 2 4 2" xfId="29577" xr:uid="{00000000-0005-0000-0000-000088730000}"/>
    <cellStyle name="Денежный 3 7 2 5" xfId="29578" xr:uid="{00000000-0005-0000-0000-000089730000}"/>
    <cellStyle name="Денежный 3 7 3" xfId="29579" xr:uid="{00000000-0005-0000-0000-00008A730000}"/>
    <cellStyle name="Денежный 3 7 3 2" xfId="29580" xr:uid="{00000000-0005-0000-0000-00008B730000}"/>
    <cellStyle name="Денежный 3 7 3 2 2" xfId="29581" xr:uid="{00000000-0005-0000-0000-00008C730000}"/>
    <cellStyle name="Денежный 3 7 3 2 2 2" xfId="29582" xr:uid="{00000000-0005-0000-0000-00008D730000}"/>
    <cellStyle name="Денежный 3 7 3 2 3" xfId="29583" xr:uid="{00000000-0005-0000-0000-00008E730000}"/>
    <cellStyle name="Денежный 3 7 3 3" xfId="29584" xr:uid="{00000000-0005-0000-0000-00008F730000}"/>
    <cellStyle name="Денежный 3 7 3 3 2" xfId="29585" xr:uid="{00000000-0005-0000-0000-000090730000}"/>
    <cellStyle name="Денежный 3 7 3 4" xfId="29586" xr:uid="{00000000-0005-0000-0000-000091730000}"/>
    <cellStyle name="Денежный 3 7 3 4 2" xfId="29587" xr:uid="{00000000-0005-0000-0000-000092730000}"/>
    <cellStyle name="Денежный 3 7 3 5" xfId="29588" xr:uid="{00000000-0005-0000-0000-000093730000}"/>
    <cellStyle name="Денежный 3 7 4" xfId="29589" xr:uid="{00000000-0005-0000-0000-000094730000}"/>
    <cellStyle name="Денежный 3 7 4 2" xfId="29590" xr:uid="{00000000-0005-0000-0000-000095730000}"/>
    <cellStyle name="Денежный 3 7 4 2 2" xfId="29591" xr:uid="{00000000-0005-0000-0000-000096730000}"/>
    <cellStyle name="Денежный 3 7 4 2 2 2" xfId="29592" xr:uid="{00000000-0005-0000-0000-000097730000}"/>
    <cellStyle name="Денежный 3 7 4 2 3" xfId="29593" xr:uid="{00000000-0005-0000-0000-000098730000}"/>
    <cellStyle name="Денежный 3 7 4 3" xfId="29594" xr:uid="{00000000-0005-0000-0000-000099730000}"/>
    <cellStyle name="Денежный 3 7 4 3 2" xfId="29595" xr:uid="{00000000-0005-0000-0000-00009A730000}"/>
    <cellStyle name="Денежный 3 7 4 4" xfId="29596" xr:uid="{00000000-0005-0000-0000-00009B730000}"/>
    <cellStyle name="Денежный 3 7 4 4 2" xfId="29597" xr:uid="{00000000-0005-0000-0000-00009C730000}"/>
    <cellStyle name="Денежный 3 7 4 5" xfId="29598" xr:uid="{00000000-0005-0000-0000-00009D730000}"/>
    <cellStyle name="Денежный 3 7 5" xfId="29599" xr:uid="{00000000-0005-0000-0000-00009E730000}"/>
    <cellStyle name="Денежный 3 7 5 2" xfId="29600" xr:uid="{00000000-0005-0000-0000-00009F730000}"/>
    <cellStyle name="Денежный 3 7 5 2 2" xfId="29601" xr:uid="{00000000-0005-0000-0000-0000A0730000}"/>
    <cellStyle name="Денежный 3 7 5 2 2 2" xfId="29602" xr:uid="{00000000-0005-0000-0000-0000A1730000}"/>
    <cellStyle name="Денежный 3 7 5 2 3" xfId="29603" xr:uid="{00000000-0005-0000-0000-0000A2730000}"/>
    <cellStyle name="Денежный 3 7 5 3" xfId="29604" xr:uid="{00000000-0005-0000-0000-0000A3730000}"/>
    <cellStyle name="Денежный 3 7 5 3 2" xfId="29605" xr:uid="{00000000-0005-0000-0000-0000A4730000}"/>
    <cellStyle name="Денежный 3 7 5 4" xfId="29606" xr:uid="{00000000-0005-0000-0000-0000A5730000}"/>
    <cellStyle name="Денежный 3 7 5 4 2" xfId="29607" xr:uid="{00000000-0005-0000-0000-0000A6730000}"/>
    <cellStyle name="Денежный 3 7 5 5" xfId="29608" xr:uid="{00000000-0005-0000-0000-0000A7730000}"/>
    <cellStyle name="Денежный 3 7 6" xfId="29609" xr:uid="{00000000-0005-0000-0000-0000A8730000}"/>
    <cellStyle name="Денежный 3 7 6 2" xfId="29610" xr:uid="{00000000-0005-0000-0000-0000A9730000}"/>
    <cellStyle name="Денежный 3 7 6 2 2" xfId="29611" xr:uid="{00000000-0005-0000-0000-0000AA730000}"/>
    <cellStyle name="Денежный 3 7 6 3" xfId="29612" xr:uid="{00000000-0005-0000-0000-0000AB730000}"/>
    <cellStyle name="Денежный 3 7 7" xfId="29613" xr:uid="{00000000-0005-0000-0000-0000AC730000}"/>
    <cellStyle name="Денежный 3 7 7 2" xfId="29614" xr:uid="{00000000-0005-0000-0000-0000AD730000}"/>
    <cellStyle name="Денежный 3 7 8" xfId="29615" xr:uid="{00000000-0005-0000-0000-0000AE730000}"/>
    <cellStyle name="Денежный 3 7 8 2" xfId="29616" xr:uid="{00000000-0005-0000-0000-0000AF730000}"/>
    <cellStyle name="Денежный 3 7 9" xfId="29617" xr:uid="{00000000-0005-0000-0000-0000B0730000}"/>
    <cellStyle name="Денежный 3 8" xfId="29618" xr:uid="{00000000-0005-0000-0000-0000B1730000}"/>
    <cellStyle name="Денежный 3 8 2" xfId="29619" xr:uid="{00000000-0005-0000-0000-0000B2730000}"/>
    <cellStyle name="Денежный 3 8 2 2" xfId="29620" xr:uid="{00000000-0005-0000-0000-0000B3730000}"/>
    <cellStyle name="Денежный 3 8 2 2 2" xfId="29621" xr:uid="{00000000-0005-0000-0000-0000B4730000}"/>
    <cellStyle name="Денежный 3 8 2 2 2 2" xfId="29622" xr:uid="{00000000-0005-0000-0000-0000B5730000}"/>
    <cellStyle name="Денежный 3 8 2 2 3" xfId="29623" xr:uid="{00000000-0005-0000-0000-0000B6730000}"/>
    <cellStyle name="Денежный 3 8 2 3" xfId="29624" xr:uid="{00000000-0005-0000-0000-0000B7730000}"/>
    <cellStyle name="Денежный 3 8 2 3 2" xfId="29625" xr:uid="{00000000-0005-0000-0000-0000B8730000}"/>
    <cellStyle name="Денежный 3 8 2 4" xfId="29626" xr:uid="{00000000-0005-0000-0000-0000B9730000}"/>
    <cellStyle name="Денежный 3 8 2 4 2" xfId="29627" xr:uid="{00000000-0005-0000-0000-0000BA730000}"/>
    <cellStyle name="Денежный 3 8 2 5" xfId="29628" xr:uid="{00000000-0005-0000-0000-0000BB730000}"/>
    <cellStyle name="Денежный 3 8 3" xfId="29629" xr:uid="{00000000-0005-0000-0000-0000BC730000}"/>
    <cellStyle name="Денежный 3 8 3 2" xfId="29630" xr:uid="{00000000-0005-0000-0000-0000BD730000}"/>
    <cellStyle name="Денежный 3 8 3 2 2" xfId="29631" xr:uid="{00000000-0005-0000-0000-0000BE730000}"/>
    <cellStyle name="Денежный 3 8 3 2 2 2" xfId="29632" xr:uid="{00000000-0005-0000-0000-0000BF730000}"/>
    <cellStyle name="Денежный 3 8 3 2 3" xfId="29633" xr:uid="{00000000-0005-0000-0000-0000C0730000}"/>
    <cellStyle name="Денежный 3 8 3 3" xfId="29634" xr:uid="{00000000-0005-0000-0000-0000C1730000}"/>
    <cellStyle name="Денежный 3 8 3 3 2" xfId="29635" xr:uid="{00000000-0005-0000-0000-0000C2730000}"/>
    <cellStyle name="Денежный 3 8 3 4" xfId="29636" xr:uid="{00000000-0005-0000-0000-0000C3730000}"/>
    <cellStyle name="Денежный 3 8 3 4 2" xfId="29637" xr:uid="{00000000-0005-0000-0000-0000C4730000}"/>
    <cellStyle name="Денежный 3 8 3 5" xfId="29638" xr:uid="{00000000-0005-0000-0000-0000C5730000}"/>
    <cellStyle name="Денежный 3 8 4" xfId="29639" xr:uid="{00000000-0005-0000-0000-0000C6730000}"/>
    <cellStyle name="Денежный 3 8 4 2" xfId="29640" xr:uid="{00000000-0005-0000-0000-0000C7730000}"/>
    <cellStyle name="Денежный 3 8 4 2 2" xfId="29641" xr:uid="{00000000-0005-0000-0000-0000C8730000}"/>
    <cellStyle name="Денежный 3 8 4 3" xfId="29642" xr:uid="{00000000-0005-0000-0000-0000C9730000}"/>
    <cellStyle name="Денежный 3 8 5" xfId="29643" xr:uid="{00000000-0005-0000-0000-0000CA730000}"/>
    <cellStyle name="Денежный 3 8 5 2" xfId="29644" xr:uid="{00000000-0005-0000-0000-0000CB730000}"/>
    <cellStyle name="Денежный 3 8 6" xfId="29645" xr:uid="{00000000-0005-0000-0000-0000CC730000}"/>
    <cellStyle name="Денежный 3 8 6 2" xfId="29646" xr:uid="{00000000-0005-0000-0000-0000CD730000}"/>
    <cellStyle name="Денежный 3 8 7" xfId="29647" xr:uid="{00000000-0005-0000-0000-0000CE730000}"/>
    <cellStyle name="Денежный 3 9" xfId="29648" xr:uid="{00000000-0005-0000-0000-0000CF730000}"/>
    <cellStyle name="Денежный 3 9 2" xfId="29649" xr:uid="{00000000-0005-0000-0000-0000D0730000}"/>
    <cellStyle name="Денежный 3 9 2 2" xfId="29650" xr:uid="{00000000-0005-0000-0000-0000D1730000}"/>
    <cellStyle name="Денежный 3 9 2 2 2" xfId="29651" xr:uid="{00000000-0005-0000-0000-0000D2730000}"/>
    <cellStyle name="Денежный 3 9 2 3" xfId="29652" xr:uid="{00000000-0005-0000-0000-0000D3730000}"/>
    <cellStyle name="Денежный 3 9 3" xfId="29653" xr:uid="{00000000-0005-0000-0000-0000D4730000}"/>
    <cellStyle name="Денежный 3 9 3 2" xfId="29654" xr:uid="{00000000-0005-0000-0000-0000D5730000}"/>
    <cellStyle name="Денежный 3 9 4" xfId="29655" xr:uid="{00000000-0005-0000-0000-0000D6730000}"/>
    <cellStyle name="Денежный 3 9 4 2" xfId="29656" xr:uid="{00000000-0005-0000-0000-0000D7730000}"/>
    <cellStyle name="Денежный 3 9 5" xfId="29657" xr:uid="{00000000-0005-0000-0000-0000D8730000}"/>
    <cellStyle name="Денежный 4" xfId="29658" xr:uid="{00000000-0005-0000-0000-0000D9730000}"/>
    <cellStyle name="Денежный 4 10" xfId="29659" xr:uid="{00000000-0005-0000-0000-0000DA730000}"/>
    <cellStyle name="Денежный 4 10 2" xfId="29660" xr:uid="{00000000-0005-0000-0000-0000DB730000}"/>
    <cellStyle name="Денежный 4 10 2 2" xfId="29661" xr:uid="{00000000-0005-0000-0000-0000DC730000}"/>
    <cellStyle name="Денежный 4 10 2 2 2" xfId="29662" xr:uid="{00000000-0005-0000-0000-0000DD730000}"/>
    <cellStyle name="Денежный 4 10 2 3" xfId="29663" xr:uid="{00000000-0005-0000-0000-0000DE730000}"/>
    <cellStyle name="Денежный 4 10 3" xfId="29664" xr:uid="{00000000-0005-0000-0000-0000DF730000}"/>
    <cellStyle name="Денежный 4 10 3 2" xfId="29665" xr:uid="{00000000-0005-0000-0000-0000E0730000}"/>
    <cellStyle name="Денежный 4 10 4" xfId="29666" xr:uid="{00000000-0005-0000-0000-0000E1730000}"/>
    <cellStyle name="Денежный 4 10 4 2" xfId="29667" xr:uid="{00000000-0005-0000-0000-0000E2730000}"/>
    <cellStyle name="Денежный 4 10 5" xfId="29668" xr:uid="{00000000-0005-0000-0000-0000E3730000}"/>
    <cellStyle name="Денежный 4 11" xfId="29669" xr:uid="{00000000-0005-0000-0000-0000E4730000}"/>
    <cellStyle name="Денежный 4 11 2" xfId="29670" xr:uid="{00000000-0005-0000-0000-0000E5730000}"/>
    <cellStyle name="Денежный 4 11 2 2" xfId="29671" xr:uid="{00000000-0005-0000-0000-0000E6730000}"/>
    <cellStyle name="Денежный 4 11 3" xfId="29672" xr:uid="{00000000-0005-0000-0000-0000E7730000}"/>
    <cellStyle name="Денежный 4 12" xfId="29673" xr:uid="{00000000-0005-0000-0000-0000E8730000}"/>
    <cellStyle name="Денежный 4 12 2" xfId="29674" xr:uid="{00000000-0005-0000-0000-0000E9730000}"/>
    <cellStyle name="Денежный 4 13" xfId="29675" xr:uid="{00000000-0005-0000-0000-0000EA730000}"/>
    <cellStyle name="Денежный 4 13 2" xfId="29676" xr:uid="{00000000-0005-0000-0000-0000EB730000}"/>
    <cellStyle name="Денежный 4 14" xfId="29677" xr:uid="{00000000-0005-0000-0000-0000EC730000}"/>
    <cellStyle name="Денежный 4 15" xfId="29678" xr:uid="{00000000-0005-0000-0000-0000ED730000}"/>
    <cellStyle name="Денежный 4 2" xfId="29679" xr:uid="{00000000-0005-0000-0000-0000EE730000}"/>
    <cellStyle name="Денежный 4 2 10" xfId="29680" xr:uid="{00000000-0005-0000-0000-0000EF730000}"/>
    <cellStyle name="Денежный 4 2 2" xfId="29681" xr:uid="{00000000-0005-0000-0000-0000F0730000}"/>
    <cellStyle name="Денежный 4 2 2 2" xfId="29682" xr:uid="{00000000-0005-0000-0000-0000F1730000}"/>
    <cellStyle name="Денежный 4 2 2 2 2" xfId="29683" xr:uid="{00000000-0005-0000-0000-0000F2730000}"/>
    <cellStyle name="Денежный 4 2 2 2 2 2" xfId="29684" xr:uid="{00000000-0005-0000-0000-0000F3730000}"/>
    <cellStyle name="Денежный 4 2 2 2 3" xfId="29685" xr:uid="{00000000-0005-0000-0000-0000F4730000}"/>
    <cellStyle name="Денежный 4 2 2 3" xfId="29686" xr:uid="{00000000-0005-0000-0000-0000F5730000}"/>
    <cellStyle name="Денежный 4 2 2 3 2" xfId="29687" xr:uid="{00000000-0005-0000-0000-0000F6730000}"/>
    <cellStyle name="Денежный 4 2 2 4" xfId="29688" xr:uid="{00000000-0005-0000-0000-0000F7730000}"/>
    <cellStyle name="Денежный 4 2 2 4 2" xfId="29689" xr:uid="{00000000-0005-0000-0000-0000F8730000}"/>
    <cellStyle name="Денежный 4 2 2 5" xfId="29690" xr:uid="{00000000-0005-0000-0000-0000F9730000}"/>
    <cellStyle name="Денежный 4 2 3" xfId="29691" xr:uid="{00000000-0005-0000-0000-0000FA730000}"/>
    <cellStyle name="Денежный 4 2 3 2" xfId="29692" xr:uid="{00000000-0005-0000-0000-0000FB730000}"/>
    <cellStyle name="Денежный 4 2 3 2 2" xfId="29693" xr:uid="{00000000-0005-0000-0000-0000FC730000}"/>
    <cellStyle name="Денежный 4 2 3 2 2 2" xfId="29694" xr:uid="{00000000-0005-0000-0000-0000FD730000}"/>
    <cellStyle name="Денежный 4 2 3 2 3" xfId="29695" xr:uid="{00000000-0005-0000-0000-0000FE730000}"/>
    <cellStyle name="Денежный 4 2 3 3" xfId="29696" xr:uid="{00000000-0005-0000-0000-0000FF730000}"/>
    <cellStyle name="Денежный 4 2 3 3 2" xfId="29697" xr:uid="{00000000-0005-0000-0000-000000740000}"/>
    <cellStyle name="Денежный 4 2 3 4" xfId="29698" xr:uid="{00000000-0005-0000-0000-000001740000}"/>
    <cellStyle name="Денежный 4 2 3 4 2" xfId="29699" xr:uid="{00000000-0005-0000-0000-000002740000}"/>
    <cellStyle name="Денежный 4 2 3 5" xfId="29700" xr:uid="{00000000-0005-0000-0000-000003740000}"/>
    <cellStyle name="Денежный 4 2 4" xfId="29701" xr:uid="{00000000-0005-0000-0000-000004740000}"/>
    <cellStyle name="Денежный 4 2 4 2" xfId="29702" xr:uid="{00000000-0005-0000-0000-000005740000}"/>
    <cellStyle name="Денежный 4 2 4 2 2" xfId="29703" xr:uid="{00000000-0005-0000-0000-000006740000}"/>
    <cellStyle name="Денежный 4 2 4 2 2 2" xfId="29704" xr:uid="{00000000-0005-0000-0000-000007740000}"/>
    <cellStyle name="Денежный 4 2 4 2 3" xfId="29705" xr:uid="{00000000-0005-0000-0000-000008740000}"/>
    <cellStyle name="Денежный 4 2 4 3" xfId="29706" xr:uid="{00000000-0005-0000-0000-000009740000}"/>
    <cellStyle name="Денежный 4 2 4 3 2" xfId="29707" xr:uid="{00000000-0005-0000-0000-00000A740000}"/>
    <cellStyle name="Денежный 4 2 4 4" xfId="29708" xr:uid="{00000000-0005-0000-0000-00000B740000}"/>
    <cellStyle name="Денежный 4 2 4 4 2" xfId="29709" xr:uid="{00000000-0005-0000-0000-00000C740000}"/>
    <cellStyle name="Денежный 4 2 4 5" xfId="29710" xr:uid="{00000000-0005-0000-0000-00000D740000}"/>
    <cellStyle name="Денежный 4 2 5" xfId="29711" xr:uid="{00000000-0005-0000-0000-00000E740000}"/>
    <cellStyle name="Денежный 4 2 5 2" xfId="29712" xr:uid="{00000000-0005-0000-0000-00000F740000}"/>
    <cellStyle name="Денежный 4 2 5 2 2" xfId="29713" xr:uid="{00000000-0005-0000-0000-000010740000}"/>
    <cellStyle name="Денежный 4 2 5 2 2 2" xfId="29714" xr:uid="{00000000-0005-0000-0000-000011740000}"/>
    <cellStyle name="Денежный 4 2 5 2 3" xfId="29715" xr:uid="{00000000-0005-0000-0000-000012740000}"/>
    <cellStyle name="Денежный 4 2 5 3" xfId="29716" xr:uid="{00000000-0005-0000-0000-000013740000}"/>
    <cellStyle name="Денежный 4 2 5 3 2" xfId="29717" xr:uid="{00000000-0005-0000-0000-000014740000}"/>
    <cellStyle name="Денежный 4 2 5 4" xfId="29718" xr:uid="{00000000-0005-0000-0000-000015740000}"/>
    <cellStyle name="Денежный 4 2 5 4 2" xfId="29719" xr:uid="{00000000-0005-0000-0000-000016740000}"/>
    <cellStyle name="Денежный 4 2 5 5" xfId="29720" xr:uid="{00000000-0005-0000-0000-000017740000}"/>
    <cellStyle name="Денежный 4 2 6" xfId="29721" xr:uid="{00000000-0005-0000-0000-000018740000}"/>
    <cellStyle name="Денежный 4 2 6 2" xfId="29722" xr:uid="{00000000-0005-0000-0000-000019740000}"/>
    <cellStyle name="Денежный 4 2 6 2 2" xfId="29723" xr:uid="{00000000-0005-0000-0000-00001A740000}"/>
    <cellStyle name="Денежный 4 2 6 3" xfId="29724" xr:uid="{00000000-0005-0000-0000-00001B740000}"/>
    <cellStyle name="Денежный 4 2 7" xfId="29725" xr:uid="{00000000-0005-0000-0000-00001C740000}"/>
    <cellStyle name="Денежный 4 2 7 2" xfId="29726" xr:uid="{00000000-0005-0000-0000-00001D740000}"/>
    <cellStyle name="Денежный 4 2 8" xfId="29727" xr:uid="{00000000-0005-0000-0000-00001E740000}"/>
    <cellStyle name="Денежный 4 2 8 2" xfId="29728" xr:uid="{00000000-0005-0000-0000-00001F740000}"/>
    <cellStyle name="Денежный 4 2 9" xfId="29729" xr:uid="{00000000-0005-0000-0000-000020740000}"/>
    <cellStyle name="Денежный 4 3" xfId="29730" xr:uid="{00000000-0005-0000-0000-000021740000}"/>
    <cellStyle name="Денежный 4 3 10" xfId="29731" xr:uid="{00000000-0005-0000-0000-000022740000}"/>
    <cellStyle name="Денежный 4 3 2" xfId="29732" xr:uid="{00000000-0005-0000-0000-000023740000}"/>
    <cellStyle name="Денежный 4 3 2 2" xfId="29733" xr:uid="{00000000-0005-0000-0000-000024740000}"/>
    <cellStyle name="Денежный 4 3 2 2 2" xfId="29734" xr:uid="{00000000-0005-0000-0000-000025740000}"/>
    <cellStyle name="Денежный 4 3 2 2 2 2" xfId="29735" xr:uid="{00000000-0005-0000-0000-000026740000}"/>
    <cellStyle name="Денежный 4 3 2 2 3" xfId="29736" xr:uid="{00000000-0005-0000-0000-000027740000}"/>
    <cellStyle name="Денежный 4 3 2 3" xfId="29737" xr:uid="{00000000-0005-0000-0000-000028740000}"/>
    <cellStyle name="Денежный 4 3 2 3 2" xfId="29738" xr:uid="{00000000-0005-0000-0000-000029740000}"/>
    <cellStyle name="Денежный 4 3 2 4" xfId="29739" xr:uid="{00000000-0005-0000-0000-00002A740000}"/>
    <cellStyle name="Денежный 4 3 2 4 2" xfId="29740" xr:uid="{00000000-0005-0000-0000-00002B740000}"/>
    <cellStyle name="Денежный 4 3 2 5" xfId="29741" xr:uid="{00000000-0005-0000-0000-00002C740000}"/>
    <cellStyle name="Денежный 4 3 3" xfId="29742" xr:uid="{00000000-0005-0000-0000-00002D740000}"/>
    <cellStyle name="Денежный 4 3 3 2" xfId="29743" xr:uid="{00000000-0005-0000-0000-00002E740000}"/>
    <cellStyle name="Денежный 4 3 3 2 2" xfId="29744" xr:uid="{00000000-0005-0000-0000-00002F740000}"/>
    <cellStyle name="Денежный 4 3 3 2 2 2" xfId="29745" xr:uid="{00000000-0005-0000-0000-000030740000}"/>
    <cellStyle name="Денежный 4 3 3 2 3" xfId="29746" xr:uid="{00000000-0005-0000-0000-000031740000}"/>
    <cellStyle name="Денежный 4 3 3 3" xfId="29747" xr:uid="{00000000-0005-0000-0000-000032740000}"/>
    <cellStyle name="Денежный 4 3 3 3 2" xfId="29748" xr:uid="{00000000-0005-0000-0000-000033740000}"/>
    <cellStyle name="Денежный 4 3 3 4" xfId="29749" xr:uid="{00000000-0005-0000-0000-000034740000}"/>
    <cellStyle name="Денежный 4 3 3 4 2" xfId="29750" xr:uid="{00000000-0005-0000-0000-000035740000}"/>
    <cellStyle name="Денежный 4 3 3 5" xfId="29751" xr:uid="{00000000-0005-0000-0000-000036740000}"/>
    <cellStyle name="Денежный 4 3 4" xfId="29752" xr:uid="{00000000-0005-0000-0000-000037740000}"/>
    <cellStyle name="Денежный 4 3 4 2" xfId="29753" xr:uid="{00000000-0005-0000-0000-000038740000}"/>
    <cellStyle name="Денежный 4 3 4 2 2" xfId="29754" xr:uid="{00000000-0005-0000-0000-000039740000}"/>
    <cellStyle name="Денежный 4 3 4 2 2 2" xfId="29755" xr:uid="{00000000-0005-0000-0000-00003A740000}"/>
    <cellStyle name="Денежный 4 3 4 2 3" xfId="29756" xr:uid="{00000000-0005-0000-0000-00003B740000}"/>
    <cellStyle name="Денежный 4 3 4 3" xfId="29757" xr:uid="{00000000-0005-0000-0000-00003C740000}"/>
    <cellStyle name="Денежный 4 3 4 3 2" xfId="29758" xr:uid="{00000000-0005-0000-0000-00003D740000}"/>
    <cellStyle name="Денежный 4 3 4 4" xfId="29759" xr:uid="{00000000-0005-0000-0000-00003E740000}"/>
    <cellStyle name="Денежный 4 3 4 4 2" xfId="29760" xr:uid="{00000000-0005-0000-0000-00003F740000}"/>
    <cellStyle name="Денежный 4 3 4 5" xfId="29761" xr:uid="{00000000-0005-0000-0000-000040740000}"/>
    <cellStyle name="Денежный 4 3 5" xfId="29762" xr:uid="{00000000-0005-0000-0000-000041740000}"/>
    <cellStyle name="Денежный 4 3 5 2" xfId="29763" xr:uid="{00000000-0005-0000-0000-000042740000}"/>
    <cellStyle name="Денежный 4 3 5 2 2" xfId="29764" xr:uid="{00000000-0005-0000-0000-000043740000}"/>
    <cellStyle name="Денежный 4 3 5 2 2 2" xfId="29765" xr:uid="{00000000-0005-0000-0000-000044740000}"/>
    <cellStyle name="Денежный 4 3 5 2 3" xfId="29766" xr:uid="{00000000-0005-0000-0000-000045740000}"/>
    <cellStyle name="Денежный 4 3 5 3" xfId="29767" xr:uid="{00000000-0005-0000-0000-000046740000}"/>
    <cellStyle name="Денежный 4 3 5 3 2" xfId="29768" xr:uid="{00000000-0005-0000-0000-000047740000}"/>
    <cellStyle name="Денежный 4 3 5 4" xfId="29769" xr:uid="{00000000-0005-0000-0000-000048740000}"/>
    <cellStyle name="Денежный 4 3 5 4 2" xfId="29770" xr:uid="{00000000-0005-0000-0000-000049740000}"/>
    <cellStyle name="Денежный 4 3 5 5" xfId="29771" xr:uid="{00000000-0005-0000-0000-00004A740000}"/>
    <cellStyle name="Денежный 4 3 6" xfId="29772" xr:uid="{00000000-0005-0000-0000-00004B740000}"/>
    <cellStyle name="Денежный 4 3 6 2" xfId="29773" xr:uid="{00000000-0005-0000-0000-00004C740000}"/>
    <cellStyle name="Денежный 4 3 6 2 2" xfId="29774" xr:uid="{00000000-0005-0000-0000-00004D740000}"/>
    <cellStyle name="Денежный 4 3 6 3" xfId="29775" xr:uid="{00000000-0005-0000-0000-00004E740000}"/>
    <cellStyle name="Денежный 4 3 7" xfId="29776" xr:uid="{00000000-0005-0000-0000-00004F740000}"/>
    <cellStyle name="Денежный 4 3 7 2" xfId="29777" xr:uid="{00000000-0005-0000-0000-000050740000}"/>
    <cellStyle name="Денежный 4 3 8" xfId="29778" xr:uid="{00000000-0005-0000-0000-000051740000}"/>
    <cellStyle name="Денежный 4 3 8 2" xfId="29779" xr:uid="{00000000-0005-0000-0000-000052740000}"/>
    <cellStyle name="Денежный 4 3 9" xfId="29780" xr:uid="{00000000-0005-0000-0000-000053740000}"/>
    <cellStyle name="Денежный 4 4" xfId="29781" xr:uid="{00000000-0005-0000-0000-000054740000}"/>
    <cellStyle name="Денежный 4 4 10" xfId="29782" xr:uid="{00000000-0005-0000-0000-000055740000}"/>
    <cellStyle name="Денежный 4 4 2" xfId="29783" xr:uid="{00000000-0005-0000-0000-000056740000}"/>
    <cellStyle name="Денежный 4 4 2 2" xfId="29784" xr:uid="{00000000-0005-0000-0000-000057740000}"/>
    <cellStyle name="Денежный 4 4 2 2 2" xfId="29785" xr:uid="{00000000-0005-0000-0000-000058740000}"/>
    <cellStyle name="Денежный 4 4 2 2 2 2" xfId="29786" xr:uid="{00000000-0005-0000-0000-000059740000}"/>
    <cellStyle name="Денежный 4 4 2 2 3" xfId="29787" xr:uid="{00000000-0005-0000-0000-00005A740000}"/>
    <cellStyle name="Денежный 4 4 2 3" xfId="29788" xr:uid="{00000000-0005-0000-0000-00005B740000}"/>
    <cellStyle name="Денежный 4 4 2 3 2" xfId="29789" xr:uid="{00000000-0005-0000-0000-00005C740000}"/>
    <cellStyle name="Денежный 4 4 2 4" xfId="29790" xr:uid="{00000000-0005-0000-0000-00005D740000}"/>
    <cellStyle name="Денежный 4 4 2 4 2" xfId="29791" xr:uid="{00000000-0005-0000-0000-00005E740000}"/>
    <cellStyle name="Денежный 4 4 2 5" xfId="29792" xr:uid="{00000000-0005-0000-0000-00005F740000}"/>
    <cellStyle name="Денежный 4 4 3" xfId="29793" xr:uid="{00000000-0005-0000-0000-000060740000}"/>
    <cellStyle name="Денежный 4 4 3 2" xfId="29794" xr:uid="{00000000-0005-0000-0000-000061740000}"/>
    <cellStyle name="Денежный 4 4 3 2 2" xfId="29795" xr:uid="{00000000-0005-0000-0000-000062740000}"/>
    <cellStyle name="Денежный 4 4 3 2 2 2" xfId="29796" xr:uid="{00000000-0005-0000-0000-000063740000}"/>
    <cellStyle name="Денежный 4 4 3 2 3" xfId="29797" xr:uid="{00000000-0005-0000-0000-000064740000}"/>
    <cellStyle name="Денежный 4 4 3 3" xfId="29798" xr:uid="{00000000-0005-0000-0000-000065740000}"/>
    <cellStyle name="Денежный 4 4 3 3 2" xfId="29799" xr:uid="{00000000-0005-0000-0000-000066740000}"/>
    <cellStyle name="Денежный 4 4 3 4" xfId="29800" xr:uid="{00000000-0005-0000-0000-000067740000}"/>
    <cellStyle name="Денежный 4 4 3 4 2" xfId="29801" xr:uid="{00000000-0005-0000-0000-000068740000}"/>
    <cellStyle name="Денежный 4 4 3 5" xfId="29802" xr:uid="{00000000-0005-0000-0000-000069740000}"/>
    <cellStyle name="Денежный 4 4 4" xfId="29803" xr:uid="{00000000-0005-0000-0000-00006A740000}"/>
    <cellStyle name="Денежный 4 4 4 2" xfId="29804" xr:uid="{00000000-0005-0000-0000-00006B740000}"/>
    <cellStyle name="Денежный 4 4 4 2 2" xfId="29805" xr:uid="{00000000-0005-0000-0000-00006C740000}"/>
    <cellStyle name="Денежный 4 4 4 2 2 2" xfId="29806" xr:uid="{00000000-0005-0000-0000-00006D740000}"/>
    <cellStyle name="Денежный 4 4 4 2 3" xfId="29807" xr:uid="{00000000-0005-0000-0000-00006E740000}"/>
    <cellStyle name="Денежный 4 4 4 3" xfId="29808" xr:uid="{00000000-0005-0000-0000-00006F740000}"/>
    <cellStyle name="Денежный 4 4 4 3 2" xfId="29809" xr:uid="{00000000-0005-0000-0000-000070740000}"/>
    <cellStyle name="Денежный 4 4 4 4" xfId="29810" xr:uid="{00000000-0005-0000-0000-000071740000}"/>
    <cellStyle name="Денежный 4 4 4 4 2" xfId="29811" xr:uid="{00000000-0005-0000-0000-000072740000}"/>
    <cellStyle name="Денежный 4 4 4 5" xfId="29812" xr:uid="{00000000-0005-0000-0000-000073740000}"/>
    <cellStyle name="Денежный 4 4 5" xfId="29813" xr:uid="{00000000-0005-0000-0000-000074740000}"/>
    <cellStyle name="Денежный 4 4 5 2" xfId="29814" xr:uid="{00000000-0005-0000-0000-000075740000}"/>
    <cellStyle name="Денежный 4 4 5 2 2" xfId="29815" xr:uid="{00000000-0005-0000-0000-000076740000}"/>
    <cellStyle name="Денежный 4 4 5 2 2 2" xfId="29816" xr:uid="{00000000-0005-0000-0000-000077740000}"/>
    <cellStyle name="Денежный 4 4 5 2 3" xfId="29817" xr:uid="{00000000-0005-0000-0000-000078740000}"/>
    <cellStyle name="Денежный 4 4 5 3" xfId="29818" xr:uid="{00000000-0005-0000-0000-000079740000}"/>
    <cellStyle name="Денежный 4 4 5 3 2" xfId="29819" xr:uid="{00000000-0005-0000-0000-00007A740000}"/>
    <cellStyle name="Денежный 4 4 5 4" xfId="29820" xr:uid="{00000000-0005-0000-0000-00007B740000}"/>
    <cellStyle name="Денежный 4 4 5 4 2" xfId="29821" xr:uid="{00000000-0005-0000-0000-00007C740000}"/>
    <cellStyle name="Денежный 4 4 5 5" xfId="29822" xr:uid="{00000000-0005-0000-0000-00007D740000}"/>
    <cellStyle name="Денежный 4 4 6" xfId="29823" xr:uid="{00000000-0005-0000-0000-00007E740000}"/>
    <cellStyle name="Денежный 4 4 6 2" xfId="29824" xr:uid="{00000000-0005-0000-0000-00007F740000}"/>
    <cellStyle name="Денежный 4 4 6 2 2" xfId="29825" xr:uid="{00000000-0005-0000-0000-000080740000}"/>
    <cellStyle name="Денежный 4 4 6 3" xfId="29826" xr:uid="{00000000-0005-0000-0000-000081740000}"/>
    <cellStyle name="Денежный 4 4 7" xfId="29827" xr:uid="{00000000-0005-0000-0000-000082740000}"/>
    <cellStyle name="Денежный 4 4 7 2" xfId="29828" xr:uid="{00000000-0005-0000-0000-000083740000}"/>
    <cellStyle name="Денежный 4 4 8" xfId="29829" xr:uid="{00000000-0005-0000-0000-000084740000}"/>
    <cellStyle name="Денежный 4 4 8 2" xfId="29830" xr:uid="{00000000-0005-0000-0000-000085740000}"/>
    <cellStyle name="Денежный 4 4 9" xfId="29831" xr:uid="{00000000-0005-0000-0000-000086740000}"/>
    <cellStyle name="Денежный 4 5" xfId="29832" xr:uid="{00000000-0005-0000-0000-000087740000}"/>
    <cellStyle name="Денежный 4 5 10" xfId="29833" xr:uid="{00000000-0005-0000-0000-000088740000}"/>
    <cellStyle name="Денежный 4 5 2" xfId="29834" xr:uid="{00000000-0005-0000-0000-000089740000}"/>
    <cellStyle name="Денежный 4 5 2 2" xfId="29835" xr:uid="{00000000-0005-0000-0000-00008A740000}"/>
    <cellStyle name="Денежный 4 5 2 2 2" xfId="29836" xr:uid="{00000000-0005-0000-0000-00008B740000}"/>
    <cellStyle name="Денежный 4 5 2 2 2 2" xfId="29837" xr:uid="{00000000-0005-0000-0000-00008C740000}"/>
    <cellStyle name="Денежный 4 5 2 2 3" xfId="29838" xr:uid="{00000000-0005-0000-0000-00008D740000}"/>
    <cellStyle name="Денежный 4 5 2 3" xfId="29839" xr:uid="{00000000-0005-0000-0000-00008E740000}"/>
    <cellStyle name="Денежный 4 5 2 3 2" xfId="29840" xr:uid="{00000000-0005-0000-0000-00008F740000}"/>
    <cellStyle name="Денежный 4 5 2 4" xfId="29841" xr:uid="{00000000-0005-0000-0000-000090740000}"/>
    <cellStyle name="Денежный 4 5 2 4 2" xfId="29842" xr:uid="{00000000-0005-0000-0000-000091740000}"/>
    <cellStyle name="Денежный 4 5 2 5" xfId="29843" xr:uid="{00000000-0005-0000-0000-000092740000}"/>
    <cellStyle name="Денежный 4 5 3" xfId="29844" xr:uid="{00000000-0005-0000-0000-000093740000}"/>
    <cellStyle name="Денежный 4 5 3 2" xfId="29845" xr:uid="{00000000-0005-0000-0000-000094740000}"/>
    <cellStyle name="Денежный 4 5 3 2 2" xfId="29846" xr:uid="{00000000-0005-0000-0000-000095740000}"/>
    <cellStyle name="Денежный 4 5 3 2 2 2" xfId="29847" xr:uid="{00000000-0005-0000-0000-000096740000}"/>
    <cellStyle name="Денежный 4 5 3 2 3" xfId="29848" xr:uid="{00000000-0005-0000-0000-000097740000}"/>
    <cellStyle name="Денежный 4 5 3 3" xfId="29849" xr:uid="{00000000-0005-0000-0000-000098740000}"/>
    <cellStyle name="Денежный 4 5 3 3 2" xfId="29850" xr:uid="{00000000-0005-0000-0000-000099740000}"/>
    <cellStyle name="Денежный 4 5 3 4" xfId="29851" xr:uid="{00000000-0005-0000-0000-00009A740000}"/>
    <cellStyle name="Денежный 4 5 3 4 2" xfId="29852" xr:uid="{00000000-0005-0000-0000-00009B740000}"/>
    <cellStyle name="Денежный 4 5 3 5" xfId="29853" xr:uid="{00000000-0005-0000-0000-00009C740000}"/>
    <cellStyle name="Денежный 4 5 4" xfId="29854" xr:uid="{00000000-0005-0000-0000-00009D740000}"/>
    <cellStyle name="Денежный 4 5 4 2" xfId="29855" xr:uid="{00000000-0005-0000-0000-00009E740000}"/>
    <cellStyle name="Денежный 4 5 4 2 2" xfId="29856" xr:uid="{00000000-0005-0000-0000-00009F740000}"/>
    <cellStyle name="Денежный 4 5 4 2 2 2" xfId="29857" xr:uid="{00000000-0005-0000-0000-0000A0740000}"/>
    <cellStyle name="Денежный 4 5 4 2 3" xfId="29858" xr:uid="{00000000-0005-0000-0000-0000A1740000}"/>
    <cellStyle name="Денежный 4 5 4 3" xfId="29859" xr:uid="{00000000-0005-0000-0000-0000A2740000}"/>
    <cellStyle name="Денежный 4 5 4 3 2" xfId="29860" xr:uid="{00000000-0005-0000-0000-0000A3740000}"/>
    <cellStyle name="Денежный 4 5 4 4" xfId="29861" xr:uid="{00000000-0005-0000-0000-0000A4740000}"/>
    <cellStyle name="Денежный 4 5 4 4 2" xfId="29862" xr:uid="{00000000-0005-0000-0000-0000A5740000}"/>
    <cellStyle name="Денежный 4 5 4 5" xfId="29863" xr:uid="{00000000-0005-0000-0000-0000A6740000}"/>
    <cellStyle name="Денежный 4 5 5" xfId="29864" xr:uid="{00000000-0005-0000-0000-0000A7740000}"/>
    <cellStyle name="Денежный 4 5 5 2" xfId="29865" xr:uid="{00000000-0005-0000-0000-0000A8740000}"/>
    <cellStyle name="Денежный 4 5 5 2 2" xfId="29866" xr:uid="{00000000-0005-0000-0000-0000A9740000}"/>
    <cellStyle name="Денежный 4 5 5 2 2 2" xfId="29867" xr:uid="{00000000-0005-0000-0000-0000AA740000}"/>
    <cellStyle name="Денежный 4 5 5 2 3" xfId="29868" xr:uid="{00000000-0005-0000-0000-0000AB740000}"/>
    <cellStyle name="Денежный 4 5 5 3" xfId="29869" xr:uid="{00000000-0005-0000-0000-0000AC740000}"/>
    <cellStyle name="Денежный 4 5 5 3 2" xfId="29870" xr:uid="{00000000-0005-0000-0000-0000AD740000}"/>
    <cellStyle name="Денежный 4 5 5 4" xfId="29871" xr:uid="{00000000-0005-0000-0000-0000AE740000}"/>
    <cellStyle name="Денежный 4 5 5 4 2" xfId="29872" xr:uid="{00000000-0005-0000-0000-0000AF740000}"/>
    <cellStyle name="Денежный 4 5 5 5" xfId="29873" xr:uid="{00000000-0005-0000-0000-0000B0740000}"/>
    <cellStyle name="Денежный 4 5 6" xfId="29874" xr:uid="{00000000-0005-0000-0000-0000B1740000}"/>
    <cellStyle name="Денежный 4 5 6 2" xfId="29875" xr:uid="{00000000-0005-0000-0000-0000B2740000}"/>
    <cellStyle name="Денежный 4 5 6 2 2" xfId="29876" xr:uid="{00000000-0005-0000-0000-0000B3740000}"/>
    <cellStyle name="Денежный 4 5 6 3" xfId="29877" xr:uid="{00000000-0005-0000-0000-0000B4740000}"/>
    <cellStyle name="Денежный 4 5 7" xfId="29878" xr:uid="{00000000-0005-0000-0000-0000B5740000}"/>
    <cellStyle name="Денежный 4 5 7 2" xfId="29879" xr:uid="{00000000-0005-0000-0000-0000B6740000}"/>
    <cellStyle name="Денежный 4 5 8" xfId="29880" xr:uid="{00000000-0005-0000-0000-0000B7740000}"/>
    <cellStyle name="Денежный 4 5 8 2" xfId="29881" xr:uid="{00000000-0005-0000-0000-0000B8740000}"/>
    <cellStyle name="Денежный 4 5 9" xfId="29882" xr:uid="{00000000-0005-0000-0000-0000B9740000}"/>
    <cellStyle name="Денежный 4 6" xfId="29883" xr:uid="{00000000-0005-0000-0000-0000BA740000}"/>
    <cellStyle name="Денежный 4 6 10" xfId="29884" xr:uid="{00000000-0005-0000-0000-0000BB740000}"/>
    <cellStyle name="Денежный 4 6 2" xfId="29885" xr:uid="{00000000-0005-0000-0000-0000BC740000}"/>
    <cellStyle name="Денежный 4 6 2 2" xfId="29886" xr:uid="{00000000-0005-0000-0000-0000BD740000}"/>
    <cellStyle name="Денежный 4 6 2 2 2" xfId="29887" xr:uid="{00000000-0005-0000-0000-0000BE740000}"/>
    <cellStyle name="Денежный 4 6 2 2 2 2" xfId="29888" xr:uid="{00000000-0005-0000-0000-0000BF740000}"/>
    <cellStyle name="Денежный 4 6 2 2 3" xfId="29889" xr:uid="{00000000-0005-0000-0000-0000C0740000}"/>
    <cellStyle name="Денежный 4 6 2 3" xfId="29890" xr:uid="{00000000-0005-0000-0000-0000C1740000}"/>
    <cellStyle name="Денежный 4 6 2 3 2" xfId="29891" xr:uid="{00000000-0005-0000-0000-0000C2740000}"/>
    <cellStyle name="Денежный 4 6 2 4" xfId="29892" xr:uid="{00000000-0005-0000-0000-0000C3740000}"/>
    <cellStyle name="Денежный 4 6 2 4 2" xfId="29893" xr:uid="{00000000-0005-0000-0000-0000C4740000}"/>
    <cellStyle name="Денежный 4 6 2 5" xfId="29894" xr:uid="{00000000-0005-0000-0000-0000C5740000}"/>
    <cellStyle name="Денежный 4 6 3" xfId="29895" xr:uid="{00000000-0005-0000-0000-0000C6740000}"/>
    <cellStyle name="Денежный 4 6 3 2" xfId="29896" xr:uid="{00000000-0005-0000-0000-0000C7740000}"/>
    <cellStyle name="Денежный 4 6 3 2 2" xfId="29897" xr:uid="{00000000-0005-0000-0000-0000C8740000}"/>
    <cellStyle name="Денежный 4 6 3 2 2 2" xfId="29898" xr:uid="{00000000-0005-0000-0000-0000C9740000}"/>
    <cellStyle name="Денежный 4 6 3 2 3" xfId="29899" xr:uid="{00000000-0005-0000-0000-0000CA740000}"/>
    <cellStyle name="Денежный 4 6 3 3" xfId="29900" xr:uid="{00000000-0005-0000-0000-0000CB740000}"/>
    <cellStyle name="Денежный 4 6 3 3 2" xfId="29901" xr:uid="{00000000-0005-0000-0000-0000CC740000}"/>
    <cellStyle name="Денежный 4 6 3 4" xfId="29902" xr:uid="{00000000-0005-0000-0000-0000CD740000}"/>
    <cellStyle name="Денежный 4 6 3 4 2" xfId="29903" xr:uid="{00000000-0005-0000-0000-0000CE740000}"/>
    <cellStyle name="Денежный 4 6 3 5" xfId="29904" xr:uid="{00000000-0005-0000-0000-0000CF740000}"/>
    <cellStyle name="Денежный 4 6 4" xfId="29905" xr:uid="{00000000-0005-0000-0000-0000D0740000}"/>
    <cellStyle name="Денежный 4 6 4 2" xfId="29906" xr:uid="{00000000-0005-0000-0000-0000D1740000}"/>
    <cellStyle name="Денежный 4 6 4 2 2" xfId="29907" xr:uid="{00000000-0005-0000-0000-0000D2740000}"/>
    <cellStyle name="Денежный 4 6 4 2 2 2" xfId="29908" xr:uid="{00000000-0005-0000-0000-0000D3740000}"/>
    <cellStyle name="Денежный 4 6 4 2 3" xfId="29909" xr:uid="{00000000-0005-0000-0000-0000D4740000}"/>
    <cellStyle name="Денежный 4 6 4 3" xfId="29910" xr:uid="{00000000-0005-0000-0000-0000D5740000}"/>
    <cellStyle name="Денежный 4 6 4 3 2" xfId="29911" xr:uid="{00000000-0005-0000-0000-0000D6740000}"/>
    <cellStyle name="Денежный 4 6 4 4" xfId="29912" xr:uid="{00000000-0005-0000-0000-0000D7740000}"/>
    <cellStyle name="Денежный 4 6 4 4 2" xfId="29913" xr:uid="{00000000-0005-0000-0000-0000D8740000}"/>
    <cellStyle name="Денежный 4 6 4 5" xfId="29914" xr:uid="{00000000-0005-0000-0000-0000D9740000}"/>
    <cellStyle name="Денежный 4 6 5" xfId="29915" xr:uid="{00000000-0005-0000-0000-0000DA740000}"/>
    <cellStyle name="Денежный 4 6 5 2" xfId="29916" xr:uid="{00000000-0005-0000-0000-0000DB740000}"/>
    <cellStyle name="Денежный 4 6 5 2 2" xfId="29917" xr:uid="{00000000-0005-0000-0000-0000DC740000}"/>
    <cellStyle name="Денежный 4 6 5 2 2 2" xfId="29918" xr:uid="{00000000-0005-0000-0000-0000DD740000}"/>
    <cellStyle name="Денежный 4 6 5 2 3" xfId="29919" xr:uid="{00000000-0005-0000-0000-0000DE740000}"/>
    <cellStyle name="Денежный 4 6 5 3" xfId="29920" xr:uid="{00000000-0005-0000-0000-0000DF740000}"/>
    <cellStyle name="Денежный 4 6 5 3 2" xfId="29921" xr:uid="{00000000-0005-0000-0000-0000E0740000}"/>
    <cellStyle name="Денежный 4 6 5 4" xfId="29922" xr:uid="{00000000-0005-0000-0000-0000E1740000}"/>
    <cellStyle name="Денежный 4 6 5 4 2" xfId="29923" xr:uid="{00000000-0005-0000-0000-0000E2740000}"/>
    <cellStyle name="Денежный 4 6 5 5" xfId="29924" xr:uid="{00000000-0005-0000-0000-0000E3740000}"/>
    <cellStyle name="Денежный 4 6 6" xfId="29925" xr:uid="{00000000-0005-0000-0000-0000E4740000}"/>
    <cellStyle name="Денежный 4 6 6 2" xfId="29926" xr:uid="{00000000-0005-0000-0000-0000E5740000}"/>
    <cellStyle name="Денежный 4 6 6 2 2" xfId="29927" xr:uid="{00000000-0005-0000-0000-0000E6740000}"/>
    <cellStyle name="Денежный 4 6 6 3" xfId="29928" xr:uid="{00000000-0005-0000-0000-0000E7740000}"/>
    <cellStyle name="Денежный 4 6 7" xfId="29929" xr:uid="{00000000-0005-0000-0000-0000E8740000}"/>
    <cellStyle name="Денежный 4 6 7 2" xfId="29930" xr:uid="{00000000-0005-0000-0000-0000E9740000}"/>
    <cellStyle name="Денежный 4 6 8" xfId="29931" xr:uid="{00000000-0005-0000-0000-0000EA740000}"/>
    <cellStyle name="Денежный 4 6 8 2" xfId="29932" xr:uid="{00000000-0005-0000-0000-0000EB740000}"/>
    <cellStyle name="Денежный 4 6 9" xfId="29933" xr:uid="{00000000-0005-0000-0000-0000EC740000}"/>
    <cellStyle name="Денежный 4 7" xfId="29934" xr:uid="{00000000-0005-0000-0000-0000ED740000}"/>
    <cellStyle name="Денежный 4 7 2" xfId="29935" xr:uid="{00000000-0005-0000-0000-0000EE740000}"/>
    <cellStyle name="Денежный 4 7 2 2" xfId="29936" xr:uid="{00000000-0005-0000-0000-0000EF740000}"/>
    <cellStyle name="Денежный 4 7 2 2 2" xfId="29937" xr:uid="{00000000-0005-0000-0000-0000F0740000}"/>
    <cellStyle name="Денежный 4 7 2 3" xfId="29938" xr:uid="{00000000-0005-0000-0000-0000F1740000}"/>
    <cellStyle name="Денежный 4 7 3" xfId="29939" xr:uid="{00000000-0005-0000-0000-0000F2740000}"/>
    <cellStyle name="Денежный 4 7 3 2" xfId="29940" xr:uid="{00000000-0005-0000-0000-0000F3740000}"/>
    <cellStyle name="Денежный 4 7 4" xfId="29941" xr:uid="{00000000-0005-0000-0000-0000F4740000}"/>
    <cellStyle name="Денежный 4 7 4 2" xfId="29942" xr:uid="{00000000-0005-0000-0000-0000F5740000}"/>
    <cellStyle name="Денежный 4 7 5" xfId="29943" xr:uid="{00000000-0005-0000-0000-0000F6740000}"/>
    <cellStyle name="Денежный 4 8" xfId="29944" xr:uid="{00000000-0005-0000-0000-0000F7740000}"/>
    <cellStyle name="Денежный 4 8 2" xfId="29945" xr:uid="{00000000-0005-0000-0000-0000F8740000}"/>
    <cellStyle name="Денежный 4 8 2 2" xfId="29946" xr:uid="{00000000-0005-0000-0000-0000F9740000}"/>
    <cellStyle name="Денежный 4 8 2 2 2" xfId="29947" xr:uid="{00000000-0005-0000-0000-0000FA740000}"/>
    <cellStyle name="Денежный 4 8 2 3" xfId="29948" xr:uid="{00000000-0005-0000-0000-0000FB740000}"/>
    <cellStyle name="Денежный 4 8 3" xfId="29949" xr:uid="{00000000-0005-0000-0000-0000FC740000}"/>
    <cellStyle name="Денежный 4 8 3 2" xfId="29950" xr:uid="{00000000-0005-0000-0000-0000FD740000}"/>
    <cellStyle name="Денежный 4 8 4" xfId="29951" xr:uid="{00000000-0005-0000-0000-0000FE740000}"/>
    <cellStyle name="Денежный 4 8 4 2" xfId="29952" xr:uid="{00000000-0005-0000-0000-0000FF740000}"/>
    <cellStyle name="Денежный 4 8 5" xfId="29953" xr:uid="{00000000-0005-0000-0000-000000750000}"/>
    <cellStyle name="Денежный 4 9" xfId="29954" xr:uid="{00000000-0005-0000-0000-000001750000}"/>
    <cellStyle name="Денежный 4 9 2" xfId="29955" xr:uid="{00000000-0005-0000-0000-000002750000}"/>
    <cellStyle name="Денежный 4 9 2 2" xfId="29956" xr:uid="{00000000-0005-0000-0000-000003750000}"/>
    <cellStyle name="Денежный 4 9 2 2 2" xfId="29957" xr:uid="{00000000-0005-0000-0000-000004750000}"/>
    <cellStyle name="Денежный 4 9 2 3" xfId="29958" xr:uid="{00000000-0005-0000-0000-000005750000}"/>
    <cellStyle name="Денежный 4 9 3" xfId="29959" xr:uid="{00000000-0005-0000-0000-000006750000}"/>
    <cellStyle name="Денежный 4 9 3 2" xfId="29960" xr:uid="{00000000-0005-0000-0000-000007750000}"/>
    <cellStyle name="Денежный 4 9 4" xfId="29961" xr:uid="{00000000-0005-0000-0000-000008750000}"/>
    <cellStyle name="Денежный 4 9 4 2" xfId="29962" xr:uid="{00000000-0005-0000-0000-000009750000}"/>
    <cellStyle name="Денежный 4 9 5" xfId="29963" xr:uid="{00000000-0005-0000-0000-00000A750000}"/>
    <cellStyle name="Денежный 5" xfId="29964" xr:uid="{00000000-0005-0000-0000-00000B750000}"/>
    <cellStyle name="Денежный 5 10" xfId="29965" xr:uid="{00000000-0005-0000-0000-00000C750000}"/>
    <cellStyle name="Денежный 5 2" xfId="29966" xr:uid="{00000000-0005-0000-0000-00000D750000}"/>
    <cellStyle name="Денежный 5 2 2" xfId="29967" xr:uid="{00000000-0005-0000-0000-00000E750000}"/>
    <cellStyle name="Денежный 5 2 2 2" xfId="29968" xr:uid="{00000000-0005-0000-0000-00000F750000}"/>
    <cellStyle name="Денежный 5 2 2 2 2" xfId="29969" xr:uid="{00000000-0005-0000-0000-000010750000}"/>
    <cellStyle name="Денежный 5 2 2 3" xfId="29970" xr:uid="{00000000-0005-0000-0000-000011750000}"/>
    <cellStyle name="Денежный 5 2 3" xfId="29971" xr:uid="{00000000-0005-0000-0000-000012750000}"/>
    <cellStyle name="Денежный 5 2 3 2" xfId="29972" xr:uid="{00000000-0005-0000-0000-000013750000}"/>
    <cellStyle name="Денежный 5 2 4" xfId="29973" xr:uid="{00000000-0005-0000-0000-000014750000}"/>
    <cellStyle name="Денежный 5 2 4 2" xfId="29974" xr:uid="{00000000-0005-0000-0000-000015750000}"/>
    <cellStyle name="Денежный 5 2 5" xfId="29975" xr:uid="{00000000-0005-0000-0000-000016750000}"/>
    <cellStyle name="Денежный 5 3" xfId="29976" xr:uid="{00000000-0005-0000-0000-000017750000}"/>
    <cellStyle name="Денежный 5 3 2" xfId="29977" xr:uid="{00000000-0005-0000-0000-000018750000}"/>
    <cellStyle name="Денежный 5 3 2 2" xfId="29978" xr:uid="{00000000-0005-0000-0000-000019750000}"/>
    <cellStyle name="Денежный 5 3 2 2 2" xfId="29979" xr:uid="{00000000-0005-0000-0000-00001A750000}"/>
    <cellStyle name="Денежный 5 3 2 3" xfId="29980" xr:uid="{00000000-0005-0000-0000-00001B750000}"/>
    <cellStyle name="Денежный 5 3 3" xfId="29981" xr:uid="{00000000-0005-0000-0000-00001C750000}"/>
    <cellStyle name="Денежный 5 3 3 2" xfId="29982" xr:uid="{00000000-0005-0000-0000-00001D750000}"/>
    <cellStyle name="Денежный 5 3 4" xfId="29983" xr:uid="{00000000-0005-0000-0000-00001E750000}"/>
    <cellStyle name="Денежный 5 3 4 2" xfId="29984" xr:uid="{00000000-0005-0000-0000-00001F750000}"/>
    <cellStyle name="Денежный 5 3 5" xfId="29985" xr:uid="{00000000-0005-0000-0000-000020750000}"/>
    <cellStyle name="Денежный 5 4" xfId="29986" xr:uid="{00000000-0005-0000-0000-000021750000}"/>
    <cellStyle name="Денежный 5 4 2" xfId="29987" xr:uid="{00000000-0005-0000-0000-000022750000}"/>
    <cellStyle name="Денежный 5 4 2 2" xfId="29988" xr:uid="{00000000-0005-0000-0000-000023750000}"/>
    <cellStyle name="Денежный 5 4 2 2 2" xfId="29989" xr:uid="{00000000-0005-0000-0000-000024750000}"/>
    <cellStyle name="Денежный 5 4 2 3" xfId="29990" xr:uid="{00000000-0005-0000-0000-000025750000}"/>
    <cellStyle name="Денежный 5 4 3" xfId="29991" xr:uid="{00000000-0005-0000-0000-000026750000}"/>
    <cellStyle name="Денежный 5 4 3 2" xfId="29992" xr:uid="{00000000-0005-0000-0000-000027750000}"/>
    <cellStyle name="Денежный 5 4 4" xfId="29993" xr:uid="{00000000-0005-0000-0000-000028750000}"/>
    <cellStyle name="Денежный 5 4 4 2" xfId="29994" xr:uid="{00000000-0005-0000-0000-000029750000}"/>
    <cellStyle name="Денежный 5 4 5" xfId="29995" xr:uid="{00000000-0005-0000-0000-00002A750000}"/>
    <cellStyle name="Денежный 5 5" xfId="29996" xr:uid="{00000000-0005-0000-0000-00002B750000}"/>
    <cellStyle name="Денежный 5 5 2" xfId="29997" xr:uid="{00000000-0005-0000-0000-00002C750000}"/>
    <cellStyle name="Денежный 5 5 2 2" xfId="29998" xr:uid="{00000000-0005-0000-0000-00002D750000}"/>
    <cellStyle name="Денежный 5 5 2 2 2" xfId="29999" xr:uid="{00000000-0005-0000-0000-00002E750000}"/>
    <cellStyle name="Денежный 5 5 2 3" xfId="30000" xr:uid="{00000000-0005-0000-0000-00002F750000}"/>
    <cellStyle name="Денежный 5 5 3" xfId="30001" xr:uid="{00000000-0005-0000-0000-000030750000}"/>
    <cellStyle name="Денежный 5 5 3 2" xfId="30002" xr:uid="{00000000-0005-0000-0000-000031750000}"/>
    <cellStyle name="Денежный 5 5 4" xfId="30003" xr:uid="{00000000-0005-0000-0000-000032750000}"/>
    <cellStyle name="Денежный 5 5 4 2" xfId="30004" xr:uid="{00000000-0005-0000-0000-000033750000}"/>
    <cellStyle name="Денежный 5 5 5" xfId="30005" xr:uid="{00000000-0005-0000-0000-000034750000}"/>
    <cellStyle name="Денежный 5 6" xfId="30006" xr:uid="{00000000-0005-0000-0000-000035750000}"/>
    <cellStyle name="Денежный 5 6 2" xfId="30007" xr:uid="{00000000-0005-0000-0000-000036750000}"/>
    <cellStyle name="Денежный 5 6 2 2" xfId="30008" xr:uid="{00000000-0005-0000-0000-000037750000}"/>
    <cellStyle name="Денежный 5 6 3" xfId="30009" xr:uid="{00000000-0005-0000-0000-000038750000}"/>
    <cellStyle name="Денежный 5 7" xfId="30010" xr:uid="{00000000-0005-0000-0000-000039750000}"/>
    <cellStyle name="Денежный 5 7 2" xfId="30011" xr:uid="{00000000-0005-0000-0000-00003A750000}"/>
    <cellStyle name="Денежный 5 8" xfId="30012" xr:uid="{00000000-0005-0000-0000-00003B750000}"/>
    <cellStyle name="Денежный 5 8 2" xfId="30013" xr:uid="{00000000-0005-0000-0000-00003C750000}"/>
    <cellStyle name="Денежный 5 9" xfId="30014" xr:uid="{00000000-0005-0000-0000-00003D750000}"/>
    <cellStyle name="Денежный 6" xfId="30015" xr:uid="{00000000-0005-0000-0000-00003E750000}"/>
    <cellStyle name="Денежный 6 10" xfId="30016" xr:uid="{00000000-0005-0000-0000-00003F750000}"/>
    <cellStyle name="Денежный 6 2" xfId="30017" xr:uid="{00000000-0005-0000-0000-000040750000}"/>
    <cellStyle name="Денежный 6 2 2" xfId="30018" xr:uid="{00000000-0005-0000-0000-000041750000}"/>
    <cellStyle name="Денежный 6 2 2 2" xfId="30019" xr:uid="{00000000-0005-0000-0000-000042750000}"/>
    <cellStyle name="Денежный 6 2 2 2 2" xfId="30020" xr:uid="{00000000-0005-0000-0000-000043750000}"/>
    <cellStyle name="Денежный 6 2 2 3" xfId="30021" xr:uid="{00000000-0005-0000-0000-000044750000}"/>
    <cellStyle name="Денежный 6 2 3" xfId="30022" xr:uid="{00000000-0005-0000-0000-000045750000}"/>
    <cellStyle name="Денежный 6 2 3 2" xfId="30023" xr:uid="{00000000-0005-0000-0000-000046750000}"/>
    <cellStyle name="Денежный 6 2 4" xfId="30024" xr:uid="{00000000-0005-0000-0000-000047750000}"/>
    <cellStyle name="Денежный 6 2 4 2" xfId="30025" xr:uid="{00000000-0005-0000-0000-000048750000}"/>
    <cellStyle name="Денежный 6 2 5" xfId="30026" xr:uid="{00000000-0005-0000-0000-000049750000}"/>
    <cellStyle name="Денежный 6 3" xfId="30027" xr:uid="{00000000-0005-0000-0000-00004A750000}"/>
    <cellStyle name="Денежный 6 3 2" xfId="30028" xr:uid="{00000000-0005-0000-0000-00004B750000}"/>
    <cellStyle name="Денежный 6 3 2 2" xfId="30029" xr:uid="{00000000-0005-0000-0000-00004C750000}"/>
    <cellStyle name="Денежный 6 3 2 2 2" xfId="30030" xr:uid="{00000000-0005-0000-0000-00004D750000}"/>
    <cellStyle name="Денежный 6 3 2 3" xfId="30031" xr:uid="{00000000-0005-0000-0000-00004E750000}"/>
    <cellStyle name="Денежный 6 3 3" xfId="30032" xr:uid="{00000000-0005-0000-0000-00004F750000}"/>
    <cellStyle name="Денежный 6 3 3 2" xfId="30033" xr:uid="{00000000-0005-0000-0000-000050750000}"/>
    <cellStyle name="Денежный 6 3 4" xfId="30034" xr:uid="{00000000-0005-0000-0000-000051750000}"/>
    <cellStyle name="Денежный 6 3 4 2" xfId="30035" xr:uid="{00000000-0005-0000-0000-000052750000}"/>
    <cellStyle name="Денежный 6 3 5" xfId="30036" xr:uid="{00000000-0005-0000-0000-000053750000}"/>
    <cellStyle name="Денежный 6 4" xfId="30037" xr:uid="{00000000-0005-0000-0000-000054750000}"/>
    <cellStyle name="Денежный 6 4 2" xfId="30038" xr:uid="{00000000-0005-0000-0000-000055750000}"/>
    <cellStyle name="Денежный 6 4 2 2" xfId="30039" xr:uid="{00000000-0005-0000-0000-000056750000}"/>
    <cellStyle name="Денежный 6 4 2 2 2" xfId="30040" xr:uid="{00000000-0005-0000-0000-000057750000}"/>
    <cellStyle name="Денежный 6 4 2 3" xfId="30041" xr:uid="{00000000-0005-0000-0000-000058750000}"/>
    <cellStyle name="Денежный 6 4 3" xfId="30042" xr:uid="{00000000-0005-0000-0000-000059750000}"/>
    <cellStyle name="Денежный 6 4 3 2" xfId="30043" xr:uid="{00000000-0005-0000-0000-00005A750000}"/>
    <cellStyle name="Денежный 6 4 4" xfId="30044" xr:uid="{00000000-0005-0000-0000-00005B750000}"/>
    <cellStyle name="Денежный 6 4 4 2" xfId="30045" xr:uid="{00000000-0005-0000-0000-00005C750000}"/>
    <cellStyle name="Денежный 6 4 5" xfId="30046" xr:uid="{00000000-0005-0000-0000-00005D750000}"/>
    <cellStyle name="Денежный 6 5" xfId="30047" xr:uid="{00000000-0005-0000-0000-00005E750000}"/>
    <cellStyle name="Денежный 6 5 2" xfId="30048" xr:uid="{00000000-0005-0000-0000-00005F750000}"/>
    <cellStyle name="Денежный 6 5 2 2" xfId="30049" xr:uid="{00000000-0005-0000-0000-000060750000}"/>
    <cellStyle name="Денежный 6 5 2 2 2" xfId="30050" xr:uid="{00000000-0005-0000-0000-000061750000}"/>
    <cellStyle name="Денежный 6 5 2 3" xfId="30051" xr:uid="{00000000-0005-0000-0000-000062750000}"/>
    <cellStyle name="Денежный 6 5 3" xfId="30052" xr:uid="{00000000-0005-0000-0000-000063750000}"/>
    <cellStyle name="Денежный 6 5 3 2" xfId="30053" xr:uid="{00000000-0005-0000-0000-000064750000}"/>
    <cellStyle name="Денежный 6 5 4" xfId="30054" xr:uid="{00000000-0005-0000-0000-000065750000}"/>
    <cellStyle name="Денежный 6 5 4 2" xfId="30055" xr:uid="{00000000-0005-0000-0000-000066750000}"/>
    <cellStyle name="Денежный 6 5 5" xfId="30056" xr:uid="{00000000-0005-0000-0000-000067750000}"/>
    <cellStyle name="Денежный 6 6" xfId="30057" xr:uid="{00000000-0005-0000-0000-000068750000}"/>
    <cellStyle name="Денежный 6 6 2" xfId="30058" xr:uid="{00000000-0005-0000-0000-000069750000}"/>
    <cellStyle name="Денежный 6 6 2 2" xfId="30059" xr:uid="{00000000-0005-0000-0000-00006A750000}"/>
    <cellStyle name="Денежный 6 6 3" xfId="30060" xr:uid="{00000000-0005-0000-0000-00006B750000}"/>
    <cellStyle name="Денежный 6 7" xfId="30061" xr:uid="{00000000-0005-0000-0000-00006C750000}"/>
    <cellStyle name="Денежный 6 7 2" xfId="30062" xr:uid="{00000000-0005-0000-0000-00006D750000}"/>
    <cellStyle name="Денежный 6 8" xfId="30063" xr:uid="{00000000-0005-0000-0000-00006E750000}"/>
    <cellStyle name="Денежный 6 8 2" xfId="30064" xr:uid="{00000000-0005-0000-0000-00006F750000}"/>
    <cellStyle name="Денежный 6 9" xfId="30065" xr:uid="{00000000-0005-0000-0000-000070750000}"/>
    <cellStyle name="Денежный 7" xfId="30066" xr:uid="{00000000-0005-0000-0000-000071750000}"/>
    <cellStyle name="Денежный 7 2" xfId="30067" xr:uid="{00000000-0005-0000-0000-000072750000}"/>
    <cellStyle name="Денежный 7 2 2" xfId="30068" xr:uid="{00000000-0005-0000-0000-000073750000}"/>
    <cellStyle name="Денежный 7 2 2 2" xfId="30069" xr:uid="{00000000-0005-0000-0000-000074750000}"/>
    <cellStyle name="Денежный 7 2 3" xfId="30070" xr:uid="{00000000-0005-0000-0000-000075750000}"/>
    <cellStyle name="Денежный 7 3" xfId="30071" xr:uid="{00000000-0005-0000-0000-000076750000}"/>
    <cellStyle name="Денежный 7 3 2" xfId="30072" xr:uid="{00000000-0005-0000-0000-000077750000}"/>
    <cellStyle name="Денежный 7 4" xfId="30073" xr:uid="{00000000-0005-0000-0000-000078750000}"/>
    <cellStyle name="Денежный 7 4 2" xfId="30074" xr:uid="{00000000-0005-0000-0000-000079750000}"/>
    <cellStyle name="Денежный 7 5" xfId="30075" xr:uid="{00000000-0005-0000-0000-00007A750000}"/>
    <cellStyle name="Денежный 8" xfId="30076" xr:uid="{00000000-0005-0000-0000-00007B750000}"/>
    <cellStyle name="Денежный 8 2" xfId="30077" xr:uid="{00000000-0005-0000-0000-00007C750000}"/>
    <cellStyle name="Денежный 8 2 2" xfId="30078" xr:uid="{00000000-0005-0000-0000-00007D750000}"/>
    <cellStyle name="Денежный 8 3" xfId="30079" xr:uid="{00000000-0005-0000-0000-00007E750000}"/>
    <cellStyle name="Денежный 9" xfId="30080" xr:uid="{00000000-0005-0000-0000-00007F750000}"/>
    <cellStyle name="Денежный 9 2" xfId="30081" xr:uid="{00000000-0005-0000-0000-000080750000}"/>
    <cellStyle name="Заголовок 1 2" xfId="30082" xr:uid="{00000000-0005-0000-0000-000081750000}"/>
    <cellStyle name="Заголовок 2 2" xfId="30083" xr:uid="{00000000-0005-0000-0000-000082750000}"/>
    <cellStyle name="Заголовок 2 2 2" xfId="30084" xr:uid="{00000000-0005-0000-0000-000083750000}"/>
    <cellStyle name="Заголовок 3 2" xfId="30085" xr:uid="{00000000-0005-0000-0000-000084750000}"/>
    <cellStyle name="Заголовок 4 2" xfId="30086" xr:uid="{00000000-0005-0000-0000-000085750000}"/>
    <cellStyle name="Итог 2" xfId="30087" xr:uid="{00000000-0005-0000-0000-000086750000}"/>
    <cellStyle name="Контрольная ячейка 2" xfId="30088" xr:uid="{00000000-0005-0000-0000-000087750000}"/>
    <cellStyle name="Название 2" xfId="30089" xr:uid="{00000000-0005-0000-0000-000088750000}"/>
    <cellStyle name="Название 3" xfId="30090" xr:uid="{00000000-0005-0000-0000-000089750000}"/>
    <cellStyle name="Нейтральный 2" xfId="30091" xr:uid="{00000000-0005-0000-0000-00008A750000}"/>
    <cellStyle name="Нейтральный 3" xfId="30092" xr:uid="{00000000-0005-0000-0000-00008B750000}"/>
    <cellStyle name="Обычный" xfId="0" builtinId="0"/>
    <cellStyle name="Обычный 10" xfId="30093" xr:uid="{00000000-0005-0000-0000-00008D750000}"/>
    <cellStyle name="Обычный 10 2" xfId="30094" xr:uid="{00000000-0005-0000-0000-00008E750000}"/>
    <cellStyle name="Обычный 10 2 2" xfId="30095" xr:uid="{00000000-0005-0000-0000-00008F750000}"/>
    <cellStyle name="Обычный 10 2 2 2" xfId="30096" xr:uid="{00000000-0005-0000-0000-000090750000}"/>
    <cellStyle name="Обычный 10 2 3" xfId="30097" xr:uid="{00000000-0005-0000-0000-000091750000}"/>
    <cellStyle name="Обычный 10 2 3 2" xfId="30098" xr:uid="{00000000-0005-0000-0000-000092750000}"/>
    <cellStyle name="Обычный 10 2 4" xfId="30099" xr:uid="{00000000-0005-0000-0000-000093750000}"/>
    <cellStyle name="Обычный 10 2 4 2" xfId="30100" xr:uid="{00000000-0005-0000-0000-000094750000}"/>
    <cellStyle name="Обычный 10 3" xfId="30101" xr:uid="{00000000-0005-0000-0000-000095750000}"/>
    <cellStyle name="Обычный 10 3 2" xfId="30102" xr:uid="{00000000-0005-0000-0000-000096750000}"/>
    <cellStyle name="Обычный 10 3 2 2" xfId="30103" xr:uid="{00000000-0005-0000-0000-000097750000}"/>
    <cellStyle name="Обычный 10 3 3" xfId="30104" xr:uid="{00000000-0005-0000-0000-000098750000}"/>
    <cellStyle name="Обычный 10 4" xfId="30105" xr:uid="{00000000-0005-0000-0000-000099750000}"/>
    <cellStyle name="Обычный 10 4 2" xfId="30106" xr:uid="{00000000-0005-0000-0000-00009A750000}"/>
    <cellStyle name="Обычный 10 5" xfId="30107" xr:uid="{00000000-0005-0000-0000-00009B750000}"/>
    <cellStyle name="Обычный 10 5 2" xfId="30108" xr:uid="{00000000-0005-0000-0000-00009C750000}"/>
    <cellStyle name="Обычный 10 6" xfId="30109" xr:uid="{00000000-0005-0000-0000-00009D750000}"/>
    <cellStyle name="Обычный 10 6 2" xfId="30110" xr:uid="{00000000-0005-0000-0000-00009E750000}"/>
    <cellStyle name="Обычный 11" xfId="30111" xr:uid="{00000000-0005-0000-0000-00009F750000}"/>
    <cellStyle name="Обычный 11 2" xfId="30112" xr:uid="{00000000-0005-0000-0000-0000A0750000}"/>
    <cellStyle name="Обычный 11 2 2" xfId="30113" xr:uid="{00000000-0005-0000-0000-0000A1750000}"/>
    <cellStyle name="Обычный 11 2 2 2" xfId="30114" xr:uid="{00000000-0005-0000-0000-0000A2750000}"/>
    <cellStyle name="Обычный 11 2 3" xfId="30115" xr:uid="{00000000-0005-0000-0000-0000A3750000}"/>
    <cellStyle name="Обычный 11 2 3 2" xfId="30116" xr:uid="{00000000-0005-0000-0000-0000A4750000}"/>
    <cellStyle name="Обычный 11 2 4" xfId="30117" xr:uid="{00000000-0005-0000-0000-0000A5750000}"/>
    <cellStyle name="Обычный 11 2 4 2" xfId="30118" xr:uid="{00000000-0005-0000-0000-0000A6750000}"/>
    <cellStyle name="Обычный 11 3" xfId="30119" xr:uid="{00000000-0005-0000-0000-0000A7750000}"/>
    <cellStyle name="Обычный 11 3 2" xfId="30120" xr:uid="{00000000-0005-0000-0000-0000A8750000}"/>
    <cellStyle name="Обычный 11 3 2 2" xfId="30121" xr:uid="{00000000-0005-0000-0000-0000A9750000}"/>
    <cellStyle name="Обычный 11 3 3" xfId="30122" xr:uid="{00000000-0005-0000-0000-0000AA750000}"/>
    <cellStyle name="Обычный 11 4" xfId="30123" xr:uid="{00000000-0005-0000-0000-0000AB750000}"/>
    <cellStyle name="Обычный 11 4 2" xfId="30124" xr:uid="{00000000-0005-0000-0000-0000AC750000}"/>
    <cellStyle name="Обычный 11 5" xfId="30125" xr:uid="{00000000-0005-0000-0000-0000AD750000}"/>
    <cellStyle name="Обычный 11 5 2" xfId="30126" xr:uid="{00000000-0005-0000-0000-0000AE750000}"/>
    <cellStyle name="Обычный 11 6" xfId="30127" xr:uid="{00000000-0005-0000-0000-0000AF750000}"/>
    <cellStyle name="Обычный 11 6 2" xfId="30128" xr:uid="{00000000-0005-0000-0000-0000B0750000}"/>
    <cellStyle name="Обычный 12" xfId="30129" xr:uid="{00000000-0005-0000-0000-0000B1750000}"/>
    <cellStyle name="Обычный 12 2" xfId="30130" xr:uid="{00000000-0005-0000-0000-0000B2750000}"/>
    <cellStyle name="Обычный 12 2 2" xfId="30131" xr:uid="{00000000-0005-0000-0000-0000B3750000}"/>
    <cellStyle name="Обычный 12 2 2 2" xfId="30132" xr:uid="{00000000-0005-0000-0000-0000B4750000}"/>
    <cellStyle name="Обычный 12 2 3" xfId="30133" xr:uid="{00000000-0005-0000-0000-0000B5750000}"/>
    <cellStyle name="Обычный 12 2 3 2" xfId="30134" xr:uid="{00000000-0005-0000-0000-0000B6750000}"/>
    <cellStyle name="Обычный 12 2 4" xfId="30135" xr:uid="{00000000-0005-0000-0000-0000B7750000}"/>
    <cellStyle name="Обычный 12 2 4 2" xfId="30136" xr:uid="{00000000-0005-0000-0000-0000B8750000}"/>
    <cellStyle name="Обычный 12 3" xfId="30137" xr:uid="{00000000-0005-0000-0000-0000B9750000}"/>
    <cellStyle name="Обычный 12 3 2" xfId="30138" xr:uid="{00000000-0005-0000-0000-0000BA750000}"/>
    <cellStyle name="Обычный 12 3 2 2" xfId="30139" xr:uid="{00000000-0005-0000-0000-0000BB750000}"/>
    <cellStyle name="Обычный 12 3 3" xfId="30140" xr:uid="{00000000-0005-0000-0000-0000BC750000}"/>
    <cellStyle name="Обычный 12 4" xfId="30141" xr:uid="{00000000-0005-0000-0000-0000BD750000}"/>
    <cellStyle name="Обычный 12 4 2" xfId="30142" xr:uid="{00000000-0005-0000-0000-0000BE750000}"/>
    <cellStyle name="Обычный 12 5" xfId="30143" xr:uid="{00000000-0005-0000-0000-0000BF750000}"/>
    <cellStyle name="Обычный 12 5 2" xfId="30144" xr:uid="{00000000-0005-0000-0000-0000C0750000}"/>
    <cellStyle name="Обычный 12 6" xfId="30145" xr:uid="{00000000-0005-0000-0000-0000C1750000}"/>
    <cellStyle name="Обычный 12 6 2" xfId="30146" xr:uid="{00000000-0005-0000-0000-0000C2750000}"/>
    <cellStyle name="Обычный 13" xfId="30147" xr:uid="{00000000-0005-0000-0000-0000C3750000}"/>
    <cellStyle name="Обычный 13 2" xfId="30148" xr:uid="{00000000-0005-0000-0000-0000C4750000}"/>
    <cellStyle name="Обычный 13 2 2" xfId="30149" xr:uid="{00000000-0005-0000-0000-0000C5750000}"/>
    <cellStyle name="Обычный 13 2 2 2" xfId="30150" xr:uid="{00000000-0005-0000-0000-0000C6750000}"/>
    <cellStyle name="Обычный 13 2 3" xfId="30151" xr:uid="{00000000-0005-0000-0000-0000C7750000}"/>
    <cellStyle name="Обычный 13 2 3 2" xfId="30152" xr:uid="{00000000-0005-0000-0000-0000C8750000}"/>
    <cellStyle name="Обычный 13 2 4" xfId="30153" xr:uid="{00000000-0005-0000-0000-0000C9750000}"/>
    <cellStyle name="Обычный 13 2 4 2" xfId="30154" xr:uid="{00000000-0005-0000-0000-0000CA750000}"/>
    <cellStyle name="Обычный 13 3" xfId="30155" xr:uid="{00000000-0005-0000-0000-0000CB750000}"/>
    <cellStyle name="Обычный 13 3 2" xfId="30156" xr:uid="{00000000-0005-0000-0000-0000CC750000}"/>
    <cellStyle name="Обычный 13 3 2 2" xfId="30157" xr:uid="{00000000-0005-0000-0000-0000CD750000}"/>
    <cellStyle name="Обычный 13 3 3" xfId="30158" xr:uid="{00000000-0005-0000-0000-0000CE750000}"/>
    <cellStyle name="Обычный 13 4" xfId="30159" xr:uid="{00000000-0005-0000-0000-0000CF750000}"/>
    <cellStyle name="Обычный 13 4 2" xfId="30160" xr:uid="{00000000-0005-0000-0000-0000D0750000}"/>
    <cellStyle name="Обычный 13 5" xfId="30161" xr:uid="{00000000-0005-0000-0000-0000D1750000}"/>
    <cellStyle name="Обычный 13 5 2" xfId="30162" xr:uid="{00000000-0005-0000-0000-0000D2750000}"/>
    <cellStyle name="Обычный 13 6" xfId="30163" xr:uid="{00000000-0005-0000-0000-0000D3750000}"/>
    <cellStyle name="Обычный 13 6 2" xfId="30164" xr:uid="{00000000-0005-0000-0000-0000D4750000}"/>
    <cellStyle name="Обычный 14" xfId="30165" xr:uid="{00000000-0005-0000-0000-0000D5750000}"/>
    <cellStyle name="Обычный 14 2" xfId="30166" xr:uid="{00000000-0005-0000-0000-0000D6750000}"/>
    <cellStyle name="Обычный 14 2 2" xfId="30167" xr:uid="{00000000-0005-0000-0000-0000D7750000}"/>
    <cellStyle name="Обычный 14 2 2 2" xfId="30168" xr:uid="{00000000-0005-0000-0000-0000D8750000}"/>
    <cellStyle name="Обычный 14 2 3" xfId="30169" xr:uid="{00000000-0005-0000-0000-0000D9750000}"/>
    <cellStyle name="Обычный 14 2 3 2" xfId="30170" xr:uid="{00000000-0005-0000-0000-0000DA750000}"/>
    <cellStyle name="Обычный 14 2 4" xfId="30171" xr:uid="{00000000-0005-0000-0000-0000DB750000}"/>
    <cellStyle name="Обычный 14 2 4 2" xfId="30172" xr:uid="{00000000-0005-0000-0000-0000DC750000}"/>
    <cellStyle name="Обычный 14 3" xfId="30173" xr:uid="{00000000-0005-0000-0000-0000DD750000}"/>
    <cellStyle name="Обычный 14 3 2" xfId="30174" xr:uid="{00000000-0005-0000-0000-0000DE750000}"/>
    <cellStyle name="Обычный 14 3 2 2" xfId="30175" xr:uid="{00000000-0005-0000-0000-0000DF750000}"/>
    <cellStyle name="Обычный 14 3 3" xfId="30176" xr:uid="{00000000-0005-0000-0000-0000E0750000}"/>
    <cellStyle name="Обычный 14 4" xfId="30177" xr:uid="{00000000-0005-0000-0000-0000E1750000}"/>
    <cellStyle name="Обычный 14 4 2" xfId="30178" xr:uid="{00000000-0005-0000-0000-0000E2750000}"/>
    <cellStyle name="Обычный 14 5" xfId="30179" xr:uid="{00000000-0005-0000-0000-0000E3750000}"/>
    <cellStyle name="Обычный 14 5 2" xfId="30180" xr:uid="{00000000-0005-0000-0000-0000E4750000}"/>
    <cellStyle name="Обычный 14 6" xfId="30181" xr:uid="{00000000-0005-0000-0000-0000E5750000}"/>
    <cellStyle name="Обычный 14 6 2" xfId="30182" xr:uid="{00000000-0005-0000-0000-0000E6750000}"/>
    <cellStyle name="Обычный 15" xfId="30183" xr:uid="{00000000-0005-0000-0000-0000E7750000}"/>
    <cellStyle name="Обычный 15 2" xfId="30184" xr:uid="{00000000-0005-0000-0000-0000E8750000}"/>
    <cellStyle name="Обычный 15 2 2" xfId="30185" xr:uid="{00000000-0005-0000-0000-0000E9750000}"/>
    <cellStyle name="Обычный 15 2 2 2" xfId="30186" xr:uid="{00000000-0005-0000-0000-0000EA750000}"/>
    <cellStyle name="Обычный 15 2 3" xfId="30187" xr:uid="{00000000-0005-0000-0000-0000EB750000}"/>
    <cellStyle name="Обычный 15 2 3 2" xfId="30188" xr:uid="{00000000-0005-0000-0000-0000EC750000}"/>
    <cellStyle name="Обычный 15 2 4" xfId="30189" xr:uid="{00000000-0005-0000-0000-0000ED750000}"/>
    <cellStyle name="Обычный 15 2 4 2" xfId="30190" xr:uid="{00000000-0005-0000-0000-0000EE750000}"/>
    <cellStyle name="Обычный 15 3" xfId="30191" xr:uid="{00000000-0005-0000-0000-0000EF750000}"/>
    <cellStyle name="Обычный 15 3 2" xfId="30192" xr:uid="{00000000-0005-0000-0000-0000F0750000}"/>
    <cellStyle name="Обычный 15 3 2 2" xfId="30193" xr:uid="{00000000-0005-0000-0000-0000F1750000}"/>
    <cellStyle name="Обычный 15 3 3" xfId="30194" xr:uid="{00000000-0005-0000-0000-0000F2750000}"/>
    <cellStyle name="Обычный 15 4" xfId="30195" xr:uid="{00000000-0005-0000-0000-0000F3750000}"/>
    <cellStyle name="Обычный 15 4 2" xfId="30196" xr:uid="{00000000-0005-0000-0000-0000F4750000}"/>
    <cellStyle name="Обычный 15 5" xfId="30197" xr:uid="{00000000-0005-0000-0000-0000F5750000}"/>
    <cellStyle name="Обычный 15 5 2" xfId="30198" xr:uid="{00000000-0005-0000-0000-0000F6750000}"/>
    <cellStyle name="Обычный 15 6" xfId="30199" xr:uid="{00000000-0005-0000-0000-0000F7750000}"/>
    <cellStyle name="Обычный 15 6 2" xfId="30200" xr:uid="{00000000-0005-0000-0000-0000F8750000}"/>
    <cellStyle name="Обычный 16" xfId="30201" xr:uid="{00000000-0005-0000-0000-0000F9750000}"/>
    <cellStyle name="Обычный 16 2" xfId="30202" xr:uid="{00000000-0005-0000-0000-0000FA750000}"/>
    <cellStyle name="Обычный 16 2 2" xfId="30203" xr:uid="{00000000-0005-0000-0000-0000FB750000}"/>
    <cellStyle name="Обычный 16 2 2 2" xfId="30204" xr:uid="{00000000-0005-0000-0000-0000FC750000}"/>
    <cellStyle name="Обычный 16 2 3" xfId="30205" xr:uid="{00000000-0005-0000-0000-0000FD750000}"/>
    <cellStyle name="Обычный 16 2 3 2" xfId="30206" xr:uid="{00000000-0005-0000-0000-0000FE750000}"/>
    <cellStyle name="Обычный 16 2 4" xfId="30207" xr:uid="{00000000-0005-0000-0000-0000FF750000}"/>
    <cellStyle name="Обычный 16 2 4 2" xfId="30208" xr:uid="{00000000-0005-0000-0000-000000760000}"/>
    <cellStyle name="Обычный 16 3" xfId="30209" xr:uid="{00000000-0005-0000-0000-000001760000}"/>
    <cellStyle name="Обычный 16 3 2" xfId="30210" xr:uid="{00000000-0005-0000-0000-000002760000}"/>
    <cellStyle name="Обычный 16 3 2 2" xfId="30211" xr:uid="{00000000-0005-0000-0000-000003760000}"/>
    <cellStyle name="Обычный 16 3 3" xfId="30212" xr:uid="{00000000-0005-0000-0000-000004760000}"/>
    <cellStyle name="Обычный 16 4" xfId="30213" xr:uid="{00000000-0005-0000-0000-000005760000}"/>
    <cellStyle name="Обычный 16 4 2" xfId="30214" xr:uid="{00000000-0005-0000-0000-000006760000}"/>
    <cellStyle name="Обычный 16 5" xfId="30215" xr:uid="{00000000-0005-0000-0000-000007760000}"/>
    <cellStyle name="Обычный 16 5 2" xfId="30216" xr:uid="{00000000-0005-0000-0000-000008760000}"/>
    <cellStyle name="Обычный 16 6" xfId="30217" xr:uid="{00000000-0005-0000-0000-000009760000}"/>
    <cellStyle name="Обычный 16 6 2" xfId="30218" xr:uid="{00000000-0005-0000-0000-00000A760000}"/>
    <cellStyle name="Обычный 17" xfId="30219" xr:uid="{00000000-0005-0000-0000-00000B760000}"/>
    <cellStyle name="Обычный 17 2" xfId="30220" xr:uid="{00000000-0005-0000-0000-00000C760000}"/>
    <cellStyle name="Обычный 17 2 2" xfId="30221" xr:uid="{00000000-0005-0000-0000-00000D760000}"/>
    <cellStyle name="Обычный 17 2 2 2" xfId="30222" xr:uid="{00000000-0005-0000-0000-00000E760000}"/>
    <cellStyle name="Обычный 17 2 3" xfId="30223" xr:uid="{00000000-0005-0000-0000-00000F760000}"/>
    <cellStyle name="Обычный 17 2 3 2" xfId="30224" xr:uid="{00000000-0005-0000-0000-000010760000}"/>
    <cellStyle name="Обычный 17 2 4" xfId="30225" xr:uid="{00000000-0005-0000-0000-000011760000}"/>
    <cellStyle name="Обычный 17 2 4 2" xfId="30226" xr:uid="{00000000-0005-0000-0000-000012760000}"/>
    <cellStyle name="Обычный 17 3" xfId="30227" xr:uid="{00000000-0005-0000-0000-000013760000}"/>
    <cellStyle name="Обычный 17 3 2" xfId="30228" xr:uid="{00000000-0005-0000-0000-000014760000}"/>
    <cellStyle name="Обычный 17 3 2 2" xfId="30229" xr:uid="{00000000-0005-0000-0000-000015760000}"/>
    <cellStyle name="Обычный 17 3 3" xfId="30230" xr:uid="{00000000-0005-0000-0000-000016760000}"/>
    <cellStyle name="Обычный 17 4" xfId="30231" xr:uid="{00000000-0005-0000-0000-000017760000}"/>
    <cellStyle name="Обычный 17 4 2" xfId="30232" xr:uid="{00000000-0005-0000-0000-000018760000}"/>
    <cellStyle name="Обычный 17 5" xfId="30233" xr:uid="{00000000-0005-0000-0000-000019760000}"/>
    <cellStyle name="Обычный 17 5 2" xfId="30234" xr:uid="{00000000-0005-0000-0000-00001A760000}"/>
    <cellStyle name="Обычный 17 6" xfId="30235" xr:uid="{00000000-0005-0000-0000-00001B760000}"/>
    <cellStyle name="Обычный 17 6 2" xfId="30236" xr:uid="{00000000-0005-0000-0000-00001C760000}"/>
    <cellStyle name="Обычный 18" xfId="30237" xr:uid="{00000000-0005-0000-0000-00001D760000}"/>
    <cellStyle name="Обычный 18 2" xfId="30238" xr:uid="{00000000-0005-0000-0000-00001E760000}"/>
    <cellStyle name="Обычный 18 2 2" xfId="30239" xr:uid="{00000000-0005-0000-0000-00001F760000}"/>
    <cellStyle name="Обычный 18 2 2 2" xfId="30240" xr:uid="{00000000-0005-0000-0000-000020760000}"/>
    <cellStyle name="Обычный 18 2 3" xfId="30241" xr:uid="{00000000-0005-0000-0000-000021760000}"/>
    <cellStyle name="Обычный 18 2 3 2" xfId="30242" xr:uid="{00000000-0005-0000-0000-000022760000}"/>
    <cellStyle name="Обычный 18 2 4" xfId="30243" xr:uid="{00000000-0005-0000-0000-000023760000}"/>
    <cellStyle name="Обычный 18 2 4 2" xfId="30244" xr:uid="{00000000-0005-0000-0000-000024760000}"/>
    <cellStyle name="Обычный 18 3" xfId="30245" xr:uid="{00000000-0005-0000-0000-000025760000}"/>
    <cellStyle name="Обычный 18 3 2" xfId="30246" xr:uid="{00000000-0005-0000-0000-000026760000}"/>
    <cellStyle name="Обычный 18 3 2 2" xfId="30247" xr:uid="{00000000-0005-0000-0000-000027760000}"/>
    <cellStyle name="Обычный 18 3 3" xfId="30248" xr:uid="{00000000-0005-0000-0000-000028760000}"/>
    <cellStyle name="Обычный 18 4" xfId="30249" xr:uid="{00000000-0005-0000-0000-000029760000}"/>
    <cellStyle name="Обычный 18 4 2" xfId="30250" xr:uid="{00000000-0005-0000-0000-00002A760000}"/>
    <cellStyle name="Обычный 18 5" xfId="30251" xr:uid="{00000000-0005-0000-0000-00002B760000}"/>
    <cellStyle name="Обычный 18 5 2" xfId="30252" xr:uid="{00000000-0005-0000-0000-00002C760000}"/>
    <cellStyle name="Обычный 18 6" xfId="30253" xr:uid="{00000000-0005-0000-0000-00002D760000}"/>
    <cellStyle name="Обычный 18 6 2" xfId="30254" xr:uid="{00000000-0005-0000-0000-00002E760000}"/>
    <cellStyle name="Обычный 19" xfId="30255" xr:uid="{00000000-0005-0000-0000-00002F760000}"/>
    <cellStyle name="Обычный 19 2" xfId="30256" xr:uid="{00000000-0005-0000-0000-000030760000}"/>
    <cellStyle name="Обычный 19 2 2" xfId="30257" xr:uid="{00000000-0005-0000-0000-000031760000}"/>
    <cellStyle name="Обычный 19 2 2 2" xfId="30258" xr:uid="{00000000-0005-0000-0000-000032760000}"/>
    <cellStyle name="Обычный 19 2 3" xfId="30259" xr:uid="{00000000-0005-0000-0000-000033760000}"/>
    <cellStyle name="Обычный 19 2 3 2" xfId="30260" xr:uid="{00000000-0005-0000-0000-000034760000}"/>
    <cellStyle name="Обычный 19 2 4" xfId="30261" xr:uid="{00000000-0005-0000-0000-000035760000}"/>
    <cellStyle name="Обычный 19 2 4 2" xfId="30262" xr:uid="{00000000-0005-0000-0000-000036760000}"/>
    <cellStyle name="Обычный 19 3" xfId="30263" xr:uid="{00000000-0005-0000-0000-000037760000}"/>
    <cellStyle name="Обычный 19 3 2" xfId="30264" xr:uid="{00000000-0005-0000-0000-000038760000}"/>
    <cellStyle name="Обычный 19 3 2 2" xfId="30265" xr:uid="{00000000-0005-0000-0000-000039760000}"/>
    <cellStyle name="Обычный 19 3 3" xfId="30266" xr:uid="{00000000-0005-0000-0000-00003A760000}"/>
    <cellStyle name="Обычный 19 4" xfId="30267" xr:uid="{00000000-0005-0000-0000-00003B760000}"/>
    <cellStyle name="Обычный 19 4 2" xfId="30268" xr:uid="{00000000-0005-0000-0000-00003C760000}"/>
    <cellStyle name="Обычный 19 5" xfId="30269" xr:uid="{00000000-0005-0000-0000-00003D760000}"/>
    <cellStyle name="Обычный 19 5 2" xfId="30270" xr:uid="{00000000-0005-0000-0000-00003E760000}"/>
    <cellStyle name="Обычный 19 6" xfId="30271" xr:uid="{00000000-0005-0000-0000-00003F760000}"/>
    <cellStyle name="Обычный 19 6 2" xfId="30272" xr:uid="{00000000-0005-0000-0000-000040760000}"/>
    <cellStyle name="Обычный 2" xfId="30273" xr:uid="{00000000-0005-0000-0000-000041760000}"/>
    <cellStyle name="Обычный 2 2" xfId="30274" xr:uid="{00000000-0005-0000-0000-000042760000}"/>
    <cellStyle name="Обычный 2 2 2" xfId="30275" xr:uid="{00000000-0005-0000-0000-000043760000}"/>
    <cellStyle name="Обычный 2 2 2 2" xfId="30276" xr:uid="{00000000-0005-0000-0000-000044760000}"/>
    <cellStyle name="Обычный 2 2 2 3" xfId="30277" xr:uid="{00000000-0005-0000-0000-000045760000}"/>
    <cellStyle name="Обычный 2 2 3" xfId="30278" xr:uid="{00000000-0005-0000-0000-000046760000}"/>
    <cellStyle name="Обычный 2 2 3 2" xfId="30279" xr:uid="{00000000-0005-0000-0000-000047760000}"/>
    <cellStyle name="Обычный 2 2 4" xfId="30280" xr:uid="{00000000-0005-0000-0000-000048760000}"/>
    <cellStyle name="Обычный 2 2 4 2" xfId="30281" xr:uid="{00000000-0005-0000-0000-000049760000}"/>
    <cellStyle name="Обычный 2 2 5" xfId="30282" xr:uid="{00000000-0005-0000-0000-00004A760000}"/>
    <cellStyle name="Обычный 2 3" xfId="30283" xr:uid="{00000000-0005-0000-0000-00004B760000}"/>
    <cellStyle name="Обычный 2 3 2" xfId="30284" xr:uid="{00000000-0005-0000-0000-00004C760000}"/>
    <cellStyle name="Обычный 2 3 2 2" xfId="30285" xr:uid="{00000000-0005-0000-0000-00004D760000}"/>
    <cellStyle name="Обычный 2 3 3" xfId="30286" xr:uid="{00000000-0005-0000-0000-00004E760000}"/>
    <cellStyle name="Обычный 2 3 4" xfId="30287" xr:uid="{00000000-0005-0000-0000-00004F760000}"/>
    <cellStyle name="Обычный 2 4" xfId="30288" xr:uid="{00000000-0005-0000-0000-000050760000}"/>
    <cellStyle name="Обычный 2 4 2" xfId="30289" xr:uid="{00000000-0005-0000-0000-000051760000}"/>
    <cellStyle name="Обычный 2 4 3" xfId="30290" xr:uid="{00000000-0005-0000-0000-000052760000}"/>
    <cellStyle name="Обычный 2 5" xfId="30291" xr:uid="{00000000-0005-0000-0000-000053760000}"/>
    <cellStyle name="Обычный 2 5 2" xfId="30292" xr:uid="{00000000-0005-0000-0000-000054760000}"/>
    <cellStyle name="Обычный 2 6" xfId="30293" xr:uid="{00000000-0005-0000-0000-000055760000}"/>
    <cellStyle name="Обычный 2 6 2" xfId="30294" xr:uid="{00000000-0005-0000-0000-000056760000}"/>
    <cellStyle name="Обычный 2 7" xfId="30295" xr:uid="{00000000-0005-0000-0000-000057760000}"/>
    <cellStyle name="Обычный 20" xfId="30296" xr:uid="{00000000-0005-0000-0000-000058760000}"/>
    <cellStyle name="Обычный 20 2" xfId="30297" xr:uid="{00000000-0005-0000-0000-000059760000}"/>
    <cellStyle name="Обычный 20 2 2" xfId="30298" xr:uid="{00000000-0005-0000-0000-00005A760000}"/>
    <cellStyle name="Обычный 20 2 2 2" xfId="30299" xr:uid="{00000000-0005-0000-0000-00005B760000}"/>
    <cellStyle name="Обычный 20 2 3" xfId="30300" xr:uid="{00000000-0005-0000-0000-00005C760000}"/>
    <cellStyle name="Обычный 20 2 3 2" xfId="30301" xr:uid="{00000000-0005-0000-0000-00005D760000}"/>
    <cellStyle name="Обычный 20 2 4" xfId="30302" xr:uid="{00000000-0005-0000-0000-00005E760000}"/>
    <cellStyle name="Обычный 20 2 4 2" xfId="30303" xr:uid="{00000000-0005-0000-0000-00005F760000}"/>
    <cellStyle name="Обычный 20 3" xfId="30304" xr:uid="{00000000-0005-0000-0000-000060760000}"/>
    <cellStyle name="Обычный 20 3 2" xfId="30305" xr:uid="{00000000-0005-0000-0000-000061760000}"/>
    <cellStyle name="Обычный 20 3 2 2" xfId="30306" xr:uid="{00000000-0005-0000-0000-000062760000}"/>
    <cellStyle name="Обычный 20 3 3" xfId="30307" xr:uid="{00000000-0005-0000-0000-000063760000}"/>
    <cellStyle name="Обычный 20 4" xfId="30308" xr:uid="{00000000-0005-0000-0000-000064760000}"/>
    <cellStyle name="Обычный 20 4 2" xfId="30309" xr:uid="{00000000-0005-0000-0000-000065760000}"/>
    <cellStyle name="Обычный 20 5" xfId="30310" xr:uid="{00000000-0005-0000-0000-000066760000}"/>
    <cellStyle name="Обычный 20 5 2" xfId="30311" xr:uid="{00000000-0005-0000-0000-000067760000}"/>
    <cellStyle name="Обычный 20 6" xfId="30312" xr:uid="{00000000-0005-0000-0000-000068760000}"/>
    <cellStyle name="Обычный 20 6 2" xfId="30313" xr:uid="{00000000-0005-0000-0000-000069760000}"/>
    <cellStyle name="Обычный 21" xfId="30314" xr:uid="{00000000-0005-0000-0000-00006A760000}"/>
    <cellStyle name="Обычный 21 2" xfId="30315" xr:uid="{00000000-0005-0000-0000-00006B760000}"/>
    <cellStyle name="Обычный 21 2 2" xfId="30316" xr:uid="{00000000-0005-0000-0000-00006C760000}"/>
    <cellStyle name="Обычный 21 2 2 2" xfId="30317" xr:uid="{00000000-0005-0000-0000-00006D760000}"/>
    <cellStyle name="Обычный 21 2 2 3" xfId="30318" xr:uid="{00000000-0005-0000-0000-00006E760000}"/>
    <cellStyle name="Обычный 21 2 3" xfId="30319" xr:uid="{00000000-0005-0000-0000-00006F760000}"/>
    <cellStyle name="Обычный 21 2 3 2" xfId="30320" xr:uid="{00000000-0005-0000-0000-000070760000}"/>
    <cellStyle name="Обычный 21 2 3 3" xfId="30321" xr:uid="{00000000-0005-0000-0000-000071760000}"/>
    <cellStyle name="Обычный 21 2 4" xfId="30322" xr:uid="{00000000-0005-0000-0000-000072760000}"/>
    <cellStyle name="Обычный 21 2 4 2" xfId="30323" xr:uid="{00000000-0005-0000-0000-000073760000}"/>
    <cellStyle name="Обычный 21 2 5" xfId="30324" xr:uid="{00000000-0005-0000-0000-000074760000}"/>
    <cellStyle name="Обычный 21 2 5 2" xfId="30325" xr:uid="{00000000-0005-0000-0000-000075760000}"/>
    <cellStyle name="Обычный 21 2 6" xfId="30326" xr:uid="{00000000-0005-0000-0000-000076760000}"/>
    <cellStyle name="Обычный 21 2 7" xfId="30327" xr:uid="{00000000-0005-0000-0000-000077760000}"/>
    <cellStyle name="Обычный 21 3" xfId="30328" xr:uid="{00000000-0005-0000-0000-000078760000}"/>
    <cellStyle name="Обычный 21 3 2" xfId="30329" xr:uid="{00000000-0005-0000-0000-000079760000}"/>
    <cellStyle name="Обычный 21 3 2 2" xfId="30330" xr:uid="{00000000-0005-0000-0000-00007A760000}"/>
    <cellStyle name="Обычный 21 3 2 3" xfId="30331" xr:uid="{00000000-0005-0000-0000-00007B760000}"/>
    <cellStyle name="Обычный 21 3 3" xfId="30332" xr:uid="{00000000-0005-0000-0000-00007C760000}"/>
    <cellStyle name="Обычный 21 3 4" xfId="30333" xr:uid="{00000000-0005-0000-0000-00007D760000}"/>
    <cellStyle name="Обычный 21 4" xfId="30334" xr:uid="{00000000-0005-0000-0000-00007E760000}"/>
    <cellStyle name="Обычный 21 4 2" xfId="30335" xr:uid="{00000000-0005-0000-0000-00007F760000}"/>
    <cellStyle name="Обычный 21 4 3" xfId="30336" xr:uid="{00000000-0005-0000-0000-000080760000}"/>
    <cellStyle name="Обычный 21 5" xfId="30337" xr:uid="{00000000-0005-0000-0000-000081760000}"/>
    <cellStyle name="Обычный 21 5 2" xfId="30338" xr:uid="{00000000-0005-0000-0000-000082760000}"/>
    <cellStyle name="Обычный 21 5 3" xfId="30339" xr:uid="{00000000-0005-0000-0000-000083760000}"/>
    <cellStyle name="Обычный 21 6" xfId="30340" xr:uid="{00000000-0005-0000-0000-000084760000}"/>
    <cellStyle name="Обычный 21 6 2" xfId="30341" xr:uid="{00000000-0005-0000-0000-000085760000}"/>
    <cellStyle name="Обычный 21 7" xfId="30342" xr:uid="{00000000-0005-0000-0000-000086760000}"/>
    <cellStyle name="Обычный 21 7 2" xfId="30343" xr:uid="{00000000-0005-0000-0000-000087760000}"/>
    <cellStyle name="Обычный 21 8" xfId="30344" xr:uid="{00000000-0005-0000-0000-000088760000}"/>
    <cellStyle name="Обычный 21 9" xfId="30345" xr:uid="{00000000-0005-0000-0000-000089760000}"/>
    <cellStyle name="Обычный 22" xfId="30346" xr:uid="{00000000-0005-0000-0000-00008A760000}"/>
    <cellStyle name="Обычный 22 2" xfId="30347" xr:uid="{00000000-0005-0000-0000-00008B760000}"/>
    <cellStyle name="Обычный 22 2 2" xfId="30348" xr:uid="{00000000-0005-0000-0000-00008C760000}"/>
    <cellStyle name="Обычный 22 3" xfId="30349" xr:uid="{00000000-0005-0000-0000-00008D760000}"/>
    <cellStyle name="Обычный 22 4" xfId="30350" xr:uid="{00000000-0005-0000-0000-00008E760000}"/>
    <cellStyle name="Обычный 23" xfId="30351" xr:uid="{00000000-0005-0000-0000-00008F760000}"/>
    <cellStyle name="Обычный 23 2" xfId="30352" xr:uid="{00000000-0005-0000-0000-000090760000}"/>
    <cellStyle name="Обычный 23 2 2" xfId="30353" xr:uid="{00000000-0005-0000-0000-000091760000}"/>
    <cellStyle name="Обычный 23 2 2 2" xfId="30354" xr:uid="{00000000-0005-0000-0000-000092760000}"/>
    <cellStyle name="Обычный 23 2 2 3" xfId="30355" xr:uid="{00000000-0005-0000-0000-000093760000}"/>
    <cellStyle name="Обычный 23 2 3" xfId="30356" xr:uid="{00000000-0005-0000-0000-000094760000}"/>
    <cellStyle name="Обычный 23 3" xfId="30357" xr:uid="{00000000-0005-0000-0000-000095760000}"/>
    <cellStyle name="Обычный 23 3 2" xfId="30358" xr:uid="{00000000-0005-0000-0000-000096760000}"/>
    <cellStyle name="Обычный 23 4" xfId="30359" xr:uid="{00000000-0005-0000-0000-000097760000}"/>
    <cellStyle name="Обычный 24" xfId="30360" xr:uid="{00000000-0005-0000-0000-000098760000}"/>
    <cellStyle name="Обычный 24 2" xfId="30361" xr:uid="{00000000-0005-0000-0000-000099760000}"/>
    <cellStyle name="Обычный 25" xfId="30362" xr:uid="{00000000-0005-0000-0000-00009A760000}"/>
    <cellStyle name="Обычный 25 2" xfId="30363" xr:uid="{00000000-0005-0000-0000-00009B760000}"/>
    <cellStyle name="Обычный 25 3" xfId="30364" xr:uid="{00000000-0005-0000-0000-00009C760000}"/>
    <cellStyle name="Обычный 26" xfId="30365" xr:uid="{00000000-0005-0000-0000-00009D760000}"/>
    <cellStyle name="Обычный 26 2" xfId="30366" xr:uid="{00000000-0005-0000-0000-00009E760000}"/>
    <cellStyle name="Обычный 26 3" xfId="30367" xr:uid="{00000000-0005-0000-0000-00009F760000}"/>
    <cellStyle name="Обычный 27" xfId="30368" xr:uid="{00000000-0005-0000-0000-0000A0760000}"/>
    <cellStyle name="Обычный 27 2" xfId="30369" xr:uid="{00000000-0005-0000-0000-0000A1760000}"/>
    <cellStyle name="Обычный 27 3" xfId="30370" xr:uid="{00000000-0005-0000-0000-0000A2760000}"/>
    <cellStyle name="Обычный 28" xfId="30371" xr:uid="{00000000-0005-0000-0000-0000A3760000}"/>
    <cellStyle name="Обычный 28 2" xfId="30372" xr:uid="{00000000-0005-0000-0000-0000A4760000}"/>
    <cellStyle name="Обычный 29" xfId="30373" xr:uid="{00000000-0005-0000-0000-0000A5760000}"/>
    <cellStyle name="Обычный 3" xfId="30374" xr:uid="{00000000-0005-0000-0000-0000A6760000}"/>
    <cellStyle name="Обычный 3 2" xfId="30375" xr:uid="{00000000-0005-0000-0000-0000A7760000}"/>
    <cellStyle name="Обычный 3 2 2" xfId="30376" xr:uid="{00000000-0005-0000-0000-0000A8760000}"/>
    <cellStyle name="Обычный 3 2 3" xfId="30377" xr:uid="{00000000-0005-0000-0000-0000A9760000}"/>
    <cellStyle name="Обычный 3 2 4" xfId="30378" xr:uid="{00000000-0005-0000-0000-0000AA760000}"/>
    <cellStyle name="Обычный 3 3" xfId="30379" xr:uid="{00000000-0005-0000-0000-0000AB760000}"/>
    <cellStyle name="Обычный 3 3 2" xfId="30380" xr:uid="{00000000-0005-0000-0000-0000AC760000}"/>
    <cellStyle name="Обычный 3 3 3" xfId="30381" xr:uid="{00000000-0005-0000-0000-0000AD760000}"/>
    <cellStyle name="Обычный 3 3 4" xfId="30382" xr:uid="{00000000-0005-0000-0000-0000AE760000}"/>
    <cellStyle name="Обычный 3 4" xfId="30383" xr:uid="{00000000-0005-0000-0000-0000AF760000}"/>
    <cellStyle name="Обычный 3 4 2" xfId="30384" xr:uid="{00000000-0005-0000-0000-0000B0760000}"/>
    <cellStyle name="Обычный 3 4 3" xfId="30385" xr:uid="{00000000-0005-0000-0000-0000B1760000}"/>
    <cellStyle name="Обычный 3 4 4" xfId="30386" xr:uid="{00000000-0005-0000-0000-0000B2760000}"/>
    <cellStyle name="Обычный 3 5" xfId="30387" xr:uid="{00000000-0005-0000-0000-0000B3760000}"/>
    <cellStyle name="Обычный 3 5 2" xfId="30388" xr:uid="{00000000-0005-0000-0000-0000B4760000}"/>
    <cellStyle name="Обычный 3 6" xfId="30389" xr:uid="{00000000-0005-0000-0000-0000B5760000}"/>
    <cellStyle name="Обычный 3 7" xfId="30390" xr:uid="{00000000-0005-0000-0000-0000B6760000}"/>
    <cellStyle name="Обычный 30" xfId="30391" xr:uid="{00000000-0005-0000-0000-0000B7760000}"/>
    <cellStyle name="Обычный 31" xfId="30392" xr:uid="{00000000-0005-0000-0000-0000B8760000}"/>
    <cellStyle name="Обычный 32" xfId="30393" xr:uid="{00000000-0005-0000-0000-0000B9760000}"/>
    <cellStyle name="Обычный 33" xfId="30394" xr:uid="{00000000-0005-0000-0000-0000BA760000}"/>
    <cellStyle name="Обычный 4" xfId="30395" xr:uid="{00000000-0005-0000-0000-0000BB760000}"/>
    <cellStyle name="Обычный 4 2" xfId="30396" xr:uid="{00000000-0005-0000-0000-0000BC760000}"/>
    <cellStyle name="Обычный 4 2 2" xfId="30397" xr:uid="{00000000-0005-0000-0000-0000BD760000}"/>
    <cellStyle name="Обычный 4 2 3" xfId="30398" xr:uid="{00000000-0005-0000-0000-0000BE760000}"/>
    <cellStyle name="Обычный 4 3" xfId="30399" xr:uid="{00000000-0005-0000-0000-0000BF760000}"/>
    <cellStyle name="Обычный 4 3 2" xfId="30400" xr:uid="{00000000-0005-0000-0000-0000C0760000}"/>
    <cellStyle name="Обычный 4 4" xfId="30401" xr:uid="{00000000-0005-0000-0000-0000C1760000}"/>
    <cellStyle name="Обычный 4 4 2" xfId="30402" xr:uid="{00000000-0005-0000-0000-0000C2760000}"/>
    <cellStyle name="Обычный 5" xfId="30403" xr:uid="{00000000-0005-0000-0000-0000C3760000}"/>
    <cellStyle name="Обычный 5 2" xfId="30404" xr:uid="{00000000-0005-0000-0000-0000C4760000}"/>
    <cellStyle name="Обычный 5 2 2" xfId="30405" xr:uid="{00000000-0005-0000-0000-0000C5760000}"/>
    <cellStyle name="Обычный 5 2 2 2" xfId="30406" xr:uid="{00000000-0005-0000-0000-0000C6760000}"/>
    <cellStyle name="Обычный 5 2 3" xfId="30407" xr:uid="{00000000-0005-0000-0000-0000C7760000}"/>
    <cellStyle name="Обычный 5 2 3 2" xfId="30408" xr:uid="{00000000-0005-0000-0000-0000C8760000}"/>
    <cellStyle name="Обычный 5 2 4" xfId="30409" xr:uid="{00000000-0005-0000-0000-0000C9760000}"/>
    <cellStyle name="Обычный 5 2 4 2" xfId="30410" xr:uid="{00000000-0005-0000-0000-0000CA760000}"/>
    <cellStyle name="Обычный 5 3" xfId="30411" xr:uid="{00000000-0005-0000-0000-0000CB760000}"/>
    <cellStyle name="Обычный 5 3 2" xfId="30412" xr:uid="{00000000-0005-0000-0000-0000CC760000}"/>
    <cellStyle name="Обычный 5 3 2 2" xfId="30413" xr:uid="{00000000-0005-0000-0000-0000CD760000}"/>
    <cellStyle name="Обычный 5 3 3" xfId="30414" xr:uid="{00000000-0005-0000-0000-0000CE760000}"/>
    <cellStyle name="Обычный 5 4" xfId="30415" xr:uid="{00000000-0005-0000-0000-0000CF760000}"/>
    <cellStyle name="Обычный 5 4 2" xfId="30416" xr:uid="{00000000-0005-0000-0000-0000D0760000}"/>
    <cellStyle name="Обычный 5 5" xfId="30417" xr:uid="{00000000-0005-0000-0000-0000D1760000}"/>
    <cellStyle name="Обычный 5 5 2" xfId="30418" xr:uid="{00000000-0005-0000-0000-0000D2760000}"/>
    <cellStyle name="Обычный 5 6" xfId="30419" xr:uid="{00000000-0005-0000-0000-0000D3760000}"/>
    <cellStyle name="Обычный 5 6 2" xfId="30420" xr:uid="{00000000-0005-0000-0000-0000D4760000}"/>
    <cellStyle name="Обычный 6" xfId="30421" xr:uid="{00000000-0005-0000-0000-0000D5760000}"/>
    <cellStyle name="Обычный 6 2" xfId="30422" xr:uid="{00000000-0005-0000-0000-0000D6760000}"/>
    <cellStyle name="Обычный 6 2 2" xfId="30423" xr:uid="{00000000-0005-0000-0000-0000D7760000}"/>
    <cellStyle name="Обычный 6 2 2 2" xfId="30424" xr:uid="{00000000-0005-0000-0000-0000D8760000}"/>
    <cellStyle name="Обычный 6 2 3" xfId="30425" xr:uid="{00000000-0005-0000-0000-0000D9760000}"/>
    <cellStyle name="Обычный 6 2 3 2" xfId="30426" xr:uid="{00000000-0005-0000-0000-0000DA760000}"/>
    <cellStyle name="Обычный 6 2 4" xfId="30427" xr:uid="{00000000-0005-0000-0000-0000DB760000}"/>
    <cellStyle name="Обычный 6 2 4 2" xfId="30428" xr:uid="{00000000-0005-0000-0000-0000DC760000}"/>
    <cellStyle name="Обычный 6 3" xfId="30429" xr:uid="{00000000-0005-0000-0000-0000DD760000}"/>
    <cellStyle name="Обычный 6 3 2" xfId="30430" xr:uid="{00000000-0005-0000-0000-0000DE760000}"/>
    <cellStyle name="Обычный 6 3 2 2" xfId="30431" xr:uid="{00000000-0005-0000-0000-0000DF760000}"/>
    <cellStyle name="Обычный 6 3 3" xfId="30432" xr:uid="{00000000-0005-0000-0000-0000E0760000}"/>
    <cellStyle name="Обычный 6 4" xfId="30433" xr:uid="{00000000-0005-0000-0000-0000E1760000}"/>
    <cellStyle name="Обычный 6 4 2" xfId="30434" xr:uid="{00000000-0005-0000-0000-0000E2760000}"/>
    <cellStyle name="Обычный 6 5" xfId="30435" xr:uid="{00000000-0005-0000-0000-0000E3760000}"/>
    <cellStyle name="Обычный 6 5 2" xfId="30436" xr:uid="{00000000-0005-0000-0000-0000E4760000}"/>
    <cellStyle name="Обычный 6 6" xfId="30437" xr:uid="{00000000-0005-0000-0000-0000E5760000}"/>
    <cellStyle name="Обычный 6 6 2" xfId="30438" xr:uid="{00000000-0005-0000-0000-0000E6760000}"/>
    <cellStyle name="Обычный 7" xfId="30439" xr:uid="{00000000-0005-0000-0000-0000E7760000}"/>
    <cellStyle name="Обычный 7 2" xfId="30440" xr:uid="{00000000-0005-0000-0000-0000E8760000}"/>
    <cellStyle name="Обычный 7 2 2" xfId="30441" xr:uid="{00000000-0005-0000-0000-0000E9760000}"/>
    <cellStyle name="Обычный 7 2 2 2" xfId="30442" xr:uid="{00000000-0005-0000-0000-0000EA760000}"/>
    <cellStyle name="Обычный 7 2 3" xfId="30443" xr:uid="{00000000-0005-0000-0000-0000EB760000}"/>
    <cellStyle name="Обычный 7 2 3 2" xfId="30444" xr:uid="{00000000-0005-0000-0000-0000EC760000}"/>
    <cellStyle name="Обычный 7 2 4" xfId="30445" xr:uid="{00000000-0005-0000-0000-0000ED760000}"/>
    <cellStyle name="Обычный 7 2 4 2" xfId="30446" xr:uid="{00000000-0005-0000-0000-0000EE760000}"/>
    <cellStyle name="Обычный 7 3" xfId="30447" xr:uid="{00000000-0005-0000-0000-0000EF760000}"/>
    <cellStyle name="Обычный 7 3 2" xfId="30448" xr:uid="{00000000-0005-0000-0000-0000F0760000}"/>
    <cellStyle name="Обычный 7 3 2 2" xfId="30449" xr:uid="{00000000-0005-0000-0000-0000F1760000}"/>
    <cellStyle name="Обычный 7 3 3" xfId="30450" xr:uid="{00000000-0005-0000-0000-0000F2760000}"/>
    <cellStyle name="Обычный 7 4" xfId="30451" xr:uid="{00000000-0005-0000-0000-0000F3760000}"/>
    <cellStyle name="Обычный 7 4 2" xfId="30452" xr:uid="{00000000-0005-0000-0000-0000F4760000}"/>
    <cellStyle name="Обычный 7 5" xfId="30453" xr:uid="{00000000-0005-0000-0000-0000F5760000}"/>
    <cellStyle name="Обычный 7 5 2" xfId="30454" xr:uid="{00000000-0005-0000-0000-0000F6760000}"/>
    <cellStyle name="Обычный 7 6" xfId="30455" xr:uid="{00000000-0005-0000-0000-0000F7760000}"/>
    <cellStyle name="Обычный 7 6 2" xfId="30456" xr:uid="{00000000-0005-0000-0000-0000F8760000}"/>
    <cellStyle name="Обычный 8" xfId="30457" xr:uid="{00000000-0005-0000-0000-0000F9760000}"/>
    <cellStyle name="Обычный 8 2" xfId="30458" xr:uid="{00000000-0005-0000-0000-0000FA760000}"/>
    <cellStyle name="Обычный 8 2 2" xfId="30459" xr:uid="{00000000-0005-0000-0000-0000FB760000}"/>
    <cellStyle name="Обычный 8 2 2 2" xfId="30460" xr:uid="{00000000-0005-0000-0000-0000FC760000}"/>
    <cellStyle name="Обычный 8 2 3" xfId="30461" xr:uid="{00000000-0005-0000-0000-0000FD760000}"/>
    <cellStyle name="Обычный 8 2 3 2" xfId="30462" xr:uid="{00000000-0005-0000-0000-0000FE760000}"/>
    <cellStyle name="Обычный 8 2 4" xfId="30463" xr:uid="{00000000-0005-0000-0000-0000FF760000}"/>
    <cellStyle name="Обычный 8 2 4 2" xfId="30464" xr:uid="{00000000-0005-0000-0000-000000770000}"/>
    <cellStyle name="Обычный 8 3" xfId="30465" xr:uid="{00000000-0005-0000-0000-000001770000}"/>
    <cellStyle name="Обычный 8 3 2" xfId="30466" xr:uid="{00000000-0005-0000-0000-000002770000}"/>
    <cellStyle name="Обычный 8 3 2 2" xfId="30467" xr:uid="{00000000-0005-0000-0000-000003770000}"/>
    <cellStyle name="Обычный 8 3 3" xfId="30468" xr:uid="{00000000-0005-0000-0000-000004770000}"/>
    <cellStyle name="Обычный 8 4" xfId="30469" xr:uid="{00000000-0005-0000-0000-000005770000}"/>
    <cellStyle name="Обычный 8 4 2" xfId="30470" xr:uid="{00000000-0005-0000-0000-000006770000}"/>
    <cellStyle name="Обычный 8 5" xfId="30471" xr:uid="{00000000-0005-0000-0000-000007770000}"/>
    <cellStyle name="Обычный 8 5 2" xfId="30472" xr:uid="{00000000-0005-0000-0000-000008770000}"/>
    <cellStyle name="Обычный 8 6" xfId="30473" xr:uid="{00000000-0005-0000-0000-000009770000}"/>
    <cellStyle name="Обычный 8 6 2" xfId="30474" xr:uid="{00000000-0005-0000-0000-00000A770000}"/>
    <cellStyle name="Обычный 9" xfId="30475" xr:uid="{00000000-0005-0000-0000-00000B770000}"/>
    <cellStyle name="Обычный 9 2" xfId="30476" xr:uid="{00000000-0005-0000-0000-00000C770000}"/>
    <cellStyle name="Обычный 9 2 2" xfId="30477" xr:uid="{00000000-0005-0000-0000-00000D770000}"/>
    <cellStyle name="Обычный 9 2 2 2" xfId="30478" xr:uid="{00000000-0005-0000-0000-00000E770000}"/>
    <cellStyle name="Обычный 9 2 3" xfId="30479" xr:uid="{00000000-0005-0000-0000-00000F770000}"/>
    <cellStyle name="Обычный 9 2 3 2" xfId="30480" xr:uid="{00000000-0005-0000-0000-000010770000}"/>
    <cellStyle name="Обычный 9 2 4" xfId="30481" xr:uid="{00000000-0005-0000-0000-000011770000}"/>
    <cellStyle name="Обычный 9 2 4 2" xfId="30482" xr:uid="{00000000-0005-0000-0000-000012770000}"/>
    <cellStyle name="Обычный 9 3" xfId="30483" xr:uid="{00000000-0005-0000-0000-000013770000}"/>
    <cellStyle name="Обычный 9 3 2" xfId="30484" xr:uid="{00000000-0005-0000-0000-000014770000}"/>
    <cellStyle name="Обычный 9 3 2 2" xfId="30485" xr:uid="{00000000-0005-0000-0000-000015770000}"/>
    <cellStyle name="Обычный 9 3 3" xfId="30486" xr:uid="{00000000-0005-0000-0000-000016770000}"/>
    <cellStyle name="Обычный 9 4" xfId="30487" xr:uid="{00000000-0005-0000-0000-000017770000}"/>
    <cellStyle name="Обычный 9 4 2" xfId="30488" xr:uid="{00000000-0005-0000-0000-000018770000}"/>
    <cellStyle name="Обычный 9 5" xfId="30489" xr:uid="{00000000-0005-0000-0000-000019770000}"/>
    <cellStyle name="Обычный 9 5 2" xfId="30490" xr:uid="{00000000-0005-0000-0000-00001A770000}"/>
    <cellStyle name="Обычный 9 6" xfId="30491" xr:uid="{00000000-0005-0000-0000-00001B770000}"/>
    <cellStyle name="Обычный 9 6 2" xfId="30492" xr:uid="{00000000-0005-0000-0000-00001C770000}"/>
    <cellStyle name="Обычный_КАМАЗ" xfId="30493" xr:uid="{00000000-0005-0000-0000-00001D770000}"/>
    <cellStyle name="Плохой 2" xfId="30494" xr:uid="{00000000-0005-0000-0000-00001E770000}"/>
    <cellStyle name="Пояснение 2" xfId="30495" xr:uid="{00000000-0005-0000-0000-00001F770000}"/>
    <cellStyle name="Примечание 2" xfId="30496" xr:uid="{00000000-0005-0000-0000-000020770000}"/>
    <cellStyle name="Примечание 2 2" xfId="30497" xr:uid="{00000000-0005-0000-0000-000021770000}"/>
    <cellStyle name="Примечание 2 2 2" xfId="30498" xr:uid="{00000000-0005-0000-0000-000022770000}"/>
    <cellStyle name="Примечание 2 2 2 2" xfId="30499" xr:uid="{00000000-0005-0000-0000-000023770000}"/>
    <cellStyle name="Примечание 2 2 2 3" xfId="30500" xr:uid="{00000000-0005-0000-0000-000024770000}"/>
    <cellStyle name="Примечание 2 2 2 4" xfId="30501" xr:uid="{00000000-0005-0000-0000-000025770000}"/>
    <cellStyle name="Примечание 2 2 2 5" xfId="30502" xr:uid="{00000000-0005-0000-0000-000026770000}"/>
    <cellStyle name="Примечание 2 2 2 6" xfId="30503" xr:uid="{00000000-0005-0000-0000-000027770000}"/>
    <cellStyle name="Примечание 2 2 3" xfId="30504" xr:uid="{00000000-0005-0000-0000-000028770000}"/>
    <cellStyle name="Примечание 2 2 4" xfId="30505" xr:uid="{00000000-0005-0000-0000-000029770000}"/>
    <cellStyle name="Примечание 2 2 5" xfId="30506" xr:uid="{00000000-0005-0000-0000-00002A770000}"/>
    <cellStyle name="Примечание 2 2 6" xfId="30507" xr:uid="{00000000-0005-0000-0000-00002B770000}"/>
    <cellStyle name="Примечание 2 2 7" xfId="30508" xr:uid="{00000000-0005-0000-0000-00002C770000}"/>
    <cellStyle name="Примечание 2 2 8" xfId="30509" xr:uid="{00000000-0005-0000-0000-00002D770000}"/>
    <cellStyle name="Примечание 2 3" xfId="30510" xr:uid="{00000000-0005-0000-0000-00002E770000}"/>
    <cellStyle name="Примечание 2 3 2" xfId="30511" xr:uid="{00000000-0005-0000-0000-00002F770000}"/>
    <cellStyle name="Примечание 2 3 3" xfId="30512" xr:uid="{00000000-0005-0000-0000-000030770000}"/>
    <cellStyle name="Примечание 2 3 4" xfId="30513" xr:uid="{00000000-0005-0000-0000-000031770000}"/>
    <cellStyle name="Примечание 2 3 5" xfId="30514" xr:uid="{00000000-0005-0000-0000-000032770000}"/>
    <cellStyle name="Примечание 2 3 6" xfId="30515" xr:uid="{00000000-0005-0000-0000-000033770000}"/>
    <cellStyle name="Примечание 2 4" xfId="30516" xr:uid="{00000000-0005-0000-0000-000034770000}"/>
    <cellStyle name="Примечание 2 5" xfId="30517" xr:uid="{00000000-0005-0000-0000-000035770000}"/>
    <cellStyle name="Примечание 2 6" xfId="30518" xr:uid="{00000000-0005-0000-0000-000036770000}"/>
    <cellStyle name="Примечание 2 7" xfId="30519" xr:uid="{00000000-0005-0000-0000-000037770000}"/>
    <cellStyle name="Примечание 2 8" xfId="30520" xr:uid="{00000000-0005-0000-0000-000038770000}"/>
    <cellStyle name="Примечание 2 9" xfId="30521" xr:uid="{00000000-0005-0000-0000-000039770000}"/>
    <cellStyle name="Примечание 3" xfId="30522" xr:uid="{00000000-0005-0000-0000-00003A770000}"/>
    <cellStyle name="Процентный 2" xfId="30523" xr:uid="{00000000-0005-0000-0000-00003B770000}"/>
    <cellStyle name="Процентный 2 2" xfId="30524" xr:uid="{00000000-0005-0000-0000-00003C770000}"/>
    <cellStyle name="Процентный 3" xfId="30525" xr:uid="{00000000-0005-0000-0000-00003D770000}"/>
    <cellStyle name="Процентный 3 2" xfId="30526" xr:uid="{00000000-0005-0000-0000-00003E770000}"/>
    <cellStyle name="Процентный 4" xfId="30527" xr:uid="{00000000-0005-0000-0000-00003F770000}"/>
    <cellStyle name="Процентный 5" xfId="30528" xr:uid="{00000000-0005-0000-0000-000040770000}"/>
    <cellStyle name="Процентный 6" xfId="30529" xr:uid="{00000000-0005-0000-0000-000041770000}"/>
    <cellStyle name="Связанная ячейка 2" xfId="30530" xr:uid="{00000000-0005-0000-0000-000042770000}"/>
    <cellStyle name="Стиль 1" xfId="30531" xr:uid="{00000000-0005-0000-0000-000043770000}"/>
    <cellStyle name="Стиль 1 2" xfId="30532" xr:uid="{00000000-0005-0000-0000-000044770000}"/>
    <cellStyle name="Стиль 1 3" xfId="30533" xr:uid="{00000000-0005-0000-0000-000045770000}"/>
    <cellStyle name="Стиль 1 4" xfId="30534" xr:uid="{00000000-0005-0000-0000-000046770000}"/>
    <cellStyle name="Текст предупреждения 2" xfId="30535" xr:uid="{00000000-0005-0000-0000-000047770000}"/>
    <cellStyle name="Тысячи [0]_ UPL-98 Cherk" xfId="30536" xr:uid="{00000000-0005-0000-0000-000048770000}"/>
    <cellStyle name="Тысячи_ UPL-98 Cherk" xfId="30537" xr:uid="{00000000-0005-0000-0000-000049770000}"/>
    <cellStyle name="Финансовый 10" xfId="30538" xr:uid="{00000000-0005-0000-0000-00004A770000}"/>
    <cellStyle name="Финансовый 10 2" xfId="30539" xr:uid="{00000000-0005-0000-0000-00004B770000}"/>
    <cellStyle name="Финансовый 11" xfId="30540" xr:uid="{00000000-0005-0000-0000-00004C770000}"/>
    <cellStyle name="Финансовый 11 2" xfId="30541" xr:uid="{00000000-0005-0000-0000-00004D770000}"/>
    <cellStyle name="Финансовый 12" xfId="30542" xr:uid="{00000000-0005-0000-0000-00004E770000}"/>
    <cellStyle name="Финансовый 12 2" xfId="30543" xr:uid="{00000000-0005-0000-0000-00004F770000}"/>
    <cellStyle name="Финансовый 13" xfId="30544" xr:uid="{00000000-0005-0000-0000-000050770000}"/>
    <cellStyle name="Финансовый 2" xfId="30545" xr:uid="{00000000-0005-0000-0000-000051770000}"/>
    <cellStyle name="Финансовый 2 2" xfId="30546" xr:uid="{00000000-0005-0000-0000-000052770000}"/>
    <cellStyle name="Финансовый 2 2 2" xfId="30547" xr:uid="{00000000-0005-0000-0000-000053770000}"/>
    <cellStyle name="Финансовый 2 2 3" xfId="30548" xr:uid="{00000000-0005-0000-0000-000054770000}"/>
    <cellStyle name="Финансовый 2 3" xfId="30549" xr:uid="{00000000-0005-0000-0000-000055770000}"/>
    <cellStyle name="Финансовый 2 3 2" xfId="30550" xr:uid="{00000000-0005-0000-0000-000056770000}"/>
    <cellStyle name="Финансовый 2 4" xfId="30551" xr:uid="{00000000-0005-0000-0000-000057770000}"/>
    <cellStyle name="Финансовый 2 4 2" xfId="30552" xr:uid="{00000000-0005-0000-0000-000058770000}"/>
    <cellStyle name="Финансовый 3" xfId="30553" xr:uid="{00000000-0005-0000-0000-000059770000}"/>
    <cellStyle name="Финансовый 3 2" xfId="30554" xr:uid="{00000000-0005-0000-0000-00005A770000}"/>
    <cellStyle name="Финансовый 3 2 2" xfId="30555" xr:uid="{00000000-0005-0000-0000-00005B770000}"/>
    <cellStyle name="Финансовый 3 2 2 2" xfId="30556" xr:uid="{00000000-0005-0000-0000-00005C770000}"/>
    <cellStyle name="Финансовый 3 2 3" xfId="30557" xr:uid="{00000000-0005-0000-0000-00005D770000}"/>
    <cellStyle name="Финансовый 3 2 3 2" xfId="30558" xr:uid="{00000000-0005-0000-0000-00005E770000}"/>
    <cellStyle name="Финансовый 3 2 4" xfId="30559" xr:uid="{00000000-0005-0000-0000-00005F770000}"/>
    <cellStyle name="Финансовый 3 2 4 2" xfId="30560" xr:uid="{00000000-0005-0000-0000-000060770000}"/>
    <cellStyle name="Финансовый 3 3" xfId="30561" xr:uid="{00000000-0005-0000-0000-000061770000}"/>
    <cellStyle name="Финансовый 3 3 2" xfId="30562" xr:uid="{00000000-0005-0000-0000-000062770000}"/>
    <cellStyle name="Финансовый 3 3 2 2" xfId="30563" xr:uid="{00000000-0005-0000-0000-000063770000}"/>
    <cellStyle name="Финансовый 3 3 3" xfId="30564" xr:uid="{00000000-0005-0000-0000-000064770000}"/>
    <cellStyle name="Финансовый 3 4" xfId="30565" xr:uid="{00000000-0005-0000-0000-000065770000}"/>
    <cellStyle name="Финансовый 3 4 2" xfId="30566" xr:uid="{00000000-0005-0000-0000-000066770000}"/>
    <cellStyle name="Финансовый 3 5" xfId="30567" xr:uid="{00000000-0005-0000-0000-000067770000}"/>
    <cellStyle name="Финансовый 3 5 2" xfId="30568" xr:uid="{00000000-0005-0000-0000-000068770000}"/>
    <cellStyle name="Финансовый 3 6" xfId="30569" xr:uid="{00000000-0005-0000-0000-000069770000}"/>
    <cellStyle name="Финансовый 3 6 2" xfId="30570" xr:uid="{00000000-0005-0000-0000-00006A770000}"/>
    <cellStyle name="Финансовый 4" xfId="30571" xr:uid="{00000000-0005-0000-0000-00006B770000}"/>
    <cellStyle name="Финансовый 4 2" xfId="30572" xr:uid="{00000000-0005-0000-0000-00006C770000}"/>
    <cellStyle name="Финансовый 4 2 2" xfId="30573" xr:uid="{00000000-0005-0000-0000-00006D770000}"/>
    <cellStyle name="Финансовый 4 2 2 2" xfId="30574" xr:uid="{00000000-0005-0000-0000-00006E770000}"/>
    <cellStyle name="Финансовый 4 2 2 2 2" xfId="30575" xr:uid="{00000000-0005-0000-0000-00006F770000}"/>
    <cellStyle name="Финансовый 4 2 2 3" xfId="30576" xr:uid="{00000000-0005-0000-0000-000070770000}"/>
    <cellStyle name="Финансовый 4 2 2 4" xfId="30577" xr:uid="{00000000-0005-0000-0000-000071770000}"/>
    <cellStyle name="Финансовый 4 2 2 5" xfId="30578" xr:uid="{00000000-0005-0000-0000-000072770000}"/>
    <cellStyle name="Финансовый 4 2 2 6" xfId="30579" xr:uid="{00000000-0005-0000-0000-000073770000}"/>
    <cellStyle name="Финансовый 4 2 3" xfId="30580" xr:uid="{00000000-0005-0000-0000-000074770000}"/>
    <cellStyle name="Финансовый 4 2 3 2" xfId="30581" xr:uid="{00000000-0005-0000-0000-000075770000}"/>
    <cellStyle name="Финансовый 4 2 4" xfId="30582" xr:uid="{00000000-0005-0000-0000-000076770000}"/>
    <cellStyle name="Финансовый 4 2 5" xfId="30583" xr:uid="{00000000-0005-0000-0000-000077770000}"/>
    <cellStyle name="Финансовый 4 2 6" xfId="30584" xr:uid="{00000000-0005-0000-0000-000078770000}"/>
    <cellStyle name="Финансовый 4 2 7" xfId="30585" xr:uid="{00000000-0005-0000-0000-000079770000}"/>
    <cellStyle name="Финансовый 4 3" xfId="30586" xr:uid="{00000000-0005-0000-0000-00007A770000}"/>
    <cellStyle name="Финансовый 4 3 2" xfId="30587" xr:uid="{00000000-0005-0000-0000-00007B770000}"/>
    <cellStyle name="Финансовый 4 3 2 2" xfId="30588" xr:uid="{00000000-0005-0000-0000-00007C770000}"/>
    <cellStyle name="Финансовый 4 3 3" xfId="30589" xr:uid="{00000000-0005-0000-0000-00007D770000}"/>
    <cellStyle name="Финансовый 4 3 4" xfId="30590" xr:uid="{00000000-0005-0000-0000-00007E770000}"/>
    <cellStyle name="Финансовый 4 3 5" xfId="30591" xr:uid="{00000000-0005-0000-0000-00007F770000}"/>
    <cellStyle name="Финансовый 4 3 6" xfId="30592" xr:uid="{00000000-0005-0000-0000-000080770000}"/>
    <cellStyle name="Финансовый 4 4" xfId="30593" xr:uid="{00000000-0005-0000-0000-000081770000}"/>
    <cellStyle name="Финансовый 4 4 2" xfId="30594" xr:uid="{00000000-0005-0000-0000-000082770000}"/>
    <cellStyle name="Финансовый 4 4 3" xfId="30595" xr:uid="{00000000-0005-0000-0000-000083770000}"/>
    <cellStyle name="Финансовый 4 4 4" xfId="30596" xr:uid="{00000000-0005-0000-0000-000084770000}"/>
    <cellStyle name="Финансовый 4 4 5" xfId="30597" xr:uid="{00000000-0005-0000-0000-000085770000}"/>
    <cellStyle name="Финансовый 4 5" xfId="30598" xr:uid="{00000000-0005-0000-0000-000086770000}"/>
    <cellStyle name="Финансовый 4 5 2" xfId="30599" xr:uid="{00000000-0005-0000-0000-000087770000}"/>
    <cellStyle name="Финансовый 4 5 3" xfId="30600" xr:uid="{00000000-0005-0000-0000-000088770000}"/>
    <cellStyle name="Финансовый 4 6" xfId="30601" xr:uid="{00000000-0005-0000-0000-000089770000}"/>
    <cellStyle name="Финансовый 4 6 2" xfId="30602" xr:uid="{00000000-0005-0000-0000-00008A770000}"/>
    <cellStyle name="Финансовый 4 6 3" xfId="30603" xr:uid="{00000000-0005-0000-0000-00008B770000}"/>
    <cellStyle name="Финансовый 4 7" xfId="30604" xr:uid="{00000000-0005-0000-0000-00008C770000}"/>
    <cellStyle name="Финансовый 4 7 2" xfId="30605" xr:uid="{00000000-0005-0000-0000-00008D770000}"/>
    <cellStyle name="Финансовый 4 8" xfId="30606" xr:uid="{00000000-0005-0000-0000-00008E770000}"/>
    <cellStyle name="Финансовый 4 9" xfId="30607" xr:uid="{00000000-0005-0000-0000-00008F770000}"/>
    <cellStyle name="Финансовый 5" xfId="30608" xr:uid="{00000000-0005-0000-0000-000090770000}"/>
    <cellStyle name="Финансовый 5 2" xfId="30609" xr:uid="{00000000-0005-0000-0000-000091770000}"/>
    <cellStyle name="Финансовый 5 2 2" xfId="30610" xr:uid="{00000000-0005-0000-0000-000092770000}"/>
    <cellStyle name="Финансовый 5 2 2 2" xfId="30611" xr:uid="{00000000-0005-0000-0000-000093770000}"/>
    <cellStyle name="Финансовый 5 2 2 2 2" xfId="30612" xr:uid="{00000000-0005-0000-0000-000094770000}"/>
    <cellStyle name="Финансовый 5 2 2 3" xfId="30613" xr:uid="{00000000-0005-0000-0000-000095770000}"/>
    <cellStyle name="Финансовый 5 2 3" xfId="30614" xr:uid="{00000000-0005-0000-0000-000096770000}"/>
    <cellStyle name="Финансовый 5 2 3 2" xfId="30615" xr:uid="{00000000-0005-0000-0000-000097770000}"/>
    <cellStyle name="Финансовый 5 2 4" xfId="30616" xr:uid="{00000000-0005-0000-0000-000098770000}"/>
    <cellStyle name="Финансовый 5 2 5" xfId="30617" xr:uid="{00000000-0005-0000-0000-000099770000}"/>
    <cellStyle name="Финансовый 5 2 6" xfId="30618" xr:uid="{00000000-0005-0000-0000-00009A770000}"/>
    <cellStyle name="Финансовый 5 2 7" xfId="30619" xr:uid="{00000000-0005-0000-0000-00009B770000}"/>
    <cellStyle name="Финансовый 5 3" xfId="30620" xr:uid="{00000000-0005-0000-0000-00009C770000}"/>
    <cellStyle name="Финансовый 5 3 2" xfId="30621" xr:uid="{00000000-0005-0000-0000-00009D770000}"/>
    <cellStyle name="Финансовый 5 3 2 2" xfId="30622" xr:uid="{00000000-0005-0000-0000-00009E770000}"/>
    <cellStyle name="Финансовый 5 3 3" xfId="30623" xr:uid="{00000000-0005-0000-0000-00009F770000}"/>
    <cellStyle name="Финансовый 5 3 4" xfId="30624" xr:uid="{00000000-0005-0000-0000-0000A0770000}"/>
    <cellStyle name="Финансовый 5 3 5" xfId="30625" xr:uid="{00000000-0005-0000-0000-0000A1770000}"/>
    <cellStyle name="Финансовый 5 3 6" xfId="30626" xr:uid="{00000000-0005-0000-0000-0000A2770000}"/>
    <cellStyle name="Финансовый 5 4" xfId="30627" xr:uid="{00000000-0005-0000-0000-0000A3770000}"/>
    <cellStyle name="Финансовый 5 4 2" xfId="30628" xr:uid="{00000000-0005-0000-0000-0000A4770000}"/>
    <cellStyle name="Финансовый 5 5" xfId="30629" xr:uid="{00000000-0005-0000-0000-0000A5770000}"/>
    <cellStyle name="Финансовый 5 6" xfId="30630" xr:uid="{00000000-0005-0000-0000-0000A6770000}"/>
    <cellStyle name="Финансовый 5 7" xfId="30631" xr:uid="{00000000-0005-0000-0000-0000A7770000}"/>
    <cellStyle name="Финансовый 5 8" xfId="30632" xr:uid="{00000000-0005-0000-0000-0000A8770000}"/>
    <cellStyle name="Финансовый 6" xfId="30633" xr:uid="{00000000-0005-0000-0000-0000A9770000}"/>
    <cellStyle name="Финансовый 6 2" xfId="30634" xr:uid="{00000000-0005-0000-0000-0000AA770000}"/>
    <cellStyle name="Финансовый 6 2 2" xfId="30635" xr:uid="{00000000-0005-0000-0000-0000AB770000}"/>
    <cellStyle name="Финансовый 6 2 2 2" xfId="30636" xr:uid="{00000000-0005-0000-0000-0000AC770000}"/>
    <cellStyle name="Финансовый 6 2 3" xfId="30637" xr:uid="{00000000-0005-0000-0000-0000AD770000}"/>
    <cellStyle name="Финансовый 6 2 4" xfId="30638" xr:uid="{00000000-0005-0000-0000-0000AE770000}"/>
    <cellStyle name="Финансовый 6 2 5" xfId="30639" xr:uid="{00000000-0005-0000-0000-0000AF770000}"/>
    <cellStyle name="Финансовый 6 3" xfId="30640" xr:uid="{00000000-0005-0000-0000-0000B0770000}"/>
    <cellStyle name="Финансовый 6 3 2" xfId="30641" xr:uid="{00000000-0005-0000-0000-0000B1770000}"/>
    <cellStyle name="Финансовый 6 4" xfId="30642" xr:uid="{00000000-0005-0000-0000-0000B2770000}"/>
    <cellStyle name="Финансовый 6 5" xfId="30643" xr:uid="{00000000-0005-0000-0000-0000B3770000}"/>
    <cellStyle name="Финансовый 6 6" xfId="30644" xr:uid="{00000000-0005-0000-0000-0000B4770000}"/>
    <cellStyle name="Финансовый 6 7" xfId="30645" xr:uid="{00000000-0005-0000-0000-0000B5770000}"/>
    <cellStyle name="Финансовый 7" xfId="30646" xr:uid="{00000000-0005-0000-0000-0000B6770000}"/>
    <cellStyle name="Финансовый 7 2" xfId="30647" xr:uid="{00000000-0005-0000-0000-0000B7770000}"/>
    <cellStyle name="Финансовый 7 2 2" xfId="30648" xr:uid="{00000000-0005-0000-0000-0000B8770000}"/>
    <cellStyle name="Финансовый 7 2 2 2" xfId="30649" xr:uid="{00000000-0005-0000-0000-0000B9770000}"/>
    <cellStyle name="Финансовый 7 2 3" xfId="30650" xr:uid="{00000000-0005-0000-0000-0000BA770000}"/>
    <cellStyle name="Финансовый 7 3" xfId="30651" xr:uid="{00000000-0005-0000-0000-0000BB770000}"/>
    <cellStyle name="Финансовый 7 3 2" xfId="30652" xr:uid="{00000000-0005-0000-0000-0000BC770000}"/>
    <cellStyle name="Финансовый 7 4" xfId="30653" xr:uid="{00000000-0005-0000-0000-0000BD770000}"/>
    <cellStyle name="Финансовый 7 5" xfId="30654" xr:uid="{00000000-0005-0000-0000-0000BE770000}"/>
    <cellStyle name="Финансовый 7 6" xfId="30655" xr:uid="{00000000-0005-0000-0000-0000BF770000}"/>
    <cellStyle name="Финансовый 7 7" xfId="30656" xr:uid="{00000000-0005-0000-0000-0000C0770000}"/>
    <cellStyle name="Финансовый 8" xfId="30657" xr:uid="{00000000-0005-0000-0000-0000C1770000}"/>
    <cellStyle name="Финансовый 8 2" xfId="30658" xr:uid="{00000000-0005-0000-0000-0000C2770000}"/>
    <cellStyle name="Финансовый 8 3" xfId="30659" xr:uid="{00000000-0005-0000-0000-0000C3770000}"/>
    <cellStyle name="Финансовый 8 4" xfId="30660" xr:uid="{00000000-0005-0000-0000-0000C4770000}"/>
    <cellStyle name="Финансовый 9" xfId="30661" xr:uid="{00000000-0005-0000-0000-0000C5770000}"/>
    <cellStyle name="Финансовый 9 2" xfId="30662" xr:uid="{00000000-0005-0000-0000-0000C6770000}"/>
    <cellStyle name="Хороший 2" xfId="30663" xr:uid="{00000000-0005-0000-0000-0000C7770000}"/>
    <cellStyle name=" [0.00]_ Att. 1- Cover" xfId="30664" xr:uid="{00000000-0005-0000-0000-0000C8770000}"/>
    <cellStyle name="_ Att. 1- Cover" xfId="30665" xr:uid="{00000000-0005-0000-0000-0000C9770000}"/>
    <cellStyle name="?_ Att. 1- Cover" xfId="30666" xr:uid="{00000000-0005-0000-0000-0000CA770000}"/>
    <cellStyle name="똿뗦먛귟 [0.00]_PRODUCT DETAIL Q1" xfId="30667" xr:uid="{00000000-0005-0000-0000-0000CB770000}"/>
    <cellStyle name="똿뗦먛귟_PRODUCT DETAIL Q1" xfId="30668" xr:uid="{00000000-0005-0000-0000-0000CC770000}"/>
    <cellStyle name="믅됞 [0.00]_PRODUCT DETAIL Q1" xfId="30669" xr:uid="{00000000-0005-0000-0000-0000CD770000}"/>
    <cellStyle name="믅됞_PRODUCT DETAIL Q1" xfId="30670" xr:uid="{00000000-0005-0000-0000-0000CE770000}"/>
    <cellStyle name="백분율_95" xfId="30671" xr:uid="{00000000-0005-0000-0000-0000CF770000}"/>
    <cellStyle name="뷭?_BOOKSHIP" xfId="30672" xr:uid="{00000000-0005-0000-0000-0000D0770000}"/>
    <cellStyle name="쉼표 [0]_Apr AcFc_WKI" xfId="30673" xr:uid="{00000000-0005-0000-0000-0000D1770000}"/>
    <cellStyle name="콤마 [0]_1202" xfId="30674" xr:uid="{00000000-0005-0000-0000-0000D2770000}"/>
    <cellStyle name="콤마_1202" xfId="30675" xr:uid="{00000000-0005-0000-0000-0000D3770000}"/>
    <cellStyle name="통화 [0]_1202" xfId="30676" xr:uid="{00000000-0005-0000-0000-0000D4770000}"/>
    <cellStyle name="통화_1202" xfId="30677" xr:uid="{00000000-0005-0000-0000-0000D5770000}"/>
    <cellStyle name="표준_(정보부문)월별인원계획" xfId="30678" xr:uid="{00000000-0005-0000-0000-0000D6770000}"/>
    <cellStyle name="一般_060421-1(MONON)" xfId="30679" xr:uid="{00000000-0005-0000-0000-0000D7770000}"/>
    <cellStyle name="作业量为吨" xfId="30680" xr:uid="{00000000-0005-0000-0000-0000D8770000}"/>
    <cellStyle name="千位分隔 2" xfId="30681" xr:uid="{00000000-0005-0000-0000-0000D9770000}"/>
    <cellStyle name="千位分隔 2 10" xfId="30682" xr:uid="{00000000-0005-0000-0000-0000DA770000}"/>
    <cellStyle name="千位分隔 2 10 2" xfId="30683" xr:uid="{00000000-0005-0000-0000-0000DB770000}"/>
    <cellStyle name="千位分隔 2 11" xfId="30684" xr:uid="{00000000-0005-0000-0000-0000DC770000}"/>
    <cellStyle name="千位分隔 2 12" xfId="30685" xr:uid="{00000000-0005-0000-0000-0000DD770000}"/>
    <cellStyle name="千位分隔 2 2" xfId="30686" xr:uid="{00000000-0005-0000-0000-0000DE770000}"/>
    <cellStyle name="千位分隔 2 2 10" xfId="30687" xr:uid="{00000000-0005-0000-0000-0000DF770000}"/>
    <cellStyle name="千位分隔 2 2 2" xfId="30688" xr:uid="{00000000-0005-0000-0000-0000E0770000}"/>
    <cellStyle name="千位分隔 2 2 2 2" xfId="30689" xr:uid="{00000000-0005-0000-0000-0000E1770000}"/>
    <cellStyle name="千位分隔 2 2 2 2 2" xfId="30690" xr:uid="{00000000-0005-0000-0000-0000E2770000}"/>
    <cellStyle name="千位分隔 2 2 2 2 3" xfId="30691" xr:uid="{00000000-0005-0000-0000-0000E3770000}"/>
    <cellStyle name="千位分隔 2 2 2 2 4" xfId="30692" xr:uid="{00000000-0005-0000-0000-0000E4770000}"/>
    <cellStyle name="千位分隔 2 2 2 2 4 2" xfId="30693" xr:uid="{00000000-0005-0000-0000-0000E5770000}"/>
    <cellStyle name="千位分隔 2 2 2 3" xfId="30694" xr:uid="{00000000-0005-0000-0000-0000E6770000}"/>
    <cellStyle name="千位分隔 2 2 2 3 2" xfId="30695" xr:uid="{00000000-0005-0000-0000-0000E7770000}"/>
    <cellStyle name="千位分隔 2 2 2 3 2 2" xfId="30696" xr:uid="{00000000-0005-0000-0000-0000E8770000}"/>
    <cellStyle name="千位分隔 2 2 2 4" xfId="30697" xr:uid="{00000000-0005-0000-0000-0000E9770000}"/>
    <cellStyle name="千位分隔 2 2 2 5" xfId="30698" xr:uid="{00000000-0005-0000-0000-0000EA770000}"/>
    <cellStyle name="千位分隔 2 2 2 6" xfId="30699" xr:uid="{00000000-0005-0000-0000-0000EB770000}"/>
    <cellStyle name="千位分隔 2 2 2 7" xfId="30700" xr:uid="{00000000-0005-0000-0000-0000EC770000}"/>
    <cellStyle name="千位分隔 2 2 2 7 2" xfId="30701" xr:uid="{00000000-0005-0000-0000-0000ED770000}"/>
    <cellStyle name="千位分隔 2 2 3" xfId="30702" xr:uid="{00000000-0005-0000-0000-0000EE770000}"/>
    <cellStyle name="千位分隔 2 2 3 2" xfId="30703" xr:uid="{00000000-0005-0000-0000-0000EF770000}"/>
    <cellStyle name="千位分隔 2 2 3 3" xfId="30704" xr:uid="{00000000-0005-0000-0000-0000F0770000}"/>
    <cellStyle name="千位分隔 2 2 3 4" xfId="30705" xr:uid="{00000000-0005-0000-0000-0000F1770000}"/>
    <cellStyle name="千位分隔 2 2 3 4 2" xfId="30706" xr:uid="{00000000-0005-0000-0000-0000F2770000}"/>
    <cellStyle name="千位分隔 2 2 4" xfId="30707" xr:uid="{00000000-0005-0000-0000-0000F3770000}"/>
    <cellStyle name="千位分隔 2 2 4 2" xfId="30708" xr:uid="{00000000-0005-0000-0000-0000F4770000}"/>
    <cellStyle name="千位分隔 2 2 4 2 2" xfId="30709" xr:uid="{00000000-0005-0000-0000-0000F5770000}"/>
    <cellStyle name="千位分隔 2 2 5" xfId="30710" xr:uid="{00000000-0005-0000-0000-0000F6770000}"/>
    <cellStyle name="千位分隔 2 2 5 2" xfId="30711" xr:uid="{00000000-0005-0000-0000-0000F7770000}"/>
    <cellStyle name="千位分隔 2 2 5 2 2" xfId="30712" xr:uid="{00000000-0005-0000-0000-0000F8770000}"/>
    <cellStyle name="千位分隔 2 2 6" xfId="30713" xr:uid="{00000000-0005-0000-0000-0000F9770000}"/>
    <cellStyle name="千位分隔 2 2 6 2" xfId="30714" xr:uid="{00000000-0005-0000-0000-0000FA770000}"/>
    <cellStyle name="千位分隔 2 2 6 2 2" xfId="30715" xr:uid="{00000000-0005-0000-0000-0000FB770000}"/>
    <cellStyle name="千位分隔 2 2 7" xfId="30716" xr:uid="{00000000-0005-0000-0000-0000FC770000}"/>
    <cellStyle name="千位分隔 2 2 7 2" xfId="30717" xr:uid="{00000000-0005-0000-0000-0000FD770000}"/>
    <cellStyle name="千位分隔 2 2 7 3" xfId="30718" xr:uid="{00000000-0005-0000-0000-0000FE770000}"/>
    <cellStyle name="千位分隔 2 2 8" xfId="30719" xr:uid="{00000000-0005-0000-0000-0000FF770000}"/>
    <cellStyle name="千位分隔 2 2 8 2" xfId="30720" xr:uid="{00000000-0005-0000-0000-000000780000}"/>
    <cellStyle name="千位分隔 2 2 8 3" xfId="30721" xr:uid="{00000000-0005-0000-0000-000001780000}"/>
    <cellStyle name="千位分隔 2 2 9" xfId="30722" xr:uid="{00000000-0005-0000-0000-000002780000}"/>
    <cellStyle name="千位分隔 2 3" xfId="30723" xr:uid="{00000000-0005-0000-0000-000003780000}"/>
    <cellStyle name="千位分隔 2 3 2" xfId="30724" xr:uid="{00000000-0005-0000-0000-000004780000}"/>
    <cellStyle name="千位分隔 2 3 2 2" xfId="30725" xr:uid="{00000000-0005-0000-0000-000005780000}"/>
    <cellStyle name="千位分隔 2 3 2 2 2" xfId="30726" xr:uid="{00000000-0005-0000-0000-000006780000}"/>
    <cellStyle name="千位分隔 2 3 2 2 3" xfId="30727" xr:uid="{00000000-0005-0000-0000-000007780000}"/>
    <cellStyle name="千位分隔 2 3 2 3" xfId="30728" xr:uid="{00000000-0005-0000-0000-000008780000}"/>
    <cellStyle name="千位分隔 2 3 2 4" xfId="30729" xr:uid="{00000000-0005-0000-0000-000009780000}"/>
    <cellStyle name="千位分隔 2 3 2 5" xfId="30730" xr:uid="{00000000-0005-0000-0000-00000A780000}"/>
    <cellStyle name="千位分隔 2 3 2 6" xfId="30731" xr:uid="{00000000-0005-0000-0000-00000B780000}"/>
    <cellStyle name="千位分隔 2 3 2 7" xfId="30732" xr:uid="{00000000-0005-0000-0000-00000C780000}"/>
    <cellStyle name="千位分隔 2 3 2 7 2" xfId="30733" xr:uid="{00000000-0005-0000-0000-00000D780000}"/>
    <cellStyle name="千位分隔 2 3 3" xfId="30734" xr:uid="{00000000-0005-0000-0000-00000E780000}"/>
    <cellStyle name="千位分隔 2 3 3 2" xfId="30735" xr:uid="{00000000-0005-0000-0000-00000F780000}"/>
    <cellStyle name="千位分隔 2 3 3 3" xfId="30736" xr:uid="{00000000-0005-0000-0000-000010780000}"/>
    <cellStyle name="千位分隔 2 3 3 4" xfId="30737" xr:uid="{00000000-0005-0000-0000-000011780000}"/>
    <cellStyle name="千位分隔 2 3 3 4 2" xfId="30738" xr:uid="{00000000-0005-0000-0000-000012780000}"/>
    <cellStyle name="千位分隔 2 3 4" xfId="30739" xr:uid="{00000000-0005-0000-0000-000013780000}"/>
    <cellStyle name="千位分隔 2 3 4 2" xfId="30740" xr:uid="{00000000-0005-0000-0000-000014780000}"/>
    <cellStyle name="千位分隔 2 3 4 2 2" xfId="30741" xr:uid="{00000000-0005-0000-0000-000015780000}"/>
    <cellStyle name="千位分隔 2 3 5" xfId="30742" xr:uid="{00000000-0005-0000-0000-000016780000}"/>
    <cellStyle name="千位分隔 2 3 5 2" xfId="30743" xr:uid="{00000000-0005-0000-0000-000017780000}"/>
    <cellStyle name="千位分隔 2 3 5 2 2" xfId="30744" xr:uid="{00000000-0005-0000-0000-000018780000}"/>
    <cellStyle name="千位分隔 2 3 5 2 3" xfId="30745" xr:uid="{00000000-0005-0000-0000-000019780000}"/>
    <cellStyle name="千位分隔 2 3 5 3" xfId="30746" xr:uid="{00000000-0005-0000-0000-00001A780000}"/>
    <cellStyle name="千位分隔 2 3 5 3 2" xfId="30747" xr:uid="{00000000-0005-0000-0000-00001B780000}"/>
    <cellStyle name="千位分隔 2 3 6" xfId="30748" xr:uid="{00000000-0005-0000-0000-00001C780000}"/>
    <cellStyle name="千位分隔 2 3 6 2" xfId="30749" xr:uid="{00000000-0005-0000-0000-00001D780000}"/>
    <cellStyle name="千位分隔 2 3 6 2 2" xfId="30750" xr:uid="{00000000-0005-0000-0000-00001E780000}"/>
    <cellStyle name="千位分隔 2 3 7" xfId="30751" xr:uid="{00000000-0005-0000-0000-00001F780000}"/>
    <cellStyle name="千位分隔 2 3 7 2" xfId="30752" xr:uid="{00000000-0005-0000-0000-000020780000}"/>
    <cellStyle name="千位分隔 2 3 7 3" xfId="30753" xr:uid="{00000000-0005-0000-0000-000021780000}"/>
    <cellStyle name="千位分隔 2 3 8" xfId="30754" xr:uid="{00000000-0005-0000-0000-000022780000}"/>
    <cellStyle name="千位分隔 2 3 8 2" xfId="30755" xr:uid="{00000000-0005-0000-0000-000023780000}"/>
    <cellStyle name="千位分隔 2 3 8 3" xfId="30756" xr:uid="{00000000-0005-0000-0000-000024780000}"/>
    <cellStyle name="千位分隔 2 3 9" xfId="30757" xr:uid="{00000000-0005-0000-0000-000025780000}"/>
    <cellStyle name="千位分隔 2 4" xfId="30758" xr:uid="{00000000-0005-0000-0000-000026780000}"/>
    <cellStyle name="千位分隔 2 4 2" xfId="30759" xr:uid="{00000000-0005-0000-0000-000027780000}"/>
    <cellStyle name="千位分隔 2 4 2 2" xfId="30760" xr:uid="{00000000-0005-0000-0000-000028780000}"/>
    <cellStyle name="千位分隔 2 4 2 3" xfId="30761" xr:uid="{00000000-0005-0000-0000-000029780000}"/>
    <cellStyle name="千位分隔 2 4 3" xfId="30762" xr:uid="{00000000-0005-0000-0000-00002A780000}"/>
    <cellStyle name="千位分隔 2 4 4" xfId="30763" xr:uid="{00000000-0005-0000-0000-00002B780000}"/>
    <cellStyle name="千位分隔 2 4 5" xfId="30764" xr:uid="{00000000-0005-0000-0000-00002C780000}"/>
    <cellStyle name="千位分隔 2 4 6" xfId="30765" xr:uid="{00000000-0005-0000-0000-00002D780000}"/>
    <cellStyle name="千位分隔 2 4 7" xfId="30766" xr:uid="{00000000-0005-0000-0000-00002E780000}"/>
    <cellStyle name="千位分隔 2 4 7 2" xfId="30767" xr:uid="{00000000-0005-0000-0000-00002F780000}"/>
    <cellStyle name="千位分隔 2 5" xfId="30768" xr:uid="{00000000-0005-0000-0000-000030780000}"/>
    <cellStyle name="千位分隔 2 5 2" xfId="30769" xr:uid="{00000000-0005-0000-0000-000031780000}"/>
    <cellStyle name="千位分隔 2 5 3" xfId="30770" xr:uid="{00000000-0005-0000-0000-000032780000}"/>
    <cellStyle name="千位分隔 2 5 4" xfId="30771" xr:uid="{00000000-0005-0000-0000-000033780000}"/>
    <cellStyle name="千位分隔 2 5 4 2" xfId="30772" xr:uid="{00000000-0005-0000-0000-000034780000}"/>
    <cellStyle name="千位分隔 2 6" xfId="30773" xr:uid="{00000000-0005-0000-0000-000035780000}"/>
    <cellStyle name="千位分隔 2 6 2" xfId="30774" xr:uid="{00000000-0005-0000-0000-000036780000}"/>
    <cellStyle name="千位分隔 2 6 2 2" xfId="30775" xr:uid="{00000000-0005-0000-0000-000037780000}"/>
    <cellStyle name="千位分隔 2 7" xfId="30776" xr:uid="{00000000-0005-0000-0000-000038780000}"/>
    <cellStyle name="千位分隔 2 7 2" xfId="30777" xr:uid="{00000000-0005-0000-0000-000039780000}"/>
    <cellStyle name="千位分隔 2 7 2 2" xfId="30778" xr:uid="{00000000-0005-0000-0000-00003A780000}"/>
    <cellStyle name="千位分隔 2 8" xfId="30779" xr:uid="{00000000-0005-0000-0000-00003B780000}"/>
    <cellStyle name="千位分隔 2 8 2" xfId="30780" xr:uid="{00000000-0005-0000-0000-00003C780000}"/>
    <cellStyle name="千位分隔 2 8 3" xfId="30781" xr:uid="{00000000-0005-0000-0000-00003D780000}"/>
    <cellStyle name="千位分隔 2 9" xfId="30782" xr:uid="{00000000-0005-0000-0000-00003E780000}"/>
    <cellStyle name="千位分隔 2 9 2" xfId="30783" xr:uid="{00000000-0005-0000-0000-00003F780000}"/>
    <cellStyle name="千位分隔 3" xfId="30784" xr:uid="{00000000-0005-0000-0000-000040780000}"/>
    <cellStyle name="千位分隔 3 2" xfId="30785" xr:uid="{00000000-0005-0000-0000-000041780000}"/>
    <cellStyle name="千位分隔 3 2 2" xfId="30786" xr:uid="{00000000-0005-0000-0000-000042780000}"/>
    <cellStyle name="千位分隔 3 2 2 2" xfId="30787" xr:uid="{00000000-0005-0000-0000-000043780000}"/>
    <cellStyle name="千位分隔 3 2 2 3" xfId="30788" xr:uid="{00000000-0005-0000-0000-000044780000}"/>
    <cellStyle name="千位分隔 3 2 3" xfId="30789" xr:uid="{00000000-0005-0000-0000-000045780000}"/>
    <cellStyle name="千位分隔 3 2 4" xfId="30790" xr:uid="{00000000-0005-0000-0000-000046780000}"/>
    <cellStyle name="千位分隔 3 2 5" xfId="30791" xr:uid="{00000000-0005-0000-0000-000047780000}"/>
    <cellStyle name="千位分隔 3 2 6" xfId="30792" xr:uid="{00000000-0005-0000-0000-000048780000}"/>
    <cellStyle name="千位分隔 3 3" xfId="30793" xr:uid="{00000000-0005-0000-0000-000049780000}"/>
    <cellStyle name="千位分隔 3 3 2" xfId="30794" xr:uid="{00000000-0005-0000-0000-00004A780000}"/>
    <cellStyle name="千位分隔 3 3 3" xfId="30795" xr:uid="{00000000-0005-0000-0000-00004B780000}"/>
    <cellStyle name="千位分隔 3 4" xfId="30796" xr:uid="{00000000-0005-0000-0000-00004C780000}"/>
    <cellStyle name="千位分隔 3 5" xfId="30797" xr:uid="{00000000-0005-0000-0000-00004D780000}"/>
    <cellStyle name="千位分隔 3 6" xfId="30798" xr:uid="{00000000-0005-0000-0000-00004E780000}"/>
    <cellStyle name="千位分隔 3 7" xfId="30799" xr:uid="{00000000-0005-0000-0000-00004F780000}"/>
    <cellStyle name="千位分隔[0]_061 explanation" xfId="30800" xr:uid="{00000000-0005-0000-0000-000050780000}"/>
    <cellStyle name="千位分隔_061 explanation" xfId="30801" xr:uid="{00000000-0005-0000-0000-000051780000}"/>
    <cellStyle name="千分位[0]_DrayageRevenueWorking" xfId="30802" xr:uid="{00000000-0005-0000-0000-000052780000}"/>
    <cellStyle name="千分位_6sigma" xfId="30803" xr:uid="{00000000-0005-0000-0000-000053780000}"/>
    <cellStyle name="后继超级链接_Ji Fa - SOICT Pd 023 Mgmt Report" xfId="30804" xr:uid="{00000000-0005-0000-0000-000054780000}"/>
    <cellStyle name="好 2" xfId="30805" xr:uid="{00000000-0005-0000-0000-000055780000}"/>
    <cellStyle name="好 2 10" xfId="30806" xr:uid="{00000000-0005-0000-0000-000056780000}"/>
    <cellStyle name="好 2 11" xfId="30807" xr:uid="{00000000-0005-0000-0000-000057780000}"/>
    <cellStyle name="好 2 2" xfId="30808" xr:uid="{00000000-0005-0000-0000-000058780000}"/>
    <cellStyle name="好 2 2 10" xfId="30809" xr:uid="{00000000-0005-0000-0000-000059780000}"/>
    <cellStyle name="好 2 2 11" xfId="30810" xr:uid="{00000000-0005-0000-0000-00005A780000}"/>
    <cellStyle name="好 2 2 2" xfId="30811" xr:uid="{00000000-0005-0000-0000-00005B780000}"/>
    <cellStyle name="好 2 2 2 2" xfId="30812" xr:uid="{00000000-0005-0000-0000-00005C780000}"/>
    <cellStyle name="好 2 2 2 2 2" xfId="30813" xr:uid="{00000000-0005-0000-0000-00005D780000}"/>
    <cellStyle name="好 2 2 2 2 2 2" xfId="30814" xr:uid="{00000000-0005-0000-0000-00005E780000}"/>
    <cellStyle name="好 2 2 2 2 2 3" xfId="30815" xr:uid="{00000000-0005-0000-0000-00005F780000}"/>
    <cellStyle name="好 2 2 2 2 2 3 2" xfId="30816" xr:uid="{00000000-0005-0000-0000-000060780000}"/>
    <cellStyle name="好 2 2 2 2 2 3 2 2" xfId="30817" xr:uid="{00000000-0005-0000-0000-000061780000}"/>
    <cellStyle name="好 2 2 2 2 2 4" xfId="30818" xr:uid="{00000000-0005-0000-0000-000062780000}"/>
    <cellStyle name="好 2 2 2 2 2 4 2" xfId="30819" xr:uid="{00000000-0005-0000-0000-000063780000}"/>
    <cellStyle name="好 2 2 2 2 3" xfId="30820" xr:uid="{00000000-0005-0000-0000-000064780000}"/>
    <cellStyle name="好 2 2 2 2 3 2" xfId="30821" xr:uid="{00000000-0005-0000-0000-000065780000}"/>
    <cellStyle name="好 2 2 2 2 3 2 2" xfId="30822" xr:uid="{00000000-0005-0000-0000-000066780000}"/>
    <cellStyle name="好 2 2 2 2 3 2 2 2" xfId="30823" xr:uid="{00000000-0005-0000-0000-000067780000}"/>
    <cellStyle name="好 2 2 2 2 3 3" xfId="30824" xr:uid="{00000000-0005-0000-0000-000068780000}"/>
    <cellStyle name="好 2 2 2 2 3 3 2" xfId="30825" xr:uid="{00000000-0005-0000-0000-000069780000}"/>
    <cellStyle name="好 2 2 2 2 4" xfId="30826" xr:uid="{00000000-0005-0000-0000-00006A780000}"/>
    <cellStyle name="好 2 2 2 2 5" xfId="30827" xr:uid="{00000000-0005-0000-0000-00006B780000}"/>
    <cellStyle name="好 2 2 2 2 6" xfId="30828" xr:uid="{00000000-0005-0000-0000-00006C780000}"/>
    <cellStyle name="好 2 2 2 3" xfId="30829" xr:uid="{00000000-0005-0000-0000-00006D780000}"/>
    <cellStyle name="好 2 2 2 3 2" xfId="30830" xr:uid="{00000000-0005-0000-0000-00006E780000}"/>
    <cellStyle name="好 2 2 2 3 3" xfId="30831" xr:uid="{00000000-0005-0000-0000-00006F780000}"/>
    <cellStyle name="好 2 2 2 3 3 2" xfId="30832" xr:uid="{00000000-0005-0000-0000-000070780000}"/>
    <cellStyle name="好 2 2 2 3 3 2 2" xfId="30833" xr:uid="{00000000-0005-0000-0000-000071780000}"/>
    <cellStyle name="好 2 2 2 3 4" xfId="30834" xr:uid="{00000000-0005-0000-0000-000072780000}"/>
    <cellStyle name="好 2 2 2 3 4 2" xfId="30835" xr:uid="{00000000-0005-0000-0000-000073780000}"/>
    <cellStyle name="好 2 2 2 4" xfId="30836" xr:uid="{00000000-0005-0000-0000-000074780000}"/>
    <cellStyle name="好 2 2 2 4 2" xfId="30837" xr:uid="{00000000-0005-0000-0000-000075780000}"/>
    <cellStyle name="好 2 2 2 4 2 2" xfId="30838" xr:uid="{00000000-0005-0000-0000-000076780000}"/>
    <cellStyle name="好 2 2 2 4 2 2 2" xfId="30839" xr:uid="{00000000-0005-0000-0000-000077780000}"/>
    <cellStyle name="好 2 2 2 4 3" xfId="30840" xr:uid="{00000000-0005-0000-0000-000078780000}"/>
    <cellStyle name="好 2 2 2 4 3 2" xfId="30841" xr:uid="{00000000-0005-0000-0000-000079780000}"/>
    <cellStyle name="好 2 2 2 5" xfId="30842" xr:uid="{00000000-0005-0000-0000-00007A780000}"/>
    <cellStyle name="好 2 2 2 6" xfId="30843" xr:uid="{00000000-0005-0000-0000-00007B780000}"/>
    <cellStyle name="好 2 2 2 7" xfId="30844" xr:uid="{00000000-0005-0000-0000-00007C780000}"/>
    <cellStyle name="好 2 2 3" xfId="30845" xr:uid="{00000000-0005-0000-0000-00007D780000}"/>
    <cellStyle name="好 2 2 3 2" xfId="30846" xr:uid="{00000000-0005-0000-0000-00007E780000}"/>
    <cellStyle name="好 2 2 3 2 2" xfId="30847" xr:uid="{00000000-0005-0000-0000-00007F780000}"/>
    <cellStyle name="好 2 2 3 2 3" xfId="30848" xr:uid="{00000000-0005-0000-0000-000080780000}"/>
    <cellStyle name="好 2 2 3 2 3 2" xfId="30849" xr:uid="{00000000-0005-0000-0000-000081780000}"/>
    <cellStyle name="好 2 2 3 2 3 2 2" xfId="30850" xr:uid="{00000000-0005-0000-0000-000082780000}"/>
    <cellStyle name="好 2 2 3 2 4" xfId="30851" xr:uid="{00000000-0005-0000-0000-000083780000}"/>
    <cellStyle name="好 2 2 3 2 4 2" xfId="30852" xr:uid="{00000000-0005-0000-0000-000084780000}"/>
    <cellStyle name="好 2 2 3 3" xfId="30853" xr:uid="{00000000-0005-0000-0000-000085780000}"/>
    <cellStyle name="好 2 2 3 3 2" xfId="30854" xr:uid="{00000000-0005-0000-0000-000086780000}"/>
    <cellStyle name="好 2 2 3 3 2 2" xfId="30855" xr:uid="{00000000-0005-0000-0000-000087780000}"/>
    <cellStyle name="好 2 2 3 3 2 2 2" xfId="30856" xr:uid="{00000000-0005-0000-0000-000088780000}"/>
    <cellStyle name="好 2 2 3 3 3" xfId="30857" xr:uid="{00000000-0005-0000-0000-000089780000}"/>
    <cellStyle name="好 2 2 3 3 3 2" xfId="30858" xr:uid="{00000000-0005-0000-0000-00008A780000}"/>
    <cellStyle name="好 2 2 3 4" xfId="30859" xr:uid="{00000000-0005-0000-0000-00008B780000}"/>
    <cellStyle name="好 2 2 3 5" xfId="30860" xr:uid="{00000000-0005-0000-0000-00008C780000}"/>
    <cellStyle name="好 2 2 3 6" xfId="30861" xr:uid="{00000000-0005-0000-0000-00008D780000}"/>
    <cellStyle name="好 2 2 4" xfId="30862" xr:uid="{00000000-0005-0000-0000-00008E780000}"/>
    <cellStyle name="好 2 2 4 2" xfId="30863" xr:uid="{00000000-0005-0000-0000-00008F780000}"/>
    <cellStyle name="好 2 2 4 2 2" xfId="30864" xr:uid="{00000000-0005-0000-0000-000090780000}"/>
    <cellStyle name="好 2 2 4 2 3" xfId="30865" xr:uid="{00000000-0005-0000-0000-000091780000}"/>
    <cellStyle name="好 2 2 4 2 3 2" xfId="30866" xr:uid="{00000000-0005-0000-0000-000092780000}"/>
    <cellStyle name="好 2 2 4 2 3 2 2" xfId="30867" xr:uid="{00000000-0005-0000-0000-000093780000}"/>
    <cellStyle name="好 2 2 4 2 4" xfId="30868" xr:uid="{00000000-0005-0000-0000-000094780000}"/>
    <cellStyle name="好 2 2 4 2 4 2" xfId="30869" xr:uid="{00000000-0005-0000-0000-000095780000}"/>
    <cellStyle name="好 2 2 4 3" xfId="30870" xr:uid="{00000000-0005-0000-0000-000096780000}"/>
    <cellStyle name="好 2 2 4 4" xfId="30871" xr:uid="{00000000-0005-0000-0000-000097780000}"/>
    <cellStyle name="好 2 2 4 5" xfId="30872" xr:uid="{00000000-0005-0000-0000-000098780000}"/>
    <cellStyle name="好 2 2 4 6" xfId="30873" xr:uid="{00000000-0005-0000-0000-000099780000}"/>
    <cellStyle name="好 2 2 5" xfId="30874" xr:uid="{00000000-0005-0000-0000-00009A780000}"/>
    <cellStyle name="好 2 2 5 2" xfId="30875" xr:uid="{00000000-0005-0000-0000-00009B780000}"/>
    <cellStyle name="好 2 2 5 2 2" xfId="30876" xr:uid="{00000000-0005-0000-0000-00009C780000}"/>
    <cellStyle name="好 2 2 5 2 2 2" xfId="30877" xr:uid="{00000000-0005-0000-0000-00009D780000}"/>
    <cellStyle name="好 2 2 5 2 2 2 2" xfId="30878" xr:uid="{00000000-0005-0000-0000-00009E780000}"/>
    <cellStyle name="好 2 2 5 2 3" xfId="30879" xr:uid="{00000000-0005-0000-0000-00009F780000}"/>
    <cellStyle name="好 2 2 5 2 3 2" xfId="30880" xr:uid="{00000000-0005-0000-0000-0000A0780000}"/>
    <cellStyle name="好 2 2 5 3" xfId="30881" xr:uid="{00000000-0005-0000-0000-0000A1780000}"/>
    <cellStyle name="好 2 2 5 3 2" xfId="30882" xr:uid="{00000000-0005-0000-0000-0000A2780000}"/>
    <cellStyle name="好 2 2 5 3 2 2" xfId="30883" xr:uid="{00000000-0005-0000-0000-0000A3780000}"/>
    <cellStyle name="好 2 2 5 4" xfId="30884" xr:uid="{00000000-0005-0000-0000-0000A4780000}"/>
    <cellStyle name="好 2 2 5 4 2" xfId="30885" xr:uid="{00000000-0005-0000-0000-0000A5780000}"/>
    <cellStyle name="好 2 2 6" xfId="30886" xr:uid="{00000000-0005-0000-0000-0000A6780000}"/>
    <cellStyle name="好 2 2 6 2" xfId="30887" xr:uid="{00000000-0005-0000-0000-0000A7780000}"/>
    <cellStyle name="好 2 2 6 2 2" xfId="30888" xr:uid="{00000000-0005-0000-0000-0000A8780000}"/>
    <cellStyle name="好 2 2 6 2 2 2" xfId="30889" xr:uid="{00000000-0005-0000-0000-0000A9780000}"/>
    <cellStyle name="好 2 2 6 2 2 2 2" xfId="30890" xr:uid="{00000000-0005-0000-0000-0000AA780000}"/>
    <cellStyle name="好 2 2 6 2 3" xfId="30891" xr:uid="{00000000-0005-0000-0000-0000AB780000}"/>
    <cellStyle name="好 2 2 6 2 3 2" xfId="30892" xr:uid="{00000000-0005-0000-0000-0000AC780000}"/>
    <cellStyle name="好 2 2 6 3" xfId="30893" xr:uid="{00000000-0005-0000-0000-0000AD780000}"/>
    <cellStyle name="好 2 2 6 3 2" xfId="30894" xr:uid="{00000000-0005-0000-0000-0000AE780000}"/>
    <cellStyle name="好 2 2 6 3 2 2" xfId="30895" xr:uid="{00000000-0005-0000-0000-0000AF780000}"/>
    <cellStyle name="好 2 2 6 4" xfId="30896" xr:uid="{00000000-0005-0000-0000-0000B0780000}"/>
    <cellStyle name="好 2 2 6 4 2" xfId="30897" xr:uid="{00000000-0005-0000-0000-0000B1780000}"/>
    <cellStyle name="好 2 2 7" xfId="30898" xr:uid="{00000000-0005-0000-0000-0000B2780000}"/>
    <cellStyle name="好 2 2 7 2" xfId="30899" xr:uid="{00000000-0005-0000-0000-0000B3780000}"/>
    <cellStyle name="好 2 2 7 2 2" xfId="30900" xr:uid="{00000000-0005-0000-0000-0000B4780000}"/>
    <cellStyle name="好 2 2 7 2 2 2" xfId="30901" xr:uid="{00000000-0005-0000-0000-0000B5780000}"/>
    <cellStyle name="好 2 2 7 2 2 2 2" xfId="30902" xr:uid="{00000000-0005-0000-0000-0000B6780000}"/>
    <cellStyle name="好 2 2 7 2 3" xfId="30903" xr:uid="{00000000-0005-0000-0000-0000B7780000}"/>
    <cellStyle name="好 2 2 7 2 3 2" xfId="30904" xr:uid="{00000000-0005-0000-0000-0000B8780000}"/>
    <cellStyle name="好 2 2 7 3" xfId="30905" xr:uid="{00000000-0005-0000-0000-0000B9780000}"/>
    <cellStyle name="好 2 2 7 3 2" xfId="30906" xr:uid="{00000000-0005-0000-0000-0000BA780000}"/>
    <cellStyle name="好 2 2 7 3 2 2" xfId="30907" xr:uid="{00000000-0005-0000-0000-0000BB780000}"/>
    <cellStyle name="好 2 2 7 4" xfId="30908" xr:uid="{00000000-0005-0000-0000-0000BC780000}"/>
    <cellStyle name="好 2 2 7 4 2" xfId="30909" xr:uid="{00000000-0005-0000-0000-0000BD780000}"/>
    <cellStyle name="好 2 2 8" xfId="30910" xr:uid="{00000000-0005-0000-0000-0000BE780000}"/>
    <cellStyle name="好 2 2 8 2" xfId="30911" xr:uid="{00000000-0005-0000-0000-0000BF780000}"/>
    <cellStyle name="好 2 2 8 2 2" xfId="30912" xr:uid="{00000000-0005-0000-0000-0000C0780000}"/>
    <cellStyle name="好 2 2 8 2 2 2" xfId="30913" xr:uid="{00000000-0005-0000-0000-0000C1780000}"/>
    <cellStyle name="好 2 2 8 3" xfId="30914" xr:uid="{00000000-0005-0000-0000-0000C2780000}"/>
    <cellStyle name="好 2 2 8 3 2" xfId="30915" xr:uid="{00000000-0005-0000-0000-0000C3780000}"/>
    <cellStyle name="好 2 2 9" xfId="30916" xr:uid="{00000000-0005-0000-0000-0000C4780000}"/>
    <cellStyle name="好 2 2 9 2" xfId="30917" xr:uid="{00000000-0005-0000-0000-0000C5780000}"/>
    <cellStyle name="好 2 2 9 2 2" xfId="30918" xr:uid="{00000000-0005-0000-0000-0000C6780000}"/>
    <cellStyle name="好 2 2 9 2 2 2" xfId="30919" xr:uid="{00000000-0005-0000-0000-0000C7780000}"/>
    <cellStyle name="好 2 2 9 3" xfId="30920" xr:uid="{00000000-0005-0000-0000-0000C8780000}"/>
    <cellStyle name="好 2 2 9 3 2" xfId="30921" xr:uid="{00000000-0005-0000-0000-0000C9780000}"/>
    <cellStyle name="好 2 3" xfId="30922" xr:uid="{00000000-0005-0000-0000-0000CA780000}"/>
    <cellStyle name="好 2 3 2" xfId="30923" xr:uid="{00000000-0005-0000-0000-0000CB780000}"/>
    <cellStyle name="好 2 3 2 2" xfId="30924" xr:uid="{00000000-0005-0000-0000-0000CC780000}"/>
    <cellStyle name="好 2 3 2 2 2" xfId="30925" xr:uid="{00000000-0005-0000-0000-0000CD780000}"/>
    <cellStyle name="好 2 3 2 2 2 2" xfId="30926" xr:uid="{00000000-0005-0000-0000-0000CE780000}"/>
    <cellStyle name="好 2 3 2 2 2 3" xfId="30927" xr:uid="{00000000-0005-0000-0000-0000CF780000}"/>
    <cellStyle name="好 2 3 2 2 2 3 2" xfId="30928" xr:uid="{00000000-0005-0000-0000-0000D0780000}"/>
    <cellStyle name="好 2 3 2 2 2 3 2 2" xfId="30929" xr:uid="{00000000-0005-0000-0000-0000D1780000}"/>
    <cellStyle name="好 2 3 2 2 2 4" xfId="30930" xr:uid="{00000000-0005-0000-0000-0000D2780000}"/>
    <cellStyle name="好 2 3 2 2 2 4 2" xfId="30931" xr:uid="{00000000-0005-0000-0000-0000D3780000}"/>
    <cellStyle name="好 2 3 2 2 3" xfId="30932" xr:uid="{00000000-0005-0000-0000-0000D4780000}"/>
    <cellStyle name="好 2 3 2 2 3 2" xfId="30933" xr:uid="{00000000-0005-0000-0000-0000D5780000}"/>
    <cellStyle name="好 2 3 2 2 3 2 2" xfId="30934" xr:uid="{00000000-0005-0000-0000-0000D6780000}"/>
    <cellStyle name="好 2 3 2 2 3 2 2 2" xfId="30935" xr:uid="{00000000-0005-0000-0000-0000D7780000}"/>
    <cellStyle name="好 2 3 2 2 3 3" xfId="30936" xr:uid="{00000000-0005-0000-0000-0000D8780000}"/>
    <cellStyle name="好 2 3 2 2 3 3 2" xfId="30937" xr:uid="{00000000-0005-0000-0000-0000D9780000}"/>
    <cellStyle name="好 2 3 2 2 4" xfId="30938" xr:uid="{00000000-0005-0000-0000-0000DA780000}"/>
    <cellStyle name="好 2 3 2 2 5" xfId="30939" xr:uid="{00000000-0005-0000-0000-0000DB780000}"/>
    <cellStyle name="好 2 3 2 2 6" xfId="30940" xr:uid="{00000000-0005-0000-0000-0000DC780000}"/>
    <cellStyle name="好 2 3 2 3" xfId="30941" xr:uid="{00000000-0005-0000-0000-0000DD780000}"/>
    <cellStyle name="好 2 3 2 3 2" xfId="30942" xr:uid="{00000000-0005-0000-0000-0000DE780000}"/>
    <cellStyle name="好 2 3 2 3 3" xfId="30943" xr:uid="{00000000-0005-0000-0000-0000DF780000}"/>
    <cellStyle name="好 2 3 2 3 3 2" xfId="30944" xr:uid="{00000000-0005-0000-0000-0000E0780000}"/>
    <cellStyle name="好 2 3 2 3 3 2 2" xfId="30945" xr:uid="{00000000-0005-0000-0000-0000E1780000}"/>
    <cellStyle name="好 2 3 2 3 4" xfId="30946" xr:uid="{00000000-0005-0000-0000-0000E2780000}"/>
    <cellStyle name="好 2 3 2 3 4 2" xfId="30947" xr:uid="{00000000-0005-0000-0000-0000E3780000}"/>
    <cellStyle name="好 2 3 2 4" xfId="30948" xr:uid="{00000000-0005-0000-0000-0000E4780000}"/>
    <cellStyle name="好 2 3 2 4 2" xfId="30949" xr:uid="{00000000-0005-0000-0000-0000E5780000}"/>
    <cellStyle name="好 2 3 2 4 2 2" xfId="30950" xr:uid="{00000000-0005-0000-0000-0000E6780000}"/>
    <cellStyle name="好 2 3 2 4 2 2 2" xfId="30951" xr:uid="{00000000-0005-0000-0000-0000E7780000}"/>
    <cellStyle name="好 2 3 2 4 3" xfId="30952" xr:uid="{00000000-0005-0000-0000-0000E8780000}"/>
    <cellStyle name="好 2 3 2 4 3 2" xfId="30953" xr:uid="{00000000-0005-0000-0000-0000E9780000}"/>
    <cellStyle name="好 2 3 2 5" xfId="30954" xr:uid="{00000000-0005-0000-0000-0000EA780000}"/>
    <cellStyle name="好 2 3 2 6" xfId="30955" xr:uid="{00000000-0005-0000-0000-0000EB780000}"/>
    <cellStyle name="好 2 3 2 7" xfId="30956" xr:uid="{00000000-0005-0000-0000-0000EC780000}"/>
    <cellStyle name="好 2 3 3" xfId="30957" xr:uid="{00000000-0005-0000-0000-0000ED780000}"/>
    <cellStyle name="好 2 3 3 2" xfId="30958" xr:uid="{00000000-0005-0000-0000-0000EE780000}"/>
    <cellStyle name="好 2 3 3 2 2" xfId="30959" xr:uid="{00000000-0005-0000-0000-0000EF780000}"/>
    <cellStyle name="好 2 3 3 2 3" xfId="30960" xr:uid="{00000000-0005-0000-0000-0000F0780000}"/>
    <cellStyle name="好 2 3 3 2 3 2" xfId="30961" xr:uid="{00000000-0005-0000-0000-0000F1780000}"/>
    <cellStyle name="好 2 3 3 2 3 2 2" xfId="30962" xr:uid="{00000000-0005-0000-0000-0000F2780000}"/>
    <cellStyle name="好 2 3 3 2 4" xfId="30963" xr:uid="{00000000-0005-0000-0000-0000F3780000}"/>
    <cellStyle name="好 2 3 3 2 4 2" xfId="30964" xr:uid="{00000000-0005-0000-0000-0000F4780000}"/>
    <cellStyle name="好 2 3 3 3" xfId="30965" xr:uid="{00000000-0005-0000-0000-0000F5780000}"/>
    <cellStyle name="好 2 3 3 3 2" xfId="30966" xr:uid="{00000000-0005-0000-0000-0000F6780000}"/>
    <cellStyle name="好 2 3 3 3 2 2" xfId="30967" xr:uid="{00000000-0005-0000-0000-0000F7780000}"/>
    <cellStyle name="好 2 3 3 3 2 2 2" xfId="30968" xr:uid="{00000000-0005-0000-0000-0000F8780000}"/>
    <cellStyle name="好 2 3 3 3 3" xfId="30969" xr:uid="{00000000-0005-0000-0000-0000F9780000}"/>
    <cellStyle name="好 2 3 3 3 3 2" xfId="30970" xr:uid="{00000000-0005-0000-0000-0000FA780000}"/>
    <cellStyle name="好 2 3 3 4" xfId="30971" xr:uid="{00000000-0005-0000-0000-0000FB780000}"/>
    <cellStyle name="好 2 3 3 5" xfId="30972" xr:uid="{00000000-0005-0000-0000-0000FC780000}"/>
    <cellStyle name="好 2 3 3 6" xfId="30973" xr:uid="{00000000-0005-0000-0000-0000FD780000}"/>
    <cellStyle name="好 2 3 4" xfId="30974" xr:uid="{00000000-0005-0000-0000-0000FE780000}"/>
    <cellStyle name="好 2 3 4 2" xfId="30975" xr:uid="{00000000-0005-0000-0000-0000FF780000}"/>
    <cellStyle name="好 2 3 4 2 2" xfId="30976" xr:uid="{00000000-0005-0000-0000-000000790000}"/>
    <cellStyle name="好 2 3 4 2 3" xfId="30977" xr:uid="{00000000-0005-0000-0000-000001790000}"/>
    <cellStyle name="好 2 3 4 2 3 2" xfId="30978" xr:uid="{00000000-0005-0000-0000-000002790000}"/>
    <cellStyle name="好 2 3 4 2 3 2 2" xfId="30979" xr:uid="{00000000-0005-0000-0000-000003790000}"/>
    <cellStyle name="好 2 3 4 2 4" xfId="30980" xr:uid="{00000000-0005-0000-0000-000004790000}"/>
    <cellStyle name="好 2 3 4 2 4 2" xfId="30981" xr:uid="{00000000-0005-0000-0000-000005790000}"/>
    <cellStyle name="好 2 3 4 3" xfId="30982" xr:uid="{00000000-0005-0000-0000-000006790000}"/>
    <cellStyle name="好 2 3 4 4" xfId="30983" xr:uid="{00000000-0005-0000-0000-000007790000}"/>
    <cellStyle name="好 2 3 4 5" xfId="30984" xr:uid="{00000000-0005-0000-0000-000008790000}"/>
    <cellStyle name="好 2 3 4 6" xfId="30985" xr:uid="{00000000-0005-0000-0000-000009790000}"/>
    <cellStyle name="好 2 3 5" xfId="30986" xr:uid="{00000000-0005-0000-0000-00000A790000}"/>
    <cellStyle name="好 2 3 5 2" xfId="30987" xr:uid="{00000000-0005-0000-0000-00000B790000}"/>
    <cellStyle name="好 2 3 5 2 2" xfId="30988" xr:uid="{00000000-0005-0000-0000-00000C790000}"/>
    <cellStyle name="好 2 3 5 2 2 2" xfId="30989" xr:uid="{00000000-0005-0000-0000-00000D790000}"/>
    <cellStyle name="好 2 3 5 2 2 2 2" xfId="30990" xr:uid="{00000000-0005-0000-0000-00000E790000}"/>
    <cellStyle name="好 2 3 5 2 3" xfId="30991" xr:uid="{00000000-0005-0000-0000-00000F790000}"/>
    <cellStyle name="好 2 3 5 2 3 2" xfId="30992" xr:uid="{00000000-0005-0000-0000-000010790000}"/>
    <cellStyle name="好 2 3 5 3" xfId="30993" xr:uid="{00000000-0005-0000-0000-000011790000}"/>
    <cellStyle name="好 2 3 5 3 2" xfId="30994" xr:uid="{00000000-0005-0000-0000-000012790000}"/>
    <cellStyle name="好 2 3 5 3 2 2" xfId="30995" xr:uid="{00000000-0005-0000-0000-000013790000}"/>
    <cellStyle name="好 2 3 5 4" xfId="30996" xr:uid="{00000000-0005-0000-0000-000014790000}"/>
    <cellStyle name="好 2 3 5 4 2" xfId="30997" xr:uid="{00000000-0005-0000-0000-000015790000}"/>
    <cellStyle name="好 2 3 6" xfId="30998" xr:uid="{00000000-0005-0000-0000-000016790000}"/>
    <cellStyle name="好 2 3 6 2" xfId="30999" xr:uid="{00000000-0005-0000-0000-000017790000}"/>
    <cellStyle name="好 2 3 6 2 2" xfId="31000" xr:uid="{00000000-0005-0000-0000-000018790000}"/>
    <cellStyle name="好 2 3 6 2 2 2" xfId="31001" xr:uid="{00000000-0005-0000-0000-000019790000}"/>
    <cellStyle name="好 2 3 6 3" xfId="31002" xr:uid="{00000000-0005-0000-0000-00001A790000}"/>
    <cellStyle name="好 2 3 6 3 2" xfId="31003" xr:uid="{00000000-0005-0000-0000-00001B790000}"/>
    <cellStyle name="好 2 3 7" xfId="31004" xr:uid="{00000000-0005-0000-0000-00001C790000}"/>
    <cellStyle name="好 2 3 7 2" xfId="31005" xr:uid="{00000000-0005-0000-0000-00001D790000}"/>
    <cellStyle name="好 2 3 7 2 2" xfId="31006" xr:uid="{00000000-0005-0000-0000-00001E790000}"/>
    <cellStyle name="好 2 3 7 2 2 2" xfId="31007" xr:uid="{00000000-0005-0000-0000-00001F790000}"/>
    <cellStyle name="好 2 3 7 3" xfId="31008" xr:uid="{00000000-0005-0000-0000-000020790000}"/>
    <cellStyle name="好 2 3 7 3 2" xfId="31009" xr:uid="{00000000-0005-0000-0000-000021790000}"/>
    <cellStyle name="好 2 3 8" xfId="31010" xr:uid="{00000000-0005-0000-0000-000022790000}"/>
    <cellStyle name="好 2 3 9" xfId="31011" xr:uid="{00000000-0005-0000-0000-000023790000}"/>
    <cellStyle name="好 2 4" xfId="31012" xr:uid="{00000000-0005-0000-0000-000024790000}"/>
    <cellStyle name="好 2 4 2" xfId="31013" xr:uid="{00000000-0005-0000-0000-000025790000}"/>
    <cellStyle name="好 2 4 2 2" xfId="31014" xr:uid="{00000000-0005-0000-0000-000026790000}"/>
    <cellStyle name="好 2 4 2 3" xfId="31015" xr:uid="{00000000-0005-0000-0000-000027790000}"/>
    <cellStyle name="好 2 4 2 3 2" xfId="31016" xr:uid="{00000000-0005-0000-0000-000028790000}"/>
    <cellStyle name="好 2 4 2 3 2 2" xfId="31017" xr:uid="{00000000-0005-0000-0000-000029790000}"/>
    <cellStyle name="好 2 4 2 4" xfId="31018" xr:uid="{00000000-0005-0000-0000-00002A790000}"/>
    <cellStyle name="好 2 4 2 4 2" xfId="31019" xr:uid="{00000000-0005-0000-0000-00002B790000}"/>
    <cellStyle name="好 2 4 3" xfId="31020" xr:uid="{00000000-0005-0000-0000-00002C790000}"/>
    <cellStyle name="好 2 4 3 2" xfId="31021" xr:uid="{00000000-0005-0000-0000-00002D790000}"/>
    <cellStyle name="好 2 4 3 2 2" xfId="31022" xr:uid="{00000000-0005-0000-0000-00002E790000}"/>
    <cellStyle name="好 2 4 3 2 2 2" xfId="31023" xr:uid="{00000000-0005-0000-0000-00002F790000}"/>
    <cellStyle name="好 2 4 3 3" xfId="31024" xr:uid="{00000000-0005-0000-0000-000030790000}"/>
    <cellStyle name="好 2 4 3 3 2" xfId="31025" xr:uid="{00000000-0005-0000-0000-000031790000}"/>
    <cellStyle name="好 2 4 4" xfId="31026" xr:uid="{00000000-0005-0000-0000-000032790000}"/>
    <cellStyle name="好 2 4 5" xfId="31027" xr:uid="{00000000-0005-0000-0000-000033790000}"/>
    <cellStyle name="好 2 4 6" xfId="31028" xr:uid="{00000000-0005-0000-0000-000034790000}"/>
    <cellStyle name="好 2 5" xfId="31029" xr:uid="{00000000-0005-0000-0000-000035790000}"/>
    <cellStyle name="好 2 5 2" xfId="31030" xr:uid="{00000000-0005-0000-0000-000036790000}"/>
    <cellStyle name="好 2 5 2 2" xfId="31031" xr:uid="{00000000-0005-0000-0000-000037790000}"/>
    <cellStyle name="好 2 5 2 3" xfId="31032" xr:uid="{00000000-0005-0000-0000-000038790000}"/>
    <cellStyle name="好 2 5 2 3 2" xfId="31033" xr:uid="{00000000-0005-0000-0000-000039790000}"/>
    <cellStyle name="好 2 5 2 3 2 2" xfId="31034" xr:uid="{00000000-0005-0000-0000-00003A790000}"/>
    <cellStyle name="好 2 5 2 4" xfId="31035" xr:uid="{00000000-0005-0000-0000-00003B790000}"/>
    <cellStyle name="好 2 5 2 4 2" xfId="31036" xr:uid="{00000000-0005-0000-0000-00003C790000}"/>
    <cellStyle name="好 2 5 3" xfId="31037" xr:uid="{00000000-0005-0000-0000-00003D790000}"/>
    <cellStyle name="好 2 5 4" xfId="31038" xr:uid="{00000000-0005-0000-0000-00003E790000}"/>
    <cellStyle name="好 2 5 5" xfId="31039" xr:uid="{00000000-0005-0000-0000-00003F790000}"/>
    <cellStyle name="好 2 5 6" xfId="31040" xr:uid="{00000000-0005-0000-0000-000040790000}"/>
    <cellStyle name="好 2 6" xfId="31041" xr:uid="{00000000-0005-0000-0000-000041790000}"/>
    <cellStyle name="好 2 6 2" xfId="31042" xr:uid="{00000000-0005-0000-0000-000042790000}"/>
    <cellStyle name="好 2 6 2 2" xfId="31043" xr:uid="{00000000-0005-0000-0000-000043790000}"/>
    <cellStyle name="好 2 6 2 2 2" xfId="31044" xr:uid="{00000000-0005-0000-0000-000044790000}"/>
    <cellStyle name="好 2 6 2 2 2 2" xfId="31045" xr:uid="{00000000-0005-0000-0000-000045790000}"/>
    <cellStyle name="好 2 6 2 3" xfId="31046" xr:uid="{00000000-0005-0000-0000-000046790000}"/>
    <cellStyle name="好 2 6 2 3 2" xfId="31047" xr:uid="{00000000-0005-0000-0000-000047790000}"/>
    <cellStyle name="好 2 6 3" xfId="31048" xr:uid="{00000000-0005-0000-0000-000048790000}"/>
    <cellStyle name="好 2 6 3 2" xfId="31049" xr:uid="{00000000-0005-0000-0000-000049790000}"/>
    <cellStyle name="好 2 6 3 2 2" xfId="31050" xr:uid="{00000000-0005-0000-0000-00004A790000}"/>
    <cellStyle name="好 2 6 4" xfId="31051" xr:uid="{00000000-0005-0000-0000-00004B790000}"/>
    <cellStyle name="好 2 6 4 2" xfId="31052" xr:uid="{00000000-0005-0000-0000-00004C790000}"/>
    <cellStyle name="好 2 7" xfId="31053" xr:uid="{00000000-0005-0000-0000-00004D790000}"/>
    <cellStyle name="好 2 7 2" xfId="31054" xr:uid="{00000000-0005-0000-0000-00004E790000}"/>
    <cellStyle name="好 2 7 2 2" xfId="31055" xr:uid="{00000000-0005-0000-0000-00004F790000}"/>
    <cellStyle name="好 2 7 2 2 2" xfId="31056" xr:uid="{00000000-0005-0000-0000-000050790000}"/>
    <cellStyle name="好 2 7 2 2 2 2" xfId="31057" xr:uid="{00000000-0005-0000-0000-000051790000}"/>
    <cellStyle name="好 2 7 2 3" xfId="31058" xr:uid="{00000000-0005-0000-0000-000052790000}"/>
    <cellStyle name="好 2 7 2 3 2" xfId="31059" xr:uid="{00000000-0005-0000-0000-000053790000}"/>
    <cellStyle name="好 2 7 3" xfId="31060" xr:uid="{00000000-0005-0000-0000-000054790000}"/>
    <cellStyle name="好 2 7 3 2" xfId="31061" xr:uid="{00000000-0005-0000-0000-000055790000}"/>
    <cellStyle name="好 2 7 3 2 2" xfId="31062" xr:uid="{00000000-0005-0000-0000-000056790000}"/>
    <cellStyle name="好 2 7 4" xfId="31063" xr:uid="{00000000-0005-0000-0000-000057790000}"/>
    <cellStyle name="好 2 7 4 2" xfId="31064" xr:uid="{00000000-0005-0000-0000-000058790000}"/>
    <cellStyle name="好 2 8" xfId="31065" xr:uid="{00000000-0005-0000-0000-000059790000}"/>
    <cellStyle name="好 2 8 2" xfId="31066" xr:uid="{00000000-0005-0000-0000-00005A790000}"/>
    <cellStyle name="好 2 8 2 2" xfId="31067" xr:uid="{00000000-0005-0000-0000-00005B790000}"/>
    <cellStyle name="好 2 8 2 2 2" xfId="31068" xr:uid="{00000000-0005-0000-0000-00005C790000}"/>
    <cellStyle name="好 2 8 2 2 2 2" xfId="31069" xr:uid="{00000000-0005-0000-0000-00005D790000}"/>
    <cellStyle name="好 2 8 2 3" xfId="31070" xr:uid="{00000000-0005-0000-0000-00005E790000}"/>
    <cellStyle name="好 2 8 2 3 2" xfId="31071" xr:uid="{00000000-0005-0000-0000-00005F790000}"/>
    <cellStyle name="好 2 8 3" xfId="31072" xr:uid="{00000000-0005-0000-0000-000060790000}"/>
    <cellStyle name="好 2 8 3 2" xfId="31073" xr:uid="{00000000-0005-0000-0000-000061790000}"/>
    <cellStyle name="好 2 8 3 2 2" xfId="31074" xr:uid="{00000000-0005-0000-0000-000062790000}"/>
    <cellStyle name="好 2 8 4" xfId="31075" xr:uid="{00000000-0005-0000-0000-000063790000}"/>
    <cellStyle name="好 2 8 4 2" xfId="31076" xr:uid="{00000000-0005-0000-0000-000064790000}"/>
    <cellStyle name="好 2 9" xfId="31077" xr:uid="{00000000-0005-0000-0000-000065790000}"/>
    <cellStyle name="好 2 9 2" xfId="31078" xr:uid="{00000000-0005-0000-0000-000066790000}"/>
    <cellStyle name="好 2 9 2 2" xfId="31079" xr:uid="{00000000-0005-0000-0000-000067790000}"/>
    <cellStyle name="好 2 9 2 2 2" xfId="31080" xr:uid="{00000000-0005-0000-0000-000068790000}"/>
    <cellStyle name="好 2 9 3" xfId="31081" xr:uid="{00000000-0005-0000-0000-000069790000}"/>
    <cellStyle name="好 2 9 3 2" xfId="31082" xr:uid="{00000000-0005-0000-0000-00006A790000}"/>
    <cellStyle name="好 3" xfId="31083" xr:uid="{00000000-0005-0000-0000-00006B790000}"/>
    <cellStyle name="好 3 2" xfId="31084" xr:uid="{00000000-0005-0000-0000-00006C790000}"/>
    <cellStyle name="好 3 2 2" xfId="31085" xr:uid="{00000000-0005-0000-0000-00006D790000}"/>
    <cellStyle name="好 3 2 2 2" xfId="31086" xr:uid="{00000000-0005-0000-0000-00006E790000}"/>
    <cellStyle name="好 3 2 2 2 2" xfId="31087" xr:uid="{00000000-0005-0000-0000-00006F790000}"/>
    <cellStyle name="好 3 2 2 2 3" xfId="31088" xr:uid="{00000000-0005-0000-0000-000070790000}"/>
    <cellStyle name="好 3 2 2 2 3 2" xfId="31089" xr:uid="{00000000-0005-0000-0000-000071790000}"/>
    <cellStyle name="好 3 2 2 2 3 2 2" xfId="31090" xr:uid="{00000000-0005-0000-0000-000072790000}"/>
    <cellStyle name="好 3 2 2 2 4" xfId="31091" xr:uid="{00000000-0005-0000-0000-000073790000}"/>
    <cellStyle name="好 3 2 2 2 4 2" xfId="31092" xr:uid="{00000000-0005-0000-0000-000074790000}"/>
    <cellStyle name="好 3 2 2 3" xfId="31093" xr:uid="{00000000-0005-0000-0000-000075790000}"/>
    <cellStyle name="好 3 2 2 3 2" xfId="31094" xr:uid="{00000000-0005-0000-0000-000076790000}"/>
    <cellStyle name="好 3 2 2 3 2 2" xfId="31095" xr:uid="{00000000-0005-0000-0000-000077790000}"/>
    <cellStyle name="好 3 2 2 3 2 2 2" xfId="31096" xr:uid="{00000000-0005-0000-0000-000078790000}"/>
    <cellStyle name="好 3 2 2 3 3" xfId="31097" xr:uid="{00000000-0005-0000-0000-000079790000}"/>
    <cellStyle name="好 3 2 2 3 3 2" xfId="31098" xr:uid="{00000000-0005-0000-0000-00007A790000}"/>
    <cellStyle name="好 3 2 2 4" xfId="31099" xr:uid="{00000000-0005-0000-0000-00007B790000}"/>
    <cellStyle name="好 3 2 2 5" xfId="31100" xr:uid="{00000000-0005-0000-0000-00007C790000}"/>
    <cellStyle name="好 3 2 2 6" xfId="31101" xr:uid="{00000000-0005-0000-0000-00007D790000}"/>
    <cellStyle name="好 3 2 3" xfId="31102" xr:uid="{00000000-0005-0000-0000-00007E790000}"/>
    <cellStyle name="好 3 2 3 2" xfId="31103" xr:uid="{00000000-0005-0000-0000-00007F790000}"/>
    <cellStyle name="好 3 2 3 3" xfId="31104" xr:uid="{00000000-0005-0000-0000-000080790000}"/>
    <cellStyle name="好 3 2 3 3 2" xfId="31105" xr:uid="{00000000-0005-0000-0000-000081790000}"/>
    <cellStyle name="好 3 2 3 3 2 2" xfId="31106" xr:uid="{00000000-0005-0000-0000-000082790000}"/>
    <cellStyle name="好 3 2 3 4" xfId="31107" xr:uid="{00000000-0005-0000-0000-000083790000}"/>
    <cellStyle name="好 3 2 3 4 2" xfId="31108" xr:uid="{00000000-0005-0000-0000-000084790000}"/>
    <cellStyle name="好 3 2 4" xfId="31109" xr:uid="{00000000-0005-0000-0000-000085790000}"/>
    <cellStyle name="好 3 2 4 2" xfId="31110" xr:uid="{00000000-0005-0000-0000-000086790000}"/>
    <cellStyle name="好 3 2 4 2 2" xfId="31111" xr:uid="{00000000-0005-0000-0000-000087790000}"/>
    <cellStyle name="好 3 2 4 2 2 2" xfId="31112" xr:uid="{00000000-0005-0000-0000-000088790000}"/>
    <cellStyle name="好 3 2 4 3" xfId="31113" xr:uid="{00000000-0005-0000-0000-000089790000}"/>
    <cellStyle name="好 3 2 4 3 2" xfId="31114" xr:uid="{00000000-0005-0000-0000-00008A790000}"/>
    <cellStyle name="好 3 2 5" xfId="31115" xr:uid="{00000000-0005-0000-0000-00008B790000}"/>
    <cellStyle name="好 3 2 6" xfId="31116" xr:uid="{00000000-0005-0000-0000-00008C790000}"/>
    <cellStyle name="好 3 2 7" xfId="31117" xr:uid="{00000000-0005-0000-0000-00008D790000}"/>
    <cellStyle name="好 3 3" xfId="31118" xr:uid="{00000000-0005-0000-0000-00008E790000}"/>
    <cellStyle name="好 3 3 2" xfId="31119" xr:uid="{00000000-0005-0000-0000-00008F790000}"/>
    <cellStyle name="好 3 3 2 2" xfId="31120" xr:uid="{00000000-0005-0000-0000-000090790000}"/>
    <cellStyle name="好 3 3 2 3" xfId="31121" xr:uid="{00000000-0005-0000-0000-000091790000}"/>
    <cellStyle name="好 3 3 2 3 2" xfId="31122" xr:uid="{00000000-0005-0000-0000-000092790000}"/>
    <cellStyle name="好 3 3 2 3 2 2" xfId="31123" xr:uid="{00000000-0005-0000-0000-000093790000}"/>
    <cellStyle name="好 3 3 2 4" xfId="31124" xr:uid="{00000000-0005-0000-0000-000094790000}"/>
    <cellStyle name="好 3 3 2 4 2" xfId="31125" xr:uid="{00000000-0005-0000-0000-000095790000}"/>
    <cellStyle name="好 3 3 3" xfId="31126" xr:uid="{00000000-0005-0000-0000-000096790000}"/>
    <cellStyle name="好 3 3 3 2" xfId="31127" xr:uid="{00000000-0005-0000-0000-000097790000}"/>
    <cellStyle name="好 3 3 3 2 2" xfId="31128" xr:uid="{00000000-0005-0000-0000-000098790000}"/>
    <cellStyle name="好 3 3 3 2 2 2" xfId="31129" xr:uid="{00000000-0005-0000-0000-000099790000}"/>
    <cellStyle name="好 3 3 3 3" xfId="31130" xr:uid="{00000000-0005-0000-0000-00009A790000}"/>
    <cellStyle name="好 3 3 3 3 2" xfId="31131" xr:uid="{00000000-0005-0000-0000-00009B790000}"/>
    <cellStyle name="好 3 3 4" xfId="31132" xr:uid="{00000000-0005-0000-0000-00009C790000}"/>
    <cellStyle name="好 3 3 5" xfId="31133" xr:uid="{00000000-0005-0000-0000-00009D790000}"/>
    <cellStyle name="好 3 3 6" xfId="31134" xr:uid="{00000000-0005-0000-0000-00009E790000}"/>
    <cellStyle name="好 3 4" xfId="31135" xr:uid="{00000000-0005-0000-0000-00009F790000}"/>
    <cellStyle name="好 3 4 2" xfId="31136" xr:uid="{00000000-0005-0000-0000-0000A0790000}"/>
    <cellStyle name="好 3 4 2 2" xfId="31137" xr:uid="{00000000-0005-0000-0000-0000A1790000}"/>
    <cellStyle name="好 3 4 2 3" xfId="31138" xr:uid="{00000000-0005-0000-0000-0000A2790000}"/>
    <cellStyle name="好 3 4 2 3 2" xfId="31139" xr:uid="{00000000-0005-0000-0000-0000A3790000}"/>
    <cellStyle name="好 3 4 2 3 2 2" xfId="31140" xr:uid="{00000000-0005-0000-0000-0000A4790000}"/>
    <cellStyle name="好 3 4 2 4" xfId="31141" xr:uid="{00000000-0005-0000-0000-0000A5790000}"/>
    <cellStyle name="好 3 4 2 4 2" xfId="31142" xr:uid="{00000000-0005-0000-0000-0000A6790000}"/>
    <cellStyle name="好 3 4 3" xfId="31143" xr:uid="{00000000-0005-0000-0000-0000A7790000}"/>
    <cellStyle name="好 3 4 4" xfId="31144" xr:uid="{00000000-0005-0000-0000-0000A8790000}"/>
    <cellStyle name="好 3 4 5" xfId="31145" xr:uid="{00000000-0005-0000-0000-0000A9790000}"/>
    <cellStyle name="好 3 4 6" xfId="31146" xr:uid="{00000000-0005-0000-0000-0000AA790000}"/>
    <cellStyle name="好 3 5" xfId="31147" xr:uid="{00000000-0005-0000-0000-0000AB790000}"/>
    <cellStyle name="好 3 5 2" xfId="31148" xr:uid="{00000000-0005-0000-0000-0000AC790000}"/>
    <cellStyle name="好 3 5 2 2" xfId="31149" xr:uid="{00000000-0005-0000-0000-0000AD790000}"/>
    <cellStyle name="好 3 5 2 2 2" xfId="31150" xr:uid="{00000000-0005-0000-0000-0000AE790000}"/>
    <cellStyle name="好 3 5 2 2 2 2" xfId="31151" xr:uid="{00000000-0005-0000-0000-0000AF790000}"/>
    <cellStyle name="好 3 5 2 3" xfId="31152" xr:uid="{00000000-0005-0000-0000-0000B0790000}"/>
    <cellStyle name="好 3 5 2 3 2" xfId="31153" xr:uid="{00000000-0005-0000-0000-0000B1790000}"/>
    <cellStyle name="好 3 5 3" xfId="31154" xr:uid="{00000000-0005-0000-0000-0000B2790000}"/>
    <cellStyle name="好 3 5 3 2" xfId="31155" xr:uid="{00000000-0005-0000-0000-0000B3790000}"/>
    <cellStyle name="好 3 5 3 2 2" xfId="31156" xr:uid="{00000000-0005-0000-0000-0000B4790000}"/>
    <cellStyle name="好 3 5 4" xfId="31157" xr:uid="{00000000-0005-0000-0000-0000B5790000}"/>
    <cellStyle name="好 3 5 4 2" xfId="31158" xr:uid="{00000000-0005-0000-0000-0000B6790000}"/>
    <cellStyle name="好 3 6" xfId="31159" xr:uid="{00000000-0005-0000-0000-0000B7790000}"/>
    <cellStyle name="好 3 6 2" xfId="31160" xr:uid="{00000000-0005-0000-0000-0000B8790000}"/>
    <cellStyle name="好 3 6 2 2" xfId="31161" xr:uid="{00000000-0005-0000-0000-0000B9790000}"/>
    <cellStyle name="好 3 6 2 2 2" xfId="31162" xr:uid="{00000000-0005-0000-0000-0000BA790000}"/>
    <cellStyle name="好 3 6 3" xfId="31163" xr:uid="{00000000-0005-0000-0000-0000BB790000}"/>
    <cellStyle name="好 3 6 3 2" xfId="31164" xr:uid="{00000000-0005-0000-0000-0000BC790000}"/>
    <cellStyle name="好 3 7" xfId="31165" xr:uid="{00000000-0005-0000-0000-0000BD790000}"/>
    <cellStyle name="好 3 8" xfId="31166" xr:uid="{00000000-0005-0000-0000-0000BE790000}"/>
    <cellStyle name="好_报关单" xfId="31167" xr:uid="{00000000-0005-0000-0000-0000BF790000}"/>
    <cellStyle name="好_报关单 2" xfId="31168" xr:uid="{00000000-0005-0000-0000-0000C0790000}"/>
    <cellStyle name="好_报关单 3" xfId="31169" xr:uid="{00000000-0005-0000-0000-0000C1790000}"/>
    <cellStyle name="差 2" xfId="31170" xr:uid="{00000000-0005-0000-0000-0000C2790000}"/>
    <cellStyle name="差 2 10" xfId="31171" xr:uid="{00000000-0005-0000-0000-0000C3790000}"/>
    <cellStyle name="差 2 11" xfId="31172" xr:uid="{00000000-0005-0000-0000-0000C4790000}"/>
    <cellStyle name="差 2 2" xfId="31173" xr:uid="{00000000-0005-0000-0000-0000C5790000}"/>
    <cellStyle name="差 2 2 10" xfId="31174" xr:uid="{00000000-0005-0000-0000-0000C6790000}"/>
    <cellStyle name="差 2 2 11" xfId="31175" xr:uid="{00000000-0005-0000-0000-0000C7790000}"/>
    <cellStyle name="差 2 2 2" xfId="31176" xr:uid="{00000000-0005-0000-0000-0000C8790000}"/>
    <cellStyle name="差 2 2 2 2" xfId="31177" xr:uid="{00000000-0005-0000-0000-0000C9790000}"/>
    <cellStyle name="差 2 2 2 2 2" xfId="31178" xr:uid="{00000000-0005-0000-0000-0000CA790000}"/>
    <cellStyle name="差 2 2 2 2 2 2" xfId="31179" xr:uid="{00000000-0005-0000-0000-0000CB790000}"/>
    <cellStyle name="差 2 2 2 2 2 3" xfId="31180" xr:uid="{00000000-0005-0000-0000-0000CC790000}"/>
    <cellStyle name="差 2 2 2 2 2 3 2" xfId="31181" xr:uid="{00000000-0005-0000-0000-0000CD790000}"/>
    <cellStyle name="差 2 2 2 2 2 3 2 2" xfId="31182" xr:uid="{00000000-0005-0000-0000-0000CE790000}"/>
    <cellStyle name="差 2 2 2 2 2 4" xfId="31183" xr:uid="{00000000-0005-0000-0000-0000CF790000}"/>
    <cellStyle name="差 2 2 2 2 2 4 2" xfId="31184" xr:uid="{00000000-0005-0000-0000-0000D0790000}"/>
    <cellStyle name="差 2 2 2 2 3" xfId="31185" xr:uid="{00000000-0005-0000-0000-0000D1790000}"/>
    <cellStyle name="差 2 2 2 2 3 2" xfId="31186" xr:uid="{00000000-0005-0000-0000-0000D2790000}"/>
    <cellStyle name="差 2 2 2 2 3 2 2" xfId="31187" xr:uid="{00000000-0005-0000-0000-0000D3790000}"/>
    <cellStyle name="差 2 2 2 2 3 2 2 2" xfId="31188" xr:uid="{00000000-0005-0000-0000-0000D4790000}"/>
    <cellStyle name="差 2 2 2 2 3 3" xfId="31189" xr:uid="{00000000-0005-0000-0000-0000D5790000}"/>
    <cellStyle name="差 2 2 2 2 3 3 2" xfId="31190" xr:uid="{00000000-0005-0000-0000-0000D6790000}"/>
    <cellStyle name="差 2 2 2 2 4" xfId="31191" xr:uid="{00000000-0005-0000-0000-0000D7790000}"/>
    <cellStyle name="差 2 2 2 2 5" xfId="31192" xr:uid="{00000000-0005-0000-0000-0000D8790000}"/>
    <cellStyle name="差 2 2 2 2 6" xfId="31193" xr:uid="{00000000-0005-0000-0000-0000D9790000}"/>
    <cellStyle name="差 2 2 2 3" xfId="31194" xr:uid="{00000000-0005-0000-0000-0000DA790000}"/>
    <cellStyle name="差 2 2 2 3 2" xfId="31195" xr:uid="{00000000-0005-0000-0000-0000DB790000}"/>
    <cellStyle name="差 2 2 2 3 3" xfId="31196" xr:uid="{00000000-0005-0000-0000-0000DC790000}"/>
    <cellStyle name="差 2 2 2 3 3 2" xfId="31197" xr:uid="{00000000-0005-0000-0000-0000DD790000}"/>
    <cellStyle name="差 2 2 2 3 3 2 2" xfId="31198" xr:uid="{00000000-0005-0000-0000-0000DE790000}"/>
    <cellStyle name="差 2 2 2 3 4" xfId="31199" xr:uid="{00000000-0005-0000-0000-0000DF790000}"/>
    <cellStyle name="差 2 2 2 3 4 2" xfId="31200" xr:uid="{00000000-0005-0000-0000-0000E0790000}"/>
    <cellStyle name="差 2 2 2 4" xfId="31201" xr:uid="{00000000-0005-0000-0000-0000E1790000}"/>
    <cellStyle name="差 2 2 2 4 2" xfId="31202" xr:uid="{00000000-0005-0000-0000-0000E2790000}"/>
    <cellStyle name="差 2 2 2 4 2 2" xfId="31203" xr:uid="{00000000-0005-0000-0000-0000E3790000}"/>
    <cellStyle name="差 2 2 2 4 2 2 2" xfId="31204" xr:uid="{00000000-0005-0000-0000-0000E4790000}"/>
    <cellStyle name="差 2 2 2 4 3" xfId="31205" xr:uid="{00000000-0005-0000-0000-0000E5790000}"/>
    <cellStyle name="差 2 2 2 4 3 2" xfId="31206" xr:uid="{00000000-0005-0000-0000-0000E6790000}"/>
    <cellStyle name="差 2 2 2 5" xfId="31207" xr:uid="{00000000-0005-0000-0000-0000E7790000}"/>
    <cellStyle name="差 2 2 2 6" xfId="31208" xr:uid="{00000000-0005-0000-0000-0000E8790000}"/>
    <cellStyle name="差 2 2 2 7" xfId="31209" xr:uid="{00000000-0005-0000-0000-0000E9790000}"/>
    <cellStyle name="差 2 2 3" xfId="31210" xr:uid="{00000000-0005-0000-0000-0000EA790000}"/>
    <cellStyle name="差 2 2 3 2" xfId="31211" xr:uid="{00000000-0005-0000-0000-0000EB790000}"/>
    <cellStyle name="差 2 2 3 2 2" xfId="31212" xr:uid="{00000000-0005-0000-0000-0000EC790000}"/>
    <cellStyle name="差 2 2 3 2 3" xfId="31213" xr:uid="{00000000-0005-0000-0000-0000ED790000}"/>
    <cellStyle name="差 2 2 3 2 3 2" xfId="31214" xr:uid="{00000000-0005-0000-0000-0000EE790000}"/>
    <cellStyle name="差 2 2 3 2 3 2 2" xfId="31215" xr:uid="{00000000-0005-0000-0000-0000EF790000}"/>
    <cellStyle name="差 2 2 3 2 4" xfId="31216" xr:uid="{00000000-0005-0000-0000-0000F0790000}"/>
    <cellStyle name="差 2 2 3 2 4 2" xfId="31217" xr:uid="{00000000-0005-0000-0000-0000F1790000}"/>
    <cellStyle name="差 2 2 3 3" xfId="31218" xr:uid="{00000000-0005-0000-0000-0000F2790000}"/>
    <cellStyle name="差 2 2 3 3 2" xfId="31219" xr:uid="{00000000-0005-0000-0000-0000F3790000}"/>
    <cellStyle name="差 2 2 3 3 2 2" xfId="31220" xr:uid="{00000000-0005-0000-0000-0000F4790000}"/>
    <cellStyle name="差 2 2 3 3 2 2 2" xfId="31221" xr:uid="{00000000-0005-0000-0000-0000F5790000}"/>
    <cellStyle name="差 2 2 3 3 3" xfId="31222" xr:uid="{00000000-0005-0000-0000-0000F6790000}"/>
    <cellStyle name="差 2 2 3 3 3 2" xfId="31223" xr:uid="{00000000-0005-0000-0000-0000F7790000}"/>
    <cellStyle name="差 2 2 3 4" xfId="31224" xr:uid="{00000000-0005-0000-0000-0000F8790000}"/>
    <cellStyle name="差 2 2 3 5" xfId="31225" xr:uid="{00000000-0005-0000-0000-0000F9790000}"/>
    <cellStyle name="差 2 2 3 6" xfId="31226" xr:uid="{00000000-0005-0000-0000-0000FA790000}"/>
    <cellStyle name="差 2 2 4" xfId="31227" xr:uid="{00000000-0005-0000-0000-0000FB790000}"/>
    <cellStyle name="差 2 2 4 2" xfId="31228" xr:uid="{00000000-0005-0000-0000-0000FC790000}"/>
    <cellStyle name="差 2 2 4 2 2" xfId="31229" xr:uid="{00000000-0005-0000-0000-0000FD790000}"/>
    <cellStyle name="差 2 2 4 2 3" xfId="31230" xr:uid="{00000000-0005-0000-0000-0000FE790000}"/>
    <cellStyle name="差 2 2 4 2 3 2" xfId="31231" xr:uid="{00000000-0005-0000-0000-0000FF790000}"/>
    <cellStyle name="差 2 2 4 2 3 2 2" xfId="31232" xr:uid="{00000000-0005-0000-0000-0000007A0000}"/>
    <cellStyle name="差 2 2 4 2 4" xfId="31233" xr:uid="{00000000-0005-0000-0000-0000017A0000}"/>
    <cellStyle name="差 2 2 4 2 4 2" xfId="31234" xr:uid="{00000000-0005-0000-0000-0000027A0000}"/>
    <cellStyle name="差 2 2 4 3" xfId="31235" xr:uid="{00000000-0005-0000-0000-0000037A0000}"/>
    <cellStyle name="差 2 2 4 4" xfId="31236" xr:uid="{00000000-0005-0000-0000-0000047A0000}"/>
    <cellStyle name="差 2 2 4 5" xfId="31237" xr:uid="{00000000-0005-0000-0000-0000057A0000}"/>
    <cellStyle name="差 2 2 4 6" xfId="31238" xr:uid="{00000000-0005-0000-0000-0000067A0000}"/>
    <cellStyle name="差 2 2 5" xfId="31239" xr:uid="{00000000-0005-0000-0000-0000077A0000}"/>
    <cellStyle name="差 2 2 5 2" xfId="31240" xr:uid="{00000000-0005-0000-0000-0000087A0000}"/>
    <cellStyle name="差 2 2 5 2 2" xfId="31241" xr:uid="{00000000-0005-0000-0000-0000097A0000}"/>
    <cellStyle name="差 2 2 5 2 2 2" xfId="31242" xr:uid="{00000000-0005-0000-0000-00000A7A0000}"/>
    <cellStyle name="差 2 2 5 2 2 2 2" xfId="31243" xr:uid="{00000000-0005-0000-0000-00000B7A0000}"/>
    <cellStyle name="差 2 2 5 2 3" xfId="31244" xr:uid="{00000000-0005-0000-0000-00000C7A0000}"/>
    <cellStyle name="差 2 2 5 2 3 2" xfId="31245" xr:uid="{00000000-0005-0000-0000-00000D7A0000}"/>
    <cellStyle name="差 2 2 5 3" xfId="31246" xr:uid="{00000000-0005-0000-0000-00000E7A0000}"/>
    <cellStyle name="差 2 2 5 3 2" xfId="31247" xr:uid="{00000000-0005-0000-0000-00000F7A0000}"/>
    <cellStyle name="差 2 2 5 3 2 2" xfId="31248" xr:uid="{00000000-0005-0000-0000-0000107A0000}"/>
    <cellStyle name="差 2 2 5 4" xfId="31249" xr:uid="{00000000-0005-0000-0000-0000117A0000}"/>
    <cellStyle name="差 2 2 5 4 2" xfId="31250" xr:uid="{00000000-0005-0000-0000-0000127A0000}"/>
    <cellStyle name="差 2 2 6" xfId="31251" xr:uid="{00000000-0005-0000-0000-0000137A0000}"/>
    <cellStyle name="差 2 2 6 2" xfId="31252" xr:uid="{00000000-0005-0000-0000-0000147A0000}"/>
    <cellStyle name="差 2 2 6 2 2" xfId="31253" xr:uid="{00000000-0005-0000-0000-0000157A0000}"/>
    <cellStyle name="差 2 2 6 2 2 2" xfId="31254" xr:uid="{00000000-0005-0000-0000-0000167A0000}"/>
    <cellStyle name="差 2 2 6 2 2 2 2" xfId="31255" xr:uid="{00000000-0005-0000-0000-0000177A0000}"/>
    <cellStyle name="差 2 2 6 2 3" xfId="31256" xr:uid="{00000000-0005-0000-0000-0000187A0000}"/>
    <cellStyle name="差 2 2 6 2 3 2" xfId="31257" xr:uid="{00000000-0005-0000-0000-0000197A0000}"/>
    <cellStyle name="差 2 2 6 3" xfId="31258" xr:uid="{00000000-0005-0000-0000-00001A7A0000}"/>
    <cellStyle name="差 2 2 6 3 2" xfId="31259" xr:uid="{00000000-0005-0000-0000-00001B7A0000}"/>
    <cellStyle name="差 2 2 6 3 2 2" xfId="31260" xr:uid="{00000000-0005-0000-0000-00001C7A0000}"/>
    <cellStyle name="差 2 2 6 4" xfId="31261" xr:uid="{00000000-0005-0000-0000-00001D7A0000}"/>
    <cellStyle name="差 2 2 6 4 2" xfId="31262" xr:uid="{00000000-0005-0000-0000-00001E7A0000}"/>
    <cellStyle name="差 2 2 7" xfId="31263" xr:uid="{00000000-0005-0000-0000-00001F7A0000}"/>
    <cellStyle name="差 2 2 7 2" xfId="31264" xr:uid="{00000000-0005-0000-0000-0000207A0000}"/>
    <cellStyle name="差 2 2 7 2 2" xfId="31265" xr:uid="{00000000-0005-0000-0000-0000217A0000}"/>
    <cellStyle name="差 2 2 7 2 2 2" xfId="31266" xr:uid="{00000000-0005-0000-0000-0000227A0000}"/>
    <cellStyle name="差 2 2 7 2 2 2 2" xfId="31267" xr:uid="{00000000-0005-0000-0000-0000237A0000}"/>
    <cellStyle name="差 2 2 7 2 3" xfId="31268" xr:uid="{00000000-0005-0000-0000-0000247A0000}"/>
    <cellStyle name="差 2 2 7 2 3 2" xfId="31269" xr:uid="{00000000-0005-0000-0000-0000257A0000}"/>
    <cellStyle name="差 2 2 7 3" xfId="31270" xr:uid="{00000000-0005-0000-0000-0000267A0000}"/>
    <cellStyle name="差 2 2 7 3 2" xfId="31271" xr:uid="{00000000-0005-0000-0000-0000277A0000}"/>
    <cellStyle name="差 2 2 7 3 2 2" xfId="31272" xr:uid="{00000000-0005-0000-0000-0000287A0000}"/>
    <cellStyle name="差 2 2 7 4" xfId="31273" xr:uid="{00000000-0005-0000-0000-0000297A0000}"/>
    <cellStyle name="差 2 2 7 4 2" xfId="31274" xr:uid="{00000000-0005-0000-0000-00002A7A0000}"/>
    <cellStyle name="差 2 2 8" xfId="31275" xr:uid="{00000000-0005-0000-0000-00002B7A0000}"/>
    <cellStyle name="差 2 2 8 2" xfId="31276" xr:uid="{00000000-0005-0000-0000-00002C7A0000}"/>
    <cellStyle name="差 2 2 8 2 2" xfId="31277" xr:uid="{00000000-0005-0000-0000-00002D7A0000}"/>
    <cellStyle name="差 2 2 8 2 2 2" xfId="31278" xr:uid="{00000000-0005-0000-0000-00002E7A0000}"/>
    <cellStyle name="差 2 2 8 3" xfId="31279" xr:uid="{00000000-0005-0000-0000-00002F7A0000}"/>
    <cellStyle name="差 2 2 8 3 2" xfId="31280" xr:uid="{00000000-0005-0000-0000-0000307A0000}"/>
    <cellStyle name="差 2 2 9" xfId="31281" xr:uid="{00000000-0005-0000-0000-0000317A0000}"/>
    <cellStyle name="差 2 2 9 2" xfId="31282" xr:uid="{00000000-0005-0000-0000-0000327A0000}"/>
    <cellStyle name="差 2 2 9 2 2" xfId="31283" xr:uid="{00000000-0005-0000-0000-0000337A0000}"/>
    <cellStyle name="差 2 2 9 2 2 2" xfId="31284" xr:uid="{00000000-0005-0000-0000-0000347A0000}"/>
    <cellStyle name="差 2 2 9 3" xfId="31285" xr:uid="{00000000-0005-0000-0000-0000357A0000}"/>
    <cellStyle name="差 2 2 9 3 2" xfId="31286" xr:uid="{00000000-0005-0000-0000-0000367A0000}"/>
    <cellStyle name="差 2 3" xfId="31287" xr:uid="{00000000-0005-0000-0000-0000377A0000}"/>
    <cellStyle name="差 2 3 2" xfId="31288" xr:uid="{00000000-0005-0000-0000-0000387A0000}"/>
    <cellStyle name="差 2 3 2 2" xfId="31289" xr:uid="{00000000-0005-0000-0000-0000397A0000}"/>
    <cellStyle name="差 2 3 2 2 2" xfId="31290" xr:uid="{00000000-0005-0000-0000-00003A7A0000}"/>
    <cellStyle name="差 2 3 2 2 2 2" xfId="31291" xr:uid="{00000000-0005-0000-0000-00003B7A0000}"/>
    <cellStyle name="差 2 3 2 2 2 3" xfId="31292" xr:uid="{00000000-0005-0000-0000-00003C7A0000}"/>
    <cellStyle name="差 2 3 2 2 2 3 2" xfId="31293" xr:uid="{00000000-0005-0000-0000-00003D7A0000}"/>
    <cellStyle name="差 2 3 2 2 2 3 2 2" xfId="31294" xr:uid="{00000000-0005-0000-0000-00003E7A0000}"/>
    <cellStyle name="差 2 3 2 2 2 4" xfId="31295" xr:uid="{00000000-0005-0000-0000-00003F7A0000}"/>
    <cellStyle name="差 2 3 2 2 2 4 2" xfId="31296" xr:uid="{00000000-0005-0000-0000-0000407A0000}"/>
    <cellStyle name="差 2 3 2 2 3" xfId="31297" xr:uid="{00000000-0005-0000-0000-0000417A0000}"/>
    <cellStyle name="差 2 3 2 2 3 2" xfId="31298" xr:uid="{00000000-0005-0000-0000-0000427A0000}"/>
    <cellStyle name="差 2 3 2 2 3 2 2" xfId="31299" xr:uid="{00000000-0005-0000-0000-0000437A0000}"/>
    <cellStyle name="差 2 3 2 2 3 2 2 2" xfId="31300" xr:uid="{00000000-0005-0000-0000-0000447A0000}"/>
    <cellStyle name="差 2 3 2 2 3 3" xfId="31301" xr:uid="{00000000-0005-0000-0000-0000457A0000}"/>
    <cellStyle name="差 2 3 2 2 3 3 2" xfId="31302" xr:uid="{00000000-0005-0000-0000-0000467A0000}"/>
    <cellStyle name="差 2 3 2 2 4" xfId="31303" xr:uid="{00000000-0005-0000-0000-0000477A0000}"/>
    <cellStyle name="差 2 3 2 2 5" xfId="31304" xr:uid="{00000000-0005-0000-0000-0000487A0000}"/>
    <cellStyle name="差 2 3 2 2 6" xfId="31305" xr:uid="{00000000-0005-0000-0000-0000497A0000}"/>
    <cellStyle name="差 2 3 2 3" xfId="31306" xr:uid="{00000000-0005-0000-0000-00004A7A0000}"/>
    <cellStyle name="差 2 3 2 3 2" xfId="31307" xr:uid="{00000000-0005-0000-0000-00004B7A0000}"/>
    <cellStyle name="差 2 3 2 3 3" xfId="31308" xr:uid="{00000000-0005-0000-0000-00004C7A0000}"/>
    <cellStyle name="差 2 3 2 3 3 2" xfId="31309" xr:uid="{00000000-0005-0000-0000-00004D7A0000}"/>
    <cellStyle name="差 2 3 2 3 3 2 2" xfId="31310" xr:uid="{00000000-0005-0000-0000-00004E7A0000}"/>
    <cellStyle name="差 2 3 2 3 4" xfId="31311" xr:uid="{00000000-0005-0000-0000-00004F7A0000}"/>
    <cellStyle name="差 2 3 2 3 4 2" xfId="31312" xr:uid="{00000000-0005-0000-0000-0000507A0000}"/>
    <cellStyle name="差 2 3 2 4" xfId="31313" xr:uid="{00000000-0005-0000-0000-0000517A0000}"/>
    <cellStyle name="差 2 3 2 4 2" xfId="31314" xr:uid="{00000000-0005-0000-0000-0000527A0000}"/>
    <cellStyle name="差 2 3 2 4 2 2" xfId="31315" xr:uid="{00000000-0005-0000-0000-0000537A0000}"/>
    <cellStyle name="差 2 3 2 4 2 2 2" xfId="31316" xr:uid="{00000000-0005-0000-0000-0000547A0000}"/>
    <cellStyle name="差 2 3 2 4 3" xfId="31317" xr:uid="{00000000-0005-0000-0000-0000557A0000}"/>
    <cellStyle name="差 2 3 2 4 3 2" xfId="31318" xr:uid="{00000000-0005-0000-0000-0000567A0000}"/>
    <cellStyle name="差 2 3 2 5" xfId="31319" xr:uid="{00000000-0005-0000-0000-0000577A0000}"/>
    <cellStyle name="差 2 3 2 6" xfId="31320" xr:uid="{00000000-0005-0000-0000-0000587A0000}"/>
    <cellStyle name="差 2 3 2 7" xfId="31321" xr:uid="{00000000-0005-0000-0000-0000597A0000}"/>
    <cellStyle name="差 2 3 3" xfId="31322" xr:uid="{00000000-0005-0000-0000-00005A7A0000}"/>
    <cellStyle name="差 2 3 3 2" xfId="31323" xr:uid="{00000000-0005-0000-0000-00005B7A0000}"/>
    <cellStyle name="差 2 3 3 2 2" xfId="31324" xr:uid="{00000000-0005-0000-0000-00005C7A0000}"/>
    <cellStyle name="差 2 3 3 2 3" xfId="31325" xr:uid="{00000000-0005-0000-0000-00005D7A0000}"/>
    <cellStyle name="差 2 3 3 2 3 2" xfId="31326" xr:uid="{00000000-0005-0000-0000-00005E7A0000}"/>
    <cellStyle name="差 2 3 3 2 3 2 2" xfId="31327" xr:uid="{00000000-0005-0000-0000-00005F7A0000}"/>
    <cellStyle name="差 2 3 3 2 4" xfId="31328" xr:uid="{00000000-0005-0000-0000-0000607A0000}"/>
    <cellStyle name="差 2 3 3 2 4 2" xfId="31329" xr:uid="{00000000-0005-0000-0000-0000617A0000}"/>
    <cellStyle name="差 2 3 3 3" xfId="31330" xr:uid="{00000000-0005-0000-0000-0000627A0000}"/>
    <cellStyle name="差 2 3 3 3 2" xfId="31331" xr:uid="{00000000-0005-0000-0000-0000637A0000}"/>
    <cellStyle name="差 2 3 3 3 2 2" xfId="31332" xr:uid="{00000000-0005-0000-0000-0000647A0000}"/>
    <cellStyle name="差 2 3 3 3 2 2 2" xfId="31333" xr:uid="{00000000-0005-0000-0000-0000657A0000}"/>
    <cellStyle name="差 2 3 3 3 3" xfId="31334" xr:uid="{00000000-0005-0000-0000-0000667A0000}"/>
    <cellStyle name="差 2 3 3 3 3 2" xfId="31335" xr:uid="{00000000-0005-0000-0000-0000677A0000}"/>
    <cellStyle name="差 2 3 3 4" xfId="31336" xr:uid="{00000000-0005-0000-0000-0000687A0000}"/>
    <cellStyle name="差 2 3 3 5" xfId="31337" xr:uid="{00000000-0005-0000-0000-0000697A0000}"/>
    <cellStyle name="差 2 3 3 6" xfId="31338" xr:uid="{00000000-0005-0000-0000-00006A7A0000}"/>
    <cellStyle name="差 2 3 4" xfId="31339" xr:uid="{00000000-0005-0000-0000-00006B7A0000}"/>
    <cellStyle name="差 2 3 4 2" xfId="31340" xr:uid="{00000000-0005-0000-0000-00006C7A0000}"/>
    <cellStyle name="差 2 3 4 2 2" xfId="31341" xr:uid="{00000000-0005-0000-0000-00006D7A0000}"/>
    <cellStyle name="差 2 3 4 2 3" xfId="31342" xr:uid="{00000000-0005-0000-0000-00006E7A0000}"/>
    <cellStyle name="差 2 3 4 2 3 2" xfId="31343" xr:uid="{00000000-0005-0000-0000-00006F7A0000}"/>
    <cellStyle name="差 2 3 4 2 3 2 2" xfId="31344" xr:uid="{00000000-0005-0000-0000-0000707A0000}"/>
    <cellStyle name="差 2 3 4 2 4" xfId="31345" xr:uid="{00000000-0005-0000-0000-0000717A0000}"/>
    <cellStyle name="差 2 3 4 2 4 2" xfId="31346" xr:uid="{00000000-0005-0000-0000-0000727A0000}"/>
    <cellStyle name="差 2 3 4 3" xfId="31347" xr:uid="{00000000-0005-0000-0000-0000737A0000}"/>
    <cellStyle name="差 2 3 4 4" xfId="31348" xr:uid="{00000000-0005-0000-0000-0000747A0000}"/>
    <cellStyle name="差 2 3 4 5" xfId="31349" xr:uid="{00000000-0005-0000-0000-0000757A0000}"/>
    <cellStyle name="差 2 3 4 6" xfId="31350" xr:uid="{00000000-0005-0000-0000-0000767A0000}"/>
    <cellStyle name="差 2 3 5" xfId="31351" xr:uid="{00000000-0005-0000-0000-0000777A0000}"/>
    <cellStyle name="差 2 3 5 2" xfId="31352" xr:uid="{00000000-0005-0000-0000-0000787A0000}"/>
    <cellStyle name="差 2 3 5 2 2" xfId="31353" xr:uid="{00000000-0005-0000-0000-0000797A0000}"/>
    <cellStyle name="差 2 3 5 2 2 2" xfId="31354" xr:uid="{00000000-0005-0000-0000-00007A7A0000}"/>
    <cellStyle name="差 2 3 5 2 2 2 2" xfId="31355" xr:uid="{00000000-0005-0000-0000-00007B7A0000}"/>
    <cellStyle name="差 2 3 5 2 3" xfId="31356" xr:uid="{00000000-0005-0000-0000-00007C7A0000}"/>
    <cellStyle name="差 2 3 5 2 3 2" xfId="31357" xr:uid="{00000000-0005-0000-0000-00007D7A0000}"/>
    <cellStyle name="差 2 3 5 3" xfId="31358" xr:uid="{00000000-0005-0000-0000-00007E7A0000}"/>
    <cellStyle name="差 2 3 5 3 2" xfId="31359" xr:uid="{00000000-0005-0000-0000-00007F7A0000}"/>
    <cellStyle name="差 2 3 5 3 2 2" xfId="31360" xr:uid="{00000000-0005-0000-0000-0000807A0000}"/>
    <cellStyle name="差 2 3 5 4" xfId="31361" xr:uid="{00000000-0005-0000-0000-0000817A0000}"/>
    <cellStyle name="差 2 3 5 4 2" xfId="31362" xr:uid="{00000000-0005-0000-0000-0000827A0000}"/>
    <cellStyle name="差 2 3 6" xfId="31363" xr:uid="{00000000-0005-0000-0000-0000837A0000}"/>
    <cellStyle name="差 2 3 6 2" xfId="31364" xr:uid="{00000000-0005-0000-0000-0000847A0000}"/>
    <cellStyle name="差 2 3 6 2 2" xfId="31365" xr:uid="{00000000-0005-0000-0000-0000857A0000}"/>
    <cellStyle name="差 2 3 6 2 2 2" xfId="31366" xr:uid="{00000000-0005-0000-0000-0000867A0000}"/>
    <cellStyle name="差 2 3 6 3" xfId="31367" xr:uid="{00000000-0005-0000-0000-0000877A0000}"/>
    <cellStyle name="差 2 3 6 3 2" xfId="31368" xr:uid="{00000000-0005-0000-0000-0000887A0000}"/>
    <cellStyle name="差 2 3 7" xfId="31369" xr:uid="{00000000-0005-0000-0000-0000897A0000}"/>
    <cellStyle name="差 2 3 7 2" xfId="31370" xr:uid="{00000000-0005-0000-0000-00008A7A0000}"/>
    <cellStyle name="差 2 3 7 2 2" xfId="31371" xr:uid="{00000000-0005-0000-0000-00008B7A0000}"/>
    <cellStyle name="差 2 3 7 2 2 2" xfId="31372" xr:uid="{00000000-0005-0000-0000-00008C7A0000}"/>
    <cellStyle name="差 2 3 7 3" xfId="31373" xr:uid="{00000000-0005-0000-0000-00008D7A0000}"/>
    <cellStyle name="差 2 3 7 3 2" xfId="31374" xr:uid="{00000000-0005-0000-0000-00008E7A0000}"/>
    <cellStyle name="差 2 3 8" xfId="31375" xr:uid="{00000000-0005-0000-0000-00008F7A0000}"/>
    <cellStyle name="差 2 3 9" xfId="31376" xr:uid="{00000000-0005-0000-0000-0000907A0000}"/>
    <cellStyle name="差 2 4" xfId="31377" xr:uid="{00000000-0005-0000-0000-0000917A0000}"/>
    <cellStyle name="差 2 4 2" xfId="31378" xr:uid="{00000000-0005-0000-0000-0000927A0000}"/>
    <cellStyle name="差 2 4 2 2" xfId="31379" xr:uid="{00000000-0005-0000-0000-0000937A0000}"/>
    <cellStyle name="差 2 4 2 3" xfId="31380" xr:uid="{00000000-0005-0000-0000-0000947A0000}"/>
    <cellStyle name="差 2 4 2 3 2" xfId="31381" xr:uid="{00000000-0005-0000-0000-0000957A0000}"/>
    <cellStyle name="差 2 4 2 3 2 2" xfId="31382" xr:uid="{00000000-0005-0000-0000-0000967A0000}"/>
    <cellStyle name="差 2 4 2 4" xfId="31383" xr:uid="{00000000-0005-0000-0000-0000977A0000}"/>
    <cellStyle name="差 2 4 2 4 2" xfId="31384" xr:uid="{00000000-0005-0000-0000-0000987A0000}"/>
    <cellStyle name="差 2 4 3" xfId="31385" xr:uid="{00000000-0005-0000-0000-0000997A0000}"/>
    <cellStyle name="差 2 4 3 2" xfId="31386" xr:uid="{00000000-0005-0000-0000-00009A7A0000}"/>
    <cellStyle name="差 2 4 3 2 2" xfId="31387" xr:uid="{00000000-0005-0000-0000-00009B7A0000}"/>
    <cellStyle name="差 2 4 3 2 2 2" xfId="31388" xr:uid="{00000000-0005-0000-0000-00009C7A0000}"/>
    <cellStyle name="差 2 4 3 3" xfId="31389" xr:uid="{00000000-0005-0000-0000-00009D7A0000}"/>
    <cellStyle name="差 2 4 3 3 2" xfId="31390" xr:uid="{00000000-0005-0000-0000-00009E7A0000}"/>
    <cellStyle name="差 2 4 4" xfId="31391" xr:uid="{00000000-0005-0000-0000-00009F7A0000}"/>
    <cellStyle name="差 2 4 5" xfId="31392" xr:uid="{00000000-0005-0000-0000-0000A07A0000}"/>
    <cellStyle name="差 2 4 6" xfId="31393" xr:uid="{00000000-0005-0000-0000-0000A17A0000}"/>
    <cellStyle name="差 2 5" xfId="31394" xr:uid="{00000000-0005-0000-0000-0000A27A0000}"/>
    <cellStyle name="差 2 5 2" xfId="31395" xr:uid="{00000000-0005-0000-0000-0000A37A0000}"/>
    <cellStyle name="差 2 5 2 2" xfId="31396" xr:uid="{00000000-0005-0000-0000-0000A47A0000}"/>
    <cellStyle name="差 2 5 2 3" xfId="31397" xr:uid="{00000000-0005-0000-0000-0000A57A0000}"/>
    <cellStyle name="差 2 5 2 3 2" xfId="31398" xr:uid="{00000000-0005-0000-0000-0000A67A0000}"/>
    <cellStyle name="差 2 5 2 3 2 2" xfId="31399" xr:uid="{00000000-0005-0000-0000-0000A77A0000}"/>
    <cellStyle name="差 2 5 2 4" xfId="31400" xr:uid="{00000000-0005-0000-0000-0000A87A0000}"/>
    <cellStyle name="差 2 5 2 4 2" xfId="31401" xr:uid="{00000000-0005-0000-0000-0000A97A0000}"/>
    <cellStyle name="差 2 5 3" xfId="31402" xr:uid="{00000000-0005-0000-0000-0000AA7A0000}"/>
    <cellStyle name="差 2 5 4" xfId="31403" xr:uid="{00000000-0005-0000-0000-0000AB7A0000}"/>
    <cellStyle name="差 2 5 5" xfId="31404" xr:uid="{00000000-0005-0000-0000-0000AC7A0000}"/>
    <cellStyle name="差 2 5 6" xfId="31405" xr:uid="{00000000-0005-0000-0000-0000AD7A0000}"/>
    <cellStyle name="差 2 6" xfId="31406" xr:uid="{00000000-0005-0000-0000-0000AE7A0000}"/>
    <cellStyle name="差 2 6 2" xfId="31407" xr:uid="{00000000-0005-0000-0000-0000AF7A0000}"/>
    <cellStyle name="差 2 6 2 2" xfId="31408" xr:uid="{00000000-0005-0000-0000-0000B07A0000}"/>
    <cellStyle name="差 2 6 2 2 2" xfId="31409" xr:uid="{00000000-0005-0000-0000-0000B17A0000}"/>
    <cellStyle name="差 2 6 2 2 2 2" xfId="31410" xr:uid="{00000000-0005-0000-0000-0000B27A0000}"/>
    <cellStyle name="差 2 6 2 3" xfId="31411" xr:uid="{00000000-0005-0000-0000-0000B37A0000}"/>
    <cellStyle name="差 2 6 2 3 2" xfId="31412" xr:uid="{00000000-0005-0000-0000-0000B47A0000}"/>
    <cellStyle name="差 2 6 3" xfId="31413" xr:uid="{00000000-0005-0000-0000-0000B57A0000}"/>
    <cellStyle name="差 2 6 3 2" xfId="31414" xr:uid="{00000000-0005-0000-0000-0000B67A0000}"/>
    <cellStyle name="差 2 6 3 2 2" xfId="31415" xr:uid="{00000000-0005-0000-0000-0000B77A0000}"/>
    <cellStyle name="差 2 6 4" xfId="31416" xr:uid="{00000000-0005-0000-0000-0000B87A0000}"/>
    <cellStyle name="差 2 6 4 2" xfId="31417" xr:uid="{00000000-0005-0000-0000-0000B97A0000}"/>
    <cellStyle name="差 2 7" xfId="31418" xr:uid="{00000000-0005-0000-0000-0000BA7A0000}"/>
    <cellStyle name="差 2 7 2" xfId="31419" xr:uid="{00000000-0005-0000-0000-0000BB7A0000}"/>
    <cellStyle name="差 2 7 2 2" xfId="31420" xr:uid="{00000000-0005-0000-0000-0000BC7A0000}"/>
    <cellStyle name="差 2 7 2 2 2" xfId="31421" xr:uid="{00000000-0005-0000-0000-0000BD7A0000}"/>
    <cellStyle name="差 2 7 2 2 2 2" xfId="31422" xr:uid="{00000000-0005-0000-0000-0000BE7A0000}"/>
    <cellStyle name="差 2 7 2 3" xfId="31423" xr:uid="{00000000-0005-0000-0000-0000BF7A0000}"/>
    <cellStyle name="差 2 7 2 3 2" xfId="31424" xr:uid="{00000000-0005-0000-0000-0000C07A0000}"/>
    <cellStyle name="差 2 7 3" xfId="31425" xr:uid="{00000000-0005-0000-0000-0000C17A0000}"/>
    <cellStyle name="差 2 7 3 2" xfId="31426" xr:uid="{00000000-0005-0000-0000-0000C27A0000}"/>
    <cellStyle name="差 2 7 3 2 2" xfId="31427" xr:uid="{00000000-0005-0000-0000-0000C37A0000}"/>
    <cellStyle name="差 2 7 4" xfId="31428" xr:uid="{00000000-0005-0000-0000-0000C47A0000}"/>
    <cellStyle name="差 2 7 4 2" xfId="31429" xr:uid="{00000000-0005-0000-0000-0000C57A0000}"/>
    <cellStyle name="差 2 8" xfId="31430" xr:uid="{00000000-0005-0000-0000-0000C67A0000}"/>
    <cellStyle name="差 2 8 2" xfId="31431" xr:uid="{00000000-0005-0000-0000-0000C77A0000}"/>
    <cellStyle name="差 2 8 2 2" xfId="31432" xr:uid="{00000000-0005-0000-0000-0000C87A0000}"/>
    <cellStyle name="差 2 8 2 2 2" xfId="31433" xr:uid="{00000000-0005-0000-0000-0000C97A0000}"/>
    <cellStyle name="差 2 8 2 2 2 2" xfId="31434" xr:uid="{00000000-0005-0000-0000-0000CA7A0000}"/>
    <cellStyle name="差 2 8 2 3" xfId="31435" xr:uid="{00000000-0005-0000-0000-0000CB7A0000}"/>
    <cellStyle name="差 2 8 2 3 2" xfId="31436" xr:uid="{00000000-0005-0000-0000-0000CC7A0000}"/>
    <cellStyle name="差 2 8 3" xfId="31437" xr:uid="{00000000-0005-0000-0000-0000CD7A0000}"/>
    <cellStyle name="差 2 8 3 2" xfId="31438" xr:uid="{00000000-0005-0000-0000-0000CE7A0000}"/>
    <cellStyle name="差 2 8 3 2 2" xfId="31439" xr:uid="{00000000-0005-0000-0000-0000CF7A0000}"/>
    <cellStyle name="差 2 8 4" xfId="31440" xr:uid="{00000000-0005-0000-0000-0000D07A0000}"/>
    <cellStyle name="差 2 8 4 2" xfId="31441" xr:uid="{00000000-0005-0000-0000-0000D17A0000}"/>
    <cellStyle name="差 2 9" xfId="31442" xr:uid="{00000000-0005-0000-0000-0000D27A0000}"/>
    <cellStyle name="差 2 9 2" xfId="31443" xr:uid="{00000000-0005-0000-0000-0000D37A0000}"/>
    <cellStyle name="差 2 9 2 2" xfId="31444" xr:uid="{00000000-0005-0000-0000-0000D47A0000}"/>
    <cellStyle name="差 2 9 2 2 2" xfId="31445" xr:uid="{00000000-0005-0000-0000-0000D57A0000}"/>
    <cellStyle name="差 2 9 3" xfId="31446" xr:uid="{00000000-0005-0000-0000-0000D67A0000}"/>
    <cellStyle name="差 2 9 3 2" xfId="31447" xr:uid="{00000000-0005-0000-0000-0000D77A0000}"/>
    <cellStyle name="差 3" xfId="31448" xr:uid="{00000000-0005-0000-0000-0000D87A0000}"/>
    <cellStyle name="差 3 2" xfId="31449" xr:uid="{00000000-0005-0000-0000-0000D97A0000}"/>
    <cellStyle name="差 3 2 2" xfId="31450" xr:uid="{00000000-0005-0000-0000-0000DA7A0000}"/>
    <cellStyle name="差 3 2 2 2" xfId="31451" xr:uid="{00000000-0005-0000-0000-0000DB7A0000}"/>
    <cellStyle name="差 3 2 2 2 2" xfId="31452" xr:uid="{00000000-0005-0000-0000-0000DC7A0000}"/>
    <cellStyle name="差 3 2 2 2 3" xfId="31453" xr:uid="{00000000-0005-0000-0000-0000DD7A0000}"/>
    <cellStyle name="差 3 2 2 2 3 2" xfId="31454" xr:uid="{00000000-0005-0000-0000-0000DE7A0000}"/>
    <cellStyle name="差 3 2 2 2 3 2 2" xfId="31455" xr:uid="{00000000-0005-0000-0000-0000DF7A0000}"/>
    <cellStyle name="差 3 2 2 2 4" xfId="31456" xr:uid="{00000000-0005-0000-0000-0000E07A0000}"/>
    <cellStyle name="差 3 2 2 2 4 2" xfId="31457" xr:uid="{00000000-0005-0000-0000-0000E17A0000}"/>
    <cellStyle name="差 3 2 2 3" xfId="31458" xr:uid="{00000000-0005-0000-0000-0000E27A0000}"/>
    <cellStyle name="差 3 2 2 3 2" xfId="31459" xr:uid="{00000000-0005-0000-0000-0000E37A0000}"/>
    <cellStyle name="差 3 2 2 3 2 2" xfId="31460" xr:uid="{00000000-0005-0000-0000-0000E47A0000}"/>
    <cellStyle name="差 3 2 2 3 2 2 2" xfId="31461" xr:uid="{00000000-0005-0000-0000-0000E57A0000}"/>
    <cellStyle name="差 3 2 2 3 3" xfId="31462" xr:uid="{00000000-0005-0000-0000-0000E67A0000}"/>
    <cellStyle name="差 3 2 2 3 3 2" xfId="31463" xr:uid="{00000000-0005-0000-0000-0000E77A0000}"/>
    <cellStyle name="差 3 2 2 4" xfId="31464" xr:uid="{00000000-0005-0000-0000-0000E87A0000}"/>
    <cellStyle name="差 3 2 2 5" xfId="31465" xr:uid="{00000000-0005-0000-0000-0000E97A0000}"/>
    <cellStyle name="差 3 2 2 6" xfId="31466" xr:uid="{00000000-0005-0000-0000-0000EA7A0000}"/>
    <cellStyle name="差 3 2 3" xfId="31467" xr:uid="{00000000-0005-0000-0000-0000EB7A0000}"/>
    <cellStyle name="差 3 2 3 2" xfId="31468" xr:uid="{00000000-0005-0000-0000-0000EC7A0000}"/>
    <cellStyle name="差 3 2 3 3" xfId="31469" xr:uid="{00000000-0005-0000-0000-0000ED7A0000}"/>
    <cellStyle name="差 3 2 3 3 2" xfId="31470" xr:uid="{00000000-0005-0000-0000-0000EE7A0000}"/>
    <cellStyle name="差 3 2 3 3 2 2" xfId="31471" xr:uid="{00000000-0005-0000-0000-0000EF7A0000}"/>
    <cellStyle name="差 3 2 3 4" xfId="31472" xr:uid="{00000000-0005-0000-0000-0000F07A0000}"/>
    <cellStyle name="差 3 2 3 4 2" xfId="31473" xr:uid="{00000000-0005-0000-0000-0000F17A0000}"/>
    <cellStyle name="差 3 2 4" xfId="31474" xr:uid="{00000000-0005-0000-0000-0000F27A0000}"/>
    <cellStyle name="差 3 2 4 2" xfId="31475" xr:uid="{00000000-0005-0000-0000-0000F37A0000}"/>
    <cellStyle name="差 3 2 4 2 2" xfId="31476" xr:uid="{00000000-0005-0000-0000-0000F47A0000}"/>
    <cellStyle name="差 3 2 4 2 2 2" xfId="31477" xr:uid="{00000000-0005-0000-0000-0000F57A0000}"/>
    <cellStyle name="差 3 2 4 3" xfId="31478" xr:uid="{00000000-0005-0000-0000-0000F67A0000}"/>
    <cellStyle name="差 3 2 4 3 2" xfId="31479" xr:uid="{00000000-0005-0000-0000-0000F77A0000}"/>
    <cellStyle name="差 3 2 5" xfId="31480" xr:uid="{00000000-0005-0000-0000-0000F87A0000}"/>
    <cellStyle name="差 3 2 6" xfId="31481" xr:uid="{00000000-0005-0000-0000-0000F97A0000}"/>
    <cellStyle name="差 3 2 7" xfId="31482" xr:uid="{00000000-0005-0000-0000-0000FA7A0000}"/>
    <cellStyle name="差 3 3" xfId="31483" xr:uid="{00000000-0005-0000-0000-0000FB7A0000}"/>
    <cellStyle name="差 3 3 2" xfId="31484" xr:uid="{00000000-0005-0000-0000-0000FC7A0000}"/>
    <cellStyle name="差 3 3 2 2" xfId="31485" xr:uid="{00000000-0005-0000-0000-0000FD7A0000}"/>
    <cellStyle name="差 3 3 2 3" xfId="31486" xr:uid="{00000000-0005-0000-0000-0000FE7A0000}"/>
    <cellStyle name="差 3 3 2 3 2" xfId="31487" xr:uid="{00000000-0005-0000-0000-0000FF7A0000}"/>
    <cellStyle name="差 3 3 2 3 2 2" xfId="31488" xr:uid="{00000000-0005-0000-0000-0000007B0000}"/>
    <cellStyle name="差 3 3 2 4" xfId="31489" xr:uid="{00000000-0005-0000-0000-0000017B0000}"/>
    <cellStyle name="差 3 3 2 4 2" xfId="31490" xr:uid="{00000000-0005-0000-0000-0000027B0000}"/>
    <cellStyle name="差 3 3 3" xfId="31491" xr:uid="{00000000-0005-0000-0000-0000037B0000}"/>
    <cellStyle name="差 3 3 3 2" xfId="31492" xr:uid="{00000000-0005-0000-0000-0000047B0000}"/>
    <cellStyle name="差 3 3 3 2 2" xfId="31493" xr:uid="{00000000-0005-0000-0000-0000057B0000}"/>
    <cellStyle name="差 3 3 3 2 2 2" xfId="31494" xr:uid="{00000000-0005-0000-0000-0000067B0000}"/>
    <cellStyle name="差 3 3 3 3" xfId="31495" xr:uid="{00000000-0005-0000-0000-0000077B0000}"/>
    <cellStyle name="差 3 3 3 3 2" xfId="31496" xr:uid="{00000000-0005-0000-0000-0000087B0000}"/>
    <cellStyle name="差 3 3 4" xfId="31497" xr:uid="{00000000-0005-0000-0000-0000097B0000}"/>
    <cellStyle name="差 3 3 5" xfId="31498" xr:uid="{00000000-0005-0000-0000-00000A7B0000}"/>
    <cellStyle name="差 3 3 6" xfId="31499" xr:uid="{00000000-0005-0000-0000-00000B7B0000}"/>
    <cellStyle name="差 3 4" xfId="31500" xr:uid="{00000000-0005-0000-0000-00000C7B0000}"/>
    <cellStyle name="差 3 4 2" xfId="31501" xr:uid="{00000000-0005-0000-0000-00000D7B0000}"/>
    <cellStyle name="差 3 4 2 2" xfId="31502" xr:uid="{00000000-0005-0000-0000-00000E7B0000}"/>
    <cellStyle name="差 3 4 2 3" xfId="31503" xr:uid="{00000000-0005-0000-0000-00000F7B0000}"/>
    <cellStyle name="差 3 4 2 3 2" xfId="31504" xr:uid="{00000000-0005-0000-0000-0000107B0000}"/>
    <cellStyle name="差 3 4 2 3 2 2" xfId="31505" xr:uid="{00000000-0005-0000-0000-0000117B0000}"/>
    <cellStyle name="差 3 4 2 4" xfId="31506" xr:uid="{00000000-0005-0000-0000-0000127B0000}"/>
    <cellStyle name="差 3 4 2 4 2" xfId="31507" xr:uid="{00000000-0005-0000-0000-0000137B0000}"/>
    <cellStyle name="差 3 4 3" xfId="31508" xr:uid="{00000000-0005-0000-0000-0000147B0000}"/>
    <cellStyle name="差 3 4 4" xfId="31509" xr:uid="{00000000-0005-0000-0000-0000157B0000}"/>
    <cellStyle name="差 3 4 5" xfId="31510" xr:uid="{00000000-0005-0000-0000-0000167B0000}"/>
    <cellStyle name="差 3 4 6" xfId="31511" xr:uid="{00000000-0005-0000-0000-0000177B0000}"/>
    <cellStyle name="差 3 5" xfId="31512" xr:uid="{00000000-0005-0000-0000-0000187B0000}"/>
    <cellStyle name="差 3 5 2" xfId="31513" xr:uid="{00000000-0005-0000-0000-0000197B0000}"/>
    <cellStyle name="差 3 5 2 2" xfId="31514" xr:uid="{00000000-0005-0000-0000-00001A7B0000}"/>
    <cellStyle name="差 3 5 2 2 2" xfId="31515" xr:uid="{00000000-0005-0000-0000-00001B7B0000}"/>
    <cellStyle name="差 3 5 2 2 2 2" xfId="31516" xr:uid="{00000000-0005-0000-0000-00001C7B0000}"/>
    <cellStyle name="差 3 5 2 3" xfId="31517" xr:uid="{00000000-0005-0000-0000-00001D7B0000}"/>
    <cellStyle name="差 3 5 2 3 2" xfId="31518" xr:uid="{00000000-0005-0000-0000-00001E7B0000}"/>
    <cellStyle name="差 3 5 3" xfId="31519" xr:uid="{00000000-0005-0000-0000-00001F7B0000}"/>
    <cellStyle name="差 3 5 3 2" xfId="31520" xr:uid="{00000000-0005-0000-0000-0000207B0000}"/>
    <cellStyle name="差 3 5 3 2 2" xfId="31521" xr:uid="{00000000-0005-0000-0000-0000217B0000}"/>
    <cellStyle name="差 3 5 4" xfId="31522" xr:uid="{00000000-0005-0000-0000-0000227B0000}"/>
    <cellStyle name="差 3 5 4 2" xfId="31523" xr:uid="{00000000-0005-0000-0000-0000237B0000}"/>
    <cellStyle name="差 3 6" xfId="31524" xr:uid="{00000000-0005-0000-0000-0000247B0000}"/>
    <cellStyle name="差 3 6 2" xfId="31525" xr:uid="{00000000-0005-0000-0000-0000257B0000}"/>
    <cellStyle name="差 3 6 2 2" xfId="31526" xr:uid="{00000000-0005-0000-0000-0000267B0000}"/>
    <cellStyle name="差 3 6 2 2 2" xfId="31527" xr:uid="{00000000-0005-0000-0000-0000277B0000}"/>
    <cellStyle name="差 3 6 3" xfId="31528" xr:uid="{00000000-0005-0000-0000-0000287B0000}"/>
    <cellStyle name="差 3 6 3 2" xfId="31529" xr:uid="{00000000-0005-0000-0000-0000297B0000}"/>
    <cellStyle name="差 3 7" xfId="31530" xr:uid="{00000000-0005-0000-0000-00002A7B0000}"/>
    <cellStyle name="差 3 8" xfId="31531" xr:uid="{00000000-0005-0000-0000-00002B7B0000}"/>
    <cellStyle name="差_报关单" xfId="31532" xr:uid="{00000000-0005-0000-0000-00002C7B0000}"/>
    <cellStyle name="常规 10" xfId="31533" xr:uid="{00000000-0005-0000-0000-00002D7B0000}"/>
    <cellStyle name="常规 10 10" xfId="31534" xr:uid="{00000000-0005-0000-0000-00002E7B0000}"/>
    <cellStyle name="常规 10 10 2" xfId="31535" xr:uid="{00000000-0005-0000-0000-00002F7B0000}"/>
    <cellStyle name="常规 10 10 3" xfId="31536" xr:uid="{00000000-0005-0000-0000-0000307B0000}"/>
    <cellStyle name="常规 10 13" xfId="31537" xr:uid="{00000000-0005-0000-0000-0000317B0000}"/>
    <cellStyle name="常规 10 2" xfId="31538" xr:uid="{00000000-0005-0000-0000-0000327B0000}"/>
    <cellStyle name="常规 10 2 2" xfId="31539" xr:uid="{00000000-0005-0000-0000-0000337B0000}"/>
    <cellStyle name="常规 10 2 2 2" xfId="31540" xr:uid="{00000000-0005-0000-0000-0000347B0000}"/>
    <cellStyle name="常规 10 2 2 2 2" xfId="31541" xr:uid="{00000000-0005-0000-0000-0000357B0000}"/>
    <cellStyle name="常规 10 2 2 2 3" xfId="31542" xr:uid="{00000000-0005-0000-0000-0000367B0000}"/>
    <cellStyle name="常规 10 2 2 2 4" xfId="31543" xr:uid="{00000000-0005-0000-0000-0000377B0000}"/>
    <cellStyle name="常规 10 2 2 2 5" xfId="31544" xr:uid="{00000000-0005-0000-0000-0000387B0000}"/>
    <cellStyle name="常规 10 2 2 2 5 2" xfId="31545" xr:uid="{00000000-0005-0000-0000-0000397B0000}"/>
    <cellStyle name="常规 10 2 2 3" xfId="31546" xr:uid="{00000000-0005-0000-0000-00003A7B0000}"/>
    <cellStyle name="常规 10 2 2 3 2" xfId="31547" xr:uid="{00000000-0005-0000-0000-00003B7B0000}"/>
    <cellStyle name="常规 10 2 2 3 2 2" xfId="31548" xr:uid="{00000000-0005-0000-0000-00003C7B0000}"/>
    <cellStyle name="常规 10 2 2 4" xfId="31549" xr:uid="{00000000-0005-0000-0000-00003D7B0000}"/>
    <cellStyle name="常规 10 2 2 4 2" xfId="31550" xr:uid="{00000000-0005-0000-0000-00003E7B0000}"/>
    <cellStyle name="常规 10 2 2 4 2 2" xfId="31551" xr:uid="{00000000-0005-0000-0000-00003F7B0000}"/>
    <cellStyle name="常规 10 2 2 5" xfId="31552" xr:uid="{00000000-0005-0000-0000-0000407B0000}"/>
    <cellStyle name="常规 10 2 2 5 2" xfId="31553" xr:uid="{00000000-0005-0000-0000-0000417B0000}"/>
    <cellStyle name="常规 10 2 2 5 3" xfId="31554" xr:uid="{00000000-0005-0000-0000-0000427B0000}"/>
    <cellStyle name="常规 10 2 2 6" xfId="31555" xr:uid="{00000000-0005-0000-0000-0000437B0000}"/>
    <cellStyle name="常规 10 2 2 6 2" xfId="31556" xr:uid="{00000000-0005-0000-0000-0000447B0000}"/>
    <cellStyle name="常规 10 2 2 7" xfId="31557" xr:uid="{00000000-0005-0000-0000-0000457B0000}"/>
    <cellStyle name="常规 10 2 3" xfId="31558" xr:uid="{00000000-0005-0000-0000-0000467B0000}"/>
    <cellStyle name="常规 10 2 3 2" xfId="31559" xr:uid="{00000000-0005-0000-0000-0000477B0000}"/>
    <cellStyle name="常规 10 2 3 2 2" xfId="31560" xr:uid="{00000000-0005-0000-0000-0000487B0000}"/>
    <cellStyle name="常规 10 2 3 2 3" xfId="31561" xr:uid="{00000000-0005-0000-0000-0000497B0000}"/>
    <cellStyle name="常规 10 2 3 2 4" xfId="31562" xr:uid="{00000000-0005-0000-0000-00004A7B0000}"/>
    <cellStyle name="常规 10 2 3 3" xfId="31563" xr:uid="{00000000-0005-0000-0000-00004B7B0000}"/>
    <cellStyle name="常规 10 2 3 4" xfId="31564" xr:uid="{00000000-0005-0000-0000-00004C7B0000}"/>
    <cellStyle name="常规 10 2 3 5" xfId="31565" xr:uid="{00000000-0005-0000-0000-00004D7B0000}"/>
    <cellStyle name="常规 10 2 3 6" xfId="31566" xr:uid="{00000000-0005-0000-0000-00004E7B0000}"/>
    <cellStyle name="常规 10 2 3 6 2" xfId="31567" xr:uid="{00000000-0005-0000-0000-00004F7B0000}"/>
    <cellStyle name="常规 10 2 4" xfId="31568" xr:uid="{00000000-0005-0000-0000-0000507B0000}"/>
    <cellStyle name="常规 10 2 4 2" xfId="31569" xr:uid="{00000000-0005-0000-0000-0000517B0000}"/>
    <cellStyle name="常规 10 2 4 3" xfId="31570" xr:uid="{00000000-0005-0000-0000-0000527B0000}"/>
    <cellStyle name="常规 10 2 4 4" xfId="31571" xr:uid="{00000000-0005-0000-0000-0000537B0000}"/>
    <cellStyle name="常规 10 2 4 5" xfId="31572" xr:uid="{00000000-0005-0000-0000-0000547B0000}"/>
    <cellStyle name="常规 10 2 4 5 2" xfId="31573" xr:uid="{00000000-0005-0000-0000-0000557B0000}"/>
    <cellStyle name="常规 10 2 5" xfId="31574" xr:uid="{00000000-0005-0000-0000-0000567B0000}"/>
    <cellStyle name="常规 10 2 5 2" xfId="31575" xr:uid="{00000000-0005-0000-0000-0000577B0000}"/>
    <cellStyle name="常规 10 2 5 2 2" xfId="31576" xr:uid="{00000000-0005-0000-0000-0000587B0000}"/>
    <cellStyle name="常规 10 2 6" xfId="31577" xr:uid="{00000000-0005-0000-0000-0000597B0000}"/>
    <cellStyle name="常规 10 2 6 2" xfId="31578" xr:uid="{00000000-0005-0000-0000-00005A7B0000}"/>
    <cellStyle name="常规 10 2 6 2 2" xfId="31579" xr:uid="{00000000-0005-0000-0000-00005B7B0000}"/>
    <cellStyle name="常规 10 2 7" xfId="31580" xr:uid="{00000000-0005-0000-0000-00005C7B0000}"/>
    <cellStyle name="常规 10 2 7 2" xfId="31581" xr:uid="{00000000-0005-0000-0000-00005D7B0000}"/>
    <cellStyle name="常规 10 2 7 2 2" xfId="31582" xr:uid="{00000000-0005-0000-0000-00005E7B0000}"/>
    <cellStyle name="常规 10 2 8" xfId="31583" xr:uid="{00000000-0005-0000-0000-00005F7B0000}"/>
    <cellStyle name="常规 10 2 8 2" xfId="31584" xr:uid="{00000000-0005-0000-0000-0000607B0000}"/>
    <cellStyle name="常规 10 2 8 3" xfId="31585" xr:uid="{00000000-0005-0000-0000-0000617B0000}"/>
    <cellStyle name="常规 10 2 9" xfId="31586" xr:uid="{00000000-0005-0000-0000-0000627B0000}"/>
    <cellStyle name="常规 10 3" xfId="31587" xr:uid="{00000000-0005-0000-0000-0000637B0000}"/>
    <cellStyle name="常规 10 3 2" xfId="31588" xr:uid="{00000000-0005-0000-0000-0000647B0000}"/>
    <cellStyle name="常规 10 3 2 2" xfId="31589" xr:uid="{00000000-0005-0000-0000-0000657B0000}"/>
    <cellStyle name="常规 10 3 2 2 2" xfId="31590" xr:uid="{00000000-0005-0000-0000-0000667B0000}"/>
    <cellStyle name="常规 10 3 2 2 2 2" xfId="31591" xr:uid="{00000000-0005-0000-0000-0000677B0000}"/>
    <cellStyle name="常规 10 3 2 3" xfId="31592" xr:uid="{00000000-0005-0000-0000-0000687B0000}"/>
    <cellStyle name="常规 10 3 2 3 2" xfId="31593" xr:uid="{00000000-0005-0000-0000-0000697B0000}"/>
    <cellStyle name="常规 10 3 2 3 2 2" xfId="31594" xr:uid="{00000000-0005-0000-0000-00006A7B0000}"/>
    <cellStyle name="常规 10 3 2 4" xfId="31595" xr:uid="{00000000-0005-0000-0000-00006B7B0000}"/>
    <cellStyle name="常规 10 3 2 4 2" xfId="31596" xr:uid="{00000000-0005-0000-0000-00006C7B0000}"/>
    <cellStyle name="常规 10 3 2 4 2 2" xfId="31597" xr:uid="{00000000-0005-0000-0000-00006D7B0000}"/>
    <cellStyle name="常规 10 3 2 5" xfId="31598" xr:uid="{00000000-0005-0000-0000-00006E7B0000}"/>
    <cellStyle name="常规 10 3 2 5 2" xfId="31599" xr:uid="{00000000-0005-0000-0000-00006F7B0000}"/>
    <cellStyle name="常规 10 3 2 5 3" xfId="31600" xr:uid="{00000000-0005-0000-0000-0000707B0000}"/>
    <cellStyle name="常规 10 3 2 6" xfId="31601" xr:uid="{00000000-0005-0000-0000-0000717B0000}"/>
    <cellStyle name="常规 10 3 3" xfId="31602" xr:uid="{00000000-0005-0000-0000-0000727B0000}"/>
    <cellStyle name="常规 10 3 3 2" xfId="31603" xr:uid="{00000000-0005-0000-0000-0000737B0000}"/>
    <cellStyle name="常规 10 3 3 2 2" xfId="31604" xr:uid="{00000000-0005-0000-0000-0000747B0000}"/>
    <cellStyle name="常规 10 3 3 2 2 2" xfId="31605" xr:uid="{00000000-0005-0000-0000-0000757B0000}"/>
    <cellStyle name="常规 10 3 3 3" xfId="31606" xr:uid="{00000000-0005-0000-0000-0000767B0000}"/>
    <cellStyle name="常规 10 3 3 3 2" xfId="31607" xr:uid="{00000000-0005-0000-0000-0000777B0000}"/>
    <cellStyle name="常规 10 3 3 3 2 2" xfId="31608" xr:uid="{00000000-0005-0000-0000-0000787B0000}"/>
    <cellStyle name="常规 10 3 3 4" xfId="31609" xr:uid="{00000000-0005-0000-0000-0000797B0000}"/>
    <cellStyle name="常规 10 3 3 4 2" xfId="31610" xr:uid="{00000000-0005-0000-0000-00007A7B0000}"/>
    <cellStyle name="常规 10 3 3 5" xfId="31611" xr:uid="{00000000-0005-0000-0000-00007B7B0000}"/>
    <cellStyle name="常规 10 3 4" xfId="31612" xr:uid="{00000000-0005-0000-0000-00007C7B0000}"/>
    <cellStyle name="常规 10 3 4 2" xfId="31613" xr:uid="{00000000-0005-0000-0000-00007D7B0000}"/>
    <cellStyle name="常规 10 3 4 2 2" xfId="31614" xr:uid="{00000000-0005-0000-0000-00007E7B0000}"/>
    <cellStyle name="常规 10 3 5" xfId="31615" xr:uid="{00000000-0005-0000-0000-00007F7B0000}"/>
    <cellStyle name="常规 10 3 5 2" xfId="31616" xr:uid="{00000000-0005-0000-0000-0000807B0000}"/>
    <cellStyle name="常规 10 3 5 2 2" xfId="31617" xr:uid="{00000000-0005-0000-0000-0000817B0000}"/>
    <cellStyle name="常规 10 3 6" xfId="31618" xr:uid="{00000000-0005-0000-0000-0000827B0000}"/>
    <cellStyle name="常规 10 3 7" xfId="31619" xr:uid="{00000000-0005-0000-0000-0000837B0000}"/>
    <cellStyle name="常规 10 3 7 2" xfId="31620" xr:uid="{00000000-0005-0000-0000-0000847B0000}"/>
    <cellStyle name="常规 10 3 7 3" xfId="31621" xr:uid="{00000000-0005-0000-0000-0000857B0000}"/>
    <cellStyle name="常规 10 3 8" xfId="31622" xr:uid="{00000000-0005-0000-0000-0000867B0000}"/>
    <cellStyle name="常规 10 3 8 2" xfId="31623" xr:uid="{00000000-0005-0000-0000-0000877B0000}"/>
    <cellStyle name="常规 10 4" xfId="31624" xr:uid="{00000000-0005-0000-0000-0000887B0000}"/>
    <cellStyle name="常规 10 4 2" xfId="31625" xr:uid="{00000000-0005-0000-0000-0000897B0000}"/>
    <cellStyle name="常规 10 4 2 2" xfId="31626" xr:uid="{00000000-0005-0000-0000-00008A7B0000}"/>
    <cellStyle name="常规 10 4 2 3" xfId="31627" xr:uid="{00000000-0005-0000-0000-00008B7B0000}"/>
    <cellStyle name="常规 10 4 2 4" xfId="31628" xr:uid="{00000000-0005-0000-0000-00008C7B0000}"/>
    <cellStyle name="常规 10 4 2 5" xfId="31629" xr:uid="{00000000-0005-0000-0000-00008D7B0000}"/>
    <cellStyle name="常规 10 4 2 5 2" xfId="31630" xr:uid="{00000000-0005-0000-0000-00008E7B0000}"/>
    <cellStyle name="常规 10 4 3" xfId="31631" xr:uid="{00000000-0005-0000-0000-00008F7B0000}"/>
    <cellStyle name="常规 10 4 3 2" xfId="31632" xr:uid="{00000000-0005-0000-0000-0000907B0000}"/>
    <cellStyle name="常规 10 4 3 2 2" xfId="31633" xr:uid="{00000000-0005-0000-0000-0000917B0000}"/>
    <cellStyle name="常规 10 4 4" xfId="31634" xr:uid="{00000000-0005-0000-0000-0000927B0000}"/>
    <cellStyle name="常规 10 4 4 2" xfId="31635" xr:uid="{00000000-0005-0000-0000-0000937B0000}"/>
    <cellStyle name="常规 10 4 4 2 2" xfId="31636" xr:uid="{00000000-0005-0000-0000-0000947B0000}"/>
    <cellStyle name="常规 10 4 5" xfId="31637" xr:uid="{00000000-0005-0000-0000-0000957B0000}"/>
    <cellStyle name="常规 10 4 5 2" xfId="31638" xr:uid="{00000000-0005-0000-0000-0000967B0000}"/>
    <cellStyle name="常规 10 4 5 3" xfId="31639" xr:uid="{00000000-0005-0000-0000-0000977B0000}"/>
    <cellStyle name="常规 10 4 6" xfId="31640" xr:uid="{00000000-0005-0000-0000-0000987B0000}"/>
    <cellStyle name="常规 10 4 6 2" xfId="31641" xr:uid="{00000000-0005-0000-0000-0000997B0000}"/>
    <cellStyle name="常规 10 4 7" xfId="31642" xr:uid="{00000000-0005-0000-0000-00009A7B0000}"/>
    <cellStyle name="常规 10 5" xfId="31643" xr:uid="{00000000-0005-0000-0000-00009B7B0000}"/>
    <cellStyle name="常规 10 5 2" xfId="31644" xr:uid="{00000000-0005-0000-0000-00009C7B0000}"/>
    <cellStyle name="常规 10 5 3" xfId="31645" xr:uid="{00000000-0005-0000-0000-00009D7B0000}"/>
    <cellStyle name="常规 10 5 4" xfId="31646" xr:uid="{00000000-0005-0000-0000-00009E7B0000}"/>
    <cellStyle name="常规 10 5 5" xfId="31647" xr:uid="{00000000-0005-0000-0000-00009F7B0000}"/>
    <cellStyle name="常规 10 5 5 2" xfId="31648" xr:uid="{00000000-0005-0000-0000-0000A07B0000}"/>
    <cellStyle name="常规 10 6" xfId="31649" xr:uid="{00000000-0005-0000-0000-0000A17B0000}"/>
    <cellStyle name="常规 10 6 2" xfId="31650" xr:uid="{00000000-0005-0000-0000-0000A27B0000}"/>
    <cellStyle name="常规 10 6 2 2" xfId="31651" xr:uid="{00000000-0005-0000-0000-0000A37B0000}"/>
    <cellStyle name="常规 10 7" xfId="31652" xr:uid="{00000000-0005-0000-0000-0000A47B0000}"/>
    <cellStyle name="常规 10 7 2" xfId="31653" xr:uid="{00000000-0005-0000-0000-0000A57B0000}"/>
    <cellStyle name="常规 10 7 2 2" xfId="31654" xr:uid="{00000000-0005-0000-0000-0000A67B0000}"/>
    <cellStyle name="常规 10 8" xfId="31655" xr:uid="{00000000-0005-0000-0000-0000A77B0000}"/>
    <cellStyle name="常规 10 8 2" xfId="31656" xr:uid="{00000000-0005-0000-0000-0000A87B0000}"/>
    <cellStyle name="常规 10 8 2 2" xfId="31657" xr:uid="{00000000-0005-0000-0000-0000A97B0000}"/>
    <cellStyle name="常规 10 9" xfId="31658" xr:uid="{00000000-0005-0000-0000-0000AA7B0000}"/>
    <cellStyle name="常规 10 9 2" xfId="31659" xr:uid="{00000000-0005-0000-0000-0000AB7B0000}"/>
    <cellStyle name="常规 10 9 3" xfId="31660" xr:uid="{00000000-0005-0000-0000-0000AC7B0000}"/>
    <cellStyle name="常规 11" xfId="31661" xr:uid="{00000000-0005-0000-0000-0000AD7B0000}"/>
    <cellStyle name="常规 11 10" xfId="31662" xr:uid="{00000000-0005-0000-0000-0000AE7B0000}"/>
    <cellStyle name="常规 11 2" xfId="31663" xr:uid="{00000000-0005-0000-0000-0000AF7B0000}"/>
    <cellStyle name="常规 11 2 2" xfId="31664" xr:uid="{00000000-0005-0000-0000-0000B07B0000}"/>
    <cellStyle name="常规 11 2 2 2" xfId="31665" xr:uid="{00000000-0005-0000-0000-0000B17B0000}"/>
    <cellStyle name="常规 11 2 2 2 2" xfId="31666" xr:uid="{00000000-0005-0000-0000-0000B27B0000}"/>
    <cellStyle name="常规 11 2 2 2 3" xfId="31667" xr:uid="{00000000-0005-0000-0000-0000B37B0000}"/>
    <cellStyle name="常规 11 2 2 2 4" xfId="31668" xr:uid="{00000000-0005-0000-0000-0000B47B0000}"/>
    <cellStyle name="常规 11 2 2 2 5" xfId="31669" xr:uid="{00000000-0005-0000-0000-0000B57B0000}"/>
    <cellStyle name="常规 11 2 2 2 5 2" xfId="31670" xr:uid="{00000000-0005-0000-0000-0000B67B0000}"/>
    <cellStyle name="常规 11 2 2 3" xfId="31671" xr:uid="{00000000-0005-0000-0000-0000B77B0000}"/>
    <cellStyle name="常规 11 2 2 3 2" xfId="31672" xr:uid="{00000000-0005-0000-0000-0000B87B0000}"/>
    <cellStyle name="常规 11 2 2 3 2 2" xfId="31673" xr:uid="{00000000-0005-0000-0000-0000B97B0000}"/>
    <cellStyle name="常规 11 2 2 4" xfId="31674" xr:uid="{00000000-0005-0000-0000-0000BA7B0000}"/>
    <cellStyle name="常规 11 2 2 4 2" xfId="31675" xr:uid="{00000000-0005-0000-0000-0000BB7B0000}"/>
    <cellStyle name="常规 11 2 2 4 2 2" xfId="31676" xr:uid="{00000000-0005-0000-0000-0000BC7B0000}"/>
    <cellStyle name="常规 11 2 2 5" xfId="31677" xr:uid="{00000000-0005-0000-0000-0000BD7B0000}"/>
    <cellStyle name="常规 11 2 2 5 2" xfId="31678" xr:uid="{00000000-0005-0000-0000-0000BE7B0000}"/>
    <cellStyle name="常规 11 2 2 5 3" xfId="31679" xr:uid="{00000000-0005-0000-0000-0000BF7B0000}"/>
    <cellStyle name="常规 11 2 2 6" xfId="31680" xr:uid="{00000000-0005-0000-0000-0000C07B0000}"/>
    <cellStyle name="常规 11 2 2 6 2" xfId="31681" xr:uid="{00000000-0005-0000-0000-0000C17B0000}"/>
    <cellStyle name="常规 11 2 2 7" xfId="31682" xr:uid="{00000000-0005-0000-0000-0000C27B0000}"/>
    <cellStyle name="常规 11 2 3" xfId="31683" xr:uid="{00000000-0005-0000-0000-0000C37B0000}"/>
    <cellStyle name="常规 11 2 3 2" xfId="31684" xr:uid="{00000000-0005-0000-0000-0000C47B0000}"/>
    <cellStyle name="常规 11 2 3 2 2" xfId="31685" xr:uid="{00000000-0005-0000-0000-0000C57B0000}"/>
    <cellStyle name="常规 11 2 3 2 3" xfId="31686" xr:uid="{00000000-0005-0000-0000-0000C67B0000}"/>
    <cellStyle name="常规 11 2 3 2 4" xfId="31687" xr:uid="{00000000-0005-0000-0000-0000C77B0000}"/>
    <cellStyle name="常规 11 2 3 3" xfId="31688" xr:uid="{00000000-0005-0000-0000-0000C87B0000}"/>
    <cellStyle name="常规 11 2 3 4" xfId="31689" xr:uid="{00000000-0005-0000-0000-0000C97B0000}"/>
    <cellStyle name="常规 11 2 3 5" xfId="31690" xr:uid="{00000000-0005-0000-0000-0000CA7B0000}"/>
    <cellStyle name="常规 11 2 3 6" xfId="31691" xr:uid="{00000000-0005-0000-0000-0000CB7B0000}"/>
    <cellStyle name="常规 11 2 3 6 2" xfId="31692" xr:uid="{00000000-0005-0000-0000-0000CC7B0000}"/>
    <cellStyle name="常规 11 2 4" xfId="31693" xr:uid="{00000000-0005-0000-0000-0000CD7B0000}"/>
    <cellStyle name="常规 11 2 4 2" xfId="31694" xr:uid="{00000000-0005-0000-0000-0000CE7B0000}"/>
    <cellStyle name="常规 11 2 4 3" xfId="31695" xr:uid="{00000000-0005-0000-0000-0000CF7B0000}"/>
    <cellStyle name="常规 11 2 4 4" xfId="31696" xr:uid="{00000000-0005-0000-0000-0000D07B0000}"/>
    <cellStyle name="常规 11 2 4 5" xfId="31697" xr:uid="{00000000-0005-0000-0000-0000D17B0000}"/>
    <cellStyle name="常规 11 2 4 5 2" xfId="31698" xr:uid="{00000000-0005-0000-0000-0000D27B0000}"/>
    <cellStyle name="常规 11 2 5" xfId="31699" xr:uid="{00000000-0005-0000-0000-0000D37B0000}"/>
    <cellStyle name="常规 11 2 5 2" xfId="31700" xr:uid="{00000000-0005-0000-0000-0000D47B0000}"/>
    <cellStyle name="常规 11 2 5 2 2" xfId="31701" xr:uid="{00000000-0005-0000-0000-0000D57B0000}"/>
    <cellStyle name="常规 11 2 6" xfId="31702" xr:uid="{00000000-0005-0000-0000-0000D67B0000}"/>
    <cellStyle name="常规 11 2 6 2" xfId="31703" xr:uid="{00000000-0005-0000-0000-0000D77B0000}"/>
    <cellStyle name="常规 11 2 6 2 2" xfId="31704" xr:uid="{00000000-0005-0000-0000-0000D87B0000}"/>
    <cellStyle name="常规 11 2 7" xfId="31705" xr:uid="{00000000-0005-0000-0000-0000D97B0000}"/>
    <cellStyle name="常规 11 2 7 2" xfId="31706" xr:uid="{00000000-0005-0000-0000-0000DA7B0000}"/>
    <cellStyle name="常规 11 2 7 2 2" xfId="31707" xr:uid="{00000000-0005-0000-0000-0000DB7B0000}"/>
    <cellStyle name="常规 11 2 8" xfId="31708" xr:uid="{00000000-0005-0000-0000-0000DC7B0000}"/>
    <cellStyle name="常规 11 2 8 2" xfId="31709" xr:uid="{00000000-0005-0000-0000-0000DD7B0000}"/>
    <cellStyle name="常规 11 2 8 3" xfId="31710" xr:uid="{00000000-0005-0000-0000-0000DE7B0000}"/>
    <cellStyle name="常规 11 2 9" xfId="31711" xr:uid="{00000000-0005-0000-0000-0000DF7B0000}"/>
    <cellStyle name="常规 11 3" xfId="31712" xr:uid="{00000000-0005-0000-0000-0000E07B0000}"/>
    <cellStyle name="常规 11 3 2" xfId="31713" xr:uid="{00000000-0005-0000-0000-0000E17B0000}"/>
    <cellStyle name="常规 11 3 2 2" xfId="31714" xr:uid="{00000000-0005-0000-0000-0000E27B0000}"/>
    <cellStyle name="常规 11 3 2 2 2" xfId="31715" xr:uid="{00000000-0005-0000-0000-0000E37B0000}"/>
    <cellStyle name="常规 11 3 2 2 2 2" xfId="31716" xr:uid="{00000000-0005-0000-0000-0000E47B0000}"/>
    <cellStyle name="常规 11 3 2 3" xfId="31717" xr:uid="{00000000-0005-0000-0000-0000E57B0000}"/>
    <cellStyle name="常规 11 3 2 3 2" xfId="31718" xr:uid="{00000000-0005-0000-0000-0000E67B0000}"/>
    <cellStyle name="常规 11 3 2 3 2 2" xfId="31719" xr:uid="{00000000-0005-0000-0000-0000E77B0000}"/>
    <cellStyle name="常规 11 3 2 4" xfId="31720" xr:uid="{00000000-0005-0000-0000-0000E87B0000}"/>
    <cellStyle name="常规 11 3 2 4 2" xfId="31721" xr:uid="{00000000-0005-0000-0000-0000E97B0000}"/>
    <cellStyle name="常规 11 3 2 4 2 2" xfId="31722" xr:uid="{00000000-0005-0000-0000-0000EA7B0000}"/>
    <cellStyle name="常规 11 3 2 5" xfId="31723" xr:uid="{00000000-0005-0000-0000-0000EB7B0000}"/>
    <cellStyle name="常规 11 3 2 5 2" xfId="31724" xr:uid="{00000000-0005-0000-0000-0000EC7B0000}"/>
    <cellStyle name="常规 11 3 2 5 3" xfId="31725" xr:uid="{00000000-0005-0000-0000-0000ED7B0000}"/>
    <cellStyle name="常规 11 3 2 6" xfId="31726" xr:uid="{00000000-0005-0000-0000-0000EE7B0000}"/>
    <cellStyle name="常规 11 3 3" xfId="31727" xr:uid="{00000000-0005-0000-0000-0000EF7B0000}"/>
    <cellStyle name="常规 11 3 3 2" xfId="31728" xr:uid="{00000000-0005-0000-0000-0000F07B0000}"/>
    <cellStyle name="常规 11 3 3 2 2" xfId="31729" xr:uid="{00000000-0005-0000-0000-0000F17B0000}"/>
    <cellStyle name="常规 11 3 3 2 2 2" xfId="31730" xr:uid="{00000000-0005-0000-0000-0000F27B0000}"/>
    <cellStyle name="常规 11 3 3 3" xfId="31731" xr:uid="{00000000-0005-0000-0000-0000F37B0000}"/>
    <cellStyle name="常规 11 3 3 3 2" xfId="31732" xr:uid="{00000000-0005-0000-0000-0000F47B0000}"/>
    <cellStyle name="常规 11 3 3 3 2 2" xfId="31733" xr:uid="{00000000-0005-0000-0000-0000F57B0000}"/>
    <cellStyle name="常规 11 3 3 4" xfId="31734" xr:uid="{00000000-0005-0000-0000-0000F67B0000}"/>
    <cellStyle name="常规 11 3 3 4 2" xfId="31735" xr:uid="{00000000-0005-0000-0000-0000F77B0000}"/>
    <cellStyle name="常规 11 3 3 5" xfId="31736" xr:uid="{00000000-0005-0000-0000-0000F87B0000}"/>
    <cellStyle name="常规 11 3 4" xfId="31737" xr:uid="{00000000-0005-0000-0000-0000F97B0000}"/>
    <cellStyle name="常规 11 3 4 2" xfId="31738" xr:uid="{00000000-0005-0000-0000-0000FA7B0000}"/>
    <cellStyle name="常规 11 3 4 2 2" xfId="31739" xr:uid="{00000000-0005-0000-0000-0000FB7B0000}"/>
    <cellStyle name="常规 11 3 5" xfId="31740" xr:uid="{00000000-0005-0000-0000-0000FC7B0000}"/>
    <cellStyle name="常规 11 3 5 2" xfId="31741" xr:uid="{00000000-0005-0000-0000-0000FD7B0000}"/>
    <cellStyle name="常规 11 3 5 2 2" xfId="31742" xr:uid="{00000000-0005-0000-0000-0000FE7B0000}"/>
    <cellStyle name="常规 11 3 6" xfId="31743" xr:uid="{00000000-0005-0000-0000-0000FF7B0000}"/>
    <cellStyle name="常规 11 3 7" xfId="31744" xr:uid="{00000000-0005-0000-0000-0000007C0000}"/>
    <cellStyle name="常规 11 3 7 2" xfId="31745" xr:uid="{00000000-0005-0000-0000-0000017C0000}"/>
    <cellStyle name="常规 11 3 7 3" xfId="31746" xr:uid="{00000000-0005-0000-0000-0000027C0000}"/>
    <cellStyle name="常规 11 3 8" xfId="31747" xr:uid="{00000000-0005-0000-0000-0000037C0000}"/>
    <cellStyle name="常规 11 3 8 2" xfId="31748" xr:uid="{00000000-0005-0000-0000-0000047C0000}"/>
    <cellStyle name="常规 11 4" xfId="31749" xr:uid="{00000000-0005-0000-0000-0000057C0000}"/>
    <cellStyle name="常规 11 4 2" xfId="31750" xr:uid="{00000000-0005-0000-0000-0000067C0000}"/>
    <cellStyle name="常规 11 4 2 2" xfId="31751" xr:uid="{00000000-0005-0000-0000-0000077C0000}"/>
    <cellStyle name="常规 11 4 2 2 2" xfId="31752" xr:uid="{00000000-0005-0000-0000-0000087C0000}"/>
    <cellStyle name="常规 11 4 2 2 2 2" xfId="31753" xr:uid="{00000000-0005-0000-0000-0000097C0000}"/>
    <cellStyle name="常规 11 4 2 2 3" xfId="31754" xr:uid="{00000000-0005-0000-0000-00000A7C0000}"/>
    <cellStyle name="常规 11 4 2 3" xfId="31755" xr:uid="{00000000-0005-0000-0000-00000B7C0000}"/>
    <cellStyle name="常规 11 4 2 3 2" xfId="31756" xr:uid="{00000000-0005-0000-0000-00000C7C0000}"/>
    <cellStyle name="常规 11 4 2 3 2 2" xfId="31757" xr:uid="{00000000-0005-0000-0000-00000D7C0000}"/>
    <cellStyle name="常规 11 4 2 4" xfId="31758" xr:uid="{00000000-0005-0000-0000-00000E7C0000}"/>
    <cellStyle name="常规 11 4 2 4 2" xfId="31759" xr:uid="{00000000-0005-0000-0000-00000F7C0000}"/>
    <cellStyle name="常规 11 4 2 4 3" xfId="31760" xr:uid="{00000000-0005-0000-0000-0000107C0000}"/>
    <cellStyle name="常规 11 4 2 5" xfId="31761" xr:uid="{00000000-0005-0000-0000-0000117C0000}"/>
    <cellStyle name="常规 11 4 2 5 2" xfId="31762" xr:uid="{00000000-0005-0000-0000-0000127C0000}"/>
    <cellStyle name="常规 11 4 2 6" xfId="31763" xr:uid="{00000000-0005-0000-0000-0000137C0000}"/>
    <cellStyle name="常规 11 4 3" xfId="31764" xr:uid="{00000000-0005-0000-0000-0000147C0000}"/>
    <cellStyle name="常规 11 4 3 2" xfId="31765" xr:uid="{00000000-0005-0000-0000-0000157C0000}"/>
    <cellStyle name="常规 11 4 3 2 2" xfId="31766" xr:uid="{00000000-0005-0000-0000-0000167C0000}"/>
    <cellStyle name="常规 11 4 4" xfId="31767" xr:uid="{00000000-0005-0000-0000-0000177C0000}"/>
    <cellStyle name="常规 11 4 4 2" xfId="31768" xr:uid="{00000000-0005-0000-0000-0000187C0000}"/>
    <cellStyle name="常规 11 4 4 2 2" xfId="31769" xr:uid="{00000000-0005-0000-0000-0000197C0000}"/>
    <cellStyle name="常规 11 4 5" xfId="31770" xr:uid="{00000000-0005-0000-0000-00001A7C0000}"/>
    <cellStyle name="常规 11 4 5 2" xfId="31771" xr:uid="{00000000-0005-0000-0000-00001B7C0000}"/>
    <cellStyle name="常规 11 4 5 2 2" xfId="31772" xr:uid="{00000000-0005-0000-0000-00001C7C0000}"/>
    <cellStyle name="常规 11 4 6" xfId="31773" xr:uid="{00000000-0005-0000-0000-00001D7C0000}"/>
    <cellStyle name="常规 11 4 6 2" xfId="31774" xr:uid="{00000000-0005-0000-0000-00001E7C0000}"/>
    <cellStyle name="常规 11 4 6 3" xfId="31775" xr:uid="{00000000-0005-0000-0000-00001F7C0000}"/>
    <cellStyle name="常规 11 4 7" xfId="31776" xr:uid="{00000000-0005-0000-0000-0000207C0000}"/>
    <cellStyle name="常规 11 5" xfId="31777" xr:uid="{00000000-0005-0000-0000-0000217C0000}"/>
    <cellStyle name="常规 11 5 2" xfId="31778" xr:uid="{00000000-0005-0000-0000-0000227C0000}"/>
    <cellStyle name="常规 11 5 2 2" xfId="31779" xr:uid="{00000000-0005-0000-0000-0000237C0000}"/>
    <cellStyle name="常规 11 5 2 2 2" xfId="31780" xr:uid="{00000000-0005-0000-0000-0000247C0000}"/>
    <cellStyle name="常规 11 5 2 3" xfId="31781" xr:uid="{00000000-0005-0000-0000-0000257C0000}"/>
    <cellStyle name="常规 11 5 3" xfId="31782" xr:uid="{00000000-0005-0000-0000-0000267C0000}"/>
    <cellStyle name="常规 11 5 3 2" xfId="31783" xr:uid="{00000000-0005-0000-0000-0000277C0000}"/>
    <cellStyle name="常规 11 5 3 2 2" xfId="31784" xr:uid="{00000000-0005-0000-0000-0000287C0000}"/>
    <cellStyle name="常规 11 5 4" xfId="31785" xr:uid="{00000000-0005-0000-0000-0000297C0000}"/>
    <cellStyle name="常规 11 5 4 2" xfId="31786" xr:uid="{00000000-0005-0000-0000-00002A7C0000}"/>
    <cellStyle name="常规 11 5 4 3" xfId="31787" xr:uid="{00000000-0005-0000-0000-00002B7C0000}"/>
    <cellStyle name="常规 11 5 5" xfId="31788" xr:uid="{00000000-0005-0000-0000-00002C7C0000}"/>
    <cellStyle name="常规 11 5 5 2" xfId="31789" xr:uid="{00000000-0005-0000-0000-00002D7C0000}"/>
    <cellStyle name="常规 11 5 6" xfId="31790" xr:uid="{00000000-0005-0000-0000-00002E7C0000}"/>
    <cellStyle name="常规 11 6" xfId="31791" xr:uid="{00000000-0005-0000-0000-00002F7C0000}"/>
    <cellStyle name="常规 11 6 2" xfId="31792" xr:uid="{00000000-0005-0000-0000-0000307C0000}"/>
    <cellStyle name="常规 11 6 2 2" xfId="31793" xr:uid="{00000000-0005-0000-0000-0000317C0000}"/>
    <cellStyle name="常规 11 7" xfId="31794" xr:uid="{00000000-0005-0000-0000-0000327C0000}"/>
    <cellStyle name="常规 11 7 2" xfId="31795" xr:uid="{00000000-0005-0000-0000-0000337C0000}"/>
    <cellStyle name="常规 11 7 2 2" xfId="31796" xr:uid="{00000000-0005-0000-0000-0000347C0000}"/>
    <cellStyle name="常规 11 8" xfId="31797" xr:uid="{00000000-0005-0000-0000-0000357C0000}"/>
    <cellStyle name="常规 11 8 2" xfId="31798" xr:uid="{00000000-0005-0000-0000-0000367C0000}"/>
    <cellStyle name="常规 11 8 2 2" xfId="31799" xr:uid="{00000000-0005-0000-0000-0000377C0000}"/>
    <cellStyle name="常规 11 9" xfId="31800" xr:uid="{00000000-0005-0000-0000-0000387C0000}"/>
    <cellStyle name="常规 11 9 2" xfId="31801" xr:uid="{00000000-0005-0000-0000-0000397C0000}"/>
    <cellStyle name="常规 11 9 3" xfId="31802" xr:uid="{00000000-0005-0000-0000-00003A7C0000}"/>
    <cellStyle name="常规 12" xfId="31803" xr:uid="{00000000-0005-0000-0000-00003B7C0000}"/>
    <cellStyle name="常规 12 10" xfId="31804" xr:uid="{00000000-0005-0000-0000-00003C7C0000}"/>
    <cellStyle name="常规 12 10 2" xfId="31805" xr:uid="{00000000-0005-0000-0000-00003D7C0000}"/>
    <cellStyle name="常规 12 11" xfId="31806" xr:uid="{00000000-0005-0000-0000-00003E7C0000}"/>
    <cellStyle name="常规 12 2" xfId="31807" xr:uid="{00000000-0005-0000-0000-00003F7C0000}"/>
    <cellStyle name="常规 12 2 10" xfId="31808" xr:uid="{00000000-0005-0000-0000-0000407C0000}"/>
    <cellStyle name="常规 12 2 2" xfId="31809" xr:uid="{00000000-0005-0000-0000-0000417C0000}"/>
    <cellStyle name="常规 12 2 2 2" xfId="31810" xr:uid="{00000000-0005-0000-0000-0000427C0000}"/>
    <cellStyle name="常规 12 2 2 2 2" xfId="31811" xr:uid="{00000000-0005-0000-0000-0000437C0000}"/>
    <cellStyle name="常规 12 2 2 2 2 2" xfId="31812" xr:uid="{00000000-0005-0000-0000-0000447C0000}"/>
    <cellStyle name="常规 12 2 2 2 2 3" xfId="31813" xr:uid="{00000000-0005-0000-0000-0000457C0000}"/>
    <cellStyle name="常规 12 2 2 2 2 4" xfId="31814" xr:uid="{00000000-0005-0000-0000-0000467C0000}"/>
    <cellStyle name="常规 12 2 2 2 3" xfId="31815" xr:uid="{00000000-0005-0000-0000-0000477C0000}"/>
    <cellStyle name="常规 12 2 2 2 4" xfId="31816" xr:uid="{00000000-0005-0000-0000-0000487C0000}"/>
    <cellStyle name="常规 12 2 2 2 5" xfId="31817" xr:uid="{00000000-0005-0000-0000-0000497C0000}"/>
    <cellStyle name="常规 12 2 2 3" xfId="31818" xr:uid="{00000000-0005-0000-0000-00004A7C0000}"/>
    <cellStyle name="常规 12 2 2 3 2" xfId="31819" xr:uid="{00000000-0005-0000-0000-00004B7C0000}"/>
    <cellStyle name="常规 12 2 2 3 2 2" xfId="31820" xr:uid="{00000000-0005-0000-0000-00004C7C0000}"/>
    <cellStyle name="常规 12 2 2 3 2 3" xfId="31821" xr:uid="{00000000-0005-0000-0000-00004D7C0000}"/>
    <cellStyle name="常规 12 2 2 3 2 4" xfId="31822" xr:uid="{00000000-0005-0000-0000-00004E7C0000}"/>
    <cellStyle name="常规 12 2 2 3 3" xfId="31823" xr:uid="{00000000-0005-0000-0000-00004F7C0000}"/>
    <cellStyle name="常规 12 2 2 3 4" xfId="31824" xr:uid="{00000000-0005-0000-0000-0000507C0000}"/>
    <cellStyle name="常规 12 2 2 3 5" xfId="31825" xr:uid="{00000000-0005-0000-0000-0000517C0000}"/>
    <cellStyle name="常规 12 2 2 4" xfId="31826" xr:uid="{00000000-0005-0000-0000-0000527C0000}"/>
    <cellStyle name="常规 12 2 2 4 2" xfId="31827" xr:uid="{00000000-0005-0000-0000-0000537C0000}"/>
    <cellStyle name="常规 12 2 2 4 3" xfId="31828" xr:uid="{00000000-0005-0000-0000-0000547C0000}"/>
    <cellStyle name="常规 12 2 2 4 4" xfId="31829" xr:uid="{00000000-0005-0000-0000-0000557C0000}"/>
    <cellStyle name="常规 12 2 2 5" xfId="31830" xr:uid="{00000000-0005-0000-0000-0000567C0000}"/>
    <cellStyle name="常规 12 2 2 6" xfId="31831" xr:uid="{00000000-0005-0000-0000-0000577C0000}"/>
    <cellStyle name="常规 12 2 2 7" xfId="31832" xr:uid="{00000000-0005-0000-0000-0000587C0000}"/>
    <cellStyle name="常规 12 2 2 8" xfId="31833" xr:uid="{00000000-0005-0000-0000-0000597C0000}"/>
    <cellStyle name="常规 12 2 2 8 2" xfId="31834" xr:uid="{00000000-0005-0000-0000-00005A7C0000}"/>
    <cellStyle name="常规 12 2 3" xfId="31835" xr:uid="{00000000-0005-0000-0000-00005B7C0000}"/>
    <cellStyle name="常规 12 2 3 2" xfId="31836" xr:uid="{00000000-0005-0000-0000-00005C7C0000}"/>
    <cellStyle name="常规 12 2 3 2 2" xfId="31837" xr:uid="{00000000-0005-0000-0000-00005D7C0000}"/>
    <cellStyle name="常规 12 2 3 2 3" xfId="31838" xr:uid="{00000000-0005-0000-0000-00005E7C0000}"/>
    <cellStyle name="常规 12 2 3 2 4" xfId="31839" xr:uid="{00000000-0005-0000-0000-00005F7C0000}"/>
    <cellStyle name="常规 12 2 3 3" xfId="31840" xr:uid="{00000000-0005-0000-0000-0000607C0000}"/>
    <cellStyle name="常规 12 2 3 4" xfId="31841" xr:uid="{00000000-0005-0000-0000-0000617C0000}"/>
    <cellStyle name="常规 12 2 3 5" xfId="31842" xr:uid="{00000000-0005-0000-0000-0000627C0000}"/>
    <cellStyle name="常规 12 2 3 6" xfId="31843" xr:uid="{00000000-0005-0000-0000-0000637C0000}"/>
    <cellStyle name="常规 12 2 3 6 2" xfId="31844" xr:uid="{00000000-0005-0000-0000-0000647C0000}"/>
    <cellStyle name="常规 12 2 4" xfId="31845" xr:uid="{00000000-0005-0000-0000-0000657C0000}"/>
    <cellStyle name="常规 12 2 4 2" xfId="31846" xr:uid="{00000000-0005-0000-0000-0000667C0000}"/>
    <cellStyle name="常规 12 2 4 2 2" xfId="31847" xr:uid="{00000000-0005-0000-0000-0000677C0000}"/>
    <cellStyle name="常规 12 2 4 2 3" xfId="31848" xr:uid="{00000000-0005-0000-0000-0000687C0000}"/>
    <cellStyle name="常规 12 2 4 2 4" xfId="31849" xr:uid="{00000000-0005-0000-0000-0000697C0000}"/>
    <cellStyle name="常规 12 2 4 2 5" xfId="31850" xr:uid="{00000000-0005-0000-0000-00006A7C0000}"/>
    <cellStyle name="常规 12 2 4 3" xfId="31851" xr:uid="{00000000-0005-0000-0000-00006B7C0000}"/>
    <cellStyle name="常规 12 2 4 4" xfId="31852" xr:uid="{00000000-0005-0000-0000-00006C7C0000}"/>
    <cellStyle name="常规 12 2 4 5" xfId="31853" xr:uid="{00000000-0005-0000-0000-00006D7C0000}"/>
    <cellStyle name="常规 12 2 4 6" xfId="31854" xr:uid="{00000000-0005-0000-0000-00006E7C0000}"/>
    <cellStyle name="常规 12 2 5" xfId="31855" xr:uid="{00000000-0005-0000-0000-00006F7C0000}"/>
    <cellStyle name="常规 12 2 5 2" xfId="31856" xr:uid="{00000000-0005-0000-0000-0000707C0000}"/>
    <cellStyle name="常规 12 2 5 2 2" xfId="31857" xr:uid="{00000000-0005-0000-0000-0000717C0000}"/>
    <cellStyle name="常规 12 2 5 3" xfId="31858" xr:uid="{00000000-0005-0000-0000-0000727C0000}"/>
    <cellStyle name="常规 12 2 5 4" xfId="31859" xr:uid="{00000000-0005-0000-0000-0000737C0000}"/>
    <cellStyle name="常规 12 2 5 5" xfId="31860" xr:uid="{00000000-0005-0000-0000-0000747C0000}"/>
    <cellStyle name="常规 12 2 6" xfId="31861" xr:uid="{00000000-0005-0000-0000-0000757C0000}"/>
    <cellStyle name="常规 12 2 7" xfId="31862" xr:uid="{00000000-0005-0000-0000-0000767C0000}"/>
    <cellStyle name="常规 12 2 8" xfId="31863" xr:uid="{00000000-0005-0000-0000-0000777C0000}"/>
    <cellStyle name="常规 12 2 9" xfId="31864" xr:uid="{00000000-0005-0000-0000-0000787C0000}"/>
    <cellStyle name="常规 12 2 9 2" xfId="31865" xr:uid="{00000000-0005-0000-0000-0000797C0000}"/>
    <cellStyle name="常规 12 3" xfId="31866" xr:uid="{00000000-0005-0000-0000-00007A7C0000}"/>
    <cellStyle name="常规 12 3 2" xfId="31867" xr:uid="{00000000-0005-0000-0000-00007B7C0000}"/>
    <cellStyle name="常规 12 3 2 2" xfId="31868" xr:uid="{00000000-0005-0000-0000-00007C7C0000}"/>
    <cellStyle name="常规 12 3 2 2 2" xfId="31869" xr:uid="{00000000-0005-0000-0000-00007D7C0000}"/>
    <cellStyle name="常规 12 3 2 2 3" xfId="31870" xr:uid="{00000000-0005-0000-0000-00007E7C0000}"/>
    <cellStyle name="常规 12 3 2 2 4" xfId="31871" xr:uid="{00000000-0005-0000-0000-00007F7C0000}"/>
    <cellStyle name="常规 12 3 2 2 5" xfId="31872" xr:uid="{00000000-0005-0000-0000-0000807C0000}"/>
    <cellStyle name="常规 12 3 2 3" xfId="31873" xr:uid="{00000000-0005-0000-0000-0000817C0000}"/>
    <cellStyle name="常规 12 3 2 4" xfId="31874" xr:uid="{00000000-0005-0000-0000-0000827C0000}"/>
    <cellStyle name="常规 12 3 2 5" xfId="31875" xr:uid="{00000000-0005-0000-0000-0000837C0000}"/>
    <cellStyle name="常规 12 3 2 6" xfId="31876" xr:uid="{00000000-0005-0000-0000-0000847C0000}"/>
    <cellStyle name="常规 12 3 2 6 2" xfId="31877" xr:uid="{00000000-0005-0000-0000-0000857C0000}"/>
    <cellStyle name="常规 12 3 2 7" xfId="31878" xr:uid="{00000000-0005-0000-0000-0000867C0000}"/>
    <cellStyle name="常规 12 3 3" xfId="31879" xr:uid="{00000000-0005-0000-0000-0000877C0000}"/>
    <cellStyle name="常规 12 3 3 2" xfId="31880" xr:uid="{00000000-0005-0000-0000-0000887C0000}"/>
    <cellStyle name="常规 12 3 3 2 2" xfId="31881" xr:uid="{00000000-0005-0000-0000-0000897C0000}"/>
    <cellStyle name="常规 12 3 3 2 3" xfId="31882" xr:uid="{00000000-0005-0000-0000-00008A7C0000}"/>
    <cellStyle name="常规 12 3 3 2 4" xfId="31883" xr:uid="{00000000-0005-0000-0000-00008B7C0000}"/>
    <cellStyle name="常规 12 3 3 2 5" xfId="31884" xr:uid="{00000000-0005-0000-0000-00008C7C0000}"/>
    <cellStyle name="常规 12 3 3 3" xfId="31885" xr:uid="{00000000-0005-0000-0000-00008D7C0000}"/>
    <cellStyle name="常规 12 3 3 4" xfId="31886" xr:uid="{00000000-0005-0000-0000-00008E7C0000}"/>
    <cellStyle name="常规 12 3 3 5" xfId="31887" xr:uid="{00000000-0005-0000-0000-00008F7C0000}"/>
    <cellStyle name="常规 12 3 3 6" xfId="31888" xr:uid="{00000000-0005-0000-0000-0000907C0000}"/>
    <cellStyle name="常规 12 3 4" xfId="31889" xr:uid="{00000000-0005-0000-0000-0000917C0000}"/>
    <cellStyle name="常规 12 3 4 2" xfId="31890" xr:uid="{00000000-0005-0000-0000-0000927C0000}"/>
    <cellStyle name="常规 12 3 4 2 2" xfId="31891" xr:uid="{00000000-0005-0000-0000-0000937C0000}"/>
    <cellStyle name="常规 12 3 4 3" xfId="31892" xr:uid="{00000000-0005-0000-0000-0000947C0000}"/>
    <cellStyle name="常规 12 3 4 4" xfId="31893" xr:uid="{00000000-0005-0000-0000-0000957C0000}"/>
    <cellStyle name="常规 12 3 4 5" xfId="31894" xr:uid="{00000000-0005-0000-0000-0000967C0000}"/>
    <cellStyle name="常规 12 3 5" xfId="31895" xr:uid="{00000000-0005-0000-0000-0000977C0000}"/>
    <cellStyle name="常规 12 3 5 2" xfId="31896" xr:uid="{00000000-0005-0000-0000-0000987C0000}"/>
    <cellStyle name="常规 12 3 6" xfId="31897" xr:uid="{00000000-0005-0000-0000-0000997C0000}"/>
    <cellStyle name="常规 12 3 7" xfId="31898" xr:uid="{00000000-0005-0000-0000-00009A7C0000}"/>
    <cellStyle name="常规 12 3 8" xfId="31899" xr:uid="{00000000-0005-0000-0000-00009B7C0000}"/>
    <cellStyle name="常规 12 3 8 2" xfId="31900" xr:uid="{00000000-0005-0000-0000-00009C7C0000}"/>
    <cellStyle name="常规 12 3 9" xfId="31901" xr:uid="{00000000-0005-0000-0000-00009D7C0000}"/>
    <cellStyle name="常规 12 4" xfId="31902" xr:uid="{00000000-0005-0000-0000-00009E7C0000}"/>
    <cellStyle name="常规 12 4 2" xfId="31903" xr:uid="{00000000-0005-0000-0000-00009F7C0000}"/>
    <cellStyle name="常规 12 4 2 2" xfId="31904" xr:uid="{00000000-0005-0000-0000-0000A07C0000}"/>
    <cellStyle name="常规 12 4 2 3" xfId="31905" xr:uid="{00000000-0005-0000-0000-0000A17C0000}"/>
    <cellStyle name="常规 12 4 2 4" xfId="31906" xr:uid="{00000000-0005-0000-0000-0000A27C0000}"/>
    <cellStyle name="常规 12 4 3" xfId="31907" xr:uid="{00000000-0005-0000-0000-0000A37C0000}"/>
    <cellStyle name="常规 12 4 4" xfId="31908" xr:uid="{00000000-0005-0000-0000-0000A47C0000}"/>
    <cellStyle name="常规 12 4 5" xfId="31909" xr:uid="{00000000-0005-0000-0000-0000A57C0000}"/>
    <cellStyle name="常规 12 4 6" xfId="31910" xr:uid="{00000000-0005-0000-0000-0000A67C0000}"/>
    <cellStyle name="常规 12 4 6 2" xfId="31911" xr:uid="{00000000-0005-0000-0000-0000A77C0000}"/>
    <cellStyle name="常规 12 5" xfId="31912" xr:uid="{00000000-0005-0000-0000-0000A87C0000}"/>
    <cellStyle name="常规 12 5 2" xfId="31913" xr:uid="{00000000-0005-0000-0000-0000A97C0000}"/>
    <cellStyle name="常规 12 5 2 2" xfId="31914" xr:uid="{00000000-0005-0000-0000-0000AA7C0000}"/>
    <cellStyle name="常规 12 5 2 3" xfId="31915" xr:uid="{00000000-0005-0000-0000-0000AB7C0000}"/>
    <cellStyle name="常规 12 5 2 4" xfId="31916" xr:uid="{00000000-0005-0000-0000-0000AC7C0000}"/>
    <cellStyle name="常规 12 5 3" xfId="31917" xr:uid="{00000000-0005-0000-0000-0000AD7C0000}"/>
    <cellStyle name="常规 12 5 4" xfId="31918" xr:uid="{00000000-0005-0000-0000-0000AE7C0000}"/>
    <cellStyle name="常规 12 5 5" xfId="31919" xr:uid="{00000000-0005-0000-0000-0000AF7C0000}"/>
    <cellStyle name="常规 12 5 6" xfId="31920" xr:uid="{00000000-0005-0000-0000-0000B07C0000}"/>
    <cellStyle name="常规 12 5 6 2" xfId="31921" xr:uid="{00000000-0005-0000-0000-0000B17C0000}"/>
    <cellStyle name="常规 12 6" xfId="31922" xr:uid="{00000000-0005-0000-0000-0000B27C0000}"/>
    <cellStyle name="常规 12 6 2" xfId="31923" xr:uid="{00000000-0005-0000-0000-0000B37C0000}"/>
    <cellStyle name="常规 12 6 3" xfId="31924" xr:uid="{00000000-0005-0000-0000-0000B47C0000}"/>
    <cellStyle name="常规 12 6 4" xfId="31925" xr:uid="{00000000-0005-0000-0000-0000B57C0000}"/>
    <cellStyle name="常规 12 6 5" xfId="31926" xr:uid="{00000000-0005-0000-0000-0000B67C0000}"/>
    <cellStyle name="常规 12 6 5 2" xfId="31927" xr:uid="{00000000-0005-0000-0000-0000B77C0000}"/>
    <cellStyle name="常规 12 7" xfId="31928" xr:uid="{00000000-0005-0000-0000-0000B87C0000}"/>
    <cellStyle name="常规 12 7 2" xfId="31929" xr:uid="{00000000-0005-0000-0000-0000B97C0000}"/>
    <cellStyle name="常规 12 7 2 2" xfId="31930" xr:uid="{00000000-0005-0000-0000-0000BA7C0000}"/>
    <cellStyle name="常规 12 8" xfId="31931" xr:uid="{00000000-0005-0000-0000-0000BB7C0000}"/>
    <cellStyle name="常规 12 8 2" xfId="31932" xr:uid="{00000000-0005-0000-0000-0000BC7C0000}"/>
    <cellStyle name="常规 12 8 3" xfId="31933" xr:uid="{00000000-0005-0000-0000-0000BD7C0000}"/>
    <cellStyle name="常规 12 9" xfId="31934" xr:uid="{00000000-0005-0000-0000-0000BE7C0000}"/>
    <cellStyle name="常规 13" xfId="31935" xr:uid="{00000000-0005-0000-0000-0000BF7C0000}"/>
    <cellStyle name="常规 13 2" xfId="31936" xr:uid="{00000000-0005-0000-0000-0000C07C0000}"/>
    <cellStyle name="常规 13 2 2" xfId="31937" xr:uid="{00000000-0005-0000-0000-0000C17C0000}"/>
    <cellStyle name="常规 13 2 2 2" xfId="31938" xr:uid="{00000000-0005-0000-0000-0000C27C0000}"/>
    <cellStyle name="常规 13 2 2 3" xfId="31939" xr:uid="{00000000-0005-0000-0000-0000C37C0000}"/>
    <cellStyle name="常规 13 2 2 4" xfId="31940" xr:uid="{00000000-0005-0000-0000-0000C47C0000}"/>
    <cellStyle name="常规 13 2 2 5" xfId="31941" xr:uid="{00000000-0005-0000-0000-0000C57C0000}"/>
    <cellStyle name="常规 13 2 2 5 2" xfId="31942" xr:uid="{00000000-0005-0000-0000-0000C67C0000}"/>
    <cellStyle name="常规 13 2 3" xfId="31943" xr:uid="{00000000-0005-0000-0000-0000C77C0000}"/>
    <cellStyle name="常规 13 2 3 2" xfId="31944" xr:uid="{00000000-0005-0000-0000-0000C87C0000}"/>
    <cellStyle name="常规 13 2 3 2 2" xfId="31945" xr:uid="{00000000-0005-0000-0000-0000C97C0000}"/>
    <cellStyle name="常规 13 2 4" xfId="31946" xr:uid="{00000000-0005-0000-0000-0000CA7C0000}"/>
    <cellStyle name="常规 13 2 4 2" xfId="31947" xr:uid="{00000000-0005-0000-0000-0000CB7C0000}"/>
    <cellStyle name="常规 13 2 4 2 2" xfId="31948" xr:uid="{00000000-0005-0000-0000-0000CC7C0000}"/>
    <cellStyle name="常规 13 2 5" xfId="31949" xr:uid="{00000000-0005-0000-0000-0000CD7C0000}"/>
    <cellStyle name="常规 13 2 5 2" xfId="31950" xr:uid="{00000000-0005-0000-0000-0000CE7C0000}"/>
    <cellStyle name="常规 13 2 5 3" xfId="31951" xr:uid="{00000000-0005-0000-0000-0000CF7C0000}"/>
    <cellStyle name="常规 13 2 6" xfId="31952" xr:uid="{00000000-0005-0000-0000-0000D07C0000}"/>
    <cellStyle name="常规 13 2 6 2" xfId="31953" xr:uid="{00000000-0005-0000-0000-0000D17C0000}"/>
    <cellStyle name="常规 13 2 7" xfId="31954" xr:uid="{00000000-0005-0000-0000-0000D27C0000}"/>
    <cellStyle name="常规 13 3" xfId="31955" xr:uid="{00000000-0005-0000-0000-0000D37C0000}"/>
    <cellStyle name="常规 13 3 2" xfId="31956" xr:uid="{00000000-0005-0000-0000-0000D47C0000}"/>
    <cellStyle name="常规 13 3 2 2" xfId="31957" xr:uid="{00000000-0005-0000-0000-0000D57C0000}"/>
    <cellStyle name="常规 13 3 2 3" xfId="31958" xr:uid="{00000000-0005-0000-0000-0000D67C0000}"/>
    <cellStyle name="常规 13 3 2 4" xfId="31959" xr:uid="{00000000-0005-0000-0000-0000D77C0000}"/>
    <cellStyle name="常规 13 3 3" xfId="31960" xr:uid="{00000000-0005-0000-0000-0000D87C0000}"/>
    <cellStyle name="常规 13 3 4" xfId="31961" xr:uid="{00000000-0005-0000-0000-0000D97C0000}"/>
    <cellStyle name="常规 13 3 5" xfId="31962" xr:uid="{00000000-0005-0000-0000-0000DA7C0000}"/>
    <cellStyle name="常规 13 3 6" xfId="31963" xr:uid="{00000000-0005-0000-0000-0000DB7C0000}"/>
    <cellStyle name="常规 13 3 6 2" xfId="31964" xr:uid="{00000000-0005-0000-0000-0000DC7C0000}"/>
    <cellStyle name="常规 13 4" xfId="31965" xr:uid="{00000000-0005-0000-0000-0000DD7C0000}"/>
    <cellStyle name="常规 13 4 2" xfId="31966" xr:uid="{00000000-0005-0000-0000-0000DE7C0000}"/>
    <cellStyle name="常规 13 4 3" xfId="31967" xr:uid="{00000000-0005-0000-0000-0000DF7C0000}"/>
    <cellStyle name="常规 13 4 4" xfId="31968" xr:uid="{00000000-0005-0000-0000-0000E07C0000}"/>
    <cellStyle name="常规 13 4 5" xfId="31969" xr:uid="{00000000-0005-0000-0000-0000E17C0000}"/>
    <cellStyle name="常规 13 4 5 2" xfId="31970" xr:uid="{00000000-0005-0000-0000-0000E27C0000}"/>
    <cellStyle name="常规 13 5" xfId="31971" xr:uid="{00000000-0005-0000-0000-0000E37C0000}"/>
    <cellStyle name="常规 13 5 2" xfId="31972" xr:uid="{00000000-0005-0000-0000-0000E47C0000}"/>
    <cellStyle name="常规 13 5 2 2" xfId="31973" xr:uid="{00000000-0005-0000-0000-0000E57C0000}"/>
    <cellStyle name="常规 13 6" xfId="31974" xr:uid="{00000000-0005-0000-0000-0000E67C0000}"/>
    <cellStyle name="常规 13 6 2" xfId="31975" xr:uid="{00000000-0005-0000-0000-0000E77C0000}"/>
    <cellStyle name="常规 13 6 2 2" xfId="31976" xr:uid="{00000000-0005-0000-0000-0000E87C0000}"/>
    <cellStyle name="常规 13 7" xfId="31977" xr:uid="{00000000-0005-0000-0000-0000E97C0000}"/>
    <cellStyle name="常规 13 7 2" xfId="31978" xr:uid="{00000000-0005-0000-0000-0000EA7C0000}"/>
    <cellStyle name="常规 13 7 2 2" xfId="31979" xr:uid="{00000000-0005-0000-0000-0000EB7C0000}"/>
    <cellStyle name="常规 13 8" xfId="31980" xr:uid="{00000000-0005-0000-0000-0000EC7C0000}"/>
    <cellStyle name="常规 13 8 2" xfId="31981" xr:uid="{00000000-0005-0000-0000-0000ED7C0000}"/>
    <cellStyle name="常规 13 8 3" xfId="31982" xr:uid="{00000000-0005-0000-0000-0000EE7C0000}"/>
    <cellStyle name="常规 13 9" xfId="31983" xr:uid="{00000000-0005-0000-0000-0000EF7C0000}"/>
    <cellStyle name="常规 14" xfId="31984" xr:uid="{00000000-0005-0000-0000-0000F07C0000}"/>
    <cellStyle name="常规 14 2" xfId="31985" xr:uid="{00000000-0005-0000-0000-0000F17C0000}"/>
    <cellStyle name="常规 14 2 2" xfId="31986" xr:uid="{00000000-0005-0000-0000-0000F27C0000}"/>
    <cellStyle name="常规 14 2 2 2" xfId="31987" xr:uid="{00000000-0005-0000-0000-0000F37C0000}"/>
    <cellStyle name="常规 14 2 2 3" xfId="31988" xr:uid="{00000000-0005-0000-0000-0000F47C0000}"/>
    <cellStyle name="常规 14 2 2 4" xfId="31989" xr:uid="{00000000-0005-0000-0000-0000F57C0000}"/>
    <cellStyle name="常规 14 2 2 5" xfId="31990" xr:uid="{00000000-0005-0000-0000-0000F67C0000}"/>
    <cellStyle name="常规 14 2 2 5 2" xfId="31991" xr:uid="{00000000-0005-0000-0000-0000F77C0000}"/>
    <cellStyle name="常规 14 2 3" xfId="31992" xr:uid="{00000000-0005-0000-0000-0000F87C0000}"/>
    <cellStyle name="常规 14 2 3 2" xfId="31993" xr:uid="{00000000-0005-0000-0000-0000F97C0000}"/>
    <cellStyle name="常规 14 2 3 2 2" xfId="31994" xr:uid="{00000000-0005-0000-0000-0000FA7C0000}"/>
    <cellStyle name="常规 14 2 4" xfId="31995" xr:uid="{00000000-0005-0000-0000-0000FB7C0000}"/>
    <cellStyle name="常规 14 2 4 2" xfId="31996" xr:uid="{00000000-0005-0000-0000-0000FC7C0000}"/>
    <cellStyle name="常规 14 2 4 2 2" xfId="31997" xr:uid="{00000000-0005-0000-0000-0000FD7C0000}"/>
    <cellStyle name="常规 14 2 5" xfId="31998" xr:uid="{00000000-0005-0000-0000-0000FE7C0000}"/>
    <cellStyle name="常规 14 2 5 2" xfId="31999" xr:uid="{00000000-0005-0000-0000-0000FF7C0000}"/>
    <cellStyle name="常规 14 2 5 3" xfId="32000" xr:uid="{00000000-0005-0000-0000-0000007D0000}"/>
    <cellStyle name="常规 14 2 6" xfId="32001" xr:uid="{00000000-0005-0000-0000-0000017D0000}"/>
    <cellStyle name="常规 14 2 6 2" xfId="32002" xr:uid="{00000000-0005-0000-0000-0000027D0000}"/>
    <cellStyle name="常规 14 2 7" xfId="32003" xr:uid="{00000000-0005-0000-0000-0000037D0000}"/>
    <cellStyle name="常规 14 3" xfId="32004" xr:uid="{00000000-0005-0000-0000-0000047D0000}"/>
    <cellStyle name="常规 14 3 2" xfId="32005" xr:uid="{00000000-0005-0000-0000-0000057D0000}"/>
    <cellStyle name="常规 14 3 2 2" xfId="32006" xr:uid="{00000000-0005-0000-0000-0000067D0000}"/>
    <cellStyle name="常规 14 3 2 3" xfId="32007" xr:uid="{00000000-0005-0000-0000-0000077D0000}"/>
    <cellStyle name="常规 14 3 2 4" xfId="32008" xr:uid="{00000000-0005-0000-0000-0000087D0000}"/>
    <cellStyle name="常规 14 3 3" xfId="32009" xr:uid="{00000000-0005-0000-0000-0000097D0000}"/>
    <cellStyle name="常规 14 3 4" xfId="32010" xr:uid="{00000000-0005-0000-0000-00000A7D0000}"/>
    <cellStyle name="常规 14 3 5" xfId="32011" xr:uid="{00000000-0005-0000-0000-00000B7D0000}"/>
    <cellStyle name="常规 14 3 6" xfId="32012" xr:uid="{00000000-0005-0000-0000-00000C7D0000}"/>
    <cellStyle name="常规 14 3 6 2" xfId="32013" xr:uid="{00000000-0005-0000-0000-00000D7D0000}"/>
    <cellStyle name="常规 14 4" xfId="32014" xr:uid="{00000000-0005-0000-0000-00000E7D0000}"/>
    <cellStyle name="常规 14 4 2" xfId="32015" xr:uid="{00000000-0005-0000-0000-00000F7D0000}"/>
    <cellStyle name="常规 14 4 3" xfId="32016" xr:uid="{00000000-0005-0000-0000-0000107D0000}"/>
    <cellStyle name="常规 14 4 4" xfId="32017" xr:uid="{00000000-0005-0000-0000-0000117D0000}"/>
    <cellStyle name="常规 14 4 5" xfId="32018" xr:uid="{00000000-0005-0000-0000-0000127D0000}"/>
    <cellStyle name="常规 14 4 5 2" xfId="32019" xr:uid="{00000000-0005-0000-0000-0000137D0000}"/>
    <cellStyle name="常规 14 5" xfId="32020" xr:uid="{00000000-0005-0000-0000-0000147D0000}"/>
    <cellStyle name="常规 14 5 2" xfId="32021" xr:uid="{00000000-0005-0000-0000-0000157D0000}"/>
    <cellStyle name="常规 14 5 2 2" xfId="32022" xr:uid="{00000000-0005-0000-0000-0000167D0000}"/>
    <cellStyle name="常规 14 6" xfId="32023" xr:uid="{00000000-0005-0000-0000-0000177D0000}"/>
    <cellStyle name="常规 14 6 2" xfId="32024" xr:uid="{00000000-0005-0000-0000-0000187D0000}"/>
    <cellStyle name="常规 14 6 2 2" xfId="32025" xr:uid="{00000000-0005-0000-0000-0000197D0000}"/>
    <cellStyle name="常规 14 7" xfId="32026" xr:uid="{00000000-0005-0000-0000-00001A7D0000}"/>
    <cellStyle name="常规 14 7 2" xfId="32027" xr:uid="{00000000-0005-0000-0000-00001B7D0000}"/>
    <cellStyle name="常规 14 7 2 2" xfId="32028" xr:uid="{00000000-0005-0000-0000-00001C7D0000}"/>
    <cellStyle name="常规 14 8" xfId="32029" xr:uid="{00000000-0005-0000-0000-00001D7D0000}"/>
    <cellStyle name="常规 14 8 2" xfId="32030" xr:uid="{00000000-0005-0000-0000-00001E7D0000}"/>
    <cellStyle name="常规 14 8 3" xfId="32031" xr:uid="{00000000-0005-0000-0000-00001F7D0000}"/>
    <cellStyle name="常规 14 9" xfId="32032" xr:uid="{00000000-0005-0000-0000-0000207D0000}"/>
    <cellStyle name="常规 15" xfId="32033" xr:uid="{00000000-0005-0000-0000-0000217D0000}"/>
    <cellStyle name="常规 15 2" xfId="32034" xr:uid="{00000000-0005-0000-0000-0000227D0000}"/>
    <cellStyle name="常规 15 2 2" xfId="32035" xr:uid="{00000000-0005-0000-0000-0000237D0000}"/>
    <cellStyle name="常规 15 2 2 2" xfId="32036" xr:uid="{00000000-0005-0000-0000-0000247D0000}"/>
    <cellStyle name="常规 15 2 2 3" xfId="32037" xr:uid="{00000000-0005-0000-0000-0000257D0000}"/>
    <cellStyle name="常规 15 2 2 4" xfId="32038" xr:uid="{00000000-0005-0000-0000-0000267D0000}"/>
    <cellStyle name="常规 15 2 2 5" xfId="32039" xr:uid="{00000000-0005-0000-0000-0000277D0000}"/>
    <cellStyle name="常规 15 2 2 5 2" xfId="32040" xr:uid="{00000000-0005-0000-0000-0000287D0000}"/>
    <cellStyle name="常规 15 2 3" xfId="32041" xr:uid="{00000000-0005-0000-0000-0000297D0000}"/>
    <cellStyle name="常规 15 2 3 2" xfId="32042" xr:uid="{00000000-0005-0000-0000-00002A7D0000}"/>
    <cellStyle name="常规 15 2 3 2 2" xfId="32043" xr:uid="{00000000-0005-0000-0000-00002B7D0000}"/>
    <cellStyle name="常规 15 2 4" xfId="32044" xr:uid="{00000000-0005-0000-0000-00002C7D0000}"/>
    <cellStyle name="常规 15 2 4 2" xfId="32045" xr:uid="{00000000-0005-0000-0000-00002D7D0000}"/>
    <cellStyle name="常规 15 2 4 2 2" xfId="32046" xr:uid="{00000000-0005-0000-0000-00002E7D0000}"/>
    <cellStyle name="常规 15 2 5" xfId="32047" xr:uid="{00000000-0005-0000-0000-00002F7D0000}"/>
    <cellStyle name="常规 15 2 5 2" xfId="32048" xr:uid="{00000000-0005-0000-0000-0000307D0000}"/>
    <cellStyle name="常规 15 2 5 3" xfId="32049" xr:uid="{00000000-0005-0000-0000-0000317D0000}"/>
    <cellStyle name="常规 15 2 6" xfId="32050" xr:uid="{00000000-0005-0000-0000-0000327D0000}"/>
    <cellStyle name="常规 15 2 6 2" xfId="32051" xr:uid="{00000000-0005-0000-0000-0000337D0000}"/>
    <cellStyle name="常规 15 2 7" xfId="32052" xr:uid="{00000000-0005-0000-0000-0000347D0000}"/>
    <cellStyle name="常规 15 3" xfId="32053" xr:uid="{00000000-0005-0000-0000-0000357D0000}"/>
    <cellStyle name="常规 15 3 2" xfId="32054" xr:uid="{00000000-0005-0000-0000-0000367D0000}"/>
    <cellStyle name="常规 15 3 2 2" xfId="32055" xr:uid="{00000000-0005-0000-0000-0000377D0000}"/>
    <cellStyle name="常规 15 3 2 3" xfId="32056" xr:uid="{00000000-0005-0000-0000-0000387D0000}"/>
    <cellStyle name="常规 15 3 2 4" xfId="32057" xr:uid="{00000000-0005-0000-0000-0000397D0000}"/>
    <cellStyle name="常规 15 3 3" xfId="32058" xr:uid="{00000000-0005-0000-0000-00003A7D0000}"/>
    <cellStyle name="常规 15 3 4" xfId="32059" xr:uid="{00000000-0005-0000-0000-00003B7D0000}"/>
    <cellStyle name="常规 15 3 5" xfId="32060" xr:uid="{00000000-0005-0000-0000-00003C7D0000}"/>
    <cellStyle name="常规 15 3 6" xfId="32061" xr:uid="{00000000-0005-0000-0000-00003D7D0000}"/>
    <cellStyle name="常规 15 3 6 2" xfId="32062" xr:uid="{00000000-0005-0000-0000-00003E7D0000}"/>
    <cellStyle name="常规 15 4" xfId="32063" xr:uid="{00000000-0005-0000-0000-00003F7D0000}"/>
    <cellStyle name="常规 15 4 2" xfId="32064" xr:uid="{00000000-0005-0000-0000-0000407D0000}"/>
    <cellStyle name="常规 15 4 3" xfId="32065" xr:uid="{00000000-0005-0000-0000-0000417D0000}"/>
    <cellStyle name="常规 15 4 4" xfId="32066" xr:uid="{00000000-0005-0000-0000-0000427D0000}"/>
    <cellStyle name="常规 15 4 5" xfId="32067" xr:uid="{00000000-0005-0000-0000-0000437D0000}"/>
    <cellStyle name="常规 15 4 5 2" xfId="32068" xr:uid="{00000000-0005-0000-0000-0000447D0000}"/>
    <cellStyle name="常规 15 5" xfId="32069" xr:uid="{00000000-0005-0000-0000-0000457D0000}"/>
    <cellStyle name="常规 15 5 2" xfId="32070" xr:uid="{00000000-0005-0000-0000-0000467D0000}"/>
    <cellStyle name="常规 15 5 2 2" xfId="32071" xr:uid="{00000000-0005-0000-0000-0000477D0000}"/>
    <cellStyle name="常规 15 6" xfId="32072" xr:uid="{00000000-0005-0000-0000-0000487D0000}"/>
    <cellStyle name="常规 15 6 2" xfId="32073" xr:uid="{00000000-0005-0000-0000-0000497D0000}"/>
    <cellStyle name="常规 15 6 2 2" xfId="32074" xr:uid="{00000000-0005-0000-0000-00004A7D0000}"/>
    <cellStyle name="常规 15 7" xfId="32075" xr:uid="{00000000-0005-0000-0000-00004B7D0000}"/>
    <cellStyle name="常规 15 7 2" xfId="32076" xr:uid="{00000000-0005-0000-0000-00004C7D0000}"/>
    <cellStyle name="常规 15 7 2 2" xfId="32077" xr:uid="{00000000-0005-0000-0000-00004D7D0000}"/>
    <cellStyle name="常规 15 8" xfId="32078" xr:uid="{00000000-0005-0000-0000-00004E7D0000}"/>
    <cellStyle name="常规 15 8 2" xfId="32079" xr:uid="{00000000-0005-0000-0000-00004F7D0000}"/>
    <cellStyle name="常规 15 8 3" xfId="32080" xr:uid="{00000000-0005-0000-0000-0000507D0000}"/>
    <cellStyle name="常规 15 9" xfId="32081" xr:uid="{00000000-0005-0000-0000-0000517D0000}"/>
    <cellStyle name="常规 16" xfId="32082" xr:uid="{00000000-0005-0000-0000-0000527D0000}"/>
    <cellStyle name="常规 16 2" xfId="32083" xr:uid="{00000000-0005-0000-0000-0000537D0000}"/>
    <cellStyle name="常规 16 2 2" xfId="32084" xr:uid="{00000000-0005-0000-0000-0000547D0000}"/>
    <cellStyle name="常规 16 2 2 2" xfId="32085" xr:uid="{00000000-0005-0000-0000-0000557D0000}"/>
    <cellStyle name="常规 16 2 2 2 2" xfId="32086" xr:uid="{00000000-0005-0000-0000-0000567D0000}"/>
    <cellStyle name="常规 16 2 3" xfId="32087" xr:uid="{00000000-0005-0000-0000-0000577D0000}"/>
    <cellStyle name="常规 16 2 3 2" xfId="32088" xr:uid="{00000000-0005-0000-0000-0000587D0000}"/>
    <cellStyle name="常规 16 2 3 2 2" xfId="32089" xr:uid="{00000000-0005-0000-0000-0000597D0000}"/>
    <cellStyle name="常规 16 2 4" xfId="32090" xr:uid="{00000000-0005-0000-0000-00005A7D0000}"/>
    <cellStyle name="常规 16 2 4 2" xfId="32091" xr:uid="{00000000-0005-0000-0000-00005B7D0000}"/>
    <cellStyle name="常规 16 2 4 2 2" xfId="32092" xr:uid="{00000000-0005-0000-0000-00005C7D0000}"/>
    <cellStyle name="常规 16 2 5" xfId="32093" xr:uid="{00000000-0005-0000-0000-00005D7D0000}"/>
    <cellStyle name="常规 16 2 5 2" xfId="32094" xr:uid="{00000000-0005-0000-0000-00005E7D0000}"/>
    <cellStyle name="常规 16 2 5 3" xfId="32095" xr:uid="{00000000-0005-0000-0000-00005F7D0000}"/>
    <cellStyle name="常规 16 2 6" xfId="32096" xr:uid="{00000000-0005-0000-0000-0000607D0000}"/>
    <cellStyle name="常规 16 3" xfId="32097" xr:uid="{00000000-0005-0000-0000-0000617D0000}"/>
    <cellStyle name="常规 16 3 2" xfId="32098" xr:uid="{00000000-0005-0000-0000-0000627D0000}"/>
    <cellStyle name="常规 16 3 2 2" xfId="32099" xr:uid="{00000000-0005-0000-0000-0000637D0000}"/>
    <cellStyle name="常规 16 4" xfId="32100" xr:uid="{00000000-0005-0000-0000-0000647D0000}"/>
    <cellStyle name="常规 16 4 2" xfId="32101" xr:uid="{00000000-0005-0000-0000-0000657D0000}"/>
    <cellStyle name="常规 16 4 2 2" xfId="32102" xr:uid="{00000000-0005-0000-0000-0000667D0000}"/>
    <cellStyle name="常规 16 5" xfId="32103" xr:uid="{00000000-0005-0000-0000-0000677D0000}"/>
    <cellStyle name="常规 16 5 2" xfId="32104" xr:uid="{00000000-0005-0000-0000-0000687D0000}"/>
    <cellStyle name="常规 16 5 2 2" xfId="32105" xr:uid="{00000000-0005-0000-0000-0000697D0000}"/>
    <cellStyle name="常规 16 6" xfId="32106" xr:uid="{00000000-0005-0000-0000-00006A7D0000}"/>
    <cellStyle name="常规 16 6 2" xfId="32107" xr:uid="{00000000-0005-0000-0000-00006B7D0000}"/>
    <cellStyle name="常规 16 6 3" xfId="32108" xr:uid="{00000000-0005-0000-0000-00006C7D0000}"/>
    <cellStyle name="常规 16 7" xfId="32109" xr:uid="{00000000-0005-0000-0000-00006D7D0000}"/>
    <cellStyle name="常规 16 7 2" xfId="32110" xr:uid="{00000000-0005-0000-0000-00006E7D0000}"/>
    <cellStyle name="常规 17" xfId="32111" xr:uid="{00000000-0005-0000-0000-00006F7D0000}"/>
    <cellStyle name="常规 17 2" xfId="32112" xr:uid="{00000000-0005-0000-0000-0000707D0000}"/>
    <cellStyle name="常规 17 2 2" xfId="32113" xr:uid="{00000000-0005-0000-0000-0000717D0000}"/>
    <cellStyle name="常规 17 2 3" xfId="32114" xr:uid="{00000000-0005-0000-0000-0000727D0000}"/>
    <cellStyle name="常规 17 2 3 2" xfId="32115" xr:uid="{00000000-0005-0000-0000-0000737D0000}"/>
    <cellStyle name="常规 17 2 3 2 2" xfId="32116" xr:uid="{00000000-0005-0000-0000-0000747D0000}"/>
    <cellStyle name="常规 17 2 3 3" xfId="32117" xr:uid="{00000000-0005-0000-0000-0000757D0000}"/>
    <cellStyle name="常规 17 2 4" xfId="32118" xr:uid="{00000000-0005-0000-0000-0000767D0000}"/>
    <cellStyle name="常规 17 2 4 2" xfId="32119" xr:uid="{00000000-0005-0000-0000-0000777D0000}"/>
    <cellStyle name="常规 17 2 4 2 2" xfId="32120" xr:uid="{00000000-0005-0000-0000-0000787D0000}"/>
    <cellStyle name="常规 17 2 5" xfId="32121" xr:uid="{00000000-0005-0000-0000-0000797D0000}"/>
    <cellStyle name="常规 17 2 5 2" xfId="32122" xr:uid="{00000000-0005-0000-0000-00007A7D0000}"/>
    <cellStyle name="常规 17 2 6" xfId="32123" xr:uid="{00000000-0005-0000-0000-00007B7D0000}"/>
    <cellStyle name="常规 17 3" xfId="32124" xr:uid="{00000000-0005-0000-0000-00007C7D0000}"/>
    <cellStyle name="常规 17 3 2" xfId="32125" xr:uid="{00000000-0005-0000-0000-00007D7D0000}"/>
    <cellStyle name="常规 17 3 2 2" xfId="32126" xr:uid="{00000000-0005-0000-0000-00007E7D0000}"/>
    <cellStyle name="常规 17 4" xfId="32127" xr:uid="{00000000-0005-0000-0000-00007F7D0000}"/>
    <cellStyle name="常规 17 4 2" xfId="32128" xr:uid="{00000000-0005-0000-0000-0000807D0000}"/>
    <cellStyle name="常规 17 4 2 2" xfId="32129" xr:uid="{00000000-0005-0000-0000-0000817D0000}"/>
    <cellStyle name="常规 17 5" xfId="32130" xr:uid="{00000000-0005-0000-0000-0000827D0000}"/>
    <cellStyle name="常规 17 5 2" xfId="32131" xr:uid="{00000000-0005-0000-0000-0000837D0000}"/>
    <cellStyle name="常规 17 5 2 2" xfId="32132" xr:uid="{00000000-0005-0000-0000-0000847D0000}"/>
    <cellStyle name="常规 17 6" xfId="32133" xr:uid="{00000000-0005-0000-0000-0000857D0000}"/>
    <cellStyle name="常规 17 6 2" xfId="32134" xr:uid="{00000000-0005-0000-0000-0000867D0000}"/>
    <cellStyle name="常规 17 6 2 2" xfId="32135" xr:uid="{00000000-0005-0000-0000-0000877D0000}"/>
    <cellStyle name="常规 17 6 3" xfId="32136" xr:uid="{00000000-0005-0000-0000-0000887D0000}"/>
    <cellStyle name="常规 17 7" xfId="32137" xr:uid="{00000000-0005-0000-0000-0000897D0000}"/>
    <cellStyle name="常规 17 7 2" xfId="32138" xr:uid="{00000000-0005-0000-0000-00008A7D0000}"/>
    <cellStyle name="常规 17 8" xfId="32139" xr:uid="{00000000-0005-0000-0000-00008B7D0000}"/>
    <cellStyle name="常规 18" xfId="32140" xr:uid="{00000000-0005-0000-0000-00008C7D0000}"/>
    <cellStyle name="常规 18 2" xfId="32141" xr:uid="{00000000-0005-0000-0000-00008D7D0000}"/>
    <cellStyle name="常规 18 2 2" xfId="32142" xr:uid="{00000000-0005-0000-0000-00008E7D0000}"/>
    <cellStyle name="常规 18 2 2 2" xfId="32143" xr:uid="{00000000-0005-0000-0000-00008F7D0000}"/>
    <cellStyle name="常规 18 3" xfId="32144" xr:uid="{00000000-0005-0000-0000-0000907D0000}"/>
    <cellStyle name="常规 18 3 2" xfId="32145" xr:uid="{00000000-0005-0000-0000-0000917D0000}"/>
    <cellStyle name="常规 18 3 2 2" xfId="32146" xr:uid="{00000000-0005-0000-0000-0000927D0000}"/>
    <cellStyle name="常规 18 4" xfId="32147" xr:uid="{00000000-0005-0000-0000-0000937D0000}"/>
    <cellStyle name="常规 18 5" xfId="32148" xr:uid="{00000000-0005-0000-0000-0000947D0000}"/>
    <cellStyle name="常规 18 5 2" xfId="32149" xr:uid="{00000000-0005-0000-0000-0000957D0000}"/>
    <cellStyle name="常规 18 5 2 2" xfId="32150" xr:uid="{00000000-0005-0000-0000-0000967D0000}"/>
    <cellStyle name="常规 18 5 3" xfId="32151" xr:uid="{00000000-0005-0000-0000-0000977D0000}"/>
    <cellStyle name="常规 18 6" xfId="32152" xr:uid="{00000000-0005-0000-0000-0000987D0000}"/>
    <cellStyle name="常规 18 6 2" xfId="32153" xr:uid="{00000000-0005-0000-0000-0000997D0000}"/>
    <cellStyle name="常规 18 7" xfId="32154" xr:uid="{00000000-0005-0000-0000-00009A7D0000}"/>
    <cellStyle name="常规 18 7 2" xfId="32155" xr:uid="{00000000-0005-0000-0000-00009B7D0000}"/>
    <cellStyle name="常规 19" xfId="32156" xr:uid="{00000000-0005-0000-0000-00009C7D0000}"/>
    <cellStyle name="常规 19 2" xfId="32157" xr:uid="{00000000-0005-0000-0000-00009D7D0000}"/>
    <cellStyle name="常规 19 2 2" xfId="32158" xr:uid="{00000000-0005-0000-0000-00009E7D0000}"/>
    <cellStyle name="常规 19 2 2 2" xfId="32159" xr:uid="{00000000-0005-0000-0000-00009F7D0000}"/>
    <cellStyle name="常规 19 2 2 3" xfId="32160" xr:uid="{00000000-0005-0000-0000-0000A07D0000}"/>
    <cellStyle name="常规 19 2 3" xfId="32161" xr:uid="{00000000-0005-0000-0000-0000A17D0000}"/>
    <cellStyle name="常规 19 2 3 2" xfId="32162" xr:uid="{00000000-0005-0000-0000-0000A27D0000}"/>
    <cellStyle name="常规 19 2 4" xfId="32163" xr:uid="{00000000-0005-0000-0000-0000A37D0000}"/>
    <cellStyle name="常规 19 2 5" xfId="32164" xr:uid="{00000000-0005-0000-0000-0000A47D0000}"/>
    <cellStyle name="常规 19 3" xfId="32165" xr:uid="{00000000-0005-0000-0000-0000A57D0000}"/>
    <cellStyle name="常规 19 3 2" xfId="32166" xr:uid="{00000000-0005-0000-0000-0000A67D0000}"/>
    <cellStyle name="常规 19 3 2 2" xfId="32167" xr:uid="{00000000-0005-0000-0000-0000A77D0000}"/>
    <cellStyle name="常规 19 4" xfId="32168" xr:uid="{00000000-0005-0000-0000-0000A87D0000}"/>
    <cellStyle name="常规 19 4 2" xfId="32169" xr:uid="{00000000-0005-0000-0000-0000A97D0000}"/>
    <cellStyle name="常规 19 4 2 2" xfId="32170" xr:uid="{00000000-0005-0000-0000-0000AA7D0000}"/>
    <cellStyle name="常规 19 4 3" xfId="32171" xr:uid="{00000000-0005-0000-0000-0000AB7D0000}"/>
    <cellStyle name="常规 19 5" xfId="32172" xr:uid="{00000000-0005-0000-0000-0000AC7D0000}"/>
    <cellStyle name="常规 19 5 2" xfId="32173" xr:uid="{00000000-0005-0000-0000-0000AD7D0000}"/>
    <cellStyle name="常规 19 5 3" xfId="32174" xr:uid="{00000000-0005-0000-0000-0000AE7D0000}"/>
    <cellStyle name="常规 19 6" xfId="32175" xr:uid="{00000000-0005-0000-0000-0000AF7D0000}"/>
    <cellStyle name="常规 19 7" xfId="32176" xr:uid="{00000000-0005-0000-0000-0000B07D0000}"/>
    <cellStyle name="常规 2" xfId="32177" xr:uid="{00000000-0005-0000-0000-0000B17D0000}"/>
    <cellStyle name="常规 2 10" xfId="32178" xr:uid="{00000000-0005-0000-0000-0000B27D0000}"/>
    <cellStyle name="常规 2 10 10" xfId="32179" xr:uid="{00000000-0005-0000-0000-0000B37D0000}"/>
    <cellStyle name="常规 2 10 2" xfId="32180" xr:uid="{00000000-0005-0000-0000-0000B47D0000}"/>
    <cellStyle name="常规 2 10 2 2" xfId="32181" xr:uid="{00000000-0005-0000-0000-0000B57D0000}"/>
    <cellStyle name="常规 2 10 2 2 2" xfId="32182" xr:uid="{00000000-0005-0000-0000-0000B67D0000}"/>
    <cellStyle name="常规 2 10 2 2 2 2" xfId="32183" xr:uid="{00000000-0005-0000-0000-0000B77D0000}"/>
    <cellStyle name="常规 2 10 2 2 2 3" xfId="32184" xr:uid="{00000000-0005-0000-0000-0000B87D0000}"/>
    <cellStyle name="常规 2 10 2 2 2 4" xfId="32185" xr:uid="{00000000-0005-0000-0000-0000B97D0000}"/>
    <cellStyle name="常规 2 10 2 2 2 5" xfId="32186" xr:uid="{00000000-0005-0000-0000-0000BA7D0000}"/>
    <cellStyle name="常规 2 10 2 2 2 5 2" xfId="32187" xr:uid="{00000000-0005-0000-0000-0000BB7D0000}"/>
    <cellStyle name="常规 2 10 2 2 3" xfId="32188" xr:uid="{00000000-0005-0000-0000-0000BC7D0000}"/>
    <cellStyle name="常规 2 10 2 2 3 2" xfId="32189" xr:uid="{00000000-0005-0000-0000-0000BD7D0000}"/>
    <cellStyle name="常规 2 10 2 2 3 2 2" xfId="32190" xr:uid="{00000000-0005-0000-0000-0000BE7D0000}"/>
    <cellStyle name="常规 2 10 2 2 4" xfId="32191" xr:uid="{00000000-0005-0000-0000-0000BF7D0000}"/>
    <cellStyle name="常规 2 10 2 2 4 2" xfId="32192" xr:uid="{00000000-0005-0000-0000-0000C07D0000}"/>
    <cellStyle name="常规 2 10 2 2 4 2 2" xfId="32193" xr:uid="{00000000-0005-0000-0000-0000C17D0000}"/>
    <cellStyle name="常规 2 10 2 2 5" xfId="32194" xr:uid="{00000000-0005-0000-0000-0000C27D0000}"/>
    <cellStyle name="常规 2 10 2 2 5 2" xfId="32195" xr:uid="{00000000-0005-0000-0000-0000C37D0000}"/>
    <cellStyle name="常规 2 10 2 2 5 3" xfId="32196" xr:uid="{00000000-0005-0000-0000-0000C47D0000}"/>
    <cellStyle name="常规 2 10 2 2 6" xfId="32197" xr:uid="{00000000-0005-0000-0000-0000C57D0000}"/>
    <cellStyle name="常规 2 10 2 2 6 2" xfId="32198" xr:uid="{00000000-0005-0000-0000-0000C67D0000}"/>
    <cellStyle name="常规 2 10 2 2 7" xfId="32199" xr:uid="{00000000-0005-0000-0000-0000C77D0000}"/>
    <cellStyle name="常规 2 10 2 3" xfId="32200" xr:uid="{00000000-0005-0000-0000-0000C87D0000}"/>
    <cellStyle name="常规 2 10 2 3 2" xfId="32201" xr:uid="{00000000-0005-0000-0000-0000C97D0000}"/>
    <cellStyle name="常规 2 10 2 3 2 2" xfId="32202" xr:uid="{00000000-0005-0000-0000-0000CA7D0000}"/>
    <cellStyle name="常规 2 10 2 3 2 2 2" xfId="32203" xr:uid="{00000000-0005-0000-0000-0000CB7D0000}"/>
    <cellStyle name="常规 2 10 2 3 2 3" xfId="32204" xr:uid="{00000000-0005-0000-0000-0000CC7D0000}"/>
    <cellStyle name="常规 2 10 2 3 2 4" xfId="32205" xr:uid="{00000000-0005-0000-0000-0000CD7D0000}"/>
    <cellStyle name="常规 2 10 2 3 2 5" xfId="32206" xr:uid="{00000000-0005-0000-0000-0000CE7D0000}"/>
    <cellStyle name="常规 2 10 2 3 2 5 2" xfId="32207" xr:uid="{00000000-0005-0000-0000-0000CF7D0000}"/>
    <cellStyle name="常规 2 10 2 3 2 6" xfId="32208" xr:uid="{00000000-0005-0000-0000-0000D07D0000}"/>
    <cellStyle name="常规 2 10 2 3 3" xfId="32209" xr:uid="{00000000-0005-0000-0000-0000D17D0000}"/>
    <cellStyle name="常规 2 10 2 3 3 2" xfId="32210" xr:uid="{00000000-0005-0000-0000-0000D27D0000}"/>
    <cellStyle name="常规 2 10 2 3 3 2 2" xfId="32211" xr:uid="{00000000-0005-0000-0000-0000D37D0000}"/>
    <cellStyle name="常规 2 10 2 3 4" xfId="32212" xr:uid="{00000000-0005-0000-0000-0000D47D0000}"/>
    <cellStyle name="常规 2 10 2 3 4 2" xfId="32213" xr:uid="{00000000-0005-0000-0000-0000D57D0000}"/>
    <cellStyle name="常规 2 10 2 3 4 3" xfId="32214" xr:uid="{00000000-0005-0000-0000-0000D67D0000}"/>
    <cellStyle name="常规 2 10 2 3 5" xfId="32215" xr:uid="{00000000-0005-0000-0000-0000D77D0000}"/>
    <cellStyle name="常规 2 10 2 3 5 2" xfId="32216" xr:uid="{00000000-0005-0000-0000-0000D87D0000}"/>
    <cellStyle name="常规 2 10 2 3 6" xfId="32217" xr:uid="{00000000-0005-0000-0000-0000D97D0000}"/>
    <cellStyle name="常规 2 10 2 3 6 2" xfId="32218" xr:uid="{00000000-0005-0000-0000-0000DA7D0000}"/>
    <cellStyle name="常规 2 10 2 3 7" xfId="32219" xr:uid="{00000000-0005-0000-0000-0000DB7D0000}"/>
    <cellStyle name="常规 2 10 2 4" xfId="32220" xr:uid="{00000000-0005-0000-0000-0000DC7D0000}"/>
    <cellStyle name="常规 2 10 2 4 2" xfId="32221" xr:uid="{00000000-0005-0000-0000-0000DD7D0000}"/>
    <cellStyle name="常规 2 10 2 4 3" xfId="32222" xr:uid="{00000000-0005-0000-0000-0000DE7D0000}"/>
    <cellStyle name="常规 2 10 2 4 4" xfId="32223" xr:uid="{00000000-0005-0000-0000-0000DF7D0000}"/>
    <cellStyle name="常规 2 10 2 4 5" xfId="32224" xr:uid="{00000000-0005-0000-0000-0000E07D0000}"/>
    <cellStyle name="常规 2 10 2 4 5 2" xfId="32225" xr:uid="{00000000-0005-0000-0000-0000E17D0000}"/>
    <cellStyle name="常规 2 10 2 5" xfId="32226" xr:uid="{00000000-0005-0000-0000-0000E27D0000}"/>
    <cellStyle name="常规 2 10 2 5 2" xfId="32227" xr:uid="{00000000-0005-0000-0000-0000E37D0000}"/>
    <cellStyle name="常规 2 10 2 5 2 2" xfId="32228" xr:uid="{00000000-0005-0000-0000-0000E47D0000}"/>
    <cellStyle name="常规 2 10 2 6" xfId="32229" xr:uid="{00000000-0005-0000-0000-0000E57D0000}"/>
    <cellStyle name="常规 2 10 2 6 2" xfId="32230" xr:uid="{00000000-0005-0000-0000-0000E67D0000}"/>
    <cellStyle name="常规 2 10 2 6 2 2" xfId="32231" xr:uid="{00000000-0005-0000-0000-0000E77D0000}"/>
    <cellStyle name="常规 2 10 2 7" xfId="32232" xr:uid="{00000000-0005-0000-0000-0000E87D0000}"/>
    <cellStyle name="常规 2 10 2 7 2" xfId="32233" xr:uid="{00000000-0005-0000-0000-0000E97D0000}"/>
    <cellStyle name="常规 2 10 2 7 2 2" xfId="32234" xr:uid="{00000000-0005-0000-0000-0000EA7D0000}"/>
    <cellStyle name="常规 2 10 2 8" xfId="32235" xr:uid="{00000000-0005-0000-0000-0000EB7D0000}"/>
    <cellStyle name="常规 2 10 2 8 2" xfId="32236" xr:uid="{00000000-0005-0000-0000-0000EC7D0000}"/>
    <cellStyle name="常规 2 10 2 8 3" xfId="32237" xr:uid="{00000000-0005-0000-0000-0000ED7D0000}"/>
    <cellStyle name="常规 2 10 2 9" xfId="32238" xr:uid="{00000000-0005-0000-0000-0000EE7D0000}"/>
    <cellStyle name="常规 2 10 3" xfId="32239" xr:uid="{00000000-0005-0000-0000-0000EF7D0000}"/>
    <cellStyle name="常规 2 10 3 2" xfId="32240" xr:uid="{00000000-0005-0000-0000-0000F07D0000}"/>
    <cellStyle name="常规 2 10 3 2 2" xfId="32241" xr:uid="{00000000-0005-0000-0000-0000F17D0000}"/>
    <cellStyle name="常规 2 10 3 2 3" xfId="32242" xr:uid="{00000000-0005-0000-0000-0000F27D0000}"/>
    <cellStyle name="常规 2 10 3 2 4" xfId="32243" xr:uid="{00000000-0005-0000-0000-0000F37D0000}"/>
    <cellStyle name="常规 2 10 3 2 5" xfId="32244" xr:uid="{00000000-0005-0000-0000-0000F47D0000}"/>
    <cellStyle name="常规 2 10 3 2 5 2" xfId="32245" xr:uid="{00000000-0005-0000-0000-0000F57D0000}"/>
    <cellStyle name="常规 2 10 3 3" xfId="32246" xr:uid="{00000000-0005-0000-0000-0000F67D0000}"/>
    <cellStyle name="常规 2 10 3 3 2" xfId="32247" xr:uid="{00000000-0005-0000-0000-0000F77D0000}"/>
    <cellStyle name="常规 2 10 3 3 2 2" xfId="32248" xr:uid="{00000000-0005-0000-0000-0000F87D0000}"/>
    <cellStyle name="常规 2 10 3 4" xfId="32249" xr:uid="{00000000-0005-0000-0000-0000F97D0000}"/>
    <cellStyle name="常规 2 10 3 4 2" xfId="32250" xr:uid="{00000000-0005-0000-0000-0000FA7D0000}"/>
    <cellStyle name="常规 2 10 3 4 2 2" xfId="32251" xr:uid="{00000000-0005-0000-0000-0000FB7D0000}"/>
    <cellStyle name="常规 2 10 3 5" xfId="32252" xr:uid="{00000000-0005-0000-0000-0000FC7D0000}"/>
    <cellStyle name="常规 2 10 3 5 2" xfId="32253" xr:uid="{00000000-0005-0000-0000-0000FD7D0000}"/>
    <cellStyle name="常规 2 10 3 5 3" xfId="32254" xr:uid="{00000000-0005-0000-0000-0000FE7D0000}"/>
    <cellStyle name="常规 2 10 3 6" xfId="32255" xr:uid="{00000000-0005-0000-0000-0000FF7D0000}"/>
    <cellStyle name="常规 2 10 3 6 2" xfId="32256" xr:uid="{00000000-0005-0000-0000-0000007E0000}"/>
    <cellStyle name="常规 2 10 3 7" xfId="32257" xr:uid="{00000000-0005-0000-0000-0000017E0000}"/>
    <cellStyle name="常规 2 10 4" xfId="32258" xr:uid="{00000000-0005-0000-0000-0000027E0000}"/>
    <cellStyle name="常规 2 10 4 2" xfId="32259" xr:uid="{00000000-0005-0000-0000-0000037E0000}"/>
    <cellStyle name="常规 2 10 4 2 2" xfId="32260" xr:uid="{00000000-0005-0000-0000-0000047E0000}"/>
    <cellStyle name="常规 2 10 4 2 3" xfId="32261" xr:uid="{00000000-0005-0000-0000-0000057E0000}"/>
    <cellStyle name="常规 2 10 4 2 4" xfId="32262" xr:uid="{00000000-0005-0000-0000-0000067E0000}"/>
    <cellStyle name="常规 2 10 4 3" xfId="32263" xr:uid="{00000000-0005-0000-0000-0000077E0000}"/>
    <cellStyle name="常规 2 10 4 4" xfId="32264" xr:uid="{00000000-0005-0000-0000-0000087E0000}"/>
    <cellStyle name="常规 2 10 4 5" xfId="32265" xr:uid="{00000000-0005-0000-0000-0000097E0000}"/>
    <cellStyle name="常规 2 10 4 6" xfId="32266" xr:uid="{00000000-0005-0000-0000-00000A7E0000}"/>
    <cellStyle name="常规 2 10 4 6 2" xfId="32267" xr:uid="{00000000-0005-0000-0000-00000B7E0000}"/>
    <cellStyle name="常规 2 10 5" xfId="32268" xr:uid="{00000000-0005-0000-0000-00000C7E0000}"/>
    <cellStyle name="常规 2 10 5 2" xfId="32269" xr:uid="{00000000-0005-0000-0000-00000D7E0000}"/>
    <cellStyle name="常规 2 10 5 3" xfId="32270" xr:uid="{00000000-0005-0000-0000-00000E7E0000}"/>
    <cellStyle name="常规 2 10 5 4" xfId="32271" xr:uid="{00000000-0005-0000-0000-00000F7E0000}"/>
    <cellStyle name="常规 2 10 5 5" xfId="32272" xr:uid="{00000000-0005-0000-0000-0000107E0000}"/>
    <cellStyle name="常规 2 10 5 5 2" xfId="32273" xr:uid="{00000000-0005-0000-0000-0000117E0000}"/>
    <cellStyle name="常规 2 10 6" xfId="32274" xr:uid="{00000000-0005-0000-0000-0000127E0000}"/>
    <cellStyle name="常规 2 10 6 2" xfId="32275" xr:uid="{00000000-0005-0000-0000-0000137E0000}"/>
    <cellStyle name="常规 2 10 6 2 2" xfId="32276" xr:uid="{00000000-0005-0000-0000-0000147E0000}"/>
    <cellStyle name="常规 2 10 7" xfId="32277" xr:uid="{00000000-0005-0000-0000-0000157E0000}"/>
    <cellStyle name="常规 2 10 7 2" xfId="32278" xr:uid="{00000000-0005-0000-0000-0000167E0000}"/>
    <cellStyle name="常规 2 10 7 2 2" xfId="32279" xr:uid="{00000000-0005-0000-0000-0000177E0000}"/>
    <cellStyle name="常规 2 10 8" xfId="32280" xr:uid="{00000000-0005-0000-0000-0000187E0000}"/>
    <cellStyle name="常规 2 10 8 2" xfId="32281" xr:uid="{00000000-0005-0000-0000-0000197E0000}"/>
    <cellStyle name="常规 2 10 8 2 2" xfId="32282" xr:uid="{00000000-0005-0000-0000-00001A7E0000}"/>
    <cellStyle name="常规 2 10 9" xfId="32283" xr:uid="{00000000-0005-0000-0000-00001B7E0000}"/>
    <cellStyle name="常规 2 10 9 2" xfId="32284" xr:uid="{00000000-0005-0000-0000-00001C7E0000}"/>
    <cellStyle name="常规 2 10 9 3" xfId="32285" xr:uid="{00000000-0005-0000-0000-00001D7E0000}"/>
    <cellStyle name="常规 2 11" xfId="32286" xr:uid="{00000000-0005-0000-0000-00001E7E0000}"/>
    <cellStyle name="常规 2 11 10" xfId="32287" xr:uid="{00000000-0005-0000-0000-00001F7E0000}"/>
    <cellStyle name="常规 2 11 2" xfId="32288" xr:uid="{00000000-0005-0000-0000-0000207E0000}"/>
    <cellStyle name="常规 2 11 2 2" xfId="32289" xr:uid="{00000000-0005-0000-0000-0000217E0000}"/>
    <cellStyle name="常规 2 11 2 2 2" xfId="32290" xr:uid="{00000000-0005-0000-0000-0000227E0000}"/>
    <cellStyle name="常规 2 11 2 2 2 2" xfId="32291" xr:uid="{00000000-0005-0000-0000-0000237E0000}"/>
    <cellStyle name="常规 2 11 2 2 2 3" xfId="32292" xr:uid="{00000000-0005-0000-0000-0000247E0000}"/>
    <cellStyle name="常规 2 11 2 2 2 4" xfId="32293" xr:uid="{00000000-0005-0000-0000-0000257E0000}"/>
    <cellStyle name="常规 2 11 2 2 3" xfId="32294" xr:uid="{00000000-0005-0000-0000-0000267E0000}"/>
    <cellStyle name="常规 2 11 2 2 4" xfId="32295" xr:uid="{00000000-0005-0000-0000-0000277E0000}"/>
    <cellStyle name="常规 2 11 2 2 5" xfId="32296" xr:uid="{00000000-0005-0000-0000-0000287E0000}"/>
    <cellStyle name="常规 2 11 2 2 6" xfId="32297" xr:uid="{00000000-0005-0000-0000-0000297E0000}"/>
    <cellStyle name="常规 2 11 2 2 6 2" xfId="32298" xr:uid="{00000000-0005-0000-0000-00002A7E0000}"/>
    <cellStyle name="常规 2 11 2 3" xfId="32299" xr:uid="{00000000-0005-0000-0000-00002B7E0000}"/>
    <cellStyle name="常规 2 11 2 3 2" xfId="32300" xr:uid="{00000000-0005-0000-0000-00002C7E0000}"/>
    <cellStyle name="常规 2 11 2 3 2 2" xfId="32301" xr:uid="{00000000-0005-0000-0000-00002D7E0000}"/>
    <cellStyle name="常规 2 11 2 3 2 3" xfId="32302" xr:uid="{00000000-0005-0000-0000-00002E7E0000}"/>
    <cellStyle name="常规 2 11 2 3 2 4" xfId="32303" xr:uid="{00000000-0005-0000-0000-00002F7E0000}"/>
    <cellStyle name="常规 2 11 2 3 3" xfId="32304" xr:uid="{00000000-0005-0000-0000-0000307E0000}"/>
    <cellStyle name="常规 2 11 2 3 4" xfId="32305" xr:uid="{00000000-0005-0000-0000-0000317E0000}"/>
    <cellStyle name="常规 2 11 2 3 5" xfId="32306" xr:uid="{00000000-0005-0000-0000-0000327E0000}"/>
    <cellStyle name="常规 2 11 2 3 6" xfId="32307" xr:uid="{00000000-0005-0000-0000-0000337E0000}"/>
    <cellStyle name="常规 2 11 2 3 6 2" xfId="32308" xr:uid="{00000000-0005-0000-0000-0000347E0000}"/>
    <cellStyle name="常规 2 11 2 4" xfId="32309" xr:uid="{00000000-0005-0000-0000-0000357E0000}"/>
    <cellStyle name="常规 2 11 2 4 2" xfId="32310" xr:uid="{00000000-0005-0000-0000-0000367E0000}"/>
    <cellStyle name="常规 2 11 2 4 2 2" xfId="32311" xr:uid="{00000000-0005-0000-0000-0000377E0000}"/>
    <cellStyle name="常规 2 11 2 4 3" xfId="32312" xr:uid="{00000000-0005-0000-0000-0000387E0000}"/>
    <cellStyle name="常规 2 11 2 4 4" xfId="32313" xr:uid="{00000000-0005-0000-0000-0000397E0000}"/>
    <cellStyle name="常规 2 11 2 4 5" xfId="32314" xr:uid="{00000000-0005-0000-0000-00003A7E0000}"/>
    <cellStyle name="常规 2 11 2 5" xfId="32315" xr:uid="{00000000-0005-0000-0000-00003B7E0000}"/>
    <cellStyle name="常规 2 11 2 5 2" xfId="32316" xr:uid="{00000000-0005-0000-0000-00003C7E0000}"/>
    <cellStyle name="常规 2 11 2 5 3" xfId="32317" xr:uid="{00000000-0005-0000-0000-00003D7E0000}"/>
    <cellStyle name="常规 2 11 2 6" xfId="32318" xr:uid="{00000000-0005-0000-0000-00003E7E0000}"/>
    <cellStyle name="常规 2 11 2 7" xfId="32319" xr:uid="{00000000-0005-0000-0000-00003F7E0000}"/>
    <cellStyle name="常规 2 11 2 8" xfId="32320" xr:uid="{00000000-0005-0000-0000-0000407E0000}"/>
    <cellStyle name="常规 2 11 2 8 2" xfId="32321" xr:uid="{00000000-0005-0000-0000-0000417E0000}"/>
    <cellStyle name="常规 2 11 2 9" xfId="32322" xr:uid="{00000000-0005-0000-0000-0000427E0000}"/>
    <cellStyle name="常规 2 11 3" xfId="32323" xr:uid="{00000000-0005-0000-0000-0000437E0000}"/>
    <cellStyle name="常规 2 11 3 2" xfId="32324" xr:uid="{00000000-0005-0000-0000-0000447E0000}"/>
    <cellStyle name="常规 2 11 3 2 2" xfId="32325" xr:uid="{00000000-0005-0000-0000-0000457E0000}"/>
    <cellStyle name="常规 2 11 3 2 2 2" xfId="32326" xr:uid="{00000000-0005-0000-0000-0000467E0000}"/>
    <cellStyle name="常规 2 11 3 2 3" xfId="32327" xr:uid="{00000000-0005-0000-0000-0000477E0000}"/>
    <cellStyle name="常规 2 11 3 2 4" xfId="32328" xr:uid="{00000000-0005-0000-0000-0000487E0000}"/>
    <cellStyle name="常规 2 11 3 2 5" xfId="32329" xr:uid="{00000000-0005-0000-0000-0000497E0000}"/>
    <cellStyle name="常规 2 11 3 2 5 2" xfId="32330" xr:uid="{00000000-0005-0000-0000-00004A7E0000}"/>
    <cellStyle name="常规 2 11 3 2 6" xfId="32331" xr:uid="{00000000-0005-0000-0000-00004B7E0000}"/>
    <cellStyle name="常规 2 11 3 3" xfId="32332" xr:uid="{00000000-0005-0000-0000-00004C7E0000}"/>
    <cellStyle name="常规 2 11 3 3 2" xfId="32333" xr:uid="{00000000-0005-0000-0000-00004D7E0000}"/>
    <cellStyle name="常规 2 11 3 3 2 2" xfId="32334" xr:uid="{00000000-0005-0000-0000-00004E7E0000}"/>
    <cellStyle name="常规 2 11 3 4" xfId="32335" xr:uid="{00000000-0005-0000-0000-00004F7E0000}"/>
    <cellStyle name="常规 2 11 3 4 2" xfId="32336" xr:uid="{00000000-0005-0000-0000-0000507E0000}"/>
    <cellStyle name="常规 2 11 3 4 3" xfId="32337" xr:uid="{00000000-0005-0000-0000-0000517E0000}"/>
    <cellStyle name="常规 2 11 3 5" xfId="32338" xr:uid="{00000000-0005-0000-0000-0000527E0000}"/>
    <cellStyle name="常规 2 11 3 5 2" xfId="32339" xr:uid="{00000000-0005-0000-0000-0000537E0000}"/>
    <cellStyle name="常规 2 11 3 6" xfId="32340" xr:uid="{00000000-0005-0000-0000-0000547E0000}"/>
    <cellStyle name="常规 2 11 3 6 2" xfId="32341" xr:uid="{00000000-0005-0000-0000-0000557E0000}"/>
    <cellStyle name="常规 2 11 3 7" xfId="32342" xr:uid="{00000000-0005-0000-0000-0000567E0000}"/>
    <cellStyle name="常规 2 11 4" xfId="32343" xr:uid="{00000000-0005-0000-0000-0000577E0000}"/>
    <cellStyle name="常规 2 11 4 2" xfId="32344" xr:uid="{00000000-0005-0000-0000-0000587E0000}"/>
    <cellStyle name="常规 2 11 4 2 2" xfId="32345" xr:uid="{00000000-0005-0000-0000-0000597E0000}"/>
    <cellStyle name="常规 2 11 4 2 3" xfId="32346" xr:uid="{00000000-0005-0000-0000-00005A7E0000}"/>
    <cellStyle name="常规 2 11 4 2 4" xfId="32347" xr:uid="{00000000-0005-0000-0000-00005B7E0000}"/>
    <cellStyle name="常规 2 11 4 3" xfId="32348" xr:uid="{00000000-0005-0000-0000-00005C7E0000}"/>
    <cellStyle name="常规 2 11 4 4" xfId="32349" xr:uid="{00000000-0005-0000-0000-00005D7E0000}"/>
    <cellStyle name="常规 2 11 4 5" xfId="32350" xr:uid="{00000000-0005-0000-0000-00005E7E0000}"/>
    <cellStyle name="常规 2 11 4 6" xfId="32351" xr:uid="{00000000-0005-0000-0000-00005F7E0000}"/>
    <cellStyle name="常规 2 11 4 6 2" xfId="32352" xr:uid="{00000000-0005-0000-0000-0000607E0000}"/>
    <cellStyle name="常规 2 11 5" xfId="32353" xr:uid="{00000000-0005-0000-0000-0000617E0000}"/>
    <cellStyle name="常规 2 11 5 2" xfId="32354" xr:uid="{00000000-0005-0000-0000-0000627E0000}"/>
    <cellStyle name="常规 2 11 5 3" xfId="32355" xr:uid="{00000000-0005-0000-0000-0000637E0000}"/>
    <cellStyle name="常规 2 11 5 4" xfId="32356" xr:uid="{00000000-0005-0000-0000-0000647E0000}"/>
    <cellStyle name="常规 2 11 5 5" xfId="32357" xr:uid="{00000000-0005-0000-0000-0000657E0000}"/>
    <cellStyle name="常规 2 11 5 5 2" xfId="32358" xr:uid="{00000000-0005-0000-0000-0000667E0000}"/>
    <cellStyle name="常规 2 11 6" xfId="32359" xr:uid="{00000000-0005-0000-0000-0000677E0000}"/>
    <cellStyle name="常规 2 11 6 2" xfId="32360" xr:uid="{00000000-0005-0000-0000-0000687E0000}"/>
    <cellStyle name="常规 2 11 6 2 2" xfId="32361" xr:uid="{00000000-0005-0000-0000-0000697E0000}"/>
    <cellStyle name="常规 2 11 7" xfId="32362" xr:uid="{00000000-0005-0000-0000-00006A7E0000}"/>
    <cellStyle name="常规 2 11 7 2" xfId="32363" xr:uid="{00000000-0005-0000-0000-00006B7E0000}"/>
    <cellStyle name="常规 2 11 7 2 2" xfId="32364" xr:uid="{00000000-0005-0000-0000-00006C7E0000}"/>
    <cellStyle name="常规 2 11 8" xfId="32365" xr:uid="{00000000-0005-0000-0000-00006D7E0000}"/>
    <cellStyle name="常规 2 11 8 2" xfId="32366" xr:uid="{00000000-0005-0000-0000-00006E7E0000}"/>
    <cellStyle name="常规 2 11 8 3" xfId="32367" xr:uid="{00000000-0005-0000-0000-00006F7E0000}"/>
    <cellStyle name="常规 2 11 9" xfId="32368" xr:uid="{00000000-0005-0000-0000-0000707E0000}"/>
    <cellStyle name="常规 2 11 9 2" xfId="32369" xr:uid="{00000000-0005-0000-0000-0000717E0000}"/>
    <cellStyle name="常规 2 12" xfId="32370" xr:uid="{00000000-0005-0000-0000-0000727E0000}"/>
    <cellStyle name="常规 2 12 2" xfId="32371" xr:uid="{00000000-0005-0000-0000-0000737E0000}"/>
    <cellStyle name="常规 2 12 2 2" xfId="32372" xr:uid="{00000000-0005-0000-0000-0000747E0000}"/>
    <cellStyle name="常规 2 12 2 2 2" xfId="32373" xr:uid="{00000000-0005-0000-0000-0000757E0000}"/>
    <cellStyle name="常规 2 12 2 2 3" xfId="32374" xr:uid="{00000000-0005-0000-0000-0000767E0000}"/>
    <cellStyle name="常规 2 12 2 2 4" xfId="32375" xr:uid="{00000000-0005-0000-0000-0000777E0000}"/>
    <cellStyle name="常规 2 12 2 2 5" xfId="32376" xr:uid="{00000000-0005-0000-0000-0000787E0000}"/>
    <cellStyle name="常规 2 12 2 2 5 2" xfId="32377" xr:uid="{00000000-0005-0000-0000-0000797E0000}"/>
    <cellStyle name="常规 2 12 2 3" xfId="32378" xr:uid="{00000000-0005-0000-0000-00007A7E0000}"/>
    <cellStyle name="常规 2 12 2 3 2" xfId="32379" xr:uid="{00000000-0005-0000-0000-00007B7E0000}"/>
    <cellStyle name="常规 2 12 2 3 2 2" xfId="32380" xr:uid="{00000000-0005-0000-0000-00007C7E0000}"/>
    <cellStyle name="常规 2 12 2 4" xfId="32381" xr:uid="{00000000-0005-0000-0000-00007D7E0000}"/>
    <cellStyle name="常规 2 12 2 4 2" xfId="32382" xr:uid="{00000000-0005-0000-0000-00007E7E0000}"/>
    <cellStyle name="常规 2 12 2 4 2 2" xfId="32383" xr:uid="{00000000-0005-0000-0000-00007F7E0000}"/>
    <cellStyle name="常规 2 12 2 5" xfId="32384" xr:uid="{00000000-0005-0000-0000-0000807E0000}"/>
    <cellStyle name="常规 2 12 2 5 2" xfId="32385" xr:uid="{00000000-0005-0000-0000-0000817E0000}"/>
    <cellStyle name="常规 2 12 2 5 3" xfId="32386" xr:uid="{00000000-0005-0000-0000-0000827E0000}"/>
    <cellStyle name="常规 2 12 2 6" xfId="32387" xr:uid="{00000000-0005-0000-0000-0000837E0000}"/>
    <cellStyle name="常规 2 12 2 6 2" xfId="32388" xr:uid="{00000000-0005-0000-0000-0000847E0000}"/>
    <cellStyle name="常规 2 12 2 7" xfId="32389" xr:uid="{00000000-0005-0000-0000-0000857E0000}"/>
    <cellStyle name="常规 2 12 3" xfId="32390" xr:uid="{00000000-0005-0000-0000-0000867E0000}"/>
    <cellStyle name="常规 2 12 3 2" xfId="32391" xr:uid="{00000000-0005-0000-0000-0000877E0000}"/>
    <cellStyle name="常规 2 12 3 2 2" xfId="32392" xr:uid="{00000000-0005-0000-0000-0000887E0000}"/>
    <cellStyle name="常规 2 12 3 2 3" xfId="32393" xr:uid="{00000000-0005-0000-0000-0000897E0000}"/>
    <cellStyle name="常规 2 12 3 2 4" xfId="32394" xr:uid="{00000000-0005-0000-0000-00008A7E0000}"/>
    <cellStyle name="常规 2 12 3 3" xfId="32395" xr:uid="{00000000-0005-0000-0000-00008B7E0000}"/>
    <cellStyle name="常规 2 12 3 4" xfId="32396" xr:uid="{00000000-0005-0000-0000-00008C7E0000}"/>
    <cellStyle name="常规 2 12 3 5" xfId="32397" xr:uid="{00000000-0005-0000-0000-00008D7E0000}"/>
    <cellStyle name="常规 2 12 3 6" xfId="32398" xr:uid="{00000000-0005-0000-0000-00008E7E0000}"/>
    <cellStyle name="常规 2 12 3 6 2" xfId="32399" xr:uid="{00000000-0005-0000-0000-00008F7E0000}"/>
    <cellStyle name="常规 2 12 4" xfId="32400" xr:uid="{00000000-0005-0000-0000-0000907E0000}"/>
    <cellStyle name="常规 2 12 4 2" xfId="32401" xr:uid="{00000000-0005-0000-0000-0000917E0000}"/>
    <cellStyle name="常规 2 12 4 3" xfId="32402" xr:uid="{00000000-0005-0000-0000-0000927E0000}"/>
    <cellStyle name="常规 2 12 4 4" xfId="32403" xr:uid="{00000000-0005-0000-0000-0000937E0000}"/>
    <cellStyle name="常规 2 12 4 5" xfId="32404" xr:uid="{00000000-0005-0000-0000-0000947E0000}"/>
    <cellStyle name="常规 2 12 4 5 2" xfId="32405" xr:uid="{00000000-0005-0000-0000-0000957E0000}"/>
    <cellStyle name="常规 2 12 5" xfId="32406" xr:uid="{00000000-0005-0000-0000-0000967E0000}"/>
    <cellStyle name="常规 2 12 5 2" xfId="32407" xr:uid="{00000000-0005-0000-0000-0000977E0000}"/>
    <cellStyle name="常规 2 12 5 2 2" xfId="32408" xr:uid="{00000000-0005-0000-0000-0000987E0000}"/>
    <cellStyle name="常规 2 12 6" xfId="32409" xr:uid="{00000000-0005-0000-0000-0000997E0000}"/>
    <cellStyle name="常规 2 12 6 2" xfId="32410" xr:uid="{00000000-0005-0000-0000-00009A7E0000}"/>
    <cellStyle name="常规 2 12 6 2 2" xfId="32411" xr:uid="{00000000-0005-0000-0000-00009B7E0000}"/>
    <cellStyle name="常规 2 12 7" xfId="32412" xr:uid="{00000000-0005-0000-0000-00009C7E0000}"/>
    <cellStyle name="常规 2 12 7 2" xfId="32413" xr:uid="{00000000-0005-0000-0000-00009D7E0000}"/>
    <cellStyle name="常规 2 12 7 2 2" xfId="32414" xr:uid="{00000000-0005-0000-0000-00009E7E0000}"/>
    <cellStyle name="常规 2 12 8" xfId="32415" xr:uid="{00000000-0005-0000-0000-00009F7E0000}"/>
    <cellStyle name="常规 2 12 8 2" xfId="32416" xr:uid="{00000000-0005-0000-0000-0000A07E0000}"/>
    <cellStyle name="常规 2 12 8 3" xfId="32417" xr:uid="{00000000-0005-0000-0000-0000A17E0000}"/>
    <cellStyle name="常规 2 12 9" xfId="32418" xr:uid="{00000000-0005-0000-0000-0000A27E0000}"/>
    <cellStyle name="常规 2 13" xfId="32419" xr:uid="{00000000-0005-0000-0000-0000A37E0000}"/>
    <cellStyle name="常规 2 13 2" xfId="32420" xr:uid="{00000000-0005-0000-0000-0000A47E0000}"/>
    <cellStyle name="常规 2 13 2 2" xfId="32421" xr:uid="{00000000-0005-0000-0000-0000A57E0000}"/>
    <cellStyle name="常规 2 13 2 2 2" xfId="32422" xr:uid="{00000000-0005-0000-0000-0000A67E0000}"/>
    <cellStyle name="常规 2 13 2 2 2 2" xfId="32423" xr:uid="{00000000-0005-0000-0000-0000A77E0000}"/>
    <cellStyle name="常规 2 13 2 3" xfId="32424" xr:uid="{00000000-0005-0000-0000-0000A87E0000}"/>
    <cellStyle name="常规 2 13 2 3 2" xfId="32425" xr:uid="{00000000-0005-0000-0000-0000A97E0000}"/>
    <cellStyle name="常规 2 13 2 3 2 2" xfId="32426" xr:uid="{00000000-0005-0000-0000-0000AA7E0000}"/>
    <cellStyle name="常规 2 13 2 4" xfId="32427" xr:uid="{00000000-0005-0000-0000-0000AB7E0000}"/>
    <cellStyle name="常规 2 13 2 4 2" xfId="32428" xr:uid="{00000000-0005-0000-0000-0000AC7E0000}"/>
    <cellStyle name="常规 2 13 2 4 2 2" xfId="32429" xr:uid="{00000000-0005-0000-0000-0000AD7E0000}"/>
    <cellStyle name="常规 2 13 2 5" xfId="32430" xr:uid="{00000000-0005-0000-0000-0000AE7E0000}"/>
    <cellStyle name="常规 2 13 2 5 2" xfId="32431" xr:uid="{00000000-0005-0000-0000-0000AF7E0000}"/>
    <cellStyle name="常规 2 13 2 5 3" xfId="32432" xr:uid="{00000000-0005-0000-0000-0000B07E0000}"/>
    <cellStyle name="常规 2 13 2 6" xfId="32433" xr:uid="{00000000-0005-0000-0000-0000B17E0000}"/>
    <cellStyle name="常规 2 13 3" xfId="32434" xr:uid="{00000000-0005-0000-0000-0000B27E0000}"/>
    <cellStyle name="常规 2 13 3 2" xfId="32435" xr:uid="{00000000-0005-0000-0000-0000B37E0000}"/>
    <cellStyle name="常规 2 13 3 2 2" xfId="32436" xr:uid="{00000000-0005-0000-0000-0000B47E0000}"/>
    <cellStyle name="常规 2 13 4" xfId="32437" xr:uid="{00000000-0005-0000-0000-0000B57E0000}"/>
    <cellStyle name="常规 2 13 4 2" xfId="32438" xr:uid="{00000000-0005-0000-0000-0000B67E0000}"/>
    <cellStyle name="常规 2 13 4 2 2" xfId="32439" xr:uid="{00000000-0005-0000-0000-0000B77E0000}"/>
    <cellStyle name="常规 2 13 5" xfId="32440" xr:uid="{00000000-0005-0000-0000-0000B87E0000}"/>
    <cellStyle name="常规 2 13 5 2" xfId="32441" xr:uid="{00000000-0005-0000-0000-0000B97E0000}"/>
    <cellStyle name="常规 2 13 5 2 2" xfId="32442" xr:uid="{00000000-0005-0000-0000-0000BA7E0000}"/>
    <cellStyle name="常规 2 13 6" xfId="32443" xr:uid="{00000000-0005-0000-0000-0000BB7E0000}"/>
    <cellStyle name="常规 2 13 7" xfId="32444" xr:uid="{00000000-0005-0000-0000-0000BC7E0000}"/>
    <cellStyle name="常规 2 13 7 2" xfId="32445" xr:uid="{00000000-0005-0000-0000-0000BD7E0000}"/>
    <cellStyle name="常规 2 13 7 3" xfId="32446" xr:uid="{00000000-0005-0000-0000-0000BE7E0000}"/>
    <cellStyle name="常规 2 13 8" xfId="32447" xr:uid="{00000000-0005-0000-0000-0000BF7E0000}"/>
    <cellStyle name="常规 2 13 8 2" xfId="32448" xr:uid="{00000000-0005-0000-0000-0000C07E0000}"/>
    <cellStyle name="常规 2 14" xfId="32449" xr:uid="{00000000-0005-0000-0000-0000C17E0000}"/>
    <cellStyle name="常规 2 14 2" xfId="32450" xr:uid="{00000000-0005-0000-0000-0000C27E0000}"/>
    <cellStyle name="常规 2 14 2 2" xfId="32451" xr:uid="{00000000-0005-0000-0000-0000C37E0000}"/>
    <cellStyle name="常规 2 14 2 2 2" xfId="32452" xr:uid="{00000000-0005-0000-0000-0000C47E0000}"/>
    <cellStyle name="常规 2 14 2 2 2 2" xfId="32453" xr:uid="{00000000-0005-0000-0000-0000C57E0000}"/>
    <cellStyle name="常规 2 14 2 3" xfId="32454" xr:uid="{00000000-0005-0000-0000-0000C67E0000}"/>
    <cellStyle name="常规 2 14 2 4" xfId="32455" xr:uid="{00000000-0005-0000-0000-0000C77E0000}"/>
    <cellStyle name="常规 2 14 2 5" xfId="32456" xr:uid="{00000000-0005-0000-0000-0000C87E0000}"/>
    <cellStyle name="常规 2 14 2 5 2" xfId="32457" xr:uid="{00000000-0005-0000-0000-0000C97E0000}"/>
    <cellStyle name="常规 2 14 3" xfId="32458" xr:uid="{00000000-0005-0000-0000-0000CA7E0000}"/>
    <cellStyle name="常规 2 14 3 2" xfId="32459" xr:uid="{00000000-0005-0000-0000-0000CB7E0000}"/>
    <cellStyle name="常规 2 14 3 2 2" xfId="32460" xr:uid="{00000000-0005-0000-0000-0000CC7E0000}"/>
    <cellStyle name="常规 2 14 4" xfId="32461" xr:uid="{00000000-0005-0000-0000-0000CD7E0000}"/>
    <cellStyle name="常规 2 14 4 2" xfId="32462" xr:uid="{00000000-0005-0000-0000-0000CE7E0000}"/>
    <cellStyle name="常规 2 14 4 2 2" xfId="32463" xr:uid="{00000000-0005-0000-0000-0000CF7E0000}"/>
    <cellStyle name="常规 2 14 5" xfId="32464" xr:uid="{00000000-0005-0000-0000-0000D07E0000}"/>
    <cellStyle name="常规 2 14 6" xfId="32465" xr:uid="{00000000-0005-0000-0000-0000D17E0000}"/>
    <cellStyle name="常规 2 14 6 2" xfId="32466" xr:uid="{00000000-0005-0000-0000-0000D27E0000}"/>
    <cellStyle name="常规 2 14 7" xfId="32467" xr:uid="{00000000-0005-0000-0000-0000D37E0000}"/>
    <cellStyle name="常规 2 15" xfId="32468" xr:uid="{00000000-0005-0000-0000-0000D47E0000}"/>
    <cellStyle name="常规 2 15 2" xfId="32469" xr:uid="{00000000-0005-0000-0000-0000D57E0000}"/>
    <cellStyle name="常规 2 15 2 2" xfId="32470" xr:uid="{00000000-0005-0000-0000-0000D67E0000}"/>
    <cellStyle name="常规 2 15 2 2 2" xfId="32471" xr:uid="{00000000-0005-0000-0000-0000D77E0000}"/>
    <cellStyle name="常规 2 15 2 2 2 2" xfId="32472" xr:uid="{00000000-0005-0000-0000-0000D87E0000}"/>
    <cellStyle name="常规 2 15 2 3" xfId="32473" xr:uid="{00000000-0005-0000-0000-0000D97E0000}"/>
    <cellStyle name="常规 2 15 2 3 2" xfId="32474" xr:uid="{00000000-0005-0000-0000-0000DA7E0000}"/>
    <cellStyle name="常规 2 15 2 3 2 2" xfId="32475" xr:uid="{00000000-0005-0000-0000-0000DB7E0000}"/>
    <cellStyle name="常规 2 15 2 4" xfId="32476" xr:uid="{00000000-0005-0000-0000-0000DC7E0000}"/>
    <cellStyle name="常规 2 15 2 4 2" xfId="32477" xr:uid="{00000000-0005-0000-0000-0000DD7E0000}"/>
    <cellStyle name="常规 2 15 2 4 2 2" xfId="32478" xr:uid="{00000000-0005-0000-0000-0000DE7E0000}"/>
    <cellStyle name="常规 2 15 2 5" xfId="32479" xr:uid="{00000000-0005-0000-0000-0000DF7E0000}"/>
    <cellStyle name="常规 2 15 2 5 2" xfId="32480" xr:uid="{00000000-0005-0000-0000-0000E07E0000}"/>
    <cellStyle name="常规 2 15 2 5 3" xfId="32481" xr:uid="{00000000-0005-0000-0000-0000E17E0000}"/>
    <cellStyle name="常规 2 15 2 6" xfId="32482" xr:uid="{00000000-0005-0000-0000-0000E27E0000}"/>
    <cellStyle name="常规 2 15 3" xfId="32483" xr:uid="{00000000-0005-0000-0000-0000E37E0000}"/>
    <cellStyle name="常规 2 15 3 2" xfId="32484" xr:uid="{00000000-0005-0000-0000-0000E47E0000}"/>
    <cellStyle name="常规 2 15 3 2 2" xfId="32485" xr:uid="{00000000-0005-0000-0000-0000E57E0000}"/>
    <cellStyle name="常规 2 15 4" xfId="32486" xr:uid="{00000000-0005-0000-0000-0000E67E0000}"/>
    <cellStyle name="常规 2 15 4 2" xfId="32487" xr:uid="{00000000-0005-0000-0000-0000E77E0000}"/>
    <cellStyle name="常规 2 15 4 2 2" xfId="32488" xr:uid="{00000000-0005-0000-0000-0000E87E0000}"/>
    <cellStyle name="常规 2 15 5" xfId="32489" xr:uid="{00000000-0005-0000-0000-0000E97E0000}"/>
    <cellStyle name="常规 2 15 5 2" xfId="32490" xr:uid="{00000000-0005-0000-0000-0000EA7E0000}"/>
    <cellStyle name="常规 2 15 5 2 2" xfId="32491" xr:uid="{00000000-0005-0000-0000-0000EB7E0000}"/>
    <cellStyle name="常规 2 15 6" xfId="32492" xr:uid="{00000000-0005-0000-0000-0000EC7E0000}"/>
    <cellStyle name="常规 2 15 6 2" xfId="32493" xr:uid="{00000000-0005-0000-0000-0000ED7E0000}"/>
    <cellStyle name="常规 2 15 6 3" xfId="32494" xr:uid="{00000000-0005-0000-0000-0000EE7E0000}"/>
    <cellStyle name="常规 2 15 7" xfId="32495" xr:uid="{00000000-0005-0000-0000-0000EF7E0000}"/>
    <cellStyle name="常规 2 15 7 2" xfId="32496" xr:uid="{00000000-0005-0000-0000-0000F07E0000}"/>
    <cellStyle name="常规 2 16" xfId="32497" xr:uid="{00000000-0005-0000-0000-0000F17E0000}"/>
    <cellStyle name="常规 2 16 2" xfId="32498" xr:uid="{00000000-0005-0000-0000-0000F27E0000}"/>
    <cellStyle name="常规 2 16 2 2" xfId="32499" xr:uid="{00000000-0005-0000-0000-0000F37E0000}"/>
    <cellStyle name="常规 2 16 2 2 2" xfId="32500" xr:uid="{00000000-0005-0000-0000-0000F47E0000}"/>
    <cellStyle name="常规 2 16 2 2 2 2" xfId="32501" xr:uid="{00000000-0005-0000-0000-0000F57E0000}"/>
    <cellStyle name="常规 2 16 2 2 3" xfId="32502" xr:uid="{00000000-0005-0000-0000-0000F67E0000}"/>
    <cellStyle name="常规 2 16 2 3" xfId="32503" xr:uid="{00000000-0005-0000-0000-0000F77E0000}"/>
    <cellStyle name="常规 2 16 2 3 2" xfId="32504" xr:uid="{00000000-0005-0000-0000-0000F87E0000}"/>
    <cellStyle name="常规 2 16 2 3 2 2" xfId="32505" xr:uid="{00000000-0005-0000-0000-0000F97E0000}"/>
    <cellStyle name="常规 2 16 2 4" xfId="32506" xr:uid="{00000000-0005-0000-0000-0000FA7E0000}"/>
    <cellStyle name="常规 2 16 2 4 2" xfId="32507" xr:uid="{00000000-0005-0000-0000-0000FB7E0000}"/>
    <cellStyle name="常规 2 16 2 4 3" xfId="32508" xr:uid="{00000000-0005-0000-0000-0000FC7E0000}"/>
    <cellStyle name="常规 2 16 2 5" xfId="32509" xr:uid="{00000000-0005-0000-0000-0000FD7E0000}"/>
    <cellStyle name="常规 2 16 2 5 2" xfId="32510" xr:uid="{00000000-0005-0000-0000-0000FE7E0000}"/>
    <cellStyle name="常规 2 16 2 6" xfId="32511" xr:uid="{00000000-0005-0000-0000-0000FF7E0000}"/>
    <cellStyle name="常规 2 16 3" xfId="32512" xr:uid="{00000000-0005-0000-0000-0000007F0000}"/>
    <cellStyle name="常规 2 16 3 2" xfId="32513" xr:uid="{00000000-0005-0000-0000-0000017F0000}"/>
    <cellStyle name="常规 2 16 3 2 2" xfId="32514" xr:uid="{00000000-0005-0000-0000-0000027F0000}"/>
    <cellStyle name="常规 2 16 4" xfId="32515" xr:uid="{00000000-0005-0000-0000-0000037F0000}"/>
    <cellStyle name="常规 2 16 4 2" xfId="32516" xr:uid="{00000000-0005-0000-0000-0000047F0000}"/>
    <cellStyle name="常规 2 16 4 2 2" xfId="32517" xr:uid="{00000000-0005-0000-0000-0000057F0000}"/>
    <cellStyle name="常规 2 16 5" xfId="32518" xr:uid="{00000000-0005-0000-0000-0000067F0000}"/>
    <cellStyle name="常规 2 16 5 2" xfId="32519" xr:uid="{00000000-0005-0000-0000-0000077F0000}"/>
    <cellStyle name="常规 2 16 5 3" xfId="32520" xr:uid="{00000000-0005-0000-0000-0000087F0000}"/>
    <cellStyle name="常规 2 16 6" xfId="32521" xr:uid="{00000000-0005-0000-0000-0000097F0000}"/>
    <cellStyle name="常规 2 16 6 2" xfId="32522" xr:uid="{00000000-0005-0000-0000-00000A7F0000}"/>
    <cellStyle name="常规 2 16 7" xfId="32523" xr:uid="{00000000-0005-0000-0000-00000B7F0000}"/>
    <cellStyle name="常规 2 17" xfId="32524" xr:uid="{00000000-0005-0000-0000-00000C7F0000}"/>
    <cellStyle name="常规 2 17 2" xfId="32525" xr:uid="{00000000-0005-0000-0000-00000D7F0000}"/>
    <cellStyle name="常规 2 17 2 2" xfId="32526" xr:uid="{00000000-0005-0000-0000-00000E7F0000}"/>
    <cellStyle name="常规 2 17 2 2 2" xfId="32527" xr:uid="{00000000-0005-0000-0000-00000F7F0000}"/>
    <cellStyle name="常规 2 17 2 2 2 2" xfId="32528" xr:uid="{00000000-0005-0000-0000-0000107F0000}"/>
    <cellStyle name="常规 2 17 2 3" xfId="32529" xr:uid="{00000000-0005-0000-0000-0000117F0000}"/>
    <cellStyle name="常规 2 17 2 3 2" xfId="32530" xr:uid="{00000000-0005-0000-0000-0000127F0000}"/>
    <cellStyle name="常规 2 17 2 3 2 2" xfId="32531" xr:uid="{00000000-0005-0000-0000-0000137F0000}"/>
    <cellStyle name="常规 2 17 2 4" xfId="32532" xr:uid="{00000000-0005-0000-0000-0000147F0000}"/>
    <cellStyle name="常规 2 17 2 4 2" xfId="32533" xr:uid="{00000000-0005-0000-0000-0000157F0000}"/>
    <cellStyle name="常规 2 17 2 4 3" xfId="32534" xr:uid="{00000000-0005-0000-0000-0000167F0000}"/>
    <cellStyle name="常规 2 17 2 5" xfId="32535" xr:uid="{00000000-0005-0000-0000-0000177F0000}"/>
    <cellStyle name="常规 2 17 2 5 2" xfId="32536" xr:uid="{00000000-0005-0000-0000-0000187F0000}"/>
    <cellStyle name="常规 2 17 2 6" xfId="32537" xr:uid="{00000000-0005-0000-0000-0000197F0000}"/>
    <cellStyle name="常规 2 17 3" xfId="32538" xr:uid="{00000000-0005-0000-0000-00001A7F0000}"/>
    <cellStyle name="常规 2 17 3 2" xfId="32539" xr:uid="{00000000-0005-0000-0000-00001B7F0000}"/>
    <cellStyle name="常规 2 17 3 2 2" xfId="32540" xr:uid="{00000000-0005-0000-0000-00001C7F0000}"/>
    <cellStyle name="常规 2 17 4" xfId="32541" xr:uid="{00000000-0005-0000-0000-00001D7F0000}"/>
    <cellStyle name="常规 2 17 4 2" xfId="32542" xr:uid="{00000000-0005-0000-0000-00001E7F0000}"/>
    <cellStyle name="常规 2 17 4 2 2" xfId="32543" xr:uid="{00000000-0005-0000-0000-00001F7F0000}"/>
    <cellStyle name="常规 2 17 5" xfId="32544" xr:uid="{00000000-0005-0000-0000-0000207F0000}"/>
    <cellStyle name="常规 2 17 5 2" xfId="32545" xr:uid="{00000000-0005-0000-0000-0000217F0000}"/>
    <cellStyle name="常规 2 17 5 3" xfId="32546" xr:uid="{00000000-0005-0000-0000-0000227F0000}"/>
    <cellStyle name="常规 2 17 6" xfId="32547" xr:uid="{00000000-0005-0000-0000-0000237F0000}"/>
    <cellStyle name="常规 2 17 6 2" xfId="32548" xr:uid="{00000000-0005-0000-0000-0000247F0000}"/>
    <cellStyle name="常规 2 17 7" xfId="32549" xr:uid="{00000000-0005-0000-0000-0000257F0000}"/>
    <cellStyle name="常规 2 18" xfId="32550" xr:uid="{00000000-0005-0000-0000-0000267F0000}"/>
    <cellStyle name="常规 2 18 2" xfId="32551" xr:uid="{00000000-0005-0000-0000-0000277F0000}"/>
    <cellStyle name="常规 2 18 2 2" xfId="32552" xr:uid="{00000000-0005-0000-0000-0000287F0000}"/>
    <cellStyle name="常规 2 18 2 2 2" xfId="32553" xr:uid="{00000000-0005-0000-0000-0000297F0000}"/>
    <cellStyle name="常规 2 18 2 3" xfId="32554" xr:uid="{00000000-0005-0000-0000-00002A7F0000}"/>
    <cellStyle name="常规 2 18 3" xfId="32555" xr:uid="{00000000-0005-0000-0000-00002B7F0000}"/>
    <cellStyle name="常规 2 18 3 2" xfId="32556" xr:uid="{00000000-0005-0000-0000-00002C7F0000}"/>
    <cellStyle name="常规 2 18 3 2 2" xfId="32557" xr:uid="{00000000-0005-0000-0000-00002D7F0000}"/>
    <cellStyle name="常规 2 18 4" xfId="32558" xr:uid="{00000000-0005-0000-0000-00002E7F0000}"/>
    <cellStyle name="常规 2 18 4 2" xfId="32559" xr:uid="{00000000-0005-0000-0000-00002F7F0000}"/>
    <cellStyle name="常规 2 18 4 3" xfId="32560" xr:uid="{00000000-0005-0000-0000-0000307F0000}"/>
    <cellStyle name="常规 2 18 5" xfId="32561" xr:uid="{00000000-0005-0000-0000-0000317F0000}"/>
    <cellStyle name="常规 2 18 5 2" xfId="32562" xr:uid="{00000000-0005-0000-0000-0000327F0000}"/>
    <cellStyle name="常规 2 18 6" xfId="32563" xr:uid="{00000000-0005-0000-0000-0000337F0000}"/>
    <cellStyle name="常规 2 19" xfId="32564" xr:uid="{00000000-0005-0000-0000-0000347F0000}"/>
    <cellStyle name="常规 2 19 2" xfId="32565" xr:uid="{00000000-0005-0000-0000-0000357F0000}"/>
    <cellStyle name="常规 2 19 2 2" xfId="32566" xr:uid="{00000000-0005-0000-0000-0000367F0000}"/>
    <cellStyle name="常规 2 19 2 2 2" xfId="32567" xr:uid="{00000000-0005-0000-0000-0000377F0000}"/>
    <cellStyle name="常规 2 19 3" xfId="32568" xr:uid="{00000000-0005-0000-0000-0000387F0000}"/>
    <cellStyle name="常规 2 19 3 2" xfId="32569" xr:uid="{00000000-0005-0000-0000-0000397F0000}"/>
    <cellStyle name="常规 2 19 3 2 2" xfId="32570" xr:uid="{00000000-0005-0000-0000-00003A7F0000}"/>
    <cellStyle name="常规 2 19 4" xfId="32571" xr:uid="{00000000-0005-0000-0000-00003B7F0000}"/>
    <cellStyle name="常规 2 19 4 2" xfId="32572" xr:uid="{00000000-0005-0000-0000-00003C7F0000}"/>
    <cellStyle name="常规 2 19 5" xfId="32573" xr:uid="{00000000-0005-0000-0000-00003D7F0000}"/>
    <cellStyle name="常规 2 2" xfId="32574" xr:uid="{00000000-0005-0000-0000-00003E7F0000}"/>
    <cellStyle name="常规 2 2 10" xfId="32575" xr:uid="{00000000-0005-0000-0000-00003F7F0000}"/>
    <cellStyle name="常规 2 2 10 2" xfId="32576" xr:uid="{00000000-0005-0000-0000-0000407F0000}"/>
    <cellStyle name="常规 2 2 10 2 2" xfId="32577" xr:uid="{00000000-0005-0000-0000-0000417F0000}"/>
    <cellStyle name="常规 2 2 10 2 3" xfId="32578" xr:uid="{00000000-0005-0000-0000-0000427F0000}"/>
    <cellStyle name="常规 2 2 10 2 4" xfId="32579" xr:uid="{00000000-0005-0000-0000-0000437F0000}"/>
    <cellStyle name="常规 2 2 10 2 4 2" xfId="32580" xr:uid="{00000000-0005-0000-0000-0000447F0000}"/>
    <cellStyle name="常规 2 2 10 2 4 3" xfId="32581" xr:uid="{00000000-0005-0000-0000-0000457F0000}"/>
    <cellStyle name="常规 2 2 10 2 5" xfId="32582" xr:uid="{00000000-0005-0000-0000-0000467F0000}"/>
    <cellStyle name="常规 2 2 10 2 5 2" xfId="32583" xr:uid="{00000000-0005-0000-0000-0000477F0000}"/>
    <cellStyle name="常规 2 2 10 3" xfId="32584" xr:uid="{00000000-0005-0000-0000-0000487F0000}"/>
    <cellStyle name="常规 2 2 10 3 2" xfId="32585" xr:uid="{00000000-0005-0000-0000-0000497F0000}"/>
    <cellStyle name="常规 2 2 10 3 2 2" xfId="32586" xr:uid="{00000000-0005-0000-0000-00004A7F0000}"/>
    <cellStyle name="常规 2 2 10 4" xfId="32587" xr:uid="{00000000-0005-0000-0000-00004B7F0000}"/>
    <cellStyle name="常规 2 2 10 4 2" xfId="32588" xr:uid="{00000000-0005-0000-0000-00004C7F0000}"/>
    <cellStyle name="常规 2 2 10 4 2 2" xfId="32589" xr:uid="{00000000-0005-0000-0000-00004D7F0000}"/>
    <cellStyle name="常规 2 2 10 5" xfId="32590" xr:uid="{00000000-0005-0000-0000-00004E7F0000}"/>
    <cellStyle name="常规 2 2 10 6" xfId="32591" xr:uid="{00000000-0005-0000-0000-00004F7F0000}"/>
    <cellStyle name="常规 2 2 10 7" xfId="32592" xr:uid="{00000000-0005-0000-0000-0000507F0000}"/>
    <cellStyle name="常规 2 2 10 7 2" xfId="32593" xr:uid="{00000000-0005-0000-0000-0000517F0000}"/>
    <cellStyle name="常规 2 2 10 7 3" xfId="32594" xr:uid="{00000000-0005-0000-0000-0000527F0000}"/>
    <cellStyle name="常规 2 2 10 8" xfId="32595" xr:uid="{00000000-0005-0000-0000-0000537F0000}"/>
    <cellStyle name="常规 2 2 10 8 2" xfId="32596" xr:uid="{00000000-0005-0000-0000-0000547F0000}"/>
    <cellStyle name="常规 2 2 11" xfId="32597" xr:uid="{00000000-0005-0000-0000-0000557F0000}"/>
    <cellStyle name="常规 2 2 11 2" xfId="32598" xr:uid="{00000000-0005-0000-0000-0000567F0000}"/>
    <cellStyle name="常规 2 2 11 2 2" xfId="32599" xr:uid="{00000000-0005-0000-0000-0000577F0000}"/>
    <cellStyle name="常规 2 2 11 3" xfId="32600" xr:uid="{00000000-0005-0000-0000-0000587F0000}"/>
    <cellStyle name="常规 2 2 11 4" xfId="32601" xr:uid="{00000000-0005-0000-0000-0000597F0000}"/>
    <cellStyle name="常规 2 2 11 5" xfId="32602" xr:uid="{00000000-0005-0000-0000-00005A7F0000}"/>
    <cellStyle name="常规 2 2 11 5 2" xfId="32603" xr:uid="{00000000-0005-0000-0000-00005B7F0000}"/>
    <cellStyle name="常规 2 2 11 6" xfId="32604" xr:uid="{00000000-0005-0000-0000-00005C7F0000}"/>
    <cellStyle name="常规 2 2 12" xfId="32605" xr:uid="{00000000-0005-0000-0000-00005D7F0000}"/>
    <cellStyle name="常规 2 2 12 2" xfId="32606" xr:uid="{00000000-0005-0000-0000-00005E7F0000}"/>
    <cellStyle name="常规 2 2 12 3" xfId="32607" xr:uid="{00000000-0005-0000-0000-00005F7F0000}"/>
    <cellStyle name="常规 2 2 12 3 2" xfId="32608" xr:uid="{00000000-0005-0000-0000-0000607F0000}"/>
    <cellStyle name="常规 2 2 12 3 2 2" xfId="32609" xr:uid="{00000000-0005-0000-0000-0000617F0000}"/>
    <cellStyle name="常规 2 2 12 4" xfId="32610" xr:uid="{00000000-0005-0000-0000-0000627F0000}"/>
    <cellStyle name="常规 2 2 12 4 2" xfId="32611" xr:uid="{00000000-0005-0000-0000-0000637F0000}"/>
    <cellStyle name="常规 2 2 12 4 3" xfId="32612" xr:uid="{00000000-0005-0000-0000-0000647F0000}"/>
    <cellStyle name="常规 2 2 13" xfId="32613" xr:uid="{00000000-0005-0000-0000-0000657F0000}"/>
    <cellStyle name="常规 2 2 13 2" xfId="32614" xr:uid="{00000000-0005-0000-0000-0000667F0000}"/>
    <cellStyle name="常规 2 2 13 2 2" xfId="32615" xr:uid="{00000000-0005-0000-0000-0000677F0000}"/>
    <cellStyle name="常规 2 2 13 2 2 2" xfId="32616" xr:uid="{00000000-0005-0000-0000-0000687F0000}"/>
    <cellStyle name="常规 2 2 13 2 2 2 2" xfId="32617" xr:uid="{00000000-0005-0000-0000-0000697F0000}"/>
    <cellStyle name="常规 2 2 13 2 3" xfId="32618" xr:uid="{00000000-0005-0000-0000-00006A7F0000}"/>
    <cellStyle name="常规 2 2 13 2 3 2" xfId="32619" xr:uid="{00000000-0005-0000-0000-00006B7F0000}"/>
    <cellStyle name="常规 2 2 13 2 4" xfId="32620" xr:uid="{00000000-0005-0000-0000-00006C7F0000}"/>
    <cellStyle name="常规 2 2 13 2 4 2" xfId="32621" xr:uid="{00000000-0005-0000-0000-00006D7F0000}"/>
    <cellStyle name="常规 2 2 13 2 5" xfId="32622" xr:uid="{00000000-0005-0000-0000-00006E7F0000}"/>
    <cellStyle name="常规 2 2 13 3" xfId="32623" xr:uid="{00000000-0005-0000-0000-00006F7F0000}"/>
    <cellStyle name="常规 2 2 13 4" xfId="32624" xr:uid="{00000000-0005-0000-0000-0000707F0000}"/>
    <cellStyle name="常规 2 2 13 4 2" xfId="32625" xr:uid="{00000000-0005-0000-0000-0000717F0000}"/>
    <cellStyle name="常规 2 2 13 4 2 2" xfId="32626" xr:uid="{00000000-0005-0000-0000-0000727F0000}"/>
    <cellStyle name="常规 2 2 13 4 3" xfId="32627" xr:uid="{00000000-0005-0000-0000-0000737F0000}"/>
    <cellStyle name="常规 2 2 13 5" xfId="32628" xr:uid="{00000000-0005-0000-0000-0000747F0000}"/>
    <cellStyle name="常规 2 2 13 5 2" xfId="32629" xr:uid="{00000000-0005-0000-0000-0000757F0000}"/>
    <cellStyle name="常规 2 2 13 5 2 2" xfId="32630" xr:uid="{00000000-0005-0000-0000-0000767F0000}"/>
    <cellStyle name="常规 2 2 13 6" xfId="32631" xr:uid="{00000000-0005-0000-0000-0000777F0000}"/>
    <cellStyle name="常规 2 2 13 6 2" xfId="32632" xr:uid="{00000000-0005-0000-0000-0000787F0000}"/>
    <cellStyle name="常规 2 2 13 7" xfId="32633" xr:uid="{00000000-0005-0000-0000-0000797F0000}"/>
    <cellStyle name="常规 2 2 14" xfId="32634" xr:uid="{00000000-0005-0000-0000-00007A7F0000}"/>
    <cellStyle name="常规 2 2 14 2" xfId="32635" xr:uid="{00000000-0005-0000-0000-00007B7F0000}"/>
    <cellStyle name="常规 2 2 14 2 2" xfId="32636" xr:uid="{00000000-0005-0000-0000-00007C7F0000}"/>
    <cellStyle name="常规 2 2 14 2 2 2" xfId="32637" xr:uid="{00000000-0005-0000-0000-00007D7F0000}"/>
    <cellStyle name="常规 2 2 14 2 2 2 2" xfId="32638" xr:uid="{00000000-0005-0000-0000-00007E7F0000}"/>
    <cellStyle name="常规 2 2 14 2 3" xfId="32639" xr:uid="{00000000-0005-0000-0000-00007F7F0000}"/>
    <cellStyle name="常规 2 2 14 2 3 2" xfId="32640" xr:uid="{00000000-0005-0000-0000-0000807F0000}"/>
    <cellStyle name="常规 2 2 14 2 4" xfId="32641" xr:uid="{00000000-0005-0000-0000-0000817F0000}"/>
    <cellStyle name="常规 2 2 14 2 4 2" xfId="32642" xr:uid="{00000000-0005-0000-0000-0000827F0000}"/>
    <cellStyle name="常规 2 2 14 2 5" xfId="32643" xr:uid="{00000000-0005-0000-0000-0000837F0000}"/>
    <cellStyle name="常规 2 2 14 3" xfId="32644" xr:uid="{00000000-0005-0000-0000-0000847F0000}"/>
    <cellStyle name="常规 2 2 14 3 2" xfId="32645" xr:uid="{00000000-0005-0000-0000-0000857F0000}"/>
    <cellStyle name="常规 2 2 14 3 2 2" xfId="32646" xr:uid="{00000000-0005-0000-0000-0000867F0000}"/>
    <cellStyle name="常规 2 2 14 4" xfId="32647" xr:uid="{00000000-0005-0000-0000-0000877F0000}"/>
    <cellStyle name="常规 2 2 14 4 2" xfId="32648" xr:uid="{00000000-0005-0000-0000-0000887F0000}"/>
    <cellStyle name="常规 2 2 14 5" xfId="32649" xr:uid="{00000000-0005-0000-0000-0000897F0000}"/>
    <cellStyle name="常规 2 2 14 5 2" xfId="32650" xr:uid="{00000000-0005-0000-0000-00008A7F0000}"/>
    <cellStyle name="常规 2 2 14 6" xfId="32651" xr:uid="{00000000-0005-0000-0000-00008B7F0000}"/>
    <cellStyle name="常规 2 2 15" xfId="32652" xr:uid="{00000000-0005-0000-0000-00008C7F0000}"/>
    <cellStyle name="常规 2 2 15 2" xfId="32653" xr:uid="{00000000-0005-0000-0000-00008D7F0000}"/>
    <cellStyle name="常规 2 2 15 2 2" xfId="32654" xr:uid="{00000000-0005-0000-0000-00008E7F0000}"/>
    <cellStyle name="常规 2 2 15 2 2 2" xfId="32655" xr:uid="{00000000-0005-0000-0000-00008F7F0000}"/>
    <cellStyle name="常规 2 2 15 2 2 2 2" xfId="32656" xr:uid="{00000000-0005-0000-0000-0000907F0000}"/>
    <cellStyle name="常规 2 2 15 2 3" xfId="32657" xr:uid="{00000000-0005-0000-0000-0000917F0000}"/>
    <cellStyle name="常规 2 2 15 2 3 2" xfId="32658" xr:uid="{00000000-0005-0000-0000-0000927F0000}"/>
    <cellStyle name="常规 2 2 15 2 4" xfId="32659" xr:uid="{00000000-0005-0000-0000-0000937F0000}"/>
    <cellStyle name="常规 2 2 15 2 4 2" xfId="32660" xr:uid="{00000000-0005-0000-0000-0000947F0000}"/>
    <cellStyle name="常规 2 2 15 2 5" xfId="32661" xr:uid="{00000000-0005-0000-0000-0000957F0000}"/>
    <cellStyle name="常规 2 2 15 3" xfId="32662" xr:uid="{00000000-0005-0000-0000-0000967F0000}"/>
    <cellStyle name="常规 2 2 15 3 2" xfId="32663" xr:uid="{00000000-0005-0000-0000-0000977F0000}"/>
    <cellStyle name="常规 2 2 15 3 2 2" xfId="32664" xr:uid="{00000000-0005-0000-0000-0000987F0000}"/>
    <cellStyle name="常规 2 2 15 4" xfId="32665" xr:uid="{00000000-0005-0000-0000-0000997F0000}"/>
    <cellStyle name="常规 2 2 15 4 2" xfId="32666" xr:uid="{00000000-0005-0000-0000-00009A7F0000}"/>
    <cellStyle name="常规 2 2 15 4 2 2" xfId="32667" xr:uid="{00000000-0005-0000-0000-00009B7F0000}"/>
    <cellStyle name="常规 2 2 15 5" xfId="32668" xr:uid="{00000000-0005-0000-0000-00009C7F0000}"/>
    <cellStyle name="常规 2 2 15 5 2" xfId="32669" xr:uid="{00000000-0005-0000-0000-00009D7F0000}"/>
    <cellStyle name="常规 2 2 15 6" xfId="32670" xr:uid="{00000000-0005-0000-0000-00009E7F0000}"/>
    <cellStyle name="常规 2 2 16" xfId="32671" xr:uid="{00000000-0005-0000-0000-00009F7F0000}"/>
    <cellStyle name="常规 2 2 16 2" xfId="32672" xr:uid="{00000000-0005-0000-0000-0000A07F0000}"/>
    <cellStyle name="常规 2 2 16 2 2" xfId="32673" xr:uid="{00000000-0005-0000-0000-0000A17F0000}"/>
    <cellStyle name="常规 2 2 16 2 2 2" xfId="32674" xr:uid="{00000000-0005-0000-0000-0000A27F0000}"/>
    <cellStyle name="常规 2 2 16 3" xfId="32675" xr:uid="{00000000-0005-0000-0000-0000A37F0000}"/>
    <cellStyle name="常规 2 2 16 3 2" xfId="32676" xr:uid="{00000000-0005-0000-0000-0000A47F0000}"/>
    <cellStyle name="常规 2 2 17" xfId="32677" xr:uid="{00000000-0005-0000-0000-0000A57F0000}"/>
    <cellStyle name="常规 2 2 17 2" xfId="32678" xr:uid="{00000000-0005-0000-0000-0000A67F0000}"/>
    <cellStyle name="常规 2 2 17 2 2" xfId="32679" xr:uid="{00000000-0005-0000-0000-0000A77F0000}"/>
    <cellStyle name="常规 2 2 17 3" xfId="32680" xr:uid="{00000000-0005-0000-0000-0000A87F0000}"/>
    <cellStyle name="常规 2 2 17 3 2" xfId="32681" xr:uid="{00000000-0005-0000-0000-0000A97F0000}"/>
    <cellStyle name="常规 2 2 17 3 3" xfId="32682" xr:uid="{00000000-0005-0000-0000-0000AA7F0000}"/>
    <cellStyle name="常规 2 2 17 4" xfId="32683" xr:uid="{00000000-0005-0000-0000-0000AB7F0000}"/>
    <cellStyle name="常规 2 2 17 4 2" xfId="32684" xr:uid="{00000000-0005-0000-0000-0000AC7F0000}"/>
    <cellStyle name="常规 2 2 17 5" xfId="32685" xr:uid="{00000000-0005-0000-0000-0000AD7F0000}"/>
    <cellStyle name="常规 2 2 18" xfId="32686" xr:uid="{00000000-0005-0000-0000-0000AE7F0000}"/>
    <cellStyle name="常规 2 2 18 2" xfId="32687" xr:uid="{00000000-0005-0000-0000-0000AF7F0000}"/>
    <cellStyle name="常规 2 2 18 3" xfId="32688" xr:uid="{00000000-0005-0000-0000-0000B07F0000}"/>
    <cellStyle name="常规 2 2 19" xfId="32689" xr:uid="{00000000-0005-0000-0000-0000B17F0000}"/>
    <cellStyle name="常规 2 2 19 2" xfId="32690" xr:uid="{00000000-0005-0000-0000-0000B27F0000}"/>
    <cellStyle name="常规 2 2 19 3" xfId="32691" xr:uid="{00000000-0005-0000-0000-0000B37F0000}"/>
    <cellStyle name="常规 2 2 2" xfId="32692" xr:uid="{00000000-0005-0000-0000-0000B47F0000}"/>
    <cellStyle name="常规 2 2 2 10" xfId="32693" xr:uid="{00000000-0005-0000-0000-0000B57F0000}"/>
    <cellStyle name="常规 2 2 2 10 2" xfId="32694" xr:uid="{00000000-0005-0000-0000-0000B67F0000}"/>
    <cellStyle name="常规 2 2 2 10 3" xfId="32695" xr:uid="{00000000-0005-0000-0000-0000B77F0000}"/>
    <cellStyle name="常规 2 2 2 10 4" xfId="32696" xr:uid="{00000000-0005-0000-0000-0000B87F0000}"/>
    <cellStyle name="常规 2 2 2 11" xfId="32697" xr:uid="{00000000-0005-0000-0000-0000B97F0000}"/>
    <cellStyle name="常规 2 2 2 12" xfId="32698" xr:uid="{00000000-0005-0000-0000-0000BA7F0000}"/>
    <cellStyle name="常规 2 2 2 12 2" xfId="32699" xr:uid="{00000000-0005-0000-0000-0000BB7F0000}"/>
    <cellStyle name="常规 2 2 2 2" xfId="32700" xr:uid="{00000000-0005-0000-0000-0000BC7F0000}"/>
    <cellStyle name="常规 2 2 2 2 10" xfId="32701" xr:uid="{00000000-0005-0000-0000-0000BD7F0000}"/>
    <cellStyle name="常规 2 2 2 2 2" xfId="32702" xr:uid="{00000000-0005-0000-0000-0000BE7F0000}"/>
    <cellStyle name="常规 2 2 2 2 2 2" xfId="32703" xr:uid="{00000000-0005-0000-0000-0000BF7F0000}"/>
    <cellStyle name="常规 2 2 2 2 2 2 2" xfId="32704" xr:uid="{00000000-0005-0000-0000-0000C07F0000}"/>
    <cellStyle name="常规 2 2 2 2 2 2 2 2" xfId="32705" xr:uid="{00000000-0005-0000-0000-0000C17F0000}"/>
    <cellStyle name="常规 2 2 2 2 2 2 2 2 2" xfId="32706" xr:uid="{00000000-0005-0000-0000-0000C27F0000}"/>
    <cellStyle name="常规 2 2 2 2 2 2 2 2 3" xfId="32707" xr:uid="{00000000-0005-0000-0000-0000C37F0000}"/>
    <cellStyle name="常规 2 2 2 2 2 2 2 2 4" xfId="32708" xr:uid="{00000000-0005-0000-0000-0000C47F0000}"/>
    <cellStyle name="常规 2 2 2 2 2 2 2 3" xfId="32709" xr:uid="{00000000-0005-0000-0000-0000C57F0000}"/>
    <cellStyle name="常规 2 2 2 2 2 2 2 4" xfId="32710" xr:uid="{00000000-0005-0000-0000-0000C67F0000}"/>
    <cellStyle name="常规 2 2 2 2 2 2 2 5" xfId="32711" xr:uid="{00000000-0005-0000-0000-0000C77F0000}"/>
    <cellStyle name="常规 2 2 2 2 2 2 2 6" xfId="32712" xr:uid="{00000000-0005-0000-0000-0000C87F0000}"/>
    <cellStyle name="常规 2 2 2 2 2 2 3" xfId="32713" xr:uid="{00000000-0005-0000-0000-0000C97F0000}"/>
    <cellStyle name="常规 2 2 2 2 2 2 3 2" xfId="32714" xr:uid="{00000000-0005-0000-0000-0000CA7F0000}"/>
    <cellStyle name="常规 2 2 2 2 2 2 3 2 2" xfId="32715" xr:uid="{00000000-0005-0000-0000-0000CB7F0000}"/>
    <cellStyle name="常规 2 2 2 2 2 2 3 2 3" xfId="32716" xr:uid="{00000000-0005-0000-0000-0000CC7F0000}"/>
    <cellStyle name="常规 2 2 2 2 2 2 3 2 4" xfId="32717" xr:uid="{00000000-0005-0000-0000-0000CD7F0000}"/>
    <cellStyle name="常规 2 2 2 2 2 2 3 3" xfId="32718" xr:uid="{00000000-0005-0000-0000-0000CE7F0000}"/>
    <cellStyle name="常规 2 2 2 2 2 2 3 4" xfId="32719" xr:uid="{00000000-0005-0000-0000-0000CF7F0000}"/>
    <cellStyle name="常规 2 2 2 2 2 2 3 5" xfId="32720" xr:uid="{00000000-0005-0000-0000-0000D07F0000}"/>
    <cellStyle name="常规 2 2 2 2 2 2 4" xfId="32721" xr:uid="{00000000-0005-0000-0000-0000D17F0000}"/>
    <cellStyle name="常规 2 2 2 2 2 2 4 2" xfId="32722" xr:uid="{00000000-0005-0000-0000-0000D27F0000}"/>
    <cellStyle name="常规 2 2 2 2 2 2 4 3" xfId="32723" xr:uid="{00000000-0005-0000-0000-0000D37F0000}"/>
    <cellStyle name="常规 2 2 2 2 2 2 4 4" xfId="32724" xr:uid="{00000000-0005-0000-0000-0000D47F0000}"/>
    <cellStyle name="常规 2 2 2 2 2 2 5" xfId="32725" xr:uid="{00000000-0005-0000-0000-0000D57F0000}"/>
    <cellStyle name="常规 2 2 2 2 2 2 6" xfId="32726" xr:uid="{00000000-0005-0000-0000-0000D67F0000}"/>
    <cellStyle name="常规 2 2 2 2 2 2 7" xfId="32727" xr:uid="{00000000-0005-0000-0000-0000D77F0000}"/>
    <cellStyle name="常规 2 2 2 2 2 2 8" xfId="32728" xr:uid="{00000000-0005-0000-0000-0000D87F0000}"/>
    <cellStyle name="常规 2 2 2 2 2 2 8 2" xfId="32729" xr:uid="{00000000-0005-0000-0000-0000D97F0000}"/>
    <cellStyle name="常规 2 2 2 2 2 3" xfId="32730" xr:uid="{00000000-0005-0000-0000-0000DA7F0000}"/>
    <cellStyle name="常规 2 2 2 2 2 3 2" xfId="32731" xr:uid="{00000000-0005-0000-0000-0000DB7F0000}"/>
    <cellStyle name="常规 2 2 2 2 2 3 2 2" xfId="32732" xr:uid="{00000000-0005-0000-0000-0000DC7F0000}"/>
    <cellStyle name="常规 2 2 2 2 2 3 2 3" xfId="32733" xr:uid="{00000000-0005-0000-0000-0000DD7F0000}"/>
    <cellStyle name="常规 2 2 2 2 2 3 2 4" xfId="32734" xr:uid="{00000000-0005-0000-0000-0000DE7F0000}"/>
    <cellStyle name="常规 2 2 2 2 2 3 2 5" xfId="32735" xr:uid="{00000000-0005-0000-0000-0000DF7F0000}"/>
    <cellStyle name="常规 2 2 2 2 2 3 3" xfId="32736" xr:uid="{00000000-0005-0000-0000-0000E07F0000}"/>
    <cellStyle name="常规 2 2 2 2 2 3 4" xfId="32737" xr:uid="{00000000-0005-0000-0000-0000E17F0000}"/>
    <cellStyle name="常规 2 2 2 2 2 3 5" xfId="32738" xr:uid="{00000000-0005-0000-0000-0000E27F0000}"/>
    <cellStyle name="常规 2 2 2 2 2 3 6" xfId="32739" xr:uid="{00000000-0005-0000-0000-0000E37F0000}"/>
    <cellStyle name="常规 2 2 2 2 2 4" xfId="32740" xr:uid="{00000000-0005-0000-0000-0000E47F0000}"/>
    <cellStyle name="常规 2 2 2 2 2 4 2" xfId="32741" xr:uid="{00000000-0005-0000-0000-0000E57F0000}"/>
    <cellStyle name="常规 2 2 2 2 2 4 2 2" xfId="32742" xr:uid="{00000000-0005-0000-0000-0000E67F0000}"/>
    <cellStyle name="常规 2 2 2 2 2 4 2 3" xfId="32743" xr:uid="{00000000-0005-0000-0000-0000E77F0000}"/>
    <cellStyle name="常规 2 2 2 2 2 4 2 4" xfId="32744" xr:uid="{00000000-0005-0000-0000-0000E87F0000}"/>
    <cellStyle name="常规 2 2 2 2 2 4 3" xfId="32745" xr:uid="{00000000-0005-0000-0000-0000E97F0000}"/>
    <cellStyle name="常规 2 2 2 2 2 4 4" xfId="32746" xr:uid="{00000000-0005-0000-0000-0000EA7F0000}"/>
    <cellStyle name="常规 2 2 2 2 2 4 5" xfId="32747" xr:uid="{00000000-0005-0000-0000-0000EB7F0000}"/>
    <cellStyle name="常规 2 2 2 2 2 5" xfId="32748" xr:uid="{00000000-0005-0000-0000-0000EC7F0000}"/>
    <cellStyle name="常规 2 2 2 2 2 5 2" xfId="32749" xr:uid="{00000000-0005-0000-0000-0000ED7F0000}"/>
    <cellStyle name="常规 2 2 2 2 2 5 3" xfId="32750" xr:uid="{00000000-0005-0000-0000-0000EE7F0000}"/>
    <cellStyle name="常规 2 2 2 2 2 5 4" xfId="32751" xr:uid="{00000000-0005-0000-0000-0000EF7F0000}"/>
    <cellStyle name="常规 2 2 2 2 2 6" xfId="32752" xr:uid="{00000000-0005-0000-0000-0000F07F0000}"/>
    <cellStyle name="常规 2 2 2 2 2 7" xfId="32753" xr:uid="{00000000-0005-0000-0000-0000F17F0000}"/>
    <cellStyle name="常规 2 2 2 2 2 8" xfId="32754" xr:uid="{00000000-0005-0000-0000-0000F27F0000}"/>
    <cellStyle name="常规 2 2 2 2 2 9" xfId="32755" xr:uid="{00000000-0005-0000-0000-0000F37F0000}"/>
    <cellStyle name="常规 2 2 2 2 2 9 2" xfId="32756" xr:uid="{00000000-0005-0000-0000-0000F47F0000}"/>
    <cellStyle name="常规 2 2 2 2 3" xfId="32757" xr:uid="{00000000-0005-0000-0000-0000F57F0000}"/>
    <cellStyle name="常规 2 2 2 2 3 2" xfId="32758" xr:uid="{00000000-0005-0000-0000-0000F67F0000}"/>
    <cellStyle name="常规 2 2 2 2 3 2 2" xfId="32759" xr:uid="{00000000-0005-0000-0000-0000F77F0000}"/>
    <cellStyle name="常规 2 2 2 2 3 2 3" xfId="32760" xr:uid="{00000000-0005-0000-0000-0000F87F0000}"/>
    <cellStyle name="常规 2 2 2 2 3 2 4" xfId="32761" xr:uid="{00000000-0005-0000-0000-0000F97F0000}"/>
    <cellStyle name="常规 2 2 2 2 3 2 5" xfId="32762" xr:uid="{00000000-0005-0000-0000-0000FA7F0000}"/>
    <cellStyle name="常规 2 2 2 2 3 3" xfId="32763" xr:uid="{00000000-0005-0000-0000-0000FB7F0000}"/>
    <cellStyle name="常规 2 2 2 2 3 4" xfId="32764" xr:uid="{00000000-0005-0000-0000-0000FC7F0000}"/>
    <cellStyle name="常规 2 2 2 2 3 5" xfId="32765" xr:uid="{00000000-0005-0000-0000-0000FD7F0000}"/>
    <cellStyle name="常规 2 2 2 2 3 6" xfId="32766" xr:uid="{00000000-0005-0000-0000-0000FE7F0000}"/>
    <cellStyle name="常规 2 2 2 2 3 6 2" xfId="32767" xr:uid="{00000000-0005-0000-0000-0000FF7F0000}"/>
    <cellStyle name="常规 2 2 2 2 4" xfId="32768" xr:uid="{00000000-0005-0000-0000-000000800000}"/>
    <cellStyle name="常规 2 2 2 2 4 2" xfId="32769" xr:uid="{00000000-0005-0000-0000-000001800000}"/>
    <cellStyle name="常规 2 2 2 2 4 2 2" xfId="32770" xr:uid="{00000000-0005-0000-0000-000002800000}"/>
    <cellStyle name="常规 2 2 2 2 4 2 3" xfId="32771" xr:uid="{00000000-0005-0000-0000-000003800000}"/>
    <cellStyle name="常规 2 2 2 2 4 2 4" xfId="32772" xr:uid="{00000000-0005-0000-0000-000004800000}"/>
    <cellStyle name="常规 2 2 2 2 4 3" xfId="32773" xr:uid="{00000000-0005-0000-0000-000005800000}"/>
    <cellStyle name="常规 2 2 2 2 4 4" xfId="32774" xr:uid="{00000000-0005-0000-0000-000006800000}"/>
    <cellStyle name="常规 2 2 2 2 4 5" xfId="32775" xr:uid="{00000000-0005-0000-0000-000007800000}"/>
    <cellStyle name="常规 2 2 2 2 4 6" xfId="32776" xr:uid="{00000000-0005-0000-0000-000008800000}"/>
    <cellStyle name="常规 2 2 2 2 4 6 2" xfId="32777" xr:uid="{00000000-0005-0000-0000-000009800000}"/>
    <cellStyle name="常规 2 2 2 2 5" xfId="32778" xr:uid="{00000000-0005-0000-0000-00000A800000}"/>
    <cellStyle name="常规 2 2 2 2 5 2" xfId="32779" xr:uid="{00000000-0005-0000-0000-00000B800000}"/>
    <cellStyle name="常规 2 2 2 2 5 2 2" xfId="32780" xr:uid="{00000000-0005-0000-0000-00000C800000}"/>
    <cellStyle name="常规 2 2 2 2 5 3" xfId="32781" xr:uid="{00000000-0005-0000-0000-00000D800000}"/>
    <cellStyle name="常规 2 2 2 2 5 4" xfId="32782" xr:uid="{00000000-0005-0000-0000-00000E800000}"/>
    <cellStyle name="常规 2 2 2 2 5 5" xfId="32783" xr:uid="{00000000-0005-0000-0000-00000F800000}"/>
    <cellStyle name="常规 2 2 2 2 5 6" xfId="32784" xr:uid="{00000000-0005-0000-0000-000010800000}"/>
    <cellStyle name="常规 2 2 2 2 6" xfId="32785" xr:uid="{00000000-0005-0000-0000-000011800000}"/>
    <cellStyle name="常规 2 2 2 2 7" xfId="32786" xr:uid="{00000000-0005-0000-0000-000012800000}"/>
    <cellStyle name="常规 2 2 2 2 8" xfId="32787" xr:uid="{00000000-0005-0000-0000-000013800000}"/>
    <cellStyle name="常规 2 2 2 2 9" xfId="32788" xr:uid="{00000000-0005-0000-0000-000014800000}"/>
    <cellStyle name="常规 2 2 2 2 9 2" xfId="32789" xr:uid="{00000000-0005-0000-0000-000015800000}"/>
    <cellStyle name="常规 2 2 2 3" xfId="32790" xr:uid="{00000000-0005-0000-0000-000016800000}"/>
    <cellStyle name="常规 2 2 2 3 2" xfId="32791" xr:uid="{00000000-0005-0000-0000-000017800000}"/>
    <cellStyle name="常规 2 2 2 3 2 2" xfId="32792" xr:uid="{00000000-0005-0000-0000-000018800000}"/>
    <cellStyle name="常规 2 2 2 3 2 2 2" xfId="32793" xr:uid="{00000000-0005-0000-0000-000019800000}"/>
    <cellStyle name="常规 2 2 2 3 2 2 3" xfId="32794" xr:uid="{00000000-0005-0000-0000-00001A800000}"/>
    <cellStyle name="常规 2 2 2 3 2 2 4" xfId="32795" xr:uid="{00000000-0005-0000-0000-00001B800000}"/>
    <cellStyle name="常规 2 2 2 3 2 2 5" xfId="32796" xr:uid="{00000000-0005-0000-0000-00001C800000}"/>
    <cellStyle name="常规 2 2 2 3 2 2 5 2" xfId="32797" xr:uid="{00000000-0005-0000-0000-00001D800000}"/>
    <cellStyle name="常规 2 2 2 3 2 3" xfId="32798" xr:uid="{00000000-0005-0000-0000-00001E800000}"/>
    <cellStyle name="常规 2 2 2 3 2 4" xfId="32799" xr:uid="{00000000-0005-0000-0000-00001F800000}"/>
    <cellStyle name="常规 2 2 2 3 2 5" xfId="32800" xr:uid="{00000000-0005-0000-0000-000020800000}"/>
    <cellStyle name="常规 2 2 2 3 2 6" xfId="32801" xr:uid="{00000000-0005-0000-0000-000021800000}"/>
    <cellStyle name="常规 2 2 2 3 2 6 2" xfId="32802" xr:uid="{00000000-0005-0000-0000-000022800000}"/>
    <cellStyle name="常规 2 2 2 3 3" xfId="32803" xr:uid="{00000000-0005-0000-0000-000023800000}"/>
    <cellStyle name="常规 2 2 2 3 3 2" xfId="32804" xr:uid="{00000000-0005-0000-0000-000024800000}"/>
    <cellStyle name="常规 2 2 2 3 3 2 2" xfId="32805" xr:uid="{00000000-0005-0000-0000-000025800000}"/>
    <cellStyle name="常规 2 2 2 3 3 2 3" xfId="32806" xr:uid="{00000000-0005-0000-0000-000026800000}"/>
    <cellStyle name="常规 2 2 2 3 3 2 4" xfId="32807" xr:uid="{00000000-0005-0000-0000-000027800000}"/>
    <cellStyle name="常规 2 2 2 3 3 3" xfId="32808" xr:uid="{00000000-0005-0000-0000-000028800000}"/>
    <cellStyle name="常规 2 2 2 3 3 4" xfId="32809" xr:uid="{00000000-0005-0000-0000-000029800000}"/>
    <cellStyle name="常规 2 2 2 3 3 5" xfId="32810" xr:uid="{00000000-0005-0000-0000-00002A800000}"/>
    <cellStyle name="常规 2 2 2 3 3 6" xfId="32811" xr:uid="{00000000-0005-0000-0000-00002B800000}"/>
    <cellStyle name="常规 2 2 2 3 3 6 2" xfId="32812" xr:uid="{00000000-0005-0000-0000-00002C800000}"/>
    <cellStyle name="常规 2 2 2 3 4" xfId="32813" xr:uid="{00000000-0005-0000-0000-00002D800000}"/>
    <cellStyle name="常规 2 2 2 3 4 2" xfId="32814" xr:uid="{00000000-0005-0000-0000-00002E800000}"/>
    <cellStyle name="常规 2 2 2 3 4 3" xfId="32815" xr:uid="{00000000-0005-0000-0000-00002F800000}"/>
    <cellStyle name="常规 2 2 2 3 4 4" xfId="32816" xr:uid="{00000000-0005-0000-0000-000030800000}"/>
    <cellStyle name="常规 2 2 2 3 4 5" xfId="32817" xr:uid="{00000000-0005-0000-0000-000031800000}"/>
    <cellStyle name="常规 2 2 2 3 4 5 2" xfId="32818" xr:uid="{00000000-0005-0000-0000-000032800000}"/>
    <cellStyle name="常规 2 2 2 3 5" xfId="32819" xr:uid="{00000000-0005-0000-0000-000033800000}"/>
    <cellStyle name="常规 2 2 2 3 5 2" xfId="32820" xr:uid="{00000000-0005-0000-0000-000034800000}"/>
    <cellStyle name="常规 2 2 2 3 6" xfId="32821" xr:uid="{00000000-0005-0000-0000-000035800000}"/>
    <cellStyle name="常规 2 2 2 3 7" xfId="32822" xr:uid="{00000000-0005-0000-0000-000036800000}"/>
    <cellStyle name="常规 2 2 2 3 8" xfId="32823" xr:uid="{00000000-0005-0000-0000-000037800000}"/>
    <cellStyle name="常规 2 2 2 3 8 2" xfId="32824" xr:uid="{00000000-0005-0000-0000-000038800000}"/>
    <cellStyle name="常规 2 2 2 3 9" xfId="32825" xr:uid="{00000000-0005-0000-0000-000039800000}"/>
    <cellStyle name="常规 2 2 2 4" xfId="32826" xr:uid="{00000000-0005-0000-0000-00003A800000}"/>
    <cellStyle name="常规 2 2 2 4 2" xfId="32827" xr:uid="{00000000-0005-0000-0000-00003B800000}"/>
    <cellStyle name="常规 2 2 2 4 2 2" xfId="32828" xr:uid="{00000000-0005-0000-0000-00003C800000}"/>
    <cellStyle name="常规 2 2 2 4 2 2 2" xfId="32829" xr:uid="{00000000-0005-0000-0000-00003D800000}"/>
    <cellStyle name="常规 2 2 2 4 2 2 2 2" xfId="32830" xr:uid="{00000000-0005-0000-0000-00003E800000}"/>
    <cellStyle name="常规 2 2 2 4 2 3" xfId="32831" xr:uid="{00000000-0005-0000-0000-00003F800000}"/>
    <cellStyle name="常规 2 2 2 4 2 4" xfId="32832" xr:uid="{00000000-0005-0000-0000-000040800000}"/>
    <cellStyle name="常规 2 2 2 4 2 5" xfId="32833" xr:uid="{00000000-0005-0000-0000-000041800000}"/>
    <cellStyle name="常规 2 2 2 4 2 5 2" xfId="32834" xr:uid="{00000000-0005-0000-0000-000042800000}"/>
    <cellStyle name="常规 2 2 2 4 3" xfId="32835" xr:uid="{00000000-0005-0000-0000-000043800000}"/>
    <cellStyle name="常规 2 2 2 4 3 2" xfId="32836" xr:uid="{00000000-0005-0000-0000-000044800000}"/>
    <cellStyle name="常规 2 2 2 4 3 2 2" xfId="32837" xr:uid="{00000000-0005-0000-0000-000045800000}"/>
    <cellStyle name="常规 2 2 2 4 4" xfId="32838" xr:uid="{00000000-0005-0000-0000-000046800000}"/>
    <cellStyle name="常规 2 2 2 4 4 2" xfId="32839" xr:uid="{00000000-0005-0000-0000-000047800000}"/>
    <cellStyle name="常规 2 2 2 4 4 2 2" xfId="32840" xr:uid="{00000000-0005-0000-0000-000048800000}"/>
    <cellStyle name="常规 2 2 2 4 5" xfId="32841" xr:uid="{00000000-0005-0000-0000-000049800000}"/>
    <cellStyle name="常规 2 2 2 4 6" xfId="32842" xr:uid="{00000000-0005-0000-0000-00004A800000}"/>
    <cellStyle name="常规 2 2 2 4 6 2" xfId="32843" xr:uid="{00000000-0005-0000-0000-00004B800000}"/>
    <cellStyle name="常规 2 2 2 4 7" xfId="32844" xr:uid="{00000000-0005-0000-0000-00004C800000}"/>
    <cellStyle name="常规 2 2 2 5" xfId="32845" xr:uid="{00000000-0005-0000-0000-00004D800000}"/>
    <cellStyle name="常规 2 2 2 5 2" xfId="32846" xr:uid="{00000000-0005-0000-0000-00004E800000}"/>
    <cellStyle name="常规 2 2 2 5 2 2" xfId="32847" xr:uid="{00000000-0005-0000-0000-00004F800000}"/>
    <cellStyle name="常规 2 2 2 5 2 3" xfId="32848" xr:uid="{00000000-0005-0000-0000-000050800000}"/>
    <cellStyle name="常规 2 2 2 5 2 4" xfId="32849" xr:uid="{00000000-0005-0000-0000-000051800000}"/>
    <cellStyle name="常规 2 2 2 5 2 5" xfId="32850" xr:uid="{00000000-0005-0000-0000-000052800000}"/>
    <cellStyle name="常规 2 2 2 5 2 5 2" xfId="32851" xr:uid="{00000000-0005-0000-0000-000053800000}"/>
    <cellStyle name="常规 2 2 2 5 3" xfId="32852" xr:uid="{00000000-0005-0000-0000-000054800000}"/>
    <cellStyle name="常规 2 2 2 5 3 2" xfId="32853" xr:uid="{00000000-0005-0000-0000-000055800000}"/>
    <cellStyle name="常规 2 2 2 5 3 2 2" xfId="32854" xr:uid="{00000000-0005-0000-0000-000056800000}"/>
    <cellStyle name="常规 2 2 2 5 3 3" xfId="32855" xr:uid="{00000000-0005-0000-0000-000057800000}"/>
    <cellStyle name="常规 2 2 2 5 4" xfId="32856" xr:uid="{00000000-0005-0000-0000-000058800000}"/>
    <cellStyle name="常规 2 2 2 5 4 2" xfId="32857" xr:uid="{00000000-0005-0000-0000-000059800000}"/>
    <cellStyle name="常规 2 2 2 5 5" xfId="32858" xr:uid="{00000000-0005-0000-0000-00005A800000}"/>
    <cellStyle name="常规 2 2 2 5 6" xfId="32859" xr:uid="{00000000-0005-0000-0000-00005B800000}"/>
    <cellStyle name="常规 2 2 2 5 6 2" xfId="32860" xr:uid="{00000000-0005-0000-0000-00005C800000}"/>
    <cellStyle name="常规 2 2 2 5 7" xfId="32861" xr:uid="{00000000-0005-0000-0000-00005D800000}"/>
    <cellStyle name="常规 2 2 2 6" xfId="32862" xr:uid="{00000000-0005-0000-0000-00005E800000}"/>
    <cellStyle name="常规 2 2 2 6 2" xfId="32863" xr:uid="{00000000-0005-0000-0000-00005F800000}"/>
    <cellStyle name="常规 2 2 2 6 2 2" xfId="32864" xr:uid="{00000000-0005-0000-0000-000060800000}"/>
    <cellStyle name="常规 2 2 2 6 2 2 2" xfId="32865" xr:uid="{00000000-0005-0000-0000-000061800000}"/>
    <cellStyle name="常规 2 2 2 6 3" xfId="32866" xr:uid="{00000000-0005-0000-0000-000062800000}"/>
    <cellStyle name="常规 2 2 2 6 3 2" xfId="32867" xr:uid="{00000000-0005-0000-0000-000063800000}"/>
    <cellStyle name="常规 2 2 2 6 3 2 2" xfId="32868" xr:uid="{00000000-0005-0000-0000-000064800000}"/>
    <cellStyle name="常规 2 2 2 6 3 2 3" xfId="32869" xr:uid="{00000000-0005-0000-0000-000065800000}"/>
    <cellStyle name="常规 2 2 2 6 3 3" xfId="32870" xr:uid="{00000000-0005-0000-0000-000066800000}"/>
    <cellStyle name="常规 2 2 2 6 3 3 2" xfId="32871" xr:uid="{00000000-0005-0000-0000-000067800000}"/>
    <cellStyle name="常规 2 2 2 6 4" xfId="32872" xr:uid="{00000000-0005-0000-0000-000068800000}"/>
    <cellStyle name="常规 2 2 2 6 4 2" xfId="32873" xr:uid="{00000000-0005-0000-0000-000069800000}"/>
    <cellStyle name="常规 2 2 2 6 4 2 2" xfId="32874" xr:uid="{00000000-0005-0000-0000-00006A800000}"/>
    <cellStyle name="常规 2 2 2 6 5" xfId="32875" xr:uid="{00000000-0005-0000-0000-00006B800000}"/>
    <cellStyle name="常规 2 2 2 6 5 2" xfId="32876" xr:uid="{00000000-0005-0000-0000-00006C800000}"/>
    <cellStyle name="常规 2 2 2 6 5 2 2" xfId="32877" xr:uid="{00000000-0005-0000-0000-00006D800000}"/>
    <cellStyle name="常规 2 2 2 6 5 3" xfId="32878" xr:uid="{00000000-0005-0000-0000-00006E800000}"/>
    <cellStyle name="常规 2 2 2 6 6" xfId="32879" xr:uid="{00000000-0005-0000-0000-00006F800000}"/>
    <cellStyle name="常规 2 2 2 6 6 2" xfId="32880" xr:uid="{00000000-0005-0000-0000-000070800000}"/>
    <cellStyle name="常规 2 2 2 7" xfId="32881" xr:uid="{00000000-0005-0000-0000-000071800000}"/>
    <cellStyle name="常规 2 2 2 7 2" xfId="32882" xr:uid="{00000000-0005-0000-0000-000072800000}"/>
    <cellStyle name="常规 2 2 2 7 2 2" xfId="32883" xr:uid="{00000000-0005-0000-0000-000073800000}"/>
    <cellStyle name="常规 2 2 2 7 2 2 2" xfId="32884" xr:uid="{00000000-0005-0000-0000-000074800000}"/>
    <cellStyle name="常规 2 2 2 7 2 3" xfId="32885" xr:uid="{00000000-0005-0000-0000-000075800000}"/>
    <cellStyle name="常规 2 2 2 7 3" xfId="32886" xr:uid="{00000000-0005-0000-0000-000076800000}"/>
    <cellStyle name="常规 2 2 2 7 3 2" xfId="32887" xr:uid="{00000000-0005-0000-0000-000077800000}"/>
    <cellStyle name="常规 2 2 2 7 3 3" xfId="32888" xr:uid="{00000000-0005-0000-0000-000078800000}"/>
    <cellStyle name="常规 2 2 2 7 4" xfId="32889" xr:uid="{00000000-0005-0000-0000-000079800000}"/>
    <cellStyle name="常规 2 2 2 8" xfId="32890" xr:uid="{00000000-0005-0000-0000-00007A800000}"/>
    <cellStyle name="常规 2 2 2 8 2" xfId="32891" xr:uid="{00000000-0005-0000-0000-00007B800000}"/>
    <cellStyle name="常规 2 2 2 8 2 2" xfId="32892" xr:uid="{00000000-0005-0000-0000-00007C800000}"/>
    <cellStyle name="常规 2 2 2 9" xfId="32893" xr:uid="{00000000-0005-0000-0000-00007D800000}"/>
    <cellStyle name="常规 2 2 2 9 2" xfId="32894" xr:uid="{00000000-0005-0000-0000-00007E800000}"/>
    <cellStyle name="常规 2 2 2 9 2 2" xfId="32895" xr:uid="{00000000-0005-0000-0000-00007F800000}"/>
    <cellStyle name="常规 2 2 20" xfId="32896" xr:uid="{00000000-0005-0000-0000-000080800000}"/>
    <cellStyle name="常规 2 2 3" xfId="32897" xr:uid="{00000000-0005-0000-0000-000081800000}"/>
    <cellStyle name="常规 2 2 3 10" xfId="32898" xr:uid="{00000000-0005-0000-0000-000082800000}"/>
    <cellStyle name="常规 2 2 3 11" xfId="32899" xr:uid="{00000000-0005-0000-0000-000083800000}"/>
    <cellStyle name="常规 2 2 3 11 2" xfId="32900" xr:uid="{00000000-0005-0000-0000-000084800000}"/>
    <cellStyle name="常规 2 2 3 12" xfId="32901" xr:uid="{00000000-0005-0000-0000-000085800000}"/>
    <cellStyle name="常规 2 2 3 2" xfId="32902" xr:uid="{00000000-0005-0000-0000-000086800000}"/>
    <cellStyle name="常规 2 2 3 2 2" xfId="32903" xr:uid="{00000000-0005-0000-0000-000087800000}"/>
    <cellStyle name="常规 2 2 3 2 2 2" xfId="32904" xr:uid="{00000000-0005-0000-0000-000088800000}"/>
    <cellStyle name="常规 2 2 3 2 2 2 2" xfId="32905" xr:uid="{00000000-0005-0000-0000-000089800000}"/>
    <cellStyle name="常规 2 2 3 2 2 2 3" xfId="32906" xr:uid="{00000000-0005-0000-0000-00008A800000}"/>
    <cellStyle name="常规 2 2 3 2 2 2 4" xfId="32907" xr:uid="{00000000-0005-0000-0000-00008B800000}"/>
    <cellStyle name="常规 2 2 3 2 2 2 5" xfId="32908" xr:uid="{00000000-0005-0000-0000-00008C800000}"/>
    <cellStyle name="常规 2 2 3 2 2 2 5 2" xfId="32909" xr:uid="{00000000-0005-0000-0000-00008D800000}"/>
    <cellStyle name="常规 2 2 3 2 2 3" xfId="32910" xr:uid="{00000000-0005-0000-0000-00008E800000}"/>
    <cellStyle name="常规 2 2 3 2 2 4" xfId="32911" xr:uid="{00000000-0005-0000-0000-00008F800000}"/>
    <cellStyle name="常规 2 2 3 2 2 5" xfId="32912" xr:uid="{00000000-0005-0000-0000-000090800000}"/>
    <cellStyle name="常规 2 2 3 2 2 6" xfId="32913" xr:uid="{00000000-0005-0000-0000-000091800000}"/>
    <cellStyle name="常规 2 2 3 2 2 6 2" xfId="32914" xr:uid="{00000000-0005-0000-0000-000092800000}"/>
    <cellStyle name="常规 2 2 3 2 3" xfId="32915" xr:uid="{00000000-0005-0000-0000-000093800000}"/>
    <cellStyle name="常规 2 2 3 2 3 2" xfId="32916" xr:uid="{00000000-0005-0000-0000-000094800000}"/>
    <cellStyle name="常规 2 2 3 2 3 2 2" xfId="32917" xr:uid="{00000000-0005-0000-0000-000095800000}"/>
    <cellStyle name="常规 2 2 3 2 3 2 3" xfId="32918" xr:uid="{00000000-0005-0000-0000-000096800000}"/>
    <cellStyle name="常规 2 2 3 2 3 2 4" xfId="32919" xr:uid="{00000000-0005-0000-0000-000097800000}"/>
    <cellStyle name="常规 2 2 3 2 3 3" xfId="32920" xr:uid="{00000000-0005-0000-0000-000098800000}"/>
    <cellStyle name="常规 2 2 3 2 3 4" xfId="32921" xr:uid="{00000000-0005-0000-0000-000099800000}"/>
    <cellStyle name="常规 2 2 3 2 3 5" xfId="32922" xr:uid="{00000000-0005-0000-0000-00009A800000}"/>
    <cellStyle name="常规 2 2 3 2 3 6" xfId="32923" xr:uid="{00000000-0005-0000-0000-00009B800000}"/>
    <cellStyle name="常规 2 2 3 2 3 6 2" xfId="32924" xr:uid="{00000000-0005-0000-0000-00009C800000}"/>
    <cellStyle name="常规 2 2 3 2 4" xfId="32925" xr:uid="{00000000-0005-0000-0000-00009D800000}"/>
    <cellStyle name="常规 2 2 3 2 4 2" xfId="32926" xr:uid="{00000000-0005-0000-0000-00009E800000}"/>
    <cellStyle name="常规 2 2 3 2 4 3" xfId="32927" xr:uid="{00000000-0005-0000-0000-00009F800000}"/>
    <cellStyle name="常规 2 2 3 2 4 4" xfId="32928" xr:uid="{00000000-0005-0000-0000-0000A0800000}"/>
    <cellStyle name="常规 2 2 3 2 4 5" xfId="32929" xr:uid="{00000000-0005-0000-0000-0000A1800000}"/>
    <cellStyle name="常规 2 2 3 2 4 5 2" xfId="32930" xr:uid="{00000000-0005-0000-0000-0000A2800000}"/>
    <cellStyle name="常规 2 2 3 2 5" xfId="32931" xr:uid="{00000000-0005-0000-0000-0000A3800000}"/>
    <cellStyle name="常规 2 2 3 2 5 2" xfId="32932" xr:uid="{00000000-0005-0000-0000-0000A4800000}"/>
    <cellStyle name="常规 2 2 3 2 6" xfId="32933" xr:uid="{00000000-0005-0000-0000-0000A5800000}"/>
    <cellStyle name="常规 2 2 3 2 7" xfId="32934" xr:uid="{00000000-0005-0000-0000-0000A6800000}"/>
    <cellStyle name="常规 2 2 3 2 8" xfId="32935" xr:uid="{00000000-0005-0000-0000-0000A7800000}"/>
    <cellStyle name="常规 2 2 3 2 8 2" xfId="32936" xr:uid="{00000000-0005-0000-0000-0000A8800000}"/>
    <cellStyle name="常规 2 2 3 2 9" xfId="32937" xr:uid="{00000000-0005-0000-0000-0000A9800000}"/>
    <cellStyle name="常规 2 2 3 3" xfId="32938" xr:uid="{00000000-0005-0000-0000-0000AA800000}"/>
    <cellStyle name="常规 2 2 3 3 2" xfId="32939" xr:uid="{00000000-0005-0000-0000-0000AB800000}"/>
    <cellStyle name="常规 2 2 3 3 2 2" xfId="32940" xr:uid="{00000000-0005-0000-0000-0000AC800000}"/>
    <cellStyle name="常规 2 2 3 3 2 2 2" xfId="32941" xr:uid="{00000000-0005-0000-0000-0000AD800000}"/>
    <cellStyle name="常规 2 2 3 3 2 2 3" xfId="32942" xr:uid="{00000000-0005-0000-0000-0000AE800000}"/>
    <cellStyle name="常规 2 2 3 3 2 2 4" xfId="32943" xr:uid="{00000000-0005-0000-0000-0000AF800000}"/>
    <cellStyle name="常规 2 2 3 3 2 2 5" xfId="32944" xr:uid="{00000000-0005-0000-0000-0000B0800000}"/>
    <cellStyle name="常规 2 2 3 3 2 2 5 2" xfId="32945" xr:uid="{00000000-0005-0000-0000-0000B1800000}"/>
    <cellStyle name="常规 2 2 3 3 2 3" xfId="32946" xr:uid="{00000000-0005-0000-0000-0000B2800000}"/>
    <cellStyle name="常规 2 2 3 3 2 4" xfId="32947" xr:uid="{00000000-0005-0000-0000-0000B3800000}"/>
    <cellStyle name="常规 2 2 3 3 2 5" xfId="32948" xr:uid="{00000000-0005-0000-0000-0000B4800000}"/>
    <cellStyle name="常规 2 2 3 3 2 6" xfId="32949" xr:uid="{00000000-0005-0000-0000-0000B5800000}"/>
    <cellStyle name="常规 2 2 3 3 2 6 2" xfId="32950" xr:uid="{00000000-0005-0000-0000-0000B6800000}"/>
    <cellStyle name="常规 2 2 3 3 3" xfId="32951" xr:uid="{00000000-0005-0000-0000-0000B7800000}"/>
    <cellStyle name="常规 2 2 3 3 3 2" xfId="32952" xr:uid="{00000000-0005-0000-0000-0000B8800000}"/>
    <cellStyle name="常规 2 2 3 3 3 2 2" xfId="32953" xr:uid="{00000000-0005-0000-0000-0000B9800000}"/>
    <cellStyle name="常规 2 2 3 3 3 2 3" xfId="32954" xr:uid="{00000000-0005-0000-0000-0000BA800000}"/>
    <cellStyle name="常规 2 2 3 3 3 2 4" xfId="32955" xr:uid="{00000000-0005-0000-0000-0000BB800000}"/>
    <cellStyle name="常规 2 2 3 3 3 3" xfId="32956" xr:uid="{00000000-0005-0000-0000-0000BC800000}"/>
    <cellStyle name="常规 2 2 3 3 3 4" xfId="32957" xr:uid="{00000000-0005-0000-0000-0000BD800000}"/>
    <cellStyle name="常规 2 2 3 3 3 5" xfId="32958" xr:uid="{00000000-0005-0000-0000-0000BE800000}"/>
    <cellStyle name="常规 2 2 3 3 3 6" xfId="32959" xr:uid="{00000000-0005-0000-0000-0000BF800000}"/>
    <cellStyle name="常规 2 2 3 3 3 6 2" xfId="32960" xr:uid="{00000000-0005-0000-0000-0000C0800000}"/>
    <cellStyle name="常规 2 2 3 3 4" xfId="32961" xr:uid="{00000000-0005-0000-0000-0000C1800000}"/>
    <cellStyle name="常规 2 2 3 3 4 2" xfId="32962" xr:uid="{00000000-0005-0000-0000-0000C2800000}"/>
    <cellStyle name="常规 2 2 3 3 4 3" xfId="32963" xr:uid="{00000000-0005-0000-0000-0000C3800000}"/>
    <cellStyle name="常规 2 2 3 3 4 4" xfId="32964" xr:uid="{00000000-0005-0000-0000-0000C4800000}"/>
    <cellStyle name="常规 2 2 3 3 4 5" xfId="32965" xr:uid="{00000000-0005-0000-0000-0000C5800000}"/>
    <cellStyle name="常规 2 2 3 3 4 5 2" xfId="32966" xr:uid="{00000000-0005-0000-0000-0000C6800000}"/>
    <cellStyle name="常规 2 2 3 3 5" xfId="32967" xr:uid="{00000000-0005-0000-0000-0000C7800000}"/>
    <cellStyle name="常规 2 2 3 3 6" xfId="32968" xr:uid="{00000000-0005-0000-0000-0000C8800000}"/>
    <cellStyle name="常规 2 2 3 3 7" xfId="32969" xr:uid="{00000000-0005-0000-0000-0000C9800000}"/>
    <cellStyle name="常规 2 2 3 3 8" xfId="32970" xr:uid="{00000000-0005-0000-0000-0000CA800000}"/>
    <cellStyle name="常规 2 2 3 3 8 2" xfId="32971" xr:uid="{00000000-0005-0000-0000-0000CB800000}"/>
    <cellStyle name="常规 2 2 3 3 9" xfId="32972" xr:uid="{00000000-0005-0000-0000-0000CC800000}"/>
    <cellStyle name="常规 2 2 3 4" xfId="32973" xr:uid="{00000000-0005-0000-0000-0000CD800000}"/>
    <cellStyle name="常规 2 2 3 4 2" xfId="32974" xr:uid="{00000000-0005-0000-0000-0000CE800000}"/>
    <cellStyle name="常规 2 2 3 4 2 2" xfId="32975" xr:uid="{00000000-0005-0000-0000-0000CF800000}"/>
    <cellStyle name="常规 2 2 3 4 2 2 2" xfId="32976" xr:uid="{00000000-0005-0000-0000-0000D0800000}"/>
    <cellStyle name="常规 2 2 3 4 2 2 3" xfId="32977" xr:uid="{00000000-0005-0000-0000-0000D1800000}"/>
    <cellStyle name="常规 2 2 3 4 2 2 4" xfId="32978" xr:uid="{00000000-0005-0000-0000-0000D2800000}"/>
    <cellStyle name="常规 2 2 3 4 2 3" xfId="32979" xr:uid="{00000000-0005-0000-0000-0000D3800000}"/>
    <cellStyle name="常规 2 2 3 4 2 4" xfId="32980" xr:uid="{00000000-0005-0000-0000-0000D4800000}"/>
    <cellStyle name="常规 2 2 3 4 2 5" xfId="32981" xr:uid="{00000000-0005-0000-0000-0000D5800000}"/>
    <cellStyle name="常规 2 2 3 4 2 6" xfId="32982" xr:uid="{00000000-0005-0000-0000-0000D6800000}"/>
    <cellStyle name="常规 2 2 3 4 2 6 2" xfId="32983" xr:uid="{00000000-0005-0000-0000-0000D7800000}"/>
    <cellStyle name="常规 2 2 3 4 3" xfId="32984" xr:uid="{00000000-0005-0000-0000-0000D8800000}"/>
    <cellStyle name="常规 2 2 3 4 3 2" xfId="32985" xr:uid="{00000000-0005-0000-0000-0000D9800000}"/>
    <cellStyle name="常规 2 2 3 4 3 2 2" xfId="32986" xr:uid="{00000000-0005-0000-0000-0000DA800000}"/>
    <cellStyle name="常规 2 2 3 4 3 2 3" xfId="32987" xr:uid="{00000000-0005-0000-0000-0000DB800000}"/>
    <cellStyle name="常规 2 2 3 4 3 2 4" xfId="32988" xr:uid="{00000000-0005-0000-0000-0000DC800000}"/>
    <cellStyle name="常规 2 2 3 4 3 2 5" xfId="32989" xr:uid="{00000000-0005-0000-0000-0000DD800000}"/>
    <cellStyle name="常规 2 2 3 4 3 3" xfId="32990" xr:uid="{00000000-0005-0000-0000-0000DE800000}"/>
    <cellStyle name="常规 2 2 3 4 3 4" xfId="32991" xr:uid="{00000000-0005-0000-0000-0000DF800000}"/>
    <cellStyle name="常规 2 2 3 4 3 5" xfId="32992" xr:uid="{00000000-0005-0000-0000-0000E0800000}"/>
    <cellStyle name="常规 2 2 3 4 3 6" xfId="32993" xr:uid="{00000000-0005-0000-0000-0000E1800000}"/>
    <cellStyle name="常规 2 2 3 4 3 6 2" xfId="32994" xr:uid="{00000000-0005-0000-0000-0000E2800000}"/>
    <cellStyle name="常规 2 2 3 4 3 7" xfId="32995" xr:uid="{00000000-0005-0000-0000-0000E3800000}"/>
    <cellStyle name="常规 2 2 3 4 4" xfId="32996" xr:uid="{00000000-0005-0000-0000-0000E4800000}"/>
    <cellStyle name="常规 2 2 3 4 4 2" xfId="32997" xr:uid="{00000000-0005-0000-0000-0000E5800000}"/>
    <cellStyle name="常规 2 2 3 4 4 3" xfId="32998" xr:uid="{00000000-0005-0000-0000-0000E6800000}"/>
    <cellStyle name="常规 2 2 3 4 4 4" xfId="32999" xr:uid="{00000000-0005-0000-0000-0000E7800000}"/>
    <cellStyle name="常规 2 2 3 4 4 5" xfId="33000" xr:uid="{00000000-0005-0000-0000-0000E8800000}"/>
    <cellStyle name="常规 2 2 3 4 5" xfId="33001" xr:uid="{00000000-0005-0000-0000-0000E9800000}"/>
    <cellStyle name="常规 2 2 3 4 6" xfId="33002" xr:uid="{00000000-0005-0000-0000-0000EA800000}"/>
    <cellStyle name="常规 2 2 3 4 7" xfId="33003" xr:uid="{00000000-0005-0000-0000-0000EB800000}"/>
    <cellStyle name="常规 2 2 3 4 8" xfId="33004" xr:uid="{00000000-0005-0000-0000-0000EC800000}"/>
    <cellStyle name="常规 2 2 3 4 8 2" xfId="33005" xr:uid="{00000000-0005-0000-0000-0000ED800000}"/>
    <cellStyle name="常规 2 2 3 4 9" xfId="33006" xr:uid="{00000000-0005-0000-0000-0000EE800000}"/>
    <cellStyle name="常规 2 2 3 5" xfId="33007" xr:uid="{00000000-0005-0000-0000-0000EF800000}"/>
    <cellStyle name="常规 2 2 3 5 2" xfId="33008" xr:uid="{00000000-0005-0000-0000-0000F0800000}"/>
    <cellStyle name="常规 2 2 3 5 2 2" xfId="33009" xr:uid="{00000000-0005-0000-0000-0000F1800000}"/>
    <cellStyle name="常规 2 2 3 5 2 3" xfId="33010" xr:uid="{00000000-0005-0000-0000-0000F2800000}"/>
    <cellStyle name="常规 2 2 3 5 2 4" xfId="33011" xr:uid="{00000000-0005-0000-0000-0000F3800000}"/>
    <cellStyle name="常规 2 2 3 5 3" xfId="33012" xr:uid="{00000000-0005-0000-0000-0000F4800000}"/>
    <cellStyle name="常规 2 2 3 5 4" xfId="33013" xr:uid="{00000000-0005-0000-0000-0000F5800000}"/>
    <cellStyle name="常规 2 2 3 5 5" xfId="33014" xr:uid="{00000000-0005-0000-0000-0000F6800000}"/>
    <cellStyle name="常规 2 2 3 5 6" xfId="33015" xr:uid="{00000000-0005-0000-0000-0000F7800000}"/>
    <cellStyle name="常规 2 2 3 5 6 2" xfId="33016" xr:uid="{00000000-0005-0000-0000-0000F8800000}"/>
    <cellStyle name="常规 2 2 3 6" xfId="33017" xr:uid="{00000000-0005-0000-0000-0000F9800000}"/>
    <cellStyle name="常规 2 2 3 6 2" xfId="33018" xr:uid="{00000000-0005-0000-0000-0000FA800000}"/>
    <cellStyle name="常规 2 2 3 6 2 2" xfId="33019" xr:uid="{00000000-0005-0000-0000-0000FB800000}"/>
    <cellStyle name="常规 2 2 3 6 2 3" xfId="33020" xr:uid="{00000000-0005-0000-0000-0000FC800000}"/>
    <cellStyle name="常规 2 2 3 6 2 4" xfId="33021" xr:uid="{00000000-0005-0000-0000-0000FD800000}"/>
    <cellStyle name="常规 2 2 3 6 3" xfId="33022" xr:uid="{00000000-0005-0000-0000-0000FE800000}"/>
    <cellStyle name="常规 2 2 3 6 4" xfId="33023" xr:uid="{00000000-0005-0000-0000-0000FF800000}"/>
    <cellStyle name="常规 2 2 3 6 5" xfId="33024" xr:uid="{00000000-0005-0000-0000-000000810000}"/>
    <cellStyle name="常规 2 2 3 6 6" xfId="33025" xr:uid="{00000000-0005-0000-0000-000001810000}"/>
    <cellStyle name="常规 2 2 3 6 6 2" xfId="33026" xr:uid="{00000000-0005-0000-0000-000002810000}"/>
    <cellStyle name="常规 2 2 3 7" xfId="33027" xr:uid="{00000000-0005-0000-0000-000003810000}"/>
    <cellStyle name="常规 2 2 3 7 2" xfId="33028" xr:uid="{00000000-0005-0000-0000-000004810000}"/>
    <cellStyle name="常规 2 2 3 7 2 2" xfId="33029" xr:uid="{00000000-0005-0000-0000-000005810000}"/>
    <cellStyle name="常规 2 2 3 7 3" xfId="33030" xr:uid="{00000000-0005-0000-0000-000006810000}"/>
    <cellStyle name="常规 2 2 3 7 4" xfId="33031" xr:uid="{00000000-0005-0000-0000-000007810000}"/>
    <cellStyle name="常规 2 2 3 7 5" xfId="33032" xr:uid="{00000000-0005-0000-0000-000008810000}"/>
    <cellStyle name="常规 2 2 3 7 6" xfId="33033" xr:uid="{00000000-0005-0000-0000-000009810000}"/>
    <cellStyle name="常规 2 2 3 8" xfId="33034" xr:uid="{00000000-0005-0000-0000-00000A810000}"/>
    <cellStyle name="常规 2 2 3 9" xfId="33035" xr:uid="{00000000-0005-0000-0000-00000B810000}"/>
    <cellStyle name="常规 2 2 4" xfId="33036" xr:uid="{00000000-0005-0000-0000-00000C810000}"/>
    <cellStyle name="常规 2 2 4 10" xfId="33037" xr:uid="{00000000-0005-0000-0000-00000D810000}"/>
    <cellStyle name="常规 2 2 4 10 2" xfId="33038" xr:uid="{00000000-0005-0000-0000-00000E810000}"/>
    <cellStyle name="常规 2 2 4 2" xfId="33039" xr:uid="{00000000-0005-0000-0000-00000F810000}"/>
    <cellStyle name="常规 2 2 4 2 2" xfId="33040" xr:uid="{00000000-0005-0000-0000-000010810000}"/>
    <cellStyle name="常规 2 2 4 2 2 2" xfId="33041" xr:uid="{00000000-0005-0000-0000-000011810000}"/>
    <cellStyle name="常规 2 2 4 2 2 2 2" xfId="33042" xr:uid="{00000000-0005-0000-0000-000012810000}"/>
    <cellStyle name="常规 2 2 4 2 2 2 2 2" xfId="33043" xr:uid="{00000000-0005-0000-0000-000013810000}"/>
    <cellStyle name="常规 2 2 4 2 2 2 2 2 2" xfId="33044" xr:uid="{00000000-0005-0000-0000-000014810000}"/>
    <cellStyle name="常规 2 2 4 2 2 2 3" xfId="33045" xr:uid="{00000000-0005-0000-0000-000015810000}"/>
    <cellStyle name="常规 2 2 4 2 2 2 3 2" xfId="33046" xr:uid="{00000000-0005-0000-0000-000016810000}"/>
    <cellStyle name="常规 2 2 4 2 2 2 3 2 2" xfId="33047" xr:uid="{00000000-0005-0000-0000-000017810000}"/>
    <cellStyle name="常规 2 2 4 2 2 2 4" xfId="33048" xr:uid="{00000000-0005-0000-0000-000018810000}"/>
    <cellStyle name="常规 2 2 4 2 2 2 4 2" xfId="33049" xr:uid="{00000000-0005-0000-0000-000019810000}"/>
    <cellStyle name="常规 2 2 4 2 2 2 4 2 2" xfId="33050" xr:uid="{00000000-0005-0000-0000-00001A810000}"/>
    <cellStyle name="常规 2 2 4 2 2 2 5" xfId="33051" xr:uid="{00000000-0005-0000-0000-00001B810000}"/>
    <cellStyle name="常规 2 2 4 2 2 2 5 2" xfId="33052" xr:uid="{00000000-0005-0000-0000-00001C810000}"/>
    <cellStyle name="常规 2 2 4 2 2 2 5 3" xfId="33053" xr:uid="{00000000-0005-0000-0000-00001D810000}"/>
    <cellStyle name="常规 2 2 4 2 2 2 6" xfId="33054" xr:uid="{00000000-0005-0000-0000-00001E810000}"/>
    <cellStyle name="常规 2 2 4 2 2 3" xfId="33055" xr:uid="{00000000-0005-0000-0000-00001F810000}"/>
    <cellStyle name="常规 2 2 4 2 2 3 2" xfId="33056" xr:uid="{00000000-0005-0000-0000-000020810000}"/>
    <cellStyle name="常规 2 2 4 2 2 3 2 2" xfId="33057" xr:uid="{00000000-0005-0000-0000-000021810000}"/>
    <cellStyle name="常规 2 2 4 2 2 3 2 2 2" xfId="33058" xr:uid="{00000000-0005-0000-0000-000022810000}"/>
    <cellStyle name="常规 2 2 4 2 2 3 3" xfId="33059" xr:uid="{00000000-0005-0000-0000-000023810000}"/>
    <cellStyle name="常规 2 2 4 2 2 3 3 2" xfId="33060" xr:uid="{00000000-0005-0000-0000-000024810000}"/>
    <cellStyle name="常规 2 2 4 2 2 3 3 2 2" xfId="33061" xr:uid="{00000000-0005-0000-0000-000025810000}"/>
    <cellStyle name="常规 2 2 4 2 2 3 4" xfId="33062" xr:uid="{00000000-0005-0000-0000-000026810000}"/>
    <cellStyle name="常规 2 2 4 2 2 3 4 2" xfId="33063" xr:uid="{00000000-0005-0000-0000-000027810000}"/>
    <cellStyle name="常规 2 2 4 2 2 3 5" xfId="33064" xr:uid="{00000000-0005-0000-0000-000028810000}"/>
    <cellStyle name="常规 2 2 4 2 2 4" xfId="33065" xr:uid="{00000000-0005-0000-0000-000029810000}"/>
    <cellStyle name="常规 2 2 4 2 2 4 2" xfId="33066" xr:uid="{00000000-0005-0000-0000-00002A810000}"/>
    <cellStyle name="常规 2 2 4 2 2 4 2 2" xfId="33067" xr:uid="{00000000-0005-0000-0000-00002B810000}"/>
    <cellStyle name="常规 2 2 4 2 2 5" xfId="33068" xr:uid="{00000000-0005-0000-0000-00002C810000}"/>
    <cellStyle name="常规 2 2 4 2 2 5 2" xfId="33069" xr:uid="{00000000-0005-0000-0000-00002D810000}"/>
    <cellStyle name="常规 2 2 4 2 2 5 2 2" xfId="33070" xr:uid="{00000000-0005-0000-0000-00002E810000}"/>
    <cellStyle name="常规 2 2 4 2 2 6" xfId="33071" xr:uid="{00000000-0005-0000-0000-00002F810000}"/>
    <cellStyle name="常规 2 2 4 2 2 7" xfId="33072" xr:uid="{00000000-0005-0000-0000-000030810000}"/>
    <cellStyle name="常规 2 2 4 2 2 7 2" xfId="33073" xr:uid="{00000000-0005-0000-0000-000031810000}"/>
    <cellStyle name="常规 2 2 4 2 2 7 3" xfId="33074" xr:uid="{00000000-0005-0000-0000-000032810000}"/>
    <cellStyle name="常规 2 2 4 2 2 8" xfId="33075" xr:uid="{00000000-0005-0000-0000-000033810000}"/>
    <cellStyle name="常规 2 2 4 2 2 8 2" xfId="33076" xr:uid="{00000000-0005-0000-0000-000034810000}"/>
    <cellStyle name="常规 2 2 4 2 3" xfId="33077" xr:uid="{00000000-0005-0000-0000-000035810000}"/>
    <cellStyle name="常规 2 2 4 2 3 2" xfId="33078" xr:uid="{00000000-0005-0000-0000-000036810000}"/>
    <cellStyle name="常规 2 2 4 2 3 2 2" xfId="33079" xr:uid="{00000000-0005-0000-0000-000037810000}"/>
    <cellStyle name="常规 2 2 4 2 3 2 3" xfId="33080" xr:uid="{00000000-0005-0000-0000-000038810000}"/>
    <cellStyle name="常规 2 2 4 2 3 2 4" xfId="33081" xr:uid="{00000000-0005-0000-0000-000039810000}"/>
    <cellStyle name="常规 2 2 4 2 3 2 5" xfId="33082" xr:uid="{00000000-0005-0000-0000-00003A810000}"/>
    <cellStyle name="常规 2 2 4 2 3 2 5 2" xfId="33083" xr:uid="{00000000-0005-0000-0000-00003B810000}"/>
    <cellStyle name="常规 2 2 4 2 3 3" xfId="33084" xr:uid="{00000000-0005-0000-0000-00003C810000}"/>
    <cellStyle name="常规 2 2 4 2 3 3 2" xfId="33085" xr:uid="{00000000-0005-0000-0000-00003D810000}"/>
    <cellStyle name="常规 2 2 4 2 3 3 2 2" xfId="33086" xr:uid="{00000000-0005-0000-0000-00003E810000}"/>
    <cellStyle name="常规 2 2 4 2 3 4" xfId="33087" xr:uid="{00000000-0005-0000-0000-00003F810000}"/>
    <cellStyle name="常规 2 2 4 2 3 4 2" xfId="33088" xr:uid="{00000000-0005-0000-0000-000040810000}"/>
    <cellStyle name="常规 2 2 4 2 3 4 2 2" xfId="33089" xr:uid="{00000000-0005-0000-0000-000041810000}"/>
    <cellStyle name="常规 2 2 4 2 3 5" xfId="33090" xr:uid="{00000000-0005-0000-0000-000042810000}"/>
    <cellStyle name="常规 2 2 4 2 3 5 2" xfId="33091" xr:uid="{00000000-0005-0000-0000-000043810000}"/>
    <cellStyle name="常规 2 2 4 2 3 5 3" xfId="33092" xr:uid="{00000000-0005-0000-0000-000044810000}"/>
    <cellStyle name="常规 2 2 4 2 3 6" xfId="33093" xr:uid="{00000000-0005-0000-0000-000045810000}"/>
    <cellStyle name="常规 2 2 4 2 3 6 2" xfId="33094" xr:uid="{00000000-0005-0000-0000-000046810000}"/>
    <cellStyle name="常规 2 2 4 2 3 7" xfId="33095" xr:uid="{00000000-0005-0000-0000-000047810000}"/>
    <cellStyle name="常规 2 2 4 2 4" xfId="33096" xr:uid="{00000000-0005-0000-0000-000048810000}"/>
    <cellStyle name="常规 2 2 4 2 4 2" xfId="33097" xr:uid="{00000000-0005-0000-0000-000049810000}"/>
    <cellStyle name="常规 2 2 4 2 4 3" xfId="33098" xr:uid="{00000000-0005-0000-0000-00004A810000}"/>
    <cellStyle name="常规 2 2 4 2 4 4" xfId="33099" xr:uid="{00000000-0005-0000-0000-00004B810000}"/>
    <cellStyle name="常规 2 2 4 2 4 5" xfId="33100" xr:uid="{00000000-0005-0000-0000-00004C810000}"/>
    <cellStyle name="常规 2 2 4 2 4 5 2" xfId="33101" xr:uid="{00000000-0005-0000-0000-00004D810000}"/>
    <cellStyle name="常规 2 2 4 2 5" xfId="33102" xr:uid="{00000000-0005-0000-0000-00004E810000}"/>
    <cellStyle name="常规 2 2 4 2 5 2" xfId="33103" xr:uid="{00000000-0005-0000-0000-00004F810000}"/>
    <cellStyle name="常规 2 2 4 2 5 2 2" xfId="33104" xr:uid="{00000000-0005-0000-0000-000050810000}"/>
    <cellStyle name="常规 2 2 4 2 6" xfId="33105" xr:uid="{00000000-0005-0000-0000-000051810000}"/>
    <cellStyle name="常规 2 2 4 2 6 2" xfId="33106" xr:uid="{00000000-0005-0000-0000-000052810000}"/>
    <cellStyle name="常规 2 2 4 2 6 2 2" xfId="33107" xr:uid="{00000000-0005-0000-0000-000053810000}"/>
    <cellStyle name="常规 2 2 4 2 7" xfId="33108" xr:uid="{00000000-0005-0000-0000-000054810000}"/>
    <cellStyle name="常规 2 2 4 2 7 2" xfId="33109" xr:uid="{00000000-0005-0000-0000-000055810000}"/>
    <cellStyle name="常规 2 2 4 2 7 2 2" xfId="33110" xr:uid="{00000000-0005-0000-0000-000056810000}"/>
    <cellStyle name="常规 2 2 4 2 8" xfId="33111" xr:uid="{00000000-0005-0000-0000-000057810000}"/>
    <cellStyle name="常规 2 2 4 2 8 2" xfId="33112" xr:uid="{00000000-0005-0000-0000-000058810000}"/>
    <cellStyle name="常规 2 2 4 2 8 3" xfId="33113" xr:uid="{00000000-0005-0000-0000-000059810000}"/>
    <cellStyle name="常规 2 2 4 2 9" xfId="33114" xr:uid="{00000000-0005-0000-0000-00005A810000}"/>
    <cellStyle name="常规 2 2 4 2 9 2" xfId="33115" xr:uid="{00000000-0005-0000-0000-00005B810000}"/>
    <cellStyle name="常规 2 2 4 3" xfId="33116" xr:uid="{00000000-0005-0000-0000-00005C810000}"/>
    <cellStyle name="常规 2 2 4 3 2" xfId="33117" xr:uid="{00000000-0005-0000-0000-00005D810000}"/>
    <cellStyle name="常规 2 2 4 3 2 2" xfId="33118" xr:uid="{00000000-0005-0000-0000-00005E810000}"/>
    <cellStyle name="常规 2 2 4 3 2 2 2" xfId="33119" xr:uid="{00000000-0005-0000-0000-00005F810000}"/>
    <cellStyle name="常规 2 2 4 3 2 2 2 2" xfId="33120" xr:uid="{00000000-0005-0000-0000-000060810000}"/>
    <cellStyle name="常规 2 2 4 3 2 3" xfId="33121" xr:uid="{00000000-0005-0000-0000-000061810000}"/>
    <cellStyle name="常规 2 2 4 3 2 3 2" xfId="33122" xr:uid="{00000000-0005-0000-0000-000062810000}"/>
    <cellStyle name="常规 2 2 4 3 2 3 2 2" xfId="33123" xr:uid="{00000000-0005-0000-0000-000063810000}"/>
    <cellStyle name="常规 2 2 4 3 2 4" xfId="33124" xr:uid="{00000000-0005-0000-0000-000064810000}"/>
    <cellStyle name="常规 2 2 4 3 2 4 2" xfId="33125" xr:uid="{00000000-0005-0000-0000-000065810000}"/>
    <cellStyle name="常规 2 2 4 3 2 4 2 2" xfId="33126" xr:uid="{00000000-0005-0000-0000-000066810000}"/>
    <cellStyle name="常规 2 2 4 3 2 5" xfId="33127" xr:uid="{00000000-0005-0000-0000-000067810000}"/>
    <cellStyle name="常规 2 2 4 3 2 5 2" xfId="33128" xr:uid="{00000000-0005-0000-0000-000068810000}"/>
    <cellStyle name="常规 2 2 4 3 2 5 3" xfId="33129" xr:uid="{00000000-0005-0000-0000-000069810000}"/>
    <cellStyle name="常规 2 2 4 3 2 6" xfId="33130" xr:uid="{00000000-0005-0000-0000-00006A810000}"/>
    <cellStyle name="常规 2 2 4 3 3" xfId="33131" xr:uid="{00000000-0005-0000-0000-00006B810000}"/>
    <cellStyle name="常规 2 2 4 3 3 2" xfId="33132" xr:uid="{00000000-0005-0000-0000-00006C810000}"/>
    <cellStyle name="常规 2 2 4 3 3 2 2" xfId="33133" xr:uid="{00000000-0005-0000-0000-00006D810000}"/>
    <cellStyle name="常规 2 2 4 3 3 2 2 2" xfId="33134" xr:uid="{00000000-0005-0000-0000-00006E810000}"/>
    <cellStyle name="常规 2 2 4 3 3 3" xfId="33135" xr:uid="{00000000-0005-0000-0000-00006F810000}"/>
    <cellStyle name="常规 2 2 4 3 3 3 2" xfId="33136" xr:uid="{00000000-0005-0000-0000-000070810000}"/>
    <cellStyle name="常规 2 2 4 3 3 3 2 2" xfId="33137" xr:uid="{00000000-0005-0000-0000-000071810000}"/>
    <cellStyle name="常规 2 2 4 3 3 4" xfId="33138" xr:uid="{00000000-0005-0000-0000-000072810000}"/>
    <cellStyle name="常规 2 2 4 3 3 4 2" xfId="33139" xr:uid="{00000000-0005-0000-0000-000073810000}"/>
    <cellStyle name="常规 2 2 4 3 3 5" xfId="33140" xr:uid="{00000000-0005-0000-0000-000074810000}"/>
    <cellStyle name="常规 2 2 4 3 4" xfId="33141" xr:uid="{00000000-0005-0000-0000-000075810000}"/>
    <cellStyle name="常规 2 2 4 3 4 2" xfId="33142" xr:uid="{00000000-0005-0000-0000-000076810000}"/>
    <cellStyle name="常规 2 2 4 3 4 2 2" xfId="33143" xr:uid="{00000000-0005-0000-0000-000077810000}"/>
    <cellStyle name="常规 2 2 4 3 5" xfId="33144" xr:uid="{00000000-0005-0000-0000-000078810000}"/>
    <cellStyle name="常规 2 2 4 3 5 2" xfId="33145" xr:uid="{00000000-0005-0000-0000-000079810000}"/>
    <cellStyle name="常规 2 2 4 3 5 2 2" xfId="33146" xr:uid="{00000000-0005-0000-0000-00007A810000}"/>
    <cellStyle name="常规 2 2 4 3 6" xfId="33147" xr:uid="{00000000-0005-0000-0000-00007B810000}"/>
    <cellStyle name="常规 2 2 4 3 7" xfId="33148" xr:uid="{00000000-0005-0000-0000-00007C810000}"/>
    <cellStyle name="常规 2 2 4 3 7 2" xfId="33149" xr:uid="{00000000-0005-0000-0000-00007D810000}"/>
    <cellStyle name="常规 2 2 4 3 7 3" xfId="33150" xr:uid="{00000000-0005-0000-0000-00007E810000}"/>
    <cellStyle name="常规 2 2 4 3 8" xfId="33151" xr:uid="{00000000-0005-0000-0000-00007F810000}"/>
    <cellStyle name="常规 2 2 4 3 8 2" xfId="33152" xr:uid="{00000000-0005-0000-0000-000080810000}"/>
    <cellStyle name="常规 2 2 4 4" xfId="33153" xr:uid="{00000000-0005-0000-0000-000081810000}"/>
    <cellStyle name="常规 2 2 4 4 2" xfId="33154" xr:uid="{00000000-0005-0000-0000-000082810000}"/>
    <cellStyle name="常规 2 2 4 4 2 2" xfId="33155" xr:uid="{00000000-0005-0000-0000-000083810000}"/>
    <cellStyle name="常规 2 2 4 4 2 3" xfId="33156" xr:uid="{00000000-0005-0000-0000-000084810000}"/>
    <cellStyle name="常规 2 2 4 4 2 4" xfId="33157" xr:uid="{00000000-0005-0000-0000-000085810000}"/>
    <cellStyle name="常规 2 2 4 4 2 5" xfId="33158" xr:uid="{00000000-0005-0000-0000-000086810000}"/>
    <cellStyle name="常规 2 2 4 4 2 5 2" xfId="33159" xr:uid="{00000000-0005-0000-0000-000087810000}"/>
    <cellStyle name="常规 2 2 4 4 3" xfId="33160" xr:uid="{00000000-0005-0000-0000-000088810000}"/>
    <cellStyle name="常规 2 2 4 4 3 2" xfId="33161" xr:uid="{00000000-0005-0000-0000-000089810000}"/>
    <cellStyle name="常规 2 2 4 4 3 2 2" xfId="33162" xr:uid="{00000000-0005-0000-0000-00008A810000}"/>
    <cellStyle name="常规 2 2 4 4 4" xfId="33163" xr:uid="{00000000-0005-0000-0000-00008B810000}"/>
    <cellStyle name="常规 2 2 4 4 4 2" xfId="33164" xr:uid="{00000000-0005-0000-0000-00008C810000}"/>
    <cellStyle name="常规 2 2 4 4 4 2 2" xfId="33165" xr:uid="{00000000-0005-0000-0000-00008D810000}"/>
    <cellStyle name="常规 2 2 4 4 5" xfId="33166" xr:uid="{00000000-0005-0000-0000-00008E810000}"/>
    <cellStyle name="常规 2 2 4 4 5 2" xfId="33167" xr:uid="{00000000-0005-0000-0000-00008F810000}"/>
    <cellStyle name="常规 2 2 4 4 5 3" xfId="33168" xr:uid="{00000000-0005-0000-0000-000090810000}"/>
    <cellStyle name="常规 2 2 4 4 6" xfId="33169" xr:uid="{00000000-0005-0000-0000-000091810000}"/>
    <cellStyle name="常规 2 2 4 4 6 2" xfId="33170" xr:uid="{00000000-0005-0000-0000-000092810000}"/>
    <cellStyle name="常规 2 2 4 4 7" xfId="33171" xr:uid="{00000000-0005-0000-0000-000093810000}"/>
    <cellStyle name="常规 2 2 4 5" xfId="33172" xr:uid="{00000000-0005-0000-0000-000094810000}"/>
    <cellStyle name="常规 2 2 4 5 2" xfId="33173" xr:uid="{00000000-0005-0000-0000-000095810000}"/>
    <cellStyle name="常规 2 2 4 5 3" xfId="33174" xr:uid="{00000000-0005-0000-0000-000096810000}"/>
    <cellStyle name="常规 2 2 4 5 4" xfId="33175" xr:uid="{00000000-0005-0000-0000-000097810000}"/>
    <cellStyle name="常规 2 2 4 5 5" xfId="33176" xr:uid="{00000000-0005-0000-0000-000098810000}"/>
    <cellStyle name="常规 2 2 4 5 5 2" xfId="33177" xr:uid="{00000000-0005-0000-0000-000099810000}"/>
    <cellStyle name="常规 2 2 4 6" xfId="33178" xr:uid="{00000000-0005-0000-0000-00009A810000}"/>
    <cellStyle name="常规 2 2 4 6 2" xfId="33179" xr:uid="{00000000-0005-0000-0000-00009B810000}"/>
    <cellStyle name="常规 2 2 4 6 2 2" xfId="33180" xr:uid="{00000000-0005-0000-0000-00009C810000}"/>
    <cellStyle name="常规 2 2 4 7" xfId="33181" xr:uid="{00000000-0005-0000-0000-00009D810000}"/>
    <cellStyle name="常规 2 2 4 7 2" xfId="33182" xr:uid="{00000000-0005-0000-0000-00009E810000}"/>
    <cellStyle name="常规 2 2 4 7 2 2" xfId="33183" xr:uid="{00000000-0005-0000-0000-00009F810000}"/>
    <cellStyle name="常规 2 2 4 8" xfId="33184" xr:uid="{00000000-0005-0000-0000-0000A0810000}"/>
    <cellStyle name="常规 2 2 4 8 2" xfId="33185" xr:uid="{00000000-0005-0000-0000-0000A1810000}"/>
    <cellStyle name="常规 2 2 4 8 2 2" xfId="33186" xr:uid="{00000000-0005-0000-0000-0000A2810000}"/>
    <cellStyle name="常规 2 2 4 9" xfId="33187" xr:uid="{00000000-0005-0000-0000-0000A3810000}"/>
    <cellStyle name="常规 2 2 4 9 2" xfId="33188" xr:uid="{00000000-0005-0000-0000-0000A4810000}"/>
    <cellStyle name="常规 2 2 4 9 2 2" xfId="33189" xr:uid="{00000000-0005-0000-0000-0000A5810000}"/>
    <cellStyle name="常规 2 2 4 9 3" xfId="33190" xr:uid="{00000000-0005-0000-0000-0000A6810000}"/>
    <cellStyle name="常规 2 2 4 9 3 2" xfId="33191" xr:uid="{00000000-0005-0000-0000-0000A7810000}"/>
    <cellStyle name="常规 2 2 5" xfId="33192" xr:uid="{00000000-0005-0000-0000-0000A8810000}"/>
    <cellStyle name="常规 2 2 5 10" xfId="33193" xr:uid="{00000000-0005-0000-0000-0000A9810000}"/>
    <cellStyle name="常规 2 2 5 10 2" xfId="33194" xr:uid="{00000000-0005-0000-0000-0000AA810000}"/>
    <cellStyle name="常规 2 2 5 2" xfId="33195" xr:uid="{00000000-0005-0000-0000-0000AB810000}"/>
    <cellStyle name="常规 2 2 5 2 2" xfId="33196" xr:uid="{00000000-0005-0000-0000-0000AC810000}"/>
    <cellStyle name="常规 2 2 5 2 2 2" xfId="33197" xr:uid="{00000000-0005-0000-0000-0000AD810000}"/>
    <cellStyle name="常规 2 2 5 2 2 2 2" xfId="33198" xr:uid="{00000000-0005-0000-0000-0000AE810000}"/>
    <cellStyle name="常规 2 2 5 2 2 2 3" xfId="33199" xr:uid="{00000000-0005-0000-0000-0000AF810000}"/>
    <cellStyle name="常规 2 2 5 2 2 2 4" xfId="33200" xr:uid="{00000000-0005-0000-0000-0000B0810000}"/>
    <cellStyle name="常规 2 2 5 2 2 2 5" xfId="33201" xr:uid="{00000000-0005-0000-0000-0000B1810000}"/>
    <cellStyle name="常规 2 2 5 2 2 2 5 2" xfId="33202" xr:uid="{00000000-0005-0000-0000-0000B2810000}"/>
    <cellStyle name="常规 2 2 5 2 2 3" xfId="33203" xr:uid="{00000000-0005-0000-0000-0000B3810000}"/>
    <cellStyle name="常规 2 2 5 2 2 3 2" xfId="33204" xr:uid="{00000000-0005-0000-0000-0000B4810000}"/>
    <cellStyle name="常规 2 2 5 2 2 3 2 2" xfId="33205" xr:uid="{00000000-0005-0000-0000-0000B5810000}"/>
    <cellStyle name="常规 2 2 5 2 2 4" xfId="33206" xr:uid="{00000000-0005-0000-0000-0000B6810000}"/>
    <cellStyle name="常规 2 2 5 2 2 4 2" xfId="33207" xr:uid="{00000000-0005-0000-0000-0000B7810000}"/>
    <cellStyle name="常规 2 2 5 2 2 4 2 2" xfId="33208" xr:uid="{00000000-0005-0000-0000-0000B8810000}"/>
    <cellStyle name="常规 2 2 5 2 2 5" xfId="33209" xr:uid="{00000000-0005-0000-0000-0000B9810000}"/>
    <cellStyle name="常规 2 2 5 2 2 5 2" xfId="33210" xr:uid="{00000000-0005-0000-0000-0000BA810000}"/>
    <cellStyle name="常规 2 2 5 2 2 5 3" xfId="33211" xr:uid="{00000000-0005-0000-0000-0000BB810000}"/>
    <cellStyle name="常规 2 2 5 2 2 6" xfId="33212" xr:uid="{00000000-0005-0000-0000-0000BC810000}"/>
    <cellStyle name="常规 2 2 5 2 2 6 2" xfId="33213" xr:uid="{00000000-0005-0000-0000-0000BD810000}"/>
    <cellStyle name="常规 2 2 5 2 2 7" xfId="33214" xr:uid="{00000000-0005-0000-0000-0000BE810000}"/>
    <cellStyle name="常规 2 2 5 2 3" xfId="33215" xr:uid="{00000000-0005-0000-0000-0000BF810000}"/>
    <cellStyle name="常规 2 2 5 2 3 2" xfId="33216" xr:uid="{00000000-0005-0000-0000-0000C0810000}"/>
    <cellStyle name="常规 2 2 5 2 3 2 2" xfId="33217" xr:uid="{00000000-0005-0000-0000-0000C1810000}"/>
    <cellStyle name="常规 2 2 5 2 3 2 3" xfId="33218" xr:uid="{00000000-0005-0000-0000-0000C2810000}"/>
    <cellStyle name="常规 2 2 5 2 3 2 4" xfId="33219" xr:uid="{00000000-0005-0000-0000-0000C3810000}"/>
    <cellStyle name="常规 2 2 5 2 3 3" xfId="33220" xr:uid="{00000000-0005-0000-0000-0000C4810000}"/>
    <cellStyle name="常规 2 2 5 2 3 4" xfId="33221" xr:uid="{00000000-0005-0000-0000-0000C5810000}"/>
    <cellStyle name="常规 2 2 5 2 3 5" xfId="33222" xr:uid="{00000000-0005-0000-0000-0000C6810000}"/>
    <cellStyle name="常规 2 2 5 2 3 6" xfId="33223" xr:uid="{00000000-0005-0000-0000-0000C7810000}"/>
    <cellStyle name="常规 2 2 5 2 3 6 2" xfId="33224" xr:uid="{00000000-0005-0000-0000-0000C8810000}"/>
    <cellStyle name="常规 2 2 5 2 4" xfId="33225" xr:uid="{00000000-0005-0000-0000-0000C9810000}"/>
    <cellStyle name="常规 2 2 5 2 4 2" xfId="33226" xr:uid="{00000000-0005-0000-0000-0000CA810000}"/>
    <cellStyle name="常规 2 2 5 2 4 3" xfId="33227" xr:uid="{00000000-0005-0000-0000-0000CB810000}"/>
    <cellStyle name="常规 2 2 5 2 4 4" xfId="33228" xr:uid="{00000000-0005-0000-0000-0000CC810000}"/>
    <cellStyle name="常规 2 2 5 2 4 5" xfId="33229" xr:uid="{00000000-0005-0000-0000-0000CD810000}"/>
    <cellStyle name="常规 2 2 5 2 4 5 2" xfId="33230" xr:uid="{00000000-0005-0000-0000-0000CE810000}"/>
    <cellStyle name="常规 2 2 5 2 5" xfId="33231" xr:uid="{00000000-0005-0000-0000-0000CF810000}"/>
    <cellStyle name="常规 2 2 5 2 5 2" xfId="33232" xr:uid="{00000000-0005-0000-0000-0000D0810000}"/>
    <cellStyle name="常规 2 2 5 2 5 2 2" xfId="33233" xr:uid="{00000000-0005-0000-0000-0000D1810000}"/>
    <cellStyle name="常规 2 2 5 2 6" xfId="33234" xr:uid="{00000000-0005-0000-0000-0000D2810000}"/>
    <cellStyle name="常规 2 2 5 2 6 2" xfId="33235" xr:uid="{00000000-0005-0000-0000-0000D3810000}"/>
    <cellStyle name="常规 2 2 5 2 6 2 2" xfId="33236" xr:uid="{00000000-0005-0000-0000-0000D4810000}"/>
    <cellStyle name="常规 2 2 5 2 7" xfId="33237" xr:uid="{00000000-0005-0000-0000-0000D5810000}"/>
    <cellStyle name="常规 2 2 5 2 7 2" xfId="33238" xr:uid="{00000000-0005-0000-0000-0000D6810000}"/>
    <cellStyle name="常规 2 2 5 2 7 2 2" xfId="33239" xr:uid="{00000000-0005-0000-0000-0000D7810000}"/>
    <cellStyle name="常规 2 2 5 2 8" xfId="33240" xr:uid="{00000000-0005-0000-0000-0000D8810000}"/>
    <cellStyle name="常规 2 2 5 2 8 2" xfId="33241" xr:uid="{00000000-0005-0000-0000-0000D9810000}"/>
    <cellStyle name="常规 2 2 5 2 8 3" xfId="33242" xr:uid="{00000000-0005-0000-0000-0000DA810000}"/>
    <cellStyle name="常规 2 2 5 2 9" xfId="33243" xr:uid="{00000000-0005-0000-0000-0000DB810000}"/>
    <cellStyle name="常规 2 2 5 3" xfId="33244" xr:uid="{00000000-0005-0000-0000-0000DC810000}"/>
    <cellStyle name="常规 2 2 5 3 2" xfId="33245" xr:uid="{00000000-0005-0000-0000-0000DD810000}"/>
    <cellStyle name="常规 2 2 5 3 2 2" xfId="33246" xr:uid="{00000000-0005-0000-0000-0000DE810000}"/>
    <cellStyle name="常规 2 2 5 3 2 2 2" xfId="33247" xr:uid="{00000000-0005-0000-0000-0000DF810000}"/>
    <cellStyle name="常规 2 2 5 3 2 2 2 2" xfId="33248" xr:uid="{00000000-0005-0000-0000-0000E0810000}"/>
    <cellStyle name="常规 2 2 5 3 2 3" xfId="33249" xr:uid="{00000000-0005-0000-0000-0000E1810000}"/>
    <cellStyle name="常规 2 2 5 3 2 3 2" xfId="33250" xr:uid="{00000000-0005-0000-0000-0000E2810000}"/>
    <cellStyle name="常规 2 2 5 3 2 3 2 2" xfId="33251" xr:uid="{00000000-0005-0000-0000-0000E3810000}"/>
    <cellStyle name="常规 2 2 5 3 2 4" xfId="33252" xr:uid="{00000000-0005-0000-0000-0000E4810000}"/>
    <cellStyle name="常规 2 2 5 3 2 4 2" xfId="33253" xr:uid="{00000000-0005-0000-0000-0000E5810000}"/>
    <cellStyle name="常规 2 2 5 3 2 4 2 2" xfId="33254" xr:uid="{00000000-0005-0000-0000-0000E6810000}"/>
    <cellStyle name="常规 2 2 5 3 2 5" xfId="33255" xr:uid="{00000000-0005-0000-0000-0000E7810000}"/>
    <cellStyle name="常规 2 2 5 3 2 5 2" xfId="33256" xr:uid="{00000000-0005-0000-0000-0000E8810000}"/>
    <cellStyle name="常规 2 2 5 3 2 5 3" xfId="33257" xr:uid="{00000000-0005-0000-0000-0000E9810000}"/>
    <cellStyle name="常规 2 2 5 3 2 6" xfId="33258" xr:uid="{00000000-0005-0000-0000-0000EA810000}"/>
    <cellStyle name="常规 2 2 5 3 3" xfId="33259" xr:uid="{00000000-0005-0000-0000-0000EB810000}"/>
    <cellStyle name="常规 2 2 5 3 3 2" xfId="33260" xr:uid="{00000000-0005-0000-0000-0000EC810000}"/>
    <cellStyle name="常规 2 2 5 3 3 2 2" xfId="33261" xr:uid="{00000000-0005-0000-0000-0000ED810000}"/>
    <cellStyle name="常规 2 2 5 3 3 2 2 2" xfId="33262" xr:uid="{00000000-0005-0000-0000-0000EE810000}"/>
    <cellStyle name="常规 2 2 5 3 3 3" xfId="33263" xr:uid="{00000000-0005-0000-0000-0000EF810000}"/>
    <cellStyle name="常规 2 2 5 3 3 3 2" xfId="33264" xr:uid="{00000000-0005-0000-0000-0000F0810000}"/>
    <cellStyle name="常规 2 2 5 3 3 3 2 2" xfId="33265" xr:uid="{00000000-0005-0000-0000-0000F1810000}"/>
    <cellStyle name="常规 2 2 5 3 3 4" xfId="33266" xr:uid="{00000000-0005-0000-0000-0000F2810000}"/>
    <cellStyle name="常规 2 2 5 3 3 4 2" xfId="33267" xr:uid="{00000000-0005-0000-0000-0000F3810000}"/>
    <cellStyle name="常规 2 2 5 3 3 5" xfId="33268" xr:uid="{00000000-0005-0000-0000-0000F4810000}"/>
    <cellStyle name="常规 2 2 5 3 4" xfId="33269" xr:uid="{00000000-0005-0000-0000-0000F5810000}"/>
    <cellStyle name="常规 2 2 5 3 4 2" xfId="33270" xr:uid="{00000000-0005-0000-0000-0000F6810000}"/>
    <cellStyle name="常规 2 2 5 3 4 2 2" xfId="33271" xr:uid="{00000000-0005-0000-0000-0000F7810000}"/>
    <cellStyle name="常规 2 2 5 3 5" xfId="33272" xr:uid="{00000000-0005-0000-0000-0000F8810000}"/>
    <cellStyle name="常规 2 2 5 3 5 2" xfId="33273" xr:uid="{00000000-0005-0000-0000-0000F9810000}"/>
    <cellStyle name="常规 2 2 5 3 5 2 2" xfId="33274" xr:uid="{00000000-0005-0000-0000-0000FA810000}"/>
    <cellStyle name="常规 2 2 5 3 6" xfId="33275" xr:uid="{00000000-0005-0000-0000-0000FB810000}"/>
    <cellStyle name="常规 2 2 5 3 7" xfId="33276" xr:uid="{00000000-0005-0000-0000-0000FC810000}"/>
    <cellStyle name="常规 2 2 5 3 7 2" xfId="33277" xr:uid="{00000000-0005-0000-0000-0000FD810000}"/>
    <cellStyle name="常规 2 2 5 3 7 3" xfId="33278" xr:uid="{00000000-0005-0000-0000-0000FE810000}"/>
    <cellStyle name="常规 2 2 5 3 8" xfId="33279" xr:uid="{00000000-0005-0000-0000-0000FF810000}"/>
    <cellStyle name="常规 2 2 5 3 8 2" xfId="33280" xr:uid="{00000000-0005-0000-0000-000000820000}"/>
    <cellStyle name="常规 2 2 5 4" xfId="33281" xr:uid="{00000000-0005-0000-0000-000001820000}"/>
    <cellStyle name="常规 2 2 5 4 2" xfId="33282" xr:uid="{00000000-0005-0000-0000-000002820000}"/>
    <cellStyle name="常规 2 2 5 4 2 2" xfId="33283" xr:uid="{00000000-0005-0000-0000-000003820000}"/>
    <cellStyle name="常规 2 2 5 4 2 3" xfId="33284" xr:uid="{00000000-0005-0000-0000-000004820000}"/>
    <cellStyle name="常规 2 2 5 4 2 4" xfId="33285" xr:uid="{00000000-0005-0000-0000-000005820000}"/>
    <cellStyle name="常规 2 2 5 4 2 5" xfId="33286" xr:uid="{00000000-0005-0000-0000-000006820000}"/>
    <cellStyle name="常规 2 2 5 4 2 5 2" xfId="33287" xr:uid="{00000000-0005-0000-0000-000007820000}"/>
    <cellStyle name="常规 2 2 5 4 3" xfId="33288" xr:uid="{00000000-0005-0000-0000-000008820000}"/>
    <cellStyle name="常规 2 2 5 4 3 2" xfId="33289" xr:uid="{00000000-0005-0000-0000-000009820000}"/>
    <cellStyle name="常规 2 2 5 4 3 2 2" xfId="33290" xr:uid="{00000000-0005-0000-0000-00000A820000}"/>
    <cellStyle name="常规 2 2 5 4 4" xfId="33291" xr:uid="{00000000-0005-0000-0000-00000B820000}"/>
    <cellStyle name="常规 2 2 5 4 4 2" xfId="33292" xr:uid="{00000000-0005-0000-0000-00000C820000}"/>
    <cellStyle name="常规 2 2 5 4 4 2 2" xfId="33293" xr:uid="{00000000-0005-0000-0000-00000D820000}"/>
    <cellStyle name="常规 2 2 5 4 5" xfId="33294" xr:uid="{00000000-0005-0000-0000-00000E820000}"/>
    <cellStyle name="常规 2 2 5 4 5 2" xfId="33295" xr:uid="{00000000-0005-0000-0000-00000F820000}"/>
    <cellStyle name="常规 2 2 5 4 5 3" xfId="33296" xr:uid="{00000000-0005-0000-0000-000010820000}"/>
    <cellStyle name="常规 2 2 5 4 6" xfId="33297" xr:uid="{00000000-0005-0000-0000-000011820000}"/>
    <cellStyle name="常规 2 2 5 4 6 2" xfId="33298" xr:uid="{00000000-0005-0000-0000-000012820000}"/>
    <cellStyle name="常规 2 2 5 4 7" xfId="33299" xr:uid="{00000000-0005-0000-0000-000013820000}"/>
    <cellStyle name="常规 2 2 5 5" xfId="33300" xr:uid="{00000000-0005-0000-0000-000014820000}"/>
    <cellStyle name="常规 2 2 5 5 2" xfId="33301" xr:uid="{00000000-0005-0000-0000-000015820000}"/>
    <cellStyle name="常规 2 2 5 5 3" xfId="33302" xr:uid="{00000000-0005-0000-0000-000016820000}"/>
    <cellStyle name="常规 2 2 5 5 4" xfId="33303" xr:uid="{00000000-0005-0000-0000-000017820000}"/>
    <cellStyle name="常规 2 2 5 5 5" xfId="33304" xr:uid="{00000000-0005-0000-0000-000018820000}"/>
    <cellStyle name="常规 2 2 5 5 5 2" xfId="33305" xr:uid="{00000000-0005-0000-0000-000019820000}"/>
    <cellStyle name="常规 2 2 5 6" xfId="33306" xr:uid="{00000000-0005-0000-0000-00001A820000}"/>
    <cellStyle name="常规 2 2 5 6 2" xfId="33307" xr:uid="{00000000-0005-0000-0000-00001B820000}"/>
    <cellStyle name="常规 2 2 5 6 2 2" xfId="33308" xr:uid="{00000000-0005-0000-0000-00001C820000}"/>
    <cellStyle name="常规 2 2 5 7" xfId="33309" xr:uid="{00000000-0005-0000-0000-00001D820000}"/>
    <cellStyle name="常规 2 2 5 7 2" xfId="33310" xr:uid="{00000000-0005-0000-0000-00001E820000}"/>
    <cellStyle name="常规 2 2 5 7 2 2" xfId="33311" xr:uid="{00000000-0005-0000-0000-00001F820000}"/>
    <cellStyle name="常规 2 2 5 8" xfId="33312" xr:uid="{00000000-0005-0000-0000-000020820000}"/>
    <cellStyle name="常规 2 2 5 8 2" xfId="33313" xr:uid="{00000000-0005-0000-0000-000021820000}"/>
    <cellStyle name="常规 2 2 5 8 2 2" xfId="33314" xr:uid="{00000000-0005-0000-0000-000022820000}"/>
    <cellStyle name="常规 2 2 5 9" xfId="33315" xr:uid="{00000000-0005-0000-0000-000023820000}"/>
    <cellStyle name="常规 2 2 5 9 2" xfId="33316" xr:uid="{00000000-0005-0000-0000-000024820000}"/>
    <cellStyle name="常规 2 2 5 9 3" xfId="33317" xr:uid="{00000000-0005-0000-0000-000025820000}"/>
    <cellStyle name="常规 2 2 6" xfId="33318" xr:uid="{00000000-0005-0000-0000-000026820000}"/>
    <cellStyle name="常规 2 2 6 10" xfId="33319" xr:uid="{00000000-0005-0000-0000-000027820000}"/>
    <cellStyle name="常规 2 2 6 2" xfId="33320" xr:uid="{00000000-0005-0000-0000-000028820000}"/>
    <cellStyle name="常规 2 2 6 2 2" xfId="33321" xr:uid="{00000000-0005-0000-0000-000029820000}"/>
    <cellStyle name="常规 2 2 6 2 2 2" xfId="33322" xr:uid="{00000000-0005-0000-0000-00002A820000}"/>
    <cellStyle name="常规 2 2 6 2 2 2 2" xfId="33323" xr:uid="{00000000-0005-0000-0000-00002B820000}"/>
    <cellStyle name="常规 2 2 6 2 2 2 3" xfId="33324" xr:uid="{00000000-0005-0000-0000-00002C820000}"/>
    <cellStyle name="常规 2 2 6 2 2 2 4" xfId="33325" xr:uid="{00000000-0005-0000-0000-00002D820000}"/>
    <cellStyle name="常规 2 2 6 2 2 2 5" xfId="33326" xr:uid="{00000000-0005-0000-0000-00002E820000}"/>
    <cellStyle name="常规 2 2 6 2 2 2 5 2" xfId="33327" xr:uid="{00000000-0005-0000-0000-00002F820000}"/>
    <cellStyle name="常规 2 2 6 2 2 3" xfId="33328" xr:uid="{00000000-0005-0000-0000-000030820000}"/>
    <cellStyle name="常规 2 2 6 2 2 4" xfId="33329" xr:uid="{00000000-0005-0000-0000-000031820000}"/>
    <cellStyle name="常规 2 2 6 2 2 5" xfId="33330" xr:uid="{00000000-0005-0000-0000-000032820000}"/>
    <cellStyle name="常规 2 2 6 2 2 6" xfId="33331" xr:uid="{00000000-0005-0000-0000-000033820000}"/>
    <cellStyle name="常规 2 2 6 2 2 6 2" xfId="33332" xr:uid="{00000000-0005-0000-0000-000034820000}"/>
    <cellStyle name="常规 2 2 6 2 3" xfId="33333" xr:uid="{00000000-0005-0000-0000-000035820000}"/>
    <cellStyle name="常规 2 2 6 2 3 2" xfId="33334" xr:uid="{00000000-0005-0000-0000-000036820000}"/>
    <cellStyle name="常规 2 2 6 2 3 2 2" xfId="33335" xr:uid="{00000000-0005-0000-0000-000037820000}"/>
    <cellStyle name="常规 2 2 6 2 3 2 3" xfId="33336" xr:uid="{00000000-0005-0000-0000-000038820000}"/>
    <cellStyle name="常规 2 2 6 2 3 2 4" xfId="33337" xr:uid="{00000000-0005-0000-0000-000039820000}"/>
    <cellStyle name="常规 2 2 6 2 3 3" xfId="33338" xr:uid="{00000000-0005-0000-0000-00003A820000}"/>
    <cellStyle name="常规 2 2 6 2 3 4" xfId="33339" xr:uid="{00000000-0005-0000-0000-00003B820000}"/>
    <cellStyle name="常规 2 2 6 2 3 5" xfId="33340" xr:uid="{00000000-0005-0000-0000-00003C820000}"/>
    <cellStyle name="常规 2 2 6 2 3 6" xfId="33341" xr:uid="{00000000-0005-0000-0000-00003D820000}"/>
    <cellStyle name="常规 2 2 6 2 3 6 2" xfId="33342" xr:uid="{00000000-0005-0000-0000-00003E820000}"/>
    <cellStyle name="常规 2 2 6 2 4" xfId="33343" xr:uid="{00000000-0005-0000-0000-00003F820000}"/>
    <cellStyle name="常规 2 2 6 2 4 2" xfId="33344" xr:uid="{00000000-0005-0000-0000-000040820000}"/>
    <cellStyle name="常规 2 2 6 2 4 3" xfId="33345" xr:uid="{00000000-0005-0000-0000-000041820000}"/>
    <cellStyle name="常规 2 2 6 2 4 4" xfId="33346" xr:uid="{00000000-0005-0000-0000-000042820000}"/>
    <cellStyle name="常规 2 2 6 2 4 5" xfId="33347" xr:uid="{00000000-0005-0000-0000-000043820000}"/>
    <cellStyle name="常规 2 2 6 2 4 5 2" xfId="33348" xr:uid="{00000000-0005-0000-0000-000044820000}"/>
    <cellStyle name="常规 2 2 6 2 5" xfId="33349" xr:uid="{00000000-0005-0000-0000-000045820000}"/>
    <cellStyle name="常规 2 2 6 2 6" xfId="33350" xr:uid="{00000000-0005-0000-0000-000046820000}"/>
    <cellStyle name="常规 2 2 6 2 7" xfId="33351" xr:uid="{00000000-0005-0000-0000-000047820000}"/>
    <cellStyle name="常规 2 2 6 2 8" xfId="33352" xr:uid="{00000000-0005-0000-0000-000048820000}"/>
    <cellStyle name="常规 2 2 6 2 8 2" xfId="33353" xr:uid="{00000000-0005-0000-0000-000049820000}"/>
    <cellStyle name="常规 2 2 6 2 9" xfId="33354" xr:uid="{00000000-0005-0000-0000-00004A820000}"/>
    <cellStyle name="常规 2 2 6 3" xfId="33355" xr:uid="{00000000-0005-0000-0000-00004B820000}"/>
    <cellStyle name="常规 2 2 6 3 2" xfId="33356" xr:uid="{00000000-0005-0000-0000-00004C820000}"/>
    <cellStyle name="常规 2 2 6 3 2 2" xfId="33357" xr:uid="{00000000-0005-0000-0000-00004D820000}"/>
    <cellStyle name="常规 2 2 6 3 2 3" xfId="33358" xr:uid="{00000000-0005-0000-0000-00004E820000}"/>
    <cellStyle name="常规 2 2 6 3 2 4" xfId="33359" xr:uid="{00000000-0005-0000-0000-00004F820000}"/>
    <cellStyle name="常规 2 2 6 3 2 5" xfId="33360" xr:uid="{00000000-0005-0000-0000-000050820000}"/>
    <cellStyle name="常规 2 2 6 3 2 5 2" xfId="33361" xr:uid="{00000000-0005-0000-0000-000051820000}"/>
    <cellStyle name="常规 2 2 6 3 3" xfId="33362" xr:uid="{00000000-0005-0000-0000-000052820000}"/>
    <cellStyle name="常规 2 2 6 3 4" xfId="33363" xr:uid="{00000000-0005-0000-0000-000053820000}"/>
    <cellStyle name="常规 2 2 6 3 5" xfId="33364" xr:uid="{00000000-0005-0000-0000-000054820000}"/>
    <cellStyle name="常规 2 2 6 3 6" xfId="33365" xr:uid="{00000000-0005-0000-0000-000055820000}"/>
    <cellStyle name="常规 2 2 6 3 6 2" xfId="33366" xr:uid="{00000000-0005-0000-0000-000056820000}"/>
    <cellStyle name="常规 2 2 6 4" xfId="33367" xr:uid="{00000000-0005-0000-0000-000057820000}"/>
    <cellStyle name="常规 2 2 6 4 2" xfId="33368" xr:uid="{00000000-0005-0000-0000-000058820000}"/>
    <cellStyle name="常规 2 2 6 4 2 2" xfId="33369" xr:uid="{00000000-0005-0000-0000-000059820000}"/>
    <cellStyle name="常规 2 2 6 4 2 3" xfId="33370" xr:uid="{00000000-0005-0000-0000-00005A820000}"/>
    <cellStyle name="常规 2 2 6 4 2 4" xfId="33371" xr:uid="{00000000-0005-0000-0000-00005B820000}"/>
    <cellStyle name="常规 2 2 6 4 3" xfId="33372" xr:uid="{00000000-0005-0000-0000-00005C820000}"/>
    <cellStyle name="常规 2 2 6 4 4" xfId="33373" xr:uid="{00000000-0005-0000-0000-00005D820000}"/>
    <cellStyle name="常规 2 2 6 4 5" xfId="33374" xr:uid="{00000000-0005-0000-0000-00005E820000}"/>
    <cellStyle name="常规 2 2 6 4 6" xfId="33375" xr:uid="{00000000-0005-0000-0000-00005F820000}"/>
    <cellStyle name="常规 2 2 6 4 6 2" xfId="33376" xr:uid="{00000000-0005-0000-0000-000060820000}"/>
    <cellStyle name="常规 2 2 6 5" xfId="33377" xr:uid="{00000000-0005-0000-0000-000061820000}"/>
    <cellStyle name="常规 2 2 6 5 2" xfId="33378" xr:uid="{00000000-0005-0000-0000-000062820000}"/>
    <cellStyle name="常规 2 2 6 5 3" xfId="33379" xr:uid="{00000000-0005-0000-0000-000063820000}"/>
    <cellStyle name="常规 2 2 6 5 4" xfId="33380" xr:uid="{00000000-0005-0000-0000-000064820000}"/>
    <cellStyle name="常规 2 2 6 5 5" xfId="33381" xr:uid="{00000000-0005-0000-0000-000065820000}"/>
    <cellStyle name="常规 2 2 6 5 5 2" xfId="33382" xr:uid="{00000000-0005-0000-0000-000066820000}"/>
    <cellStyle name="常规 2 2 6 6" xfId="33383" xr:uid="{00000000-0005-0000-0000-000067820000}"/>
    <cellStyle name="常规 2 2 6 7" xfId="33384" xr:uid="{00000000-0005-0000-0000-000068820000}"/>
    <cellStyle name="常规 2 2 6 8" xfId="33385" xr:uid="{00000000-0005-0000-0000-000069820000}"/>
    <cellStyle name="常规 2 2 6 9" xfId="33386" xr:uid="{00000000-0005-0000-0000-00006A820000}"/>
    <cellStyle name="常规 2 2 6 9 2" xfId="33387" xr:uid="{00000000-0005-0000-0000-00006B820000}"/>
    <cellStyle name="常规 2 2 7" xfId="33388" xr:uid="{00000000-0005-0000-0000-00006C820000}"/>
    <cellStyle name="常规 2 2 7 2" xfId="33389" xr:uid="{00000000-0005-0000-0000-00006D820000}"/>
    <cellStyle name="常规 2 2 7 2 2" xfId="33390" xr:uid="{00000000-0005-0000-0000-00006E820000}"/>
    <cellStyle name="常规 2 2 7 2 2 2" xfId="33391" xr:uid="{00000000-0005-0000-0000-00006F820000}"/>
    <cellStyle name="常规 2 2 7 2 2 3" xfId="33392" xr:uid="{00000000-0005-0000-0000-000070820000}"/>
    <cellStyle name="常规 2 2 7 2 2 4" xfId="33393" xr:uid="{00000000-0005-0000-0000-000071820000}"/>
    <cellStyle name="常规 2 2 7 2 2 5" xfId="33394" xr:uid="{00000000-0005-0000-0000-000072820000}"/>
    <cellStyle name="常规 2 2 7 2 2 5 2" xfId="33395" xr:uid="{00000000-0005-0000-0000-000073820000}"/>
    <cellStyle name="常规 2 2 7 2 3" xfId="33396" xr:uid="{00000000-0005-0000-0000-000074820000}"/>
    <cellStyle name="常规 2 2 7 2 4" xfId="33397" xr:uid="{00000000-0005-0000-0000-000075820000}"/>
    <cellStyle name="常规 2 2 7 2 5" xfId="33398" xr:uid="{00000000-0005-0000-0000-000076820000}"/>
    <cellStyle name="常规 2 2 7 2 6" xfId="33399" xr:uid="{00000000-0005-0000-0000-000077820000}"/>
    <cellStyle name="常规 2 2 7 2 6 2" xfId="33400" xr:uid="{00000000-0005-0000-0000-000078820000}"/>
    <cellStyle name="常规 2 2 7 3" xfId="33401" xr:uid="{00000000-0005-0000-0000-000079820000}"/>
    <cellStyle name="常规 2 2 7 3 2" xfId="33402" xr:uid="{00000000-0005-0000-0000-00007A820000}"/>
    <cellStyle name="常规 2 2 7 3 2 2" xfId="33403" xr:uid="{00000000-0005-0000-0000-00007B820000}"/>
    <cellStyle name="常规 2 2 7 3 2 3" xfId="33404" xr:uid="{00000000-0005-0000-0000-00007C820000}"/>
    <cellStyle name="常规 2 2 7 3 2 4" xfId="33405" xr:uid="{00000000-0005-0000-0000-00007D820000}"/>
    <cellStyle name="常规 2 2 7 3 3" xfId="33406" xr:uid="{00000000-0005-0000-0000-00007E820000}"/>
    <cellStyle name="常规 2 2 7 3 4" xfId="33407" xr:uid="{00000000-0005-0000-0000-00007F820000}"/>
    <cellStyle name="常规 2 2 7 3 5" xfId="33408" xr:uid="{00000000-0005-0000-0000-000080820000}"/>
    <cellStyle name="常规 2 2 7 3 6" xfId="33409" xr:uid="{00000000-0005-0000-0000-000081820000}"/>
    <cellStyle name="常规 2 2 7 3 6 2" xfId="33410" xr:uid="{00000000-0005-0000-0000-000082820000}"/>
    <cellStyle name="常规 2 2 7 4" xfId="33411" xr:uid="{00000000-0005-0000-0000-000083820000}"/>
    <cellStyle name="常规 2 2 7 4 2" xfId="33412" xr:uid="{00000000-0005-0000-0000-000084820000}"/>
    <cellStyle name="常规 2 2 7 4 3" xfId="33413" xr:uid="{00000000-0005-0000-0000-000085820000}"/>
    <cellStyle name="常规 2 2 7 4 4" xfId="33414" xr:uid="{00000000-0005-0000-0000-000086820000}"/>
    <cellStyle name="常规 2 2 7 4 5" xfId="33415" xr:uid="{00000000-0005-0000-0000-000087820000}"/>
    <cellStyle name="常规 2 2 7 4 5 2" xfId="33416" xr:uid="{00000000-0005-0000-0000-000088820000}"/>
    <cellStyle name="常规 2 2 7 5" xfId="33417" xr:uid="{00000000-0005-0000-0000-000089820000}"/>
    <cellStyle name="常规 2 2 7 6" xfId="33418" xr:uid="{00000000-0005-0000-0000-00008A820000}"/>
    <cellStyle name="常规 2 2 7 7" xfId="33419" xr:uid="{00000000-0005-0000-0000-00008B820000}"/>
    <cellStyle name="常规 2 2 7 8" xfId="33420" xr:uid="{00000000-0005-0000-0000-00008C820000}"/>
    <cellStyle name="常规 2 2 7 8 2" xfId="33421" xr:uid="{00000000-0005-0000-0000-00008D820000}"/>
    <cellStyle name="常规 2 2 7 9" xfId="33422" xr:uid="{00000000-0005-0000-0000-00008E820000}"/>
    <cellStyle name="常规 2 2 8" xfId="33423" xr:uid="{00000000-0005-0000-0000-00008F820000}"/>
    <cellStyle name="常规 2 2 8 2" xfId="33424" xr:uid="{00000000-0005-0000-0000-000090820000}"/>
    <cellStyle name="常规 2 2 8 2 2" xfId="33425" xr:uid="{00000000-0005-0000-0000-000091820000}"/>
    <cellStyle name="常规 2 2 8 2 2 2" xfId="33426" xr:uid="{00000000-0005-0000-0000-000092820000}"/>
    <cellStyle name="常规 2 2 8 2 2 2 2" xfId="33427" xr:uid="{00000000-0005-0000-0000-000093820000}"/>
    <cellStyle name="常规 2 2 8 2 3" xfId="33428" xr:uid="{00000000-0005-0000-0000-000094820000}"/>
    <cellStyle name="常规 2 2 8 2 3 2" xfId="33429" xr:uid="{00000000-0005-0000-0000-000095820000}"/>
    <cellStyle name="常规 2 2 8 2 3 2 2" xfId="33430" xr:uid="{00000000-0005-0000-0000-000096820000}"/>
    <cellStyle name="常规 2 2 8 2 4" xfId="33431" xr:uid="{00000000-0005-0000-0000-000097820000}"/>
    <cellStyle name="常规 2 2 8 2 4 2" xfId="33432" xr:uid="{00000000-0005-0000-0000-000098820000}"/>
    <cellStyle name="常规 2 2 8 2 4 2 2" xfId="33433" xr:uid="{00000000-0005-0000-0000-000099820000}"/>
    <cellStyle name="常规 2 2 8 2 5" xfId="33434" xr:uid="{00000000-0005-0000-0000-00009A820000}"/>
    <cellStyle name="常规 2 2 8 2 5 2" xfId="33435" xr:uid="{00000000-0005-0000-0000-00009B820000}"/>
    <cellStyle name="常规 2 2 8 2 5 3" xfId="33436" xr:uid="{00000000-0005-0000-0000-00009C820000}"/>
    <cellStyle name="常规 2 2 8 2 6" xfId="33437" xr:uid="{00000000-0005-0000-0000-00009D820000}"/>
    <cellStyle name="常规 2 2 8 3" xfId="33438" xr:uid="{00000000-0005-0000-0000-00009E820000}"/>
    <cellStyle name="常规 2 2 8 3 2" xfId="33439" xr:uid="{00000000-0005-0000-0000-00009F820000}"/>
    <cellStyle name="常规 2 2 8 3 2 2" xfId="33440" xr:uid="{00000000-0005-0000-0000-0000A0820000}"/>
    <cellStyle name="常规 2 2 8 4" xfId="33441" xr:uid="{00000000-0005-0000-0000-0000A1820000}"/>
    <cellStyle name="常规 2 2 8 4 2" xfId="33442" xr:uid="{00000000-0005-0000-0000-0000A2820000}"/>
    <cellStyle name="常规 2 2 8 4 2 2" xfId="33443" xr:uid="{00000000-0005-0000-0000-0000A3820000}"/>
    <cellStyle name="常规 2 2 8 5" xfId="33444" xr:uid="{00000000-0005-0000-0000-0000A4820000}"/>
    <cellStyle name="常规 2 2 8 5 2" xfId="33445" xr:uid="{00000000-0005-0000-0000-0000A5820000}"/>
    <cellStyle name="常规 2 2 8 5 2 2" xfId="33446" xr:uid="{00000000-0005-0000-0000-0000A6820000}"/>
    <cellStyle name="常规 2 2 8 6" xfId="33447" xr:uid="{00000000-0005-0000-0000-0000A7820000}"/>
    <cellStyle name="常规 2 2 8 7" xfId="33448" xr:uid="{00000000-0005-0000-0000-0000A8820000}"/>
    <cellStyle name="常规 2 2 8 7 2" xfId="33449" xr:uid="{00000000-0005-0000-0000-0000A9820000}"/>
    <cellStyle name="常规 2 2 8 7 3" xfId="33450" xr:uid="{00000000-0005-0000-0000-0000AA820000}"/>
    <cellStyle name="常规 2 2 8 8" xfId="33451" xr:uid="{00000000-0005-0000-0000-0000AB820000}"/>
    <cellStyle name="常规 2 2 8 8 2" xfId="33452" xr:uid="{00000000-0005-0000-0000-0000AC820000}"/>
    <cellStyle name="常规 2 2 9" xfId="33453" xr:uid="{00000000-0005-0000-0000-0000AD820000}"/>
    <cellStyle name="常规 2 2 9 2" xfId="33454" xr:uid="{00000000-0005-0000-0000-0000AE820000}"/>
    <cellStyle name="常规 2 2 9 2 2" xfId="33455" xr:uid="{00000000-0005-0000-0000-0000AF820000}"/>
    <cellStyle name="常规 2 2 9 2 2 2" xfId="33456" xr:uid="{00000000-0005-0000-0000-0000B0820000}"/>
    <cellStyle name="常规 2 2 9 2 2 2 2" xfId="33457" xr:uid="{00000000-0005-0000-0000-0000B1820000}"/>
    <cellStyle name="常规 2 2 9 2 3" xfId="33458" xr:uid="{00000000-0005-0000-0000-0000B2820000}"/>
    <cellStyle name="常规 2 2 9 2 4" xfId="33459" xr:uid="{00000000-0005-0000-0000-0000B3820000}"/>
    <cellStyle name="常规 2 2 9 2 5" xfId="33460" xr:uid="{00000000-0005-0000-0000-0000B4820000}"/>
    <cellStyle name="常规 2 2 9 2 5 2" xfId="33461" xr:uid="{00000000-0005-0000-0000-0000B5820000}"/>
    <cellStyle name="常规 2 2 9 3" xfId="33462" xr:uid="{00000000-0005-0000-0000-0000B6820000}"/>
    <cellStyle name="常规 2 2 9 3 2" xfId="33463" xr:uid="{00000000-0005-0000-0000-0000B7820000}"/>
    <cellStyle name="常规 2 2 9 3 2 2" xfId="33464" xr:uid="{00000000-0005-0000-0000-0000B8820000}"/>
    <cellStyle name="常规 2 2 9 4" xfId="33465" xr:uid="{00000000-0005-0000-0000-0000B9820000}"/>
    <cellStyle name="常规 2 2 9 4 2" xfId="33466" xr:uid="{00000000-0005-0000-0000-0000BA820000}"/>
    <cellStyle name="常规 2 2 9 4 2 2" xfId="33467" xr:uid="{00000000-0005-0000-0000-0000BB820000}"/>
    <cellStyle name="常规 2 2 9 5" xfId="33468" xr:uid="{00000000-0005-0000-0000-0000BC820000}"/>
    <cellStyle name="常规 2 2 9 6" xfId="33469" xr:uid="{00000000-0005-0000-0000-0000BD820000}"/>
    <cellStyle name="常规 2 2 9 6 2" xfId="33470" xr:uid="{00000000-0005-0000-0000-0000BE820000}"/>
    <cellStyle name="常规 2 2 9 7" xfId="33471" xr:uid="{00000000-0005-0000-0000-0000BF820000}"/>
    <cellStyle name="常规 2 20" xfId="33472" xr:uid="{00000000-0005-0000-0000-0000C0820000}"/>
    <cellStyle name="常规 2 20 2" xfId="33473" xr:uid="{00000000-0005-0000-0000-0000C1820000}"/>
    <cellStyle name="常规 2 20 2 2" xfId="33474" xr:uid="{00000000-0005-0000-0000-0000C2820000}"/>
    <cellStyle name="常规 2 20 2 3" xfId="33475" xr:uid="{00000000-0005-0000-0000-0000C3820000}"/>
    <cellStyle name="常规 2 20 3" xfId="33476" xr:uid="{00000000-0005-0000-0000-0000C4820000}"/>
    <cellStyle name="常规 2 20 3 2" xfId="33477" xr:uid="{00000000-0005-0000-0000-0000C5820000}"/>
    <cellStyle name="常规 2 20 4" xfId="33478" xr:uid="{00000000-0005-0000-0000-0000C6820000}"/>
    <cellStyle name="常规 2 20 5" xfId="33479" xr:uid="{00000000-0005-0000-0000-0000C7820000}"/>
    <cellStyle name="常规 2 21" xfId="33480" xr:uid="{00000000-0005-0000-0000-0000C8820000}"/>
    <cellStyle name="常规 2 21 2" xfId="33481" xr:uid="{00000000-0005-0000-0000-0000C9820000}"/>
    <cellStyle name="常规 2 21 2 2" xfId="33482" xr:uid="{00000000-0005-0000-0000-0000CA820000}"/>
    <cellStyle name="常规 2 21 3" xfId="33483" xr:uid="{00000000-0005-0000-0000-0000CB820000}"/>
    <cellStyle name="常规 2 22" xfId="33484" xr:uid="{00000000-0005-0000-0000-0000CC820000}"/>
    <cellStyle name="常规 2 22 2" xfId="33485" xr:uid="{00000000-0005-0000-0000-0000CD820000}"/>
    <cellStyle name="常规 2 22 3" xfId="33486" xr:uid="{00000000-0005-0000-0000-0000CE820000}"/>
    <cellStyle name="常规 2 23" xfId="33487" xr:uid="{00000000-0005-0000-0000-0000CF820000}"/>
    <cellStyle name="常规 2 23 2" xfId="33488" xr:uid="{00000000-0005-0000-0000-0000D0820000}"/>
    <cellStyle name="常规 2 24" xfId="33489" xr:uid="{00000000-0005-0000-0000-0000D1820000}"/>
    <cellStyle name="常规 2 25" xfId="33490" xr:uid="{00000000-0005-0000-0000-0000D2820000}"/>
    <cellStyle name="常规 2 26" xfId="33491" xr:uid="{00000000-0005-0000-0000-0000D3820000}"/>
    <cellStyle name="常规 2 27" xfId="33492" xr:uid="{00000000-0005-0000-0000-0000D4820000}"/>
    <cellStyle name="常规 2 28" xfId="33493" xr:uid="{00000000-0005-0000-0000-0000D5820000}"/>
    <cellStyle name="常规 2 3" xfId="33494" xr:uid="{00000000-0005-0000-0000-0000D6820000}"/>
    <cellStyle name="常规 2 3 2" xfId="33495" xr:uid="{00000000-0005-0000-0000-0000D7820000}"/>
    <cellStyle name="常规 2 3 2 2" xfId="33496" xr:uid="{00000000-0005-0000-0000-0000D8820000}"/>
    <cellStyle name="常规 2 3 2 2 2" xfId="33497" xr:uid="{00000000-0005-0000-0000-0000D9820000}"/>
    <cellStyle name="常规 2 3 2 2 2 2" xfId="33498" xr:uid="{00000000-0005-0000-0000-0000DA820000}"/>
    <cellStyle name="常规 2 3 2 2 2 3" xfId="33499" xr:uid="{00000000-0005-0000-0000-0000DB820000}"/>
    <cellStyle name="常规 2 3 2 2 2 4" xfId="33500" xr:uid="{00000000-0005-0000-0000-0000DC820000}"/>
    <cellStyle name="常规 2 3 2 2 2 4 2" xfId="33501" xr:uid="{00000000-0005-0000-0000-0000DD820000}"/>
    <cellStyle name="常规 2 3 2 2 2 5" xfId="33502" xr:uid="{00000000-0005-0000-0000-0000DE820000}"/>
    <cellStyle name="常规 2 3 2 2 2 5 2" xfId="33503" xr:uid="{00000000-0005-0000-0000-0000DF820000}"/>
    <cellStyle name="常规 2 3 2 2 3" xfId="33504" xr:uid="{00000000-0005-0000-0000-0000E0820000}"/>
    <cellStyle name="常规 2 3 2 2 4" xfId="33505" xr:uid="{00000000-0005-0000-0000-0000E1820000}"/>
    <cellStyle name="常规 2 3 2 2 5" xfId="33506" xr:uid="{00000000-0005-0000-0000-0000E2820000}"/>
    <cellStyle name="常规 2 3 2 2 6" xfId="33507" xr:uid="{00000000-0005-0000-0000-0000E3820000}"/>
    <cellStyle name="常规 2 3 2 2 6 2" xfId="33508" xr:uid="{00000000-0005-0000-0000-0000E4820000}"/>
    <cellStyle name="常规 2 3 2 2 7" xfId="33509" xr:uid="{00000000-0005-0000-0000-0000E5820000}"/>
    <cellStyle name="常规 2 3 2 2 7 2" xfId="33510" xr:uid="{00000000-0005-0000-0000-0000E6820000}"/>
    <cellStyle name="常规 2 3 2 3" xfId="33511" xr:uid="{00000000-0005-0000-0000-0000E7820000}"/>
    <cellStyle name="常规 2 3 2 3 2" xfId="33512" xr:uid="{00000000-0005-0000-0000-0000E8820000}"/>
    <cellStyle name="常规 2 3 2 3 2 2" xfId="33513" xr:uid="{00000000-0005-0000-0000-0000E9820000}"/>
    <cellStyle name="常规 2 3 2 3 2 3" xfId="33514" xr:uid="{00000000-0005-0000-0000-0000EA820000}"/>
    <cellStyle name="常规 2 3 2 3 2 4" xfId="33515" xr:uid="{00000000-0005-0000-0000-0000EB820000}"/>
    <cellStyle name="常规 2 3 2 3 2 4 2" xfId="33516" xr:uid="{00000000-0005-0000-0000-0000EC820000}"/>
    <cellStyle name="常规 2 3 2 3 2 5" xfId="33517" xr:uid="{00000000-0005-0000-0000-0000ED820000}"/>
    <cellStyle name="常规 2 3 2 3 2 5 2" xfId="33518" xr:uid="{00000000-0005-0000-0000-0000EE820000}"/>
    <cellStyle name="常规 2 3 2 3 3" xfId="33519" xr:uid="{00000000-0005-0000-0000-0000EF820000}"/>
    <cellStyle name="常规 2 3 2 3 4" xfId="33520" xr:uid="{00000000-0005-0000-0000-0000F0820000}"/>
    <cellStyle name="常规 2 3 2 3 5" xfId="33521" xr:uid="{00000000-0005-0000-0000-0000F1820000}"/>
    <cellStyle name="常规 2 3 2 3 6" xfId="33522" xr:uid="{00000000-0005-0000-0000-0000F2820000}"/>
    <cellStyle name="常规 2 3 2 3 6 2" xfId="33523" xr:uid="{00000000-0005-0000-0000-0000F3820000}"/>
    <cellStyle name="常规 2 3 2 3 7" xfId="33524" xr:uid="{00000000-0005-0000-0000-0000F4820000}"/>
    <cellStyle name="常规 2 3 2 3 7 2" xfId="33525" xr:uid="{00000000-0005-0000-0000-0000F5820000}"/>
    <cellStyle name="常规 2 3 2 4" xfId="33526" xr:uid="{00000000-0005-0000-0000-0000F6820000}"/>
    <cellStyle name="常规 2 3 2 4 2" xfId="33527" xr:uid="{00000000-0005-0000-0000-0000F7820000}"/>
    <cellStyle name="常规 2 3 2 5" xfId="33528" xr:uid="{00000000-0005-0000-0000-0000F8820000}"/>
    <cellStyle name="常规 2 3 2 6" xfId="33529" xr:uid="{00000000-0005-0000-0000-0000F9820000}"/>
    <cellStyle name="常规 2 3 2 7" xfId="33530" xr:uid="{00000000-0005-0000-0000-0000FA820000}"/>
    <cellStyle name="常规 2 3 3" xfId="33531" xr:uid="{00000000-0005-0000-0000-0000FB820000}"/>
    <cellStyle name="常规 2 3 3 2" xfId="33532" xr:uid="{00000000-0005-0000-0000-0000FC820000}"/>
    <cellStyle name="常规 2 3 3 2 2" xfId="33533" xr:uid="{00000000-0005-0000-0000-0000FD820000}"/>
    <cellStyle name="常规 2 3 3 3" xfId="33534" xr:uid="{00000000-0005-0000-0000-0000FE820000}"/>
    <cellStyle name="常规 2 3 3 4" xfId="33535" xr:uid="{00000000-0005-0000-0000-0000FF820000}"/>
    <cellStyle name="常规 2 3 3 5" xfId="33536" xr:uid="{00000000-0005-0000-0000-000000830000}"/>
    <cellStyle name="常规 2 3 4" xfId="33537" xr:uid="{00000000-0005-0000-0000-000001830000}"/>
    <cellStyle name="常规 2 3 4 2" xfId="33538" xr:uid="{00000000-0005-0000-0000-000002830000}"/>
    <cellStyle name="常规 2 3 4 2 2" xfId="33539" xr:uid="{00000000-0005-0000-0000-000003830000}"/>
    <cellStyle name="常规 2 3 4 3" xfId="33540" xr:uid="{00000000-0005-0000-0000-000004830000}"/>
    <cellStyle name="常规 2 3 4 4" xfId="33541" xr:uid="{00000000-0005-0000-0000-000005830000}"/>
    <cellStyle name="常规 2 3 4 5" xfId="33542" xr:uid="{00000000-0005-0000-0000-000006830000}"/>
    <cellStyle name="常规 2 3 5" xfId="33543" xr:uid="{00000000-0005-0000-0000-000007830000}"/>
    <cellStyle name="常规 2 3 5 2" xfId="33544" xr:uid="{00000000-0005-0000-0000-000008830000}"/>
    <cellStyle name="常规 2 3 5 3" xfId="33545" xr:uid="{00000000-0005-0000-0000-000009830000}"/>
    <cellStyle name="常规 2 3 5 3 2" xfId="33546" xr:uid="{00000000-0005-0000-0000-00000A830000}"/>
    <cellStyle name="常规 2 3 5 3 2 2" xfId="33547" xr:uid="{00000000-0005-0000-0000-00000B830000}"/>
    <cellStyle name="常规 2 3 5 4" xfId="33548" xr:uid="{00000000-0005-0000-0000-00000C830000}"/>
    <cellStyle name="常规 2 3 5 4 2" xfId="33549" xr:uid="{00000000-0005-0000-0000-00000D830000}"/>
    <cellStyle name="常规 2 3 6" xfId="33550" xr:uid="{00000000-0005-0000-0000-00000E830000}"/>
    <cellStyle name="常规 2 3 7" xfId="33551" xr:uid="{00000000-0005-0000-0000-00000F830000}"/>
    <cellStyle name="常规 2 3 8" xfId="33552" xr:uid="{00000000-0005-0000-0000-000010830000}"/>
    <cellStyle name="常规 2 3 8 2" xfId="33553" xr:uid="{00000000-0005-0000-0000-000011830000}"/>
    <cellStyle name="常规 2 3 8 3" xfId="33554" xr:uid="{00000000-0005-0000-0000-000012830000}"/>
    <cellStyle name="常规 2 3 9" xfId="33555" xr:uid="{00000000-0005-0000-0000-000013830000}"/>
    <cellStyle name="常规 2 4" xfId="33556" xr:uid="{00000000-0005-0000-0000-000014830000}"/>
    <cellStyle name="常规 2 4 10" xfId="33557" xr:uid="{00000000-0005-0000-0000-000015830000}"/>
    <cellStyle name="常规 2 4 10 2" xfId="33558" xr:uid="{00000000-0005-0000-0000-000016830000}"/>
    <cellStyle name="常规 2 4 10 3" xfId="33559" xr:uid="{00000000-0005-0000-0000-000017830000}"/>
    <cellStyle name="常规 2 4 10 4" xfId="33560" xr:uid="{00000000-0005-0000-0000-000018830000}"/>
    <cellStyle name="常规 2 4 11" xfId="33561" xr:uid="{00000000-0005-0000-0000-000019830000}"/>
    <cellStyle name="常规 2 4 12" xfId="33562" xr:uid="{00000000-0005-0000-0000-00001A830000}"/>
    <cellStyle name="常规 2 4 13" xfId="33563" xr:uid="{00000000-0005-0000-0000-00001B830000}"/>
    <cellStyle name="常规 2 4 14" xfId="33564" xr:uid="{00000000-0005-0000-0000-00001C830000}"/>
    <cellStyle name="常规 2 4 14 2" xfId="33565" xr:uid="{00000000-0005-0000-0000-00001D830000}"/>
    <cellStyle name="常规 2 4 15" xfId="33566" xr:uid="{00000000-0005-0000-0000-00001E830000}"/>
    <cellStyle name="常规 2 4 2" xfId="33567" xr:uid="{00000000-0005-0000-0000-00001F830000}"/>
    <cellStyle name="常规 2 4 2 10" xfId="33568" xr:uid="{00000000-0005-0000-0000-000020830000}"/>
    <cellStyle name="常规 2 4 2 2" xfId="33569" xr:uid="{00000000-0005-0000-0000-000021830000}"/>
    <cellStyle name="常规 2 4 2 2 2" xfId="33570" xr:uid="{00000000-0005-0000-0000-000022830000}"/>
    <cellStyle name="常规 2 4 2 2 2 2" xfId="33571" xr:uid="{00000000-0005-0000-0000-000023830000}"/>
    <cellStyle name="常规 2 4 2 2 2 2 2" xfId="33572" xr:uid="{00000000-0005-0000-0000-000024830000}"/>
    <cellStyle name="常规 2 4 2 2 2 2 2 2" xfId="33573" xr:uid="{00000000-0005-0000-0000-000025830000}"/>
    <cellStyle name="常规 2 4 2 2 2 2 2 3" xfId="33574" xr:uid="{00000000-0005-0000-0000-000026830000}"/>
    <cellStyle name="常规 2 4 2 2 2 2 2 4" xfId="33575" xr:uid="{00000000-0005-0000-0000-000027830000}"/>
    <cellStyle name="常规 2 4 2 2 2 2 3" xfId="33576" xr:uid="{00000000-0005-0000-0000-000028830000}"/>
    <cellStyle name="常规 2 4 2 2 2 2 4" xfId="33577" xr:uid="{00000000-0005-0000-0000-000029830000}"/>
    <cellStyle name="常规 2 4 2 2 2 2 5" xfId="33578" xr:uid="{00000000-0005-0000-0000-00002A830000}"/>
    <cellStyle name="常规 2 4 2 2 2 3" xfId="33579" xr:uid="{00000000-0005-0000-0000-00002B830000}"/>
    <cellStyle name="常规 2 4 2 2 2 3 2" xfId="33580" xr:uid="{00000000-0005-0000-0000-00002C830000}"/>
    <cellStyle name="常规 2 4 2 2 2 3 2 2" xfId="33581" xr:uid="{00000000-0005-0000-0000-00002D830000}"/>
    <cellStyle name="常规 2 4 2 2 2 3 2 3" xfId="33582" xr:uid="{00000000-0005-0000-0000-00002E830000}"/>
    <cellStyle name="常规 2 4 2 2 2 3 2 4" xfId="33583" xr:uid="{00000000-0005-0000-0000-00002F830000}"/>
    <cellStyle name="常规 2 4 2 2 2 3 3" xfId="33584" xr:uid="{00000000-0005-0000-0000-000030830000}"/>
    <cellStyle name="常规 2 4 2 2 2 3 4" xfId="33585" xr:uid="{00000000-0005-0000-0000-000031830000}"/>
    <cellStyle name="常规 2 4 2 2 2 3 5" xfId="33586" xr:uid="{00000000-0005-0000-0000-000032830000}"/>
    <cellStyle name="常规 2 4 2 2 2 4" xfId="33587" xr:uid="{00000000-0005-0000-0000-000033830000}"/>
    <cellStyle name="常规 2 4 2 2 2 4 2" xfId="33588" xr:uid="{00000000-0005-0000-0000-000034830000}"/>
    <cellStyle name="常规 2 4 2 2 2 4 3" xfId="33589" xr:uid="{00000000-0005-0000-0000-000035830000}"/>
    <cellStyle name="常规 2 4 2 2 2 4 4" xfId="33590" xr:uid="{00000000-0005-0000-0000-000036830000}"/>
    <cellStyle name="常规 2 4 2 2 2 5" xfId="33591" xr:uid="{00000000-0005-0000-0000-000037830000}"/>
    <cellStyle name="常规 2 4 2 2 2 6" xfId="33592" xr:uid="{00000000-0005-0000-0000-000038830000}"/>
    <cellStyle name="常规 2 4 2 2 2 7" xfId="33593" xr:uid="{00000000-0005-0000-0000-000039830000}"/>
    <cellStyle name="常规 2 4 2 2 2 8" xfId="33594" xr:uid="{00000000-0005-0000-0000-00003A830000}"/>
    <cellStyle name="常规 2 4 2 2 2 8 2" xfId="33595" xr:uid="{00000000-0005-0000-0000-00003B830000}"/>
    <cellStyle name="常规 2 4 2 2 3" xfId="33596" xr:uid="{00000000-0005-0000-0000-00003C830000}"/>
    <cellStyle name="常规 2 4 2 2 3 2" xfId="33597" xr:uid="{00000000-0005-0000-0000-00003D830000}"/>
    <cellStyle name="常规 2 4 2 2 3 2 2" xfId="33598" xr:uid="{00000000-0005-0000-0000-00003E830000}"/>
    <cellStyle name="常规 2 4 2 2 3 2 3" xfId="33599" xr:uid="{00000000-0005-0000-0000-00003F830000}"/>
    <cellStyle name="常规 2 4 2 2 3 2 4" xfId="33600" xr:uid="{00000000-0005-0000-0000-000040830000}"/>
    <cellStyle name="常规 2 4 2 2 3 3" xfId="33601" xr:uid="{00000000-0005-0000-0000-000041830000}"/>
    <cellStyle name="常规 2 4 2 2 3 4" xfId="33602" xr:uid="{00000000-0005-0000-0000-000042830000}"/>
    <cellStyle name="常规 2 4 2 2 3 5" xfId="33603" xr:uid="{00000000-0005-0000-0000-000043830000}"/>
    <cellStyle name="常规 2 4 2 2 4" xfId="33604" xr:uid="{00000000-0005-0000-0000-000044830000}"/>
    <cellStyle name="常规 2 4 2 2 4 2" xfId="33605" xr:uid="{00000000-0005-0000-0000-000045830000}"/>
    <cellStyle name="常规 2 4 2 2 4 2 2" xfId="33606" xr:uid="{00000000-0005-0000-0000-000046830000}"/>
    <cellStyle name="常规 2 4 2 2 4 2 3" xfId="33607" xr:uid="{00000000-0005-0000-0000-000047830000}"/>
    <cellStyle name="常规 2 4 2 2 4 2 4" xfId="33608" xr:uid="{00000000-0005-0000-0000-000048830000}"/>
    <cellStyle name="常规 2 4 2 2 4 3" xfId="33609" xr:uid="{00000000-0005-0000-0000-000049830000}"/>
    <cellStyle name="常规 2 4 2 2 4 4" xfId="33610" xr:uid="{00000000-0005-0000-0000-00004A830000}"/>
    <cellStyle name="常规 2 4 2 2 4 5" xfId="33611" xr:uid="{00000000-0005-0000-0000-00004B830000}"/>
    <cellStyle name="常规 2 4 2 2 5" xfId="33612" xr:uid="{00000000-0005-0000-0000-00004C830000}"/>
    <cellStyle name="常规 2 4 2 2 5 2" xfId="33613" xr:uid="{00000000-0005-0000-0000-00004D830000}"/>
    <cellStyle name="常规 2 4 2 2 5 3" xfId="33614" xr:uid="{00000000-0005-0000-0000-00004E830000}"/>
    <cellStyle name="常规 2 4 2 2 5 4" xfId="33615" xr:uid="{00000000-0005-0000-0000-00004F830000}"/>
    <cellStyle name="常规 2 4 2 2 6" xfId="33616" xr:uid="{00000000-0005-0000-0000-000050830000}"/>
    <cellStyle name="常规 2 4 2 2 7" xfId="33617" xr:uid="{00000000-0005-0000-0000-000051830000}"/>
    <cellStyle name="常规 2 4 2 2 8" xfId="33618" xr:uid="{00000000-0005-0000-0000-000052830000}"/>
    <cellStyle name="常规 2 4 2 2 9" xfId="33619" xr:uid="{00000000-0005-0000-0000-000053830000}"/>
    <cellStyle name="常规 2 4 2 2 9 2" xfId="33620" xr:uid="{00000000-0005-0000-0000-000054830000}"/>
    <cellStyle name="常规 2 4 2 3" xfId="33621" xr:uid="{00000000-0005-0000-0000-000055830000}"/>
    <cellStyle name="常规 2 4 2 3 2" xfId="33622" xr:uid="{00000000-0005-0000-0000-000056830000}"/>
    <cellStyle name="常规 2 4 2 3 2 2" xfId="33623" xr:uid="{00000000-0005-0000-0000-000057830000}"/>
    <cellStyle name="常规 2 4 2 3 2 3" xfId="33624" xr:uid="{00000000-0005-0000-0000-000058830000}"/>
    <cellStyle name="常规 2 4 2 3 2 4" xfId="33625" xr:uid="{00000000-0005-0000-0000-000059830000}"/>
    <cellStyle name="常规 2 4 2 3 3" xfId="33626" xr:uid="{00000000-0005-0000-0000-00005A830000}"/>
    <cellStyle name="常规 2 4 2 3 4" xfId="33627" xr:uid="{00000000-0005-0000-0000-00005B830000}"/>
    <cellStyle name="常规 2 4 2 3 5" xfId="33628" xr:uid="{00000000-0005-0000-0000-00005C830000}"/>
    <cellStyle name="常规 2 4 2 3 6" xfId="33629" xr:uid="{00000000-0005-0000-0000-00005D830000}"/>
    <cellStyle name="常规 2 4 2 3 6 2" xfId="33630" xr:uid="{00000000-0005-0000-0000-00005E830000}"/>
    <cellStyle name="常规 2 4 2 4" xfId="33631" xr:uid="{00000000-0005-0000-0000-00005F830000}"/>
    <cellStyle name="常规 2 4 2 4 2" xfId="33632" xr:uid="{00000000-0005-0000-0000-000060830000}"/>
    <cellStyle name="常规 2 4 2 4 2 2" xfId="33633" xr:uid="{00000000-0005-0000-0000-000061830000}"/>
    <cellStyle name="常规 2 4 2 4 2 3" xfId="33634" xr:uid="{00000000-0005-0000-0000-000062830000}"/>
    <cellStyle name="常规 2 4 2 4 2 4" xfId="33635" xr:uid="{00000000-0005-0000-0000-000063830000}"/>
    <cellStyle name="常规 2 4 2 4 3" xfId="33636" xr:uid="{00000000-0005-0000-0000-000064830000}"/>
    <cellStyle name="常规 2 4 2 4 4" xfId="33637" xr:uid="{00000000-0005-0000-0000-000065830000}"/>
    <cellStyle name="常规 2 4 2 4 5" xfId="33638" xr:uid="{00000000-0005-0000-0000-000066830000}"/>
    <cellStyle name="常规 2 4 2 4 6" xfId="33639" xr:uid="{00000000-0005-0000-0000-000067830000}"/>
    <cellStyle name="常规 2 4 2 4 6 2" xfId="33640" xr:uid="{00000000-0005-0000-0000-000068830000}"/>
    <cellStyle name="常规 2 4 2 5" xfId="33641" xr:uid="{00000000-0005-0000-0000-000069830000}"/>
    <cellStyle name="常规 2 4 2 5 2" xfId="33642" xr:uid="{00000000-0005-0000-0000-00006A830000}"/>
    <cellStyle name="常规 2 4 2 5 3" xfId="33643" xr:uid="{00000000-0005-0000-0000-00006B830000}"/>
    <cellStyle name="常规 2 4 2 5 4" xfId="33644" xr:uid="{00000000-0005-0000-0000-00006C830000}"/>
    <cellStyle name="常规 2 4 2 6" xfId="33645" xr:uid="{00000000-0005-0000-0000-00006D830000}"/>
    <cellStyle name="常规 2 4 2 7" xfId="33646" xr:uid="{00000000-0005-0000-0000-00006E830000}"/>
    <cellStyle name="常规 2 4 2 8" xfId="33647" xr:uid="{00000000-0005-0000-0000-00006F830000}"/>
    <cellStyle name="常规 2 4 2 9" xfId="33648" xr:uid="{00000000-0005-0000-0000-000070830000}"/>
    <cellStyle name="常规 2 4 2 9 2" xfId="33649" xr:uid="{00000000-0005-0000-0000-000071830000}"/>
    <cellStyle name="常规 2 4 3" xfId="33650" xr:uid="{00000000-0005-0000-0000-000072830000}"/>
    <cellStyle name="常规 2 4 3 10" xfId="33651" xr:uid="{00000000-0005-0000-0000-000073830000}"/>
    <cellStyle name="常规 2 4 3 2" xfId="33652" xr:uid="{00000000-0005-0000-0000-000074830000}"/>
    <cellStyle name="常规 2 4 3 2 2" xfId="33653" xr:uid="{00000000-0005-0000-0000-000075830000}"/>
    <cellStyle name="常规 2 4 3 2 2 2" xfId="33654" xr:uid="{00000000-0005-0000-0000-000076830000}"/>
    <cellStyle name="常规 2 4 3 2 2 2 2" xfId="33655" xr:uid="{00000000-0005-0000-0000-000077830000}"/>
    <cellStyle name="常规 2 4 3 2 2 2 2 2" xfId="33656" xr:uid="{00000000-0005-0000-0000-000078830000}"/>
    <cellStyle name="常规 2 4 3 2 2 2 2 3" xfId="33657" xr:uid="{00000000-0005-0000-0000-000079830000}"/>
    <cellStyle name="常规 2 4 3 2 2 2 2 4" xfId="33658" xr:uid="{00000000-0005-0000-0000-00007A830000}"/>
    <cellStyle name="常规 2 4 3 2 2 2 3" xfId="33659" xr:uid="{00000000-0005-0000-0000-00007B830000}"/>
    <cellStyle name="常规 2 4 3 2 2 2 4" xfId="33660" xr:uid="{00000000-0005-0000-0000-00007C830000}"/>
    <cellStyle name="常规 2 4 3 2 2 2 5" xfId="33661" xr:uid="{00000000-0005-0000-0000-00007D830000}"/>
    <cellStyle name="常规 2 4 3 2 2 3" xfId="33662" xr:uid="{00000000-0005-0000-0000-00007E830000}"/>
    <cellStyle name="常规 2 4 3 2 2 3 2" xfId="33663" xr:uid="{00000000-0005-0000-0000-00007F830000}"/>
    <cellStyle name="常规 2 4 3 2 2 3 2 2" xfId="33664" xr:uid="{00000000-0005-0000-0000-000080830000}"/>
    <cellStyle name="常规 2 4 3 2 2 3 2 3" xfId="33665" xr:uid="{00000000-0005-0000-0000-000081830000}"/>
    <cellStyle name="常规 2 4 3 2 2 3 2 4" xfId="33666" xr:uid="{00000000-0005-0000-0000-000082830000}"/>
    <cellStyle name="常规 2 4 3 2 2 3 3" xfId="33667" xr:uid="{00000000-0005-0000-0000-000083830000}"/>
    <cellStyle name="常规 2 4 3 2 2 3 4" xfId="33668" xr:uid="{00000000-0005-0000-0000-000084830000}"/>
    <cellStyle name="常规 2 4 3 2 2 3 5" xfId="33669" xr:uid="{00000000-0005-0000-0000-000085830000}"/>
    <cellStyle name="常规 2 4 3 2 2 4" xfId="33670" xr:uid="{00000000-0005-0000-0000-000086830000}"/>
    <cellStyle name="常规 2 4 3 2 2 4 2" xfId="33671" xr:uid="{00000000-0005-0000-0000-000087830000}"/>
    <cellStyle name="常规 2 4 3 2 2 4 3" xfId="33672" xr:uid="{00000000-0005-0000-0000-000088830000}"/>
    <cellStyle name="常规 2 4 3 2 2 4 4" xfId="33673" xr:uid="{00000000-0005-0000-0000-000089830000}"/>
    <cellStyle name="常规 2 4 3 2 2 5" xfId="33674" xr:uid="{00000000-0005-0000-0000-00008A830000}"/>
    <cellStyle name="常规 2 4 3 2 2 6" xfId="33675" xr:uid="{00000000-0005-0000-0000-00008B830000}"/>
    <cellStyle name="常规 2 4 3 2 2 7" xfId="33676" xr:uid="{00000000-0005-0000-0000-00008C830000}"/>
    <cellStyle name="常规 2 4 3 2 2 8" xfId="33677" xr:uid="{00000000-0005-0000-0000-00008D830000}"/>
    <cellStyle name="常规 2 4 3 2 2 8 2" xfId="33678" xr:uid="{00000000-0005-0000-0000-00008E830000}"/>
    <cellStyle name="常规 2 4 3 2 3" xfId="33679" xr:uid="{00000000-0005-0000-0000-00008F830000}"/>
    <cellStyle name="常规 2 4 3 2 3 2" xfId="33680" xr:uid="{00000000-0005-0000-0000-000090830000}"/>
    <cellStyle name="常规 2 4 3 2 3 2 2" xfId="33681" xr:uid="{00000000-0005-0000-0000-000091830000}"/>
    <cellStyle name="常规 2 4 3 2 3 2 3" xfId="33682" xr:uid="{00000000-0005-0000-0000-000092830000}"/>
    <cellStyle name="常规 2 4 3 2 3 2 4" xfId="33683" xr:uid="{00000000-0005-0000-0000-000093830000}"/>
    <cellStyle name="常规 2 4 3 2 3 3" xfId="33684" xr:uid="{00000000-0005-0000-0000-000094830000}"/>
    <cellStyle name="常规 2 4 3 2 3 4" xfId="33685" xr:uid="{00000000-0005-0000-0000-000095830000}"/>
    <cellStyle name="常规 2 4 3 2 3 5" xfId="33686" xr:uid="{00000000-0005-0000-0000-000096830000}"/>
    <cellStyle name="常规 2 4 3 2 4" xfId="33687" xr:uid="{00000000-0005-0000-0000-000097830000}"/>
    <cellStyle name="常规 2 4 3 2 4 2" xfId="33688" xr:uid="{00000000-0005-0000-0000-000098830000}"/>
    <cellStyle name="常规 2 4 3 2 4 2 2" xfId="33689" xr:uid="{00000000-0005-0000-0000-000099830000}"/>
    <cellStyle name="常规 2 4 3 2 4 2 3" xfId="33690" xr:uid="{00000000-0005-0000-0000-00009A830000}"/>
    <cellStyle name="常规 2 4 3 2 4 2 4" xfId="33691" xr:uid="{00000000-0005-0000-0000-00009B830000}"/>
    <cellStyle name="常规 2 4 3 2 4 3" xfId="33692" xr:uid="{00000000-0005-0000-0000-00009C830000}"/>
    <cellStyle name="常规 2 4 3 2 4 4" xfId="33693" xr:uid="{00000000-0005-0000-0000-00009D830000}"/>
    <cellStyle name="常规 2 4 3 2 4 5" xfId="33694" xr:uid="{00000000-0005-0000-0000-00009E830000}"/>
    <cellStyle name="常规 2 4 3 2 5" xfId="33695" xr:uid="{00000000-0005-0000-0000-00009F830000}"/>
    <cellStyle name="常规 2 4 3 2 5 2" xfId="33696" xr:uid="{00000000-0005-0000-0000-0000A0830000}"/>
    <cellStyle name="常规 2 4 3 2 5 3" xfId="33697" xr:uid="{00000000-0005-0000-0000-0000A1830000}"/>
    <cellStyle name="常规 2 4 3 2 5 4" xfId="33698" xr:uid="{00000000-0005-0000-0000-0000A2830000}"/>
    <cellStyle name="常规 2 4 3 2 6" xfId="33699" xr:uid="{00000000-0005-0000-0000-0000A3830000}"/>
    <cellStyle name="常规 2 4 3 2 7" xfId="33700" xr:uid="{00000000-0005-0000-0000-0000A4830000}"/>
    <cellStyle name="常规 2 4 3 2 8" xfId="33701" xr:uid="{00000000-0005-0000-0000-0000A5830000}"/>
    <cellStyle name="常规 2 4 3 2 9" xfId="33702" xr:uid="{00000000-0005-0000-0000-0000A6830000}"/>
    <cellStyle name="常规 2 4 3 2 9 2" xfId="33703" xr:uid="{00000000-0005-0000-0000-0000A7830000}"/>
    <cellStyle name="常规 2 4 3 3" xfId="33704" xr:uid="{00000000-0005-0000-0000-0000A8830000}"/>
    <cellStyle name="常规 2 4 3 3 2" xfId="33705" xr:uid="{00000000-0005-0000-0000-0000A9830000}"/>
    <cellStyle name="常规 2 4 3 3 2 2" xfId="33706" xr:uid="{00000000-0005-0000-0000-0000AA830000}"/>
    <cellStyle name="常规 2 4 3 3 2 3" xfId="33707" xr:uid="{00000000-0005-0000-0000-0000AB830000}"/>
    <cellStyle name="常规 2 4 3 3 2 4" xfId="33708" xr:uid="{00000000-0005-0000-0000-0000AC830000}"/>
    <cellStyle name="常规 2 4 3 3 3" xfId="33709" xr:uid="{00000000-0005-0000-0000-0000AD830000}"/>
    <cellStyle name="常规 2 4 3 3 4" xfId="33710" xr:uid="{00000000-0005-0000-0000-0000AE830000}"/>
    <cellStyle name="常规 2 4 3 3 5" xfId="33711" xr:uid="{00000000-0005-0000-0000-0000AF830000}"/>
    <cellStyle name="常规 2 4 3 3 6" xfId="33712" xr:uid="{00000000-0005-0000-0000-0000B0830000}"/>
    <cellStyle name="常规 2 4 3 3 6 2" xfId="33713" xr:uid="{00000000-0005-0000-0000-0000B1830000}"/>
    <cellStyle name="常规 2 4 3 4" xfId="33714" xr:uid="{00000000-0005-0000-0000-0000B2830000}"/>
    <cellStyle name="常规 2 4 3 4 2" xfId="33715" xr:uid="{00000000-0005-0000-0000-0000B3830000}"/>
    <cellStyle name="常规 2 4 3 4 2 2" xfId="33716" xr:uid="{00000000-0005-0000-0000-0000B4830000}"/>
    <cellStyle name="常规 2 4 3 4 2 3" xfId="33717" xr:uid="{00000000-0005-0000-0000-0000B5830000}"/>
    <cellStyle name="常规 2 4 3 4 2 4" xfId="33718" xr:uid="{00000000-0005-0000-0000-0000B6830000}"/>
    <cellStyle name="常规 2 4 3 4 3" xfId="33719" xr:uid="{00000000-0005-0000-0000-0000B7830000}"/>
    <cellStyle name="常规 2 4 3 4 4" xfId="33720" xr:uid="{00000000-0005-0000-0000-0000B8830000}"/>
    <cellStyle name="常规 2 4 3 4 5" xfId="33721" xr:uid="{00000000-0005-0000-0000-0000B9830000}"/>
    <cellStyle name="常规 2 4 3 4 6" xfId="33722" xr:uid="{00000000-0005-0000-0000-0000BA830000}"/>
    <cellStyle name="常规 2 4 3 4 6 2" xfId="33723" xr:uid="{00000000-0005-0000-0000-0000BB830000}"/>
    <cellStyle name="常规 2 4 3 5" xfId="33724" xr:uid="{00000000-0005-0000-0000-0000BC830000}"/>
    <cellStyle name="常规 2 4 3 5 2" xfId="33725" xr:uid="{00000000-0005-0000-0000-0000BD830000}"/>
    <cellStyle name="常规 2 4 3 5 3" xfId="33726" xr:uid="{00000000-0005-0000-0000-0000BE830000}"/>
    <cellStyle name="常规 2 4 3 5 4" xfId="33727" xr:uid="{00000000-0005-0000-0000-0000BF830000}"/>
    <cellStyle name="常规 2 4 3 6" xfId="33728" xr:uid="{00000000-0005-0000-0000-0000C0830000}"/>
    <cellStyle name="常规 2 4 3 7" xfId="33729" xr:uid="{00000000-0005-0000-0000-0000C1830000}"/>
    <cellStyle name="常规 2 4 3 8" xfId="33730" xr:uid="{00000000-0005-0000-0000-0000C2830000}"/>
    <cellStyle name="常规 2 4 3 9" xfId="33731" xr:uid="{00000000-0005-0000-0000-0000C3830000}"/>
    <cellStyle name="常规 2 4 3 9 2" xfId="33732" xr:uid="{00000000-0005-0000-0000-0000C4830000}"/>
    <cellStyle name="常规 2 4 4" xfId="33733" xr:uid="{00000000-0005-0000-0000-0000C5830000}"/>
    <cellStyle name="常规 2 4 4 10" xfId="33734" xr:uid="{00000000-0005-0000-0000-0000C6830000}"/>
    <cellStyle name="常规 2 4 4 2" xfId="33735" xr:uid="{00000000-0005-0000-0000-0000C7830000}"/>
    <cellStyle name="常规 2 4 4 2 2" xfId="33736" xr:uid="{00000000-0005-0000-0000-0000C8830000}"/>
    <cellStyle name="常规 2 4 4 2 2 2" xfId="33737" xr:uid="{00000000-0005-0000-0000-0000C9830000}"/>
    <cellStyle name="常规 2 4 4 2 2 2 2" xfId="33738" xr:uid="{00000000-0005-0000-0000-0000CA830000}"/>
    <cellStyle name="常规 2 4 4 2 2 2 2 2" xfId="33739" xr:uid="{00000000-0005-0000-0000-0000CB830000}"/>
    <cellStyle name="常规 2 4 4 2 2 2 2 3" xfId="33740" xr:uid="{00000000-0005-0000-0000-0000CC830000}"/>
    <cellStyle name="常规 2 4 4 2 2 2 2 4" xfId="33741" xr:uid="{00000000-0005-0000-0000-0000CD830000}"/>
    <cellStyle name="常规 2 4 4 2 2 2 3" xfId="33742" xr:uid="{00000000-0005-0000-0000-0000CE830000}"/>
    <cellStyle name="常规 2 4 4 2 2 2 4" xfId="33743" xr:uid="{00000000-0005-0000-0000-0000CF830000}"/>
    <cellStyle name="常规 2 4 4 2 2 2 5" xfId="33744" xr:uid="{00000000-0005-0000-0000-0000D0830000}"/>
    <cellStyle name="常规 2 4 4 2 2 3" xfId="33745" xr:uid="{00000000-0005-0000-0000-0000D1830000}"/>
    <cellStyle name="常规 2 4 4 2 2 3 2" xfId="33746" xr:uid="{00000000-0005-0000-0000-0000D2830000}"/>
    <cellStyle name="常规 2 4 4 2 2 3 2 2" xfId="33747" xr:uid="{00000000-0005-0000-0000-0000D3830000}"/>
    <cellStyle name="常规 2 4 4 2 2 3 2 3" xfId="33748" xr:uid="{00000000-0005-0000-0000-0000D4830000}"/>
    <cellStyle name="常规 2 4 4 2 2 3 2 4" xfId="33749" xr:uid="{00000000-0005-0000-0000-0000D5830000}"/>
    <cellStyle name="常规 2 4 4 2 2 3 3" xfId="33750" xr:uid="{00000000-0005-0000-0000-0000D6830000}"/>
    <cellStyle name="常规 2 4 4 2 2 3 4" xfId="33751" xr:uid="{00000000-0005-0000-0000-0000D7830000}"/>
    <cellStyle name="常规 2 4 4 2 2 3 5" xfId="33752" xr:uid="{00000000-0005-0000-0000-0000D8830000}"/>
    <cellStyle name="常规 2 4 4 2 2 4" xfId="33753" xr:uid="{00000000-0005-0000-0000-0000D9830000}"/>
    <cellStyle name="常规 2 4 4 2 2 4 2" xfId="33754" xr:uid="{00000000-0005-0000-0000-0000DA830000}"/>
    <cellStyle name="常规 2 4 4 2 2 4 3" xfId="33755" xr:uid="{00000000-0005-0000-0000-0000DB830000}"/>
    <cellStyle name="常规 2 4 4 2 2 4 4" xfId="33756" xr:uid="{00000000-0005-0000-0000-0000DC830000}"/>
    <cellStyle name="常规 2 4 4 2 2 5" xfId="33757" xr:uid="{00000000-0005-0000-0000-0000DD830000}"/>
    <cellStyle name="常规 2 4 4 2 2 6" xfId="33758" xr:uid="{00000000-0005-0000-0000-0000DE830000}"/>
    <cellStyle name="常规 2 4 4 2 2 7" xfId="33759" xr:uid="{00000000-0005-0000-0000-0000DF830000}"/>
    <cellStyle name="常规 2 4 4 2 3" xfId="33760" xr:uid="{00000000-0005-0000-0000-0000E0830000}"/>
    <cellStyle name="常规 2 4 4 2 3 2" xfId="33761" xr:uid="{00000000-0005-0000-0000-0000E1830000}"/>
    <cellStyle name="常规 2 4 4 2 3 2 2" xfId="33762" xr:uid="{00000000-0005-0000-0000-0000E2830000}"/>
    <cellStyle name="常规 2 4 4 2 3 2 3" xfId="33763" xr:uid="{00000000-0005-0000-0000-0000E3830000}"/>
    <cellStyle name="常规 2 4 4 2 3 2 4" xfId="33764" xr:uid="{00000000-0005-0000-0000-0000E4830000}"/>
    <cellStyle name="常规 2 4 4 2 3 3" xfId="33765" xr:uid="{00000000-0005-0000-0000-0000E5830000}"/>
    <cellStyle name="常规 2 4 4 2 3 4" xfId="33766" xr:uid="{00000000-0005-0000-0000-0000E6830000}"/>
    <cellStyle name="常规 2 4 4 2 3 5" xfId="33767" xr:uid="{00000000-0005-0000-0000-0000E7830000}"/>
    <cellStyle name="常规 2 4 4 2 4" xfId="33768" xr:uid="{00000000-0005-0000-0000-0000E8830000}"/>
    <cellStyle name="常规 2 4 4 2 4 2" xfId="33769" xr:uid="{00000000-0005-0000-0000-0000E9830000}"/>
    <cellStyle name="常规 2 4 4 2 4 2 2" xfId="33770" xr:uid="{00000000-0005-0000-0000-0000EA830000}"/>
    <cellStyle name="常规 2 4 4 2 4 2 3" xfId="33771" xr:uid="{00000000-0005-0000-0000-0000EB830000}"/>
    <cellStyle name="常规 2 4 4 2 4 2 4" xfId="33772" xr:uid="{00000000-0005-0000-0000-0000EC830000}"/>
    <cellStyle name="常规 2 4 4 2 4 3" xfId="33773" xr:uid="{00000000-0005-0000-0000-0000ED830000}"/>
    <cellStyle name="常规 2 4 4 2 4 4" xfId="33774" xr:uid="{00000000-0005-0000-0000-0000EE830000}"/>
    <cellStyle name="常规 2 4 4 2 4 5" xfId="33775" xr:uid="{00000000-0005-0000-0000-0000EF830000}"/>
    <cellStyle name="常规 2 4 4 2 5" xfId="33776" xr:uid="{00000000-0005-0000-0000-0000F0830000}"/>
    <cellStyle name="常规 2 4 4 2 5 2" xfId="33777" xr:uid="{00000000-0005-0000-0000-0000F1830000}"/>
    <cellStyle name="常规 2 4 4 2 5 3" xfId="33778" xr:uid="{00000000-0005-0000-0000-0000F2830000}"/>
    <cellStyle name="常规 2 4 4 2 5 4" xfId="33779" xr:uid="{00000000-0005-0000-0000-0000F3830000}"/>
    <cellStyle name="常规 2 4 4 2 6" xfId="33780" xr:uid="{00000000-0005-0000-0000-0000F4830000}"/>
    <cellStyle name="常规 2 4 4 2 7" xfId="33781" xr:uid="{00000000-0005-0000-0000-0000F5830000}"/>
    <cellStyle name="常规 2 4 4 2 8" xfId="33782" xr:uid="{00000000-0005-0000-0000-0000F6830000}"/>
    <cellStyle name="常规 2 4 4 2 9" xfId="33783" xr:uid="{00000000-0005-0000-0000-0000F7830000}"/>
    <cellStyle name="常规 2 4 4 2 9 2" xfId="33784" xr:uid="{00000000-0005-0000-0000-0000F8830000}"/>
    <cellStyle name="常规 2 4 4 3" xfId="33785" xr:uid="{00000000-0005-0000-0000-0000F9830000}"/>
    <cellStyle name="常规 2 4 4 3 2" xfId="33786" xr:uid="{00000000-0005-0000-0000-0000FA830000}"/>
    <cellStyle name="常规 2 4 4 3 2 2" xfId="33787" xr:uid="{00000000-0005-0000-0000-0000FB830000}"/>
    <cellStyle name="常规 2 4 4 3 2 3" xfId="33788" xr:uid="{00000000-0005-0000-0000-0000FC830000}"/>
    <cellStyle name="常规 2 4 4 3 2 4" xfId="33789" xr:uid="{00000000-0005-0000-0000-0000FD830000}"/>
    <cellStyle name="常规 2 4 4 3 2 5" xfId="33790" xr:uid="{00000000-0005-0000-0000-0000FE830000}"/>
    <cellStyle name="常规 2 4 4 3 3" xfId="33791" xr:uid="{00000000-0005-0000-0000-0000FF830000}"/>
    <cellStyle name="常规 2 4 4 3 4" xfId="33792" xr:uid="{00000000-0005-0000-0000-000000840000}"/>
    <cellStyle name="常规 2 4 4 3 5" xfId="33793" xr:uid="{00000000-0005-0000-0000-000001840000}"/>
    <cellStyle name="常规 2 4 4 3 6" xfId="33794" xr:uid="{00000000-0005-0000-0000-000002840000}"/>
    <cellStyle name="常规 2 4 4 3 6 2" xfId="33795" xr:uid="{00000000-0005-0000-0000-000003840000}"/>
    <cellStyle name="常规 2 4 4 3 7" xfId="33796" xr:uid="{00000000-0005-0000-0000-000004840000}"/>
    <cellStyle name="常规 2 4 4 4" xfId="33797" xr:uid="{00000000-0005-0000-0000-000005840000}"/>
    <cellStyle name="常规 2 4 4 4 2" xfId="33798" xr:uid="{00000000-0005-0000-0000-000006840000}"/>
    <cellStyle name="常规 2 4 4 4 2 2" xfId="33799" xr:uid="{00000000-0005-0000-0000-000007840000}"/>
    <cellStyle name="常规 2 4 4 4 2 3" xfId="33800" xr:uid="{00000000-0005-0000-0000-000008840000}"/>
    <cellStyle name="常规 2 4 4 4 2 4" xfId="33801" xr:uid="{00000000-0005-0000-0000-000009840000}"/>
    <cellStyle name="常规 2 4 4 4 3" xfId="33802" xr:uid="{00000000-0005-0000-0000-00000A840000}"/>
    <cellStyle name="常规 2 4 4 4 4" xfId="33803" xr:uid="{00000000-0005-0000-0000-00000B840000}"/>
    <cellStyle name="常规 2 4 4 4 5" xfId="33804" xr:uid="{00000000-0005-0000-0000-00000C840000}"/>
    <cellStyle name="常规 2 4 4 4 6" xfId="33805" xr:uid="{00000000-0005-0000-0000-00000D840000}"/>
    <cellStyle name="常规 2 4 4 5" xfId="33806" xr:uid="{00000000-0005-0000-0000-00000E840000}"/>
    <cellStyle name="常规 2 4 4 5 2" xfId="33807" xr:uid="{00000000-0005-0000-0000-00000F840000}"/>
    <cellStyle name="常规 2 4 4 5 3" xfId="33808" xr:uid="{00000000-0005-0000-0000-000010840000}"/>
    <cellStyle name="常规 2 4 4 5 4" xfId="33809" xr:uid="{00000000-0005-0000-0000-000011840000}"/>
    <cellStyle name="常规 2 4 4 6" xfId="33810" xr:uid="{00000000-0005-0000-0000-000012840000}"/>
    <cellStyle name="常规 2 4 4 7" xfId="33811" xr:uid="{00000000-0005-0000-0000-000013840000}"/>
    <cellStyle name="常规 2 4 4 8" xfId="33812" xr:uid="{00000000-0005-0000-0000-000014840000}"/>
    <cellStyle name="常规 2 4 4 9" xfId="33813" xr:uid="{00000000-0005-0000-0000-000015840000}"/>
    <cellStyle name="常规 2 4 4 9 2" xfId="33814" xr:uid="{00000000-0005-0000-0000-000016840000}"/>
    <cellStyle name="常规 2 4 5" xfId="33815" xr:uid="{00000000-0005-0000-0000-000017840000}"/>
    <cellStyle name="常规 2 4 5 2" xfId="33816" xr:uid="{00000000-0005-0000-0000-000018840000}"/>
    <cellStyle name="常规 2 4 5 2 2" xfId="33817" xr:uid="{00000000-0005-0000-0000-000019840000}"/>
    <cellStyle name="常规 2 4 5 2 2 2" xfId="33818" xr:uid="{00000000-0005-0000-0000-00001A840000}"/>
    <cellStyle name="常规 2 4 5 2 2 2 2" xfId="33819" xr:uid="{00000000-0005-0000-0000-00001B840000}"/>
    <cellStyle name="常规 2 4 5 2 2 2 2 2" xfId="33820" xr:uid="{00000000-0005-0000-0000-00001C840000}"/>
    <cellStyle name="常规 2 4 5 2 2 2 2 3" xfId="33821" xr:uid="{00000000-0005-0000-0000-00001D840000}"/>
    <cellStyle name="常规 2 4 5 2 2 2 2 4" xfId="33822" xr:uid="{00000000-0005-0000-0000-00001E840000}"/>
    <cellStyle name="常规 2 4 5 2 2 2 3" xfId="33823" xr:uid="{00000000-0005-0000-0000-00001F840000}"/>
    <cellStyle name="常规 2 4 5 2 2 2 4" xfId="33824" xr:uid="{00000000-0005-0000-0000-000020840000}"/>
    <cellStyle name="常规 2 4 5 2 2 2 5" xfId="33825" xr:uid="{00000000-0005-0000-0000-000021840000}"/>
    <cellStyle name="常规 2 4 5 2 2 3" xfId="33826" xr:uid="{00000000-0005-0000-0000-000022840000}"/>
    <cellStyle name="常规 2 4 5 2 2 3 2" xfId="33827" xr:uid="{00000000-0005-0000-0000-000023840000}"/>
    <cellStyle name="常规 2 4 5 2 2 3 2 2" xfId="33828" xr:uid="{00000000-0005-0000-0000-000024840000}"/>
    <cellStyle name="常规 2 4 5 2 2 3 2 3" xfId="33829" xr:uid="{00000000-0005-0000-0000-000025840000}"/>
    <cellStyle name="常规 2 4 5 2 2 3 2 4" xfId="33830" xr:uid="{00000000-0005-0000-0000-000026840000}"/>
    <cellStyle name="常规 2 4 5 2 2 3 3" xfId="33831" xr:uid="{00000000-0005-0000-0000-000027840000}"/>
    <cellStyle name="常规 2 4 5 2 2 3 4" xfId="33832" xr:uid="{00000000-0005-0000-0000-000028840000}"/>
    <cellStyle name="常规 2 4 5 2 2 3 5" xfId="33833" xr:uid="{00000000-0005-0000-0000-000029840000}"/>
    <cellStyle name="常规 2 4 5 2 2 4" xfId="33834" xr:uid="{00000000-0005-0000-0000-00002A840000}"/>
    <cellStyle name="常规 2 4 5 2 2 4 2" xfId="33835" xr:uid="{00000000-0005-0000-0000-00002B840000}"/>
    <cellStyle name="常规 2 4 5 2 2 4 3" xfId="33836" xr:uid="{00000000-0005-0000-0000-00002C840000}"/>
    <cellStyle name="常规 2 4 5 2 2 4 4" xfId="33837" xr:uid="{00000000-0005-0000-0000-00002D840000}"/>
    <cellStyle name="常规 2 4 5 2 2 5" xfId="33838" xr:uid="{00000000-0005-0000-0000-00002E840000}"/>
    <cellStyle name="常规 2 4 5 2 2 6" xfId="33839" xr:uid="{00000000-0005-0000-0000-00002F840000}"/>
    <cellStyle name="常规 2 4 5 2 2 7" xfId="33840" xr:uid="{00000000-0005-0000-0000-000030840000}"/>
    <cellStyle name="常规 2 4 5 2 3" xfId="33841" xr:uid="{00000000-0005-0000-0000-000031840000}"/>
    <cellStyle name="常规 2 4 5 2 3 2" xfId="33842" xr:uid="{00000000-0005-0000-0000-000032840000}"/>
    <cellStyle name="常规 2 4 5 2 3 2 2" xfId="33843" xr:uid="{00000000-0005-0000-0000-000033840000}"/>
    <cellStyle name="常规 2 4 5 2 3 2 3" xfId="33844" xr:uid="{00000000-0005-0000-0000-000034840000}"/>
    <cellStyle name="常规 2 4 5 2 3 2 4" xfId="33845" xr:uid="{00000000-0005-0000-0000-000035840000}"/>
    <cellStyle name="常规 2 4 5 2 3 3" xfId="33846" xr:uid="{00000000-0005-0000-0000-000036840000}"/>
    <cellStyle name="常规 2 4 5 2 3 4" xfId="33847" xr:uid="{00000000-0005-0000-0000-000037840000}"/>
    <cellStyle name="常规 2 4 5 2 3 5" xfId="33848" xr:uid="{00000000-0005-0000-0000-000038840000}"/>
    <cellStyle name="常规 2 4 5 2 4" xfId="33849" xr:uid="{00000000-0005-0000-0000-000039840000}"/>
    <cellStyle name="常规 2 4 5 2 4 2" xfId="33850" xr:uid="{00000000-0005-0000-0000-00003A840000}"/>
    <cellStyle name="常规 2 4 5 2 4 2 2" xfId="33851" xr:uid="{00000000-0005-0000-0000-00003B840000}"/>
    <cellStyle name="常规 2 4 5 2 4 2 3" xfId="33852" xr:uid="{00000000-0005-0000-0000-00003C840000}"/>
    <cellStyle name="常规 2 4 5 2 4 2 4" xfId="33853" xr:uid="{00000000-0005-0000-0000-00003D840000}"/>
    <cellStyle name="常规 2 4 5 2 4 3" xfId="33854" xr:uid="{00000000-0005-0000-0000-00003E840000}"/>
    <cellStyle name="常规 2 4 5 2 4 4" xfId="33855" xr:uid="{00000000-0005-0000-0000-00003F840000}"/>
    <cellStyle name="常规 2 4 5 2 4 5" xfId="33856" xr:uid="{00000000-0005-0000-0000-000040840000}"/>
    <cellStyle name="常规 2 4 5 2 5" xfId="33857" xr:uid="{00000000-0005-0000-0000-000041840000}"/>
    <cellStyle name="常规 2 4 5 2 5 2" xfId="33858" xr:uid="{00000000-0005-0000-0000-000042840000}"/>
    <cellStyle name="常规 2 4 5 2 5 3" xfId="33859" xr:uid="{00000000-0005-0000-0000-000043840000}"/>
    <cellStyle name="常规 2 4 5 2 5 4" xfId="33860" xr:uid="{00000000-0005-0000-0000-000044840000}"/>
    <cellStyle name="常规 2 4 5 2 6" xfId="33861" xr:uid="{00000000-0005-0000-0000-000045840000}"/>
    <cellStyle name="常规 2 4 5 2 7" xfId="33862" xr:uid="{00000000-0005-0000-0000-000046840000}"/>
    <cellStyle name="常规 2 4 5 2 8" xfId="33863" xr:uid="{00000000-0005-0000-0000-000047840000}"/>
    <cellStyle name="常规 2 4 5 3" xfId="33864" xr:uid="{00000000-0005-0000-0000-000048840000}"/>
    <cellStyle name="常规 2 4 5 3 2" xfId="33865" xr:uid="{00000000-0005-0000-0000-000049840000}"/>
    <cellStyle name="常规 2 4 5 3 2 2" xfId="33866" xr:uid="{00000000-0005-0000-0000-00004A840000}"/>
    <cellStyle name="常规 2 4 5 3 2 3" xfId="33867" xr:uid="{00000000-0005-0000-0000-00004B840000}"/>
    <cellStyle name="常规 2 4 5 3 2 4" xfId="33868" xr:uid="{00000000-0005-0000-0000-00004C840000}"/>
    <cellStyle name="常规 2 4 5 3 3" xfId="33869" xr:uid="{00000000-0005-0000-0000-00004D840000}"/>
    <cellStyle name="常规 2 4 5 3 4" xfId="33870" xr:uid="{00000000-0005-0000-0000-00004E840000}"/>
    <cellStyle name="常规 2 4 5 3 5" xfId="33871" xr:uid="{00000000-0005-0000-0000-00004F840000}"/>
    <cellStyle name="常规 2 4 5 4" xfId="33872" xr:uid="{00000000-0005-0000-0000-000050840000}"/>
    <cellStyle name="常规 2 4 5 4 2" xfId="33873" xr:uid="{00000000-0005-0000-0000-000051840000}"/>
    <cellStyle name="常规 2 4 5 4 2 2" xfId="33874" xr:uid="{00000000-0005-0000-0000-000052840000}"/>
    <cellStyle name="常规 2 4 5 4 2 3" xfId="33875" xr:uid="{00000000-0005-0000-0000-000053840000}"/>
    <cellStyle name="常规 2 4 5 4 2 4" xfId="33876" xr:uid="{00000000-0005-0000-0000-000054840000}"/>
    <cellStyle name="常规 2 4 5 4 3" xfId="33877" xr:uid="{00000000-0005-0000-0000-000055840000}"/>
    <cellStyle name="常规 2 4 5 4 4" xfId="33878" xr:uid="{00000000-0005-0000-0000-000056840000}"/>
    <cellStyle name="常规 2 4 5 4 5" xfId="33879" xr:uid="{00000000-0005-0000-0000-000057840000}"/>
    <cellStyle name="常规 2 4 5 5" xfId="33880" xr:uid="{00000000-0005-0000-0000-000058840000}"/>
    <cellStyle name="常规 2 4 5 5 2" xfId="33881" xr:uid="{00000000-0005-0000-0000-000059840000}"/>
    <cellStyle name="常规 2 4 5 5 3" xfId="33882" xr:uid="{00000000-0005-0000-0000-00005A840000}"/>
    <cellStyle name="常规 2 4 5 5 4" xfId="33883" xr:uid="{00000000-0005-0000-0000-00005B840000}"/>
    <cellStyle name="常规 2 4 5 6" xfId="33884" xr:uid="{00000000-0005-0000-0000-00005C840000}"/>
    <cellStyle name="常规 2 4 5 7" xfId="33885" xr:uid="{00000000-0005-0000-0000-00005D840000}"/>
    <cellStyle name="常规 2 4 5 8" xfId="33886" xr:uid="{00000000-0005-0000-0000-00005E840000}"/>
    <cellStyle name="常规 2 4 5 9" xfId="33887" xr:uid="{00000000-0005-0000-0000-00005F840000}"/>
    <cellStyle name="常规 2 4 5 9 2" xfId="33888" xr:uid="{00000000-0005-0000-0000-000060840000}"/>
    <cellStyle name="常规 2 4 6" xfId="33889" xr:uid="{00000000-0005-0000-0000-000061840000}"/>
    <cellStyle name="常规 2 4 6 2" xfId="33890" xr:uid="{00000000-0005-0000-0000-000062840000}"/>
    <cellStyle name="常规 2 4 6 2 2" xfId="33891" xr:uid="{00000000-0005-0000-0000-000063840000}"/>
    <cellStyle name="常规 2 4 6 2 2 2" xfId="33892" xr:uid="{00000000-0005-0000-0000-000064840000}"/>
    <cellStyle name="常规 2 4 6 2 2 2 2" xfId="33893" xr:uid="{00000000-0005-0000-0000-000065840000}"/>
    <cellStyle name="常规 2 4 6 2 2 2 2 2" xfId="33894" xr:uid="{00000000-0005-0000-0000-000066840000}"/>
    <cellStyle name="常规 2 4 6 2 2 2 2 3" xfId="33895" xr:uid="{00000000-0005-0000-0000-000067840000}"/>
    <cellStyle name="常规 2 4 6 2 2 2 2 4" xfId="33896" xr:uid="{00000000-0005-0000-0000-000068840000}"/>
    <cellStyle name="常规 2 4 6 2 2 2 3" xfId="33897" xr:uid="{00000000-0005-0000-0000-000069840000}"/>
    <cellStyle name="常规 2 4 6 2 2 2 4" xfId="33898" xr:uid="{00000000-0005-0000-0000-00006A840000}"/>
    <cellStyle name="常规 2 4 6 2 2 2 5" xfId="33899" xr:uid="{00000000-0005-0000-0000-00006B840000}"/>
    <cellStyle name="常规 2 4 6 2 2 3" xfId="33900" xr:uid="{00000000-0005-0000-0000-00006C840000}"/>
    <cellStyle name="常规 2 4 6 2 2 3 2" xfId="33901" xr:uid="{00000000-0005-0000-0000-00006D840000}"/>
    <cellStyle name="常规 2 4 6 2 2 3 2 2" xfId="33902" xr:uid="{00000000-0005-0000-0000-00006E840000}"/>
    <cellStyle name="常规 2 4 6 2 2 3 2 3" xfId="33903" xr:uid="{00000000-0005-0000-0000-00006F840000}"/>
    <cellStyle name="常规 2 4 6 2 2 3 2 4" xfId="33904" xr:uid="{00000000-0005-0000-0000-000070840000}"/>
    <cellStyle name="常规 2 4 6 2 2 3 3" xfId="33905" xr:uid="{00000000-0005-0000-0000-000071840000}"/>
    <cellStyle name="常规 2 4 6 2 2 3 4" xfId="33906" xr:uid="{00000000-0005-0000-0000-000072840000}"/>
    <cellStyle name="常规 2 4 6 2 2 3 5" xfId="33907" xr:uid="{00000000-0005-0000-0000-000073840000}"/>
    <cellStyle name="常规 2 4 6 2 2 4" xfId="33908" xr:uid="{00000000-0005-0000-0000-000074840000}"/>
    <cellStyle name="常规 2 4 6 2 2 4 2" xfId="33909" xr:uid="{00000000-0005-0000-0000-000075840000}"/>
    <cellStyle name="常规 2 4 6 2 2 4 3" xfId="33910" xr:uid="{00000000-0005-0000-0000-000076840000}"/>
    <cellStyle name="常规 2 4 6 2 2 4 4" xfId="33911" xr:uid="{00000000-0005-0000-0000-000077840000}"/>
    <cellStyle name="常规 2 4 6 2 2 5" xfId="33912" xr:uid="{00000000-0005-0000-0000-000078840000}"/>
    <cellStyle name="常规 2 4 6 2 2 6" xfId="33913" xr:uid="{00000000-0005-0000-0000-000079840000}"/>
    <cellStyle name="常规 2 4 6 2 2 7" xfId="33914" xr:uid="{00000000-0005-0000-0000-00007A840000}"/>
    <cellStyle name="常规 2 4 6 2 3" xfId="33915" xr:uid="{00000000-0005-0000-0000-00007B840000}"/>
    <cellStyle name="常规 2 4 6 2 3 2" xfId="33916" xr:uid="{00000000-0005-0000-0000-00007C840000}"/>
    <cellStyle name="常规 2 4 6 2 3 2 2" xfId="33917" xr:uid="{00000000-0005-0000-0000-00007D840000}"/>
    <cellStyle name="常规 2 4 6 2 3 2 3" xfId="33918" xr:uid="{00000000-0005-0000-0000-00007E840000}"/>
    <cellStyle name="常规 2 4 6 2 3 2 4" xfId="33919" xr:uid="{00000000-0005-0000-0000-00007F840000}"/>
    <cellStyle name="常规 2 4 6 2 3 3" xfId="33920" xr:uid="{00000000-0005-0000-0000-000080840000}"/>
    <cellStyle name="常规 2 4 6 2 3 4" xfId="33921" xr:uid="{00000000-0005-0000-0000-000081840000}"/>
    <cellStyle name="常规 2 4 6 2 3 5" xfId="33922" xr:uid="{00000000-0005-0000-0000-000082840000}"/>
    <cellStyle name="常规 2 4 6 2 4" xfId="33923" xr:uid="{00000000-0005-0000-0000-000083840000}"/>
    <cellStyle name="常规 2 4 6 2 4 2" xfId="33924" xr:uid="{00000000-0005-0000-0000-000084840000}"/>
    <cellStyle name="常规 2 4 6 2 4 2 2" xfId="33925" xr:uid="{00000000-0005-0000-0000-000085840000}"/>
    <cellStyle name="常规 2 4 6 2 4 2 3" xfId="33926" xr:uid="{00000000-0005-0000-0000-000086840000}"/>
    <cellStyle name="常规 2 4 6 2 4 2 4" xfId="33927" xr:uid="{00000000-0005-0000-0000-000087840000}"/>
    <cellStyle name="常规 2 4 6 2 4 3" xfId="33928" xr:uid="{00000000-0005-0000-0000-000088840000}"/>
    <cellStyle name="常规 2 4 6 2 4 4" xfId="33929" xr:uid="{00000000-0005-0000-0000-000089840000}"/>
    <cellStyle name="常规 2 4 6 2 4 5" xfId="33930" xr:uid="{00000000-0005-0000-0000-00008A840000}"/>
    <cellStyle name="常规 2 4 6 2 5" xfId="33931" xr:uid="{00000000-0005-0000-0000-00008B840000}"/>
    <cellStyle name="常规 2 4 6 2 5 2" xfId="33932" xr:uid="{00000000-0005-0000-0000-00008C840000}"/>
    <cellStyle name="常规 2 4 6 2 5 3" xfId="33933" xr:uid="{00000000-0005-0000-0000-00008D840000}"/>
    <cellStyle name="常规 2 4 6 2 5 4" xfId="33934" xr:uid="{00000000-0005-0000-0000-00008E840000}"/>
    <cellStyle name="常规 2 4 6 2 6" xfId="33935" xr:uid="{00000000-0005-0000-0000-00008F840000}"/>
    <cellStyle name="常规 2 4 6 2 7" xfId="33936" xr:uid="{00000000-0005-0000-0000-000090840000}"/>
    <cellStyle name="常规 2 4 6 2 8" xfId="33937" xr:uid="{00000000-0005-0000-0000-000091840000}"/>
    <cellStyle name="常规 2 4 6 3" xfId="33938" xr:uid="{00000000-0005-0000-0000-000092840000}"/>
    <cellStyle name="常规 2 4 6 3 2" xfId="33939" xr:uid="{00000000-0005-0000-0000-000093840000}"/>
    <cellStyle name="常规 2 4 6 3 2 2" xfId="33940" xr:uid="{00000000-0005-0000-0000-000094840000}"/>
    <cellStyle name="常规 2 4 6 3 2 3" xfId="33941" xr:uid="{00000000-0005-0000-0000-000095840000}"/>
    <cellStyle name="常规 2 4 6 3 2 4" xfId="33942" xr:uid="{00000000-0005-0000-0000-000096840000}"/>
    <cellStyle name="常规 2 4 6 3 3" xfId="33943" xr:uid="{00000000-0005-0000-0000-000097840000}"/>
    <cellStyle name="常规 2 4 6 3 4" xfId="33944" xr:uid="{00000000-0005-0000-0000-000098840000}"/>
    <cellStyle name="常规 2 4 6 3 5" xfId="33945" xr:uid="{00000000-0005-0000-0000-000099840000}"/>
    <cellStyle name="常规 2 4 6 4" xfId="33946" xr:uid="{00000000-0005-0000-0000-00009A840000}"/>
    <cellStyle name="常规 2 4 6 4 2" xfId="33947" xr:uid="{00000000-0005-0000-0000-00009B840000}"/>
    <cellStyle name="常规 2 4 6 4 2 2" xfId="33948" xr:uid="{00000000-0005-0000-0000-00009C840000}"/>
    <cellStyle name="常规 2 4 6 4 2 3" xfId="33949" xr:uid="{00000000-0005-0000-0000-00009D840000}"/>
    <cellStyle name="常规 2 4 6 4 2 4" xfId="33950" xr:uid="{00000000-0005-0000-0000-00009E840000}"/>
    <cellStyle name="常规 2 4 6 4 3" xfId="33951" xr:uid="{00000000-0005-0000-0000-00009F840000}"/>
    <cellStyle name="常规 2 4 6 4 4" xfId="33952" xr:uid="{00000000-0005-0000-0000-0000A0840000}"/>
    <cellStyle name="常规 2 4 6 4 5" xfId="33953" xr:uid="{00000000-0005-0000-0000-0000A1840000}"/>
    <cellStyle name="常规 2 4 6 5" xfId="33954" xr:uid="{00000000-0005-0000-0000-0000A2840000}"/>
    <cellStyle name="常规 2 4 6 5 2" xfId="33955" xr:uid="{00000000-0005-0000-0000-0000A3840000}"/>
    <cellStyle name="常规 2 4 6 5 3" xfId="33956" xr:uid="{00000000-0005-0000-0000-0000A4840000}"/>
    <cellStyle name="常规 2 4 6 5 4" xfId="33957" xr:uid="{00000000-0005-0000-0000-0000A5840000}"/>
    <cellStyle name="常规 2 4 6 6" xfId="33958" xr:uid="{00000000-0005-0000-0000-0000A6840000}"/>
    <cellStyle name="常规 2 4 6 7" xfId="33959" xr:uid="{00000000-0005-0000-0000-0000A7840000}"/>
    <cellStyle name="常规 2 4 6 8" xfId="33960" xr:uid="{00000000-0005-0000-0000-0000A8840000}"/>
    <cellStyle name="常规 2 4 6 9" xfId="33961" xr:uid="{00000000-0005-0000-0000-0000A9840000}"/>
    <cellStyle name="常规 2 4 6 9 2" xfId="33962" xr:uid="{00000000-0005-0000-0000-0000AA840000}"/>
    <cellStyle name="常规 2 4 7" xfId="33963" xr:uid="{00000000-0005-0000-0000-0000AB840000}"/>
    <cellStyle name="常规 2 4 7 2" xfId="33964" xr:uid="{00000000-0005-0000-0000-0000AC840000}"/>
    <cellStyle name="常规 2 4 7 2 2" xfId="33965" xr:uid="{00000000-0005-0000-0000-0000AD840000}"/>
    <cellStyle name="常规 2 4 7 2 2 2" xfId="33966" xr:uid="{00000000-0005-0000-0000-0000AE840000}"/>
    <cellStyle name="常规 2 4 7 2 2 2 2" xfId="33967" xr:uid="{00000000-0005-0000-0000-0000AF840000}"/>
    <cellStyle name="常规 2 4 7 2 2 2 3" xfId="33968" xr:uid="{00000000-0005-0000-0000-0000B0840000}"/>
    <cellStyle name="常规 2 4 7 2 2 2 4" xfId="33969" xr:uid="{00000000-0005-0000-0000-0000B1840000}"/>
    <cellStyle name="常规 2 4 7 2 2 3" xfId="33970" xr:uid="{00000000-0005-0000-0000-0000B2840000}"/>
    <cellStyle name="常规 2 4 7 2 2 4" xfId="33971" xr:uid="{00000000-0005-0000-0000-0000B3840000}"/>
    <cellStyle name="常规 2 4 7 2 2 5" xfId="33972" xr:uid="{00000000-0005-0000-0000-0000B4840000}"/>
    <cellStyle name="常规 2 4 7 2 3" xfId="33973" xr:uid="{00000000-0005-0000-0000-0000B5840000}"/>
    <cellStyle name="常规 2 4 7 2 3 2" xfId="33974" xr:uid="{00000000-0005-0000-0000-0000B6840000}"/>
    <cellStyle name="常规 2 4 7 2 3 2 2" xfId="33975" xr:uid="{00000000-0005-0000-0000-0000B7840000}"/>
    <cellStyle name="常规 2 4 7 2 3 2 3" xfId="33976" xr:uid="{00000000-0005-0000-0000-0000B8840000}"/>
    <cellStyle name="常规 2 4 7 2 3 2 4" xfId="33977" xr:uid="{00000000-0005-0000-0000-0000B9840000}"/>
    <cellStyle name="常规 2 4 7 2 3 3" xfId="33978" xr:uid="{00000000-0005-0000-0000-0000BA840000}"/>
    <cellStyle name="常规 2 4 7 2 3 4" xfId="33979" xr:uid="{00000000-0005-0000-0000-0000BB840000}"/>
    <cellStyle name="常规 2 4 7 2 3 5" xfId="33980" xr:uid="{00000000-0005-0000-0000-0000BC840000}"/>
    <cellStyle name="常规 2 4 7 2 4" xfId="33981" xr:uid="{00000000-0005-0000-0000-0000BD840000}"/>
    <cellStyle name="常规 2 4 7 2 4 2" xfId="33982" xr:uid="{00000000-0005-0000-0000-0000BE840000}"/>
    <cellStyle name="常规 2 4 7 2 4 3" xfId="33983" xr:uid="{00000000-0005-0000-0000-0000BF840000}"/>
    <cellStyle name="常规 2 4 7 2 4 4" xfId="33984" xr:uid="{00000000-0005-0000-0000-0000C0840000}"/>
    <cellStyle name="常规 2 4 7 2 5" xfId="33985" xr:uid="{00000000-0005-0000-0000-0000C1840000}"/>
    <cellStyle name="常规 2 4 7 2 6" xfId="33986" xr:uid="{00000000-0005-0000-0000-0000C2840000}"/>
    <cellStyle name="常规 2 4 7 2 7" xfId="33987" xr:uid="{00000000-0005-0000-0000-0000C3840000}"/>
    <cellStyle name="常规 2 4 7 3" xfId="33988" xr:uid="{00000000-0005-0000-0000-0000C4840000}"/>
    <cellStyle name="常规 2 4 7 3 2" xfId="33989" xr:uid="{00000000-0005-0000-0000-0000C5840000}"/>
    <cellStyle name="常规 2 4 7 3 2 2" xfId="33990" xr:uid="{00000000-0005-0000-0000-0000C6840000}"/>
    <cellStyle name="常规 2 4 7 3 2 3" xfId="33991" xr:uid="{00000000-0005-0000-0000-0000C7840000}"/>
    <cellStyle name="常规 2 4 7 3 2 4" xfId="33992" xr:uid="{00000000-0005-0000-0000-0000C8840000}"/>
    <cellStyle name="常规 2 4 7 3 3" xfId="33993" xr:uid="{00000000-0005-0000-0000-0000C9840000}"/>
    <cellStyle name="常规 2 4 7 3 4" xfId="33994" xr:uid="{00000000-0005-0000-0000-0000CA840000}"/>
    <cellStyle name="常规 2 4 7 3 5" xfId="33995" xr:uid="{00000000-0005-0000-0000-0000CB840000}"/>
    <cellStyle name="常规 2 4 7 4" xfId="33996" xr:uid="{00000000-0005-0000-0000-0000CC840000}"/>
    <cellStyle name="常规 2 4 7 4 2" xfId="33997" xr:uid="{00000000-0005-0000-0000-0000CD840000}"/>
    <cellStyle name="常规 2 4 7 4 2 2" xfId="33998" xr:uid="{00000000-0005-0000-0000-0000CE840000}"/>
    <cellStyle name="常规 2 4 7 4 2 3" xfId="33999" xr:uid="{00000000-0005-0000-0000-0000CF840000}"/>
    <cellStyle name="常规 2 4 7 4 2 4" xfId="34000" xr:uid="{00000000-0005-0000-0000-0000D0840000}"/>
    <cellStyle name="常规 2 4 7 4 3" xfId="34001" xr:uid="{00000000-0005-0000-0000-0000D1840000}"/>
    <cellStyle name="常规 2 4 7 4 4" xfId="34002" xr:uid="{00000000-0005-0000-0000-0000D2840000}"/>
    <cellStyle name="常规 2 4 7 4 5" xfId="34003" xr:uid="{00000000-0005-0000-0000-0000D3840000}"/>
    <cellStyle name="常规 2 4 7 5" xfId="34004" xr:uid="{00000000-0005-0000-0000-0000D4840000}"/>
    <cellStyle name="常规 2 4 7 5 2" xfId="34005" xr:uid="{00000000-0005-0000-0000-0000D5840000}"/>
    <cellStyle name="常规 2 4 7 5 3" xfId="34006" xr:uid="{00000000-0005-0000-0000-0000D6840000}"/>
    <cellStyle name="常规 2 4 7 5 4" xfId="34007" xr:uid="{00000000-0005-0000-0000-0000D7840000}"/>
    <cellStyle name="常规 2 4 7 6" xfId="34008" xr:uid="{00000000-0005-0000-0000-0000D8840000}"/>
    <cellStyle name="常规 2 4 7 7" xfId="34009" xr:uid="{00000000-0005-0000-0000-0000D9840000}"/>
    <cellStyle name="常规 2 4 7 8" xfId="34010" xr:uid="{00000000-0005-0000-0000-0000DA840000}"/>
    <cellStyle name="常规 2 4 8" xfId="34011" xr:uid="{00000000-0005-0000-0000-0000DB840000}"/>
    <cellStyle name="常规 2 4 8 2" xfId="34012" xr:uid="{00000000-0005-0000-0000-0000DC840000}"/>
    <cellStyle name="常规 2 4 8 2 2" xfId="34013" xr:uid="{00000000-0005-0000-0000-0000DD840000}"/>
    <cellStyle name="常规 2 4 8 2 3" xfId="34014" xr:uid="{00000000-0005-0000-0000-0000DE840000}"/>
    <cellStyle name="常规 2 4 8 2 4" xfId="34015" xr:uid="{00000000-0005-0000-0000-0000DF840000}"/>
    <cellStyle name="常规 2 4 8 3" xfId="34016" xr:uid="{00000000-0005-0000-0000-0000E0840000}"/>
    <cellStyle name="常规 2 4 8 4" xfId="34017" xr:uid="{00000000-0005-0000-0000-0000E1840000}"/>
    <cellStyle name="常规 2 4 8 5" xfId="34018" xr:uid="{00000000-0005-0000-0000-0000E2840000}"/>
    <cellStyle name="常规 2 4 9" xfId="34019" xr:uid="{00000000-0005-0000-0000-0000E3840000}"/>
    <cellStyle name="常规 2 4 9 2" xfId="34020" xr:uid="{00000000-0005-0000-0000-0000E4840000}"/>
    <cellStyle name="常规 2 4 9 2 2" xfId="34021" xr:uid="{00000000-0005-0000-0000-0000E5840000}"/>
    <cellStyle name="常规 2 4 9 2 3" xfId="34022" xr:uid="{00000000-0005-0000-0000-0000E6840000}"/>
    <cellStyle name="常规 2 4 9 2 4" xfId="34023" xr:uid="{00000000-0005-0000-0000-0000E7840000}"/>
    <cellStyle name="常规 2 4 9 3" xfId="34024" xr:uid="{00000000-0005-0000-0000-0000E8840000}"/>
    <cellStyle name="常规 2 4 9 4" xfId="34025" xr:uid="{00000000-0005-0000-0000-0000E9840000}"/>
    <cellStyle name="常规 2 4 9 5" xfId="34026" xr:uid="{00000000-0005-0000-0000-0000EA840000}"/>
    <cellStyle name="常规 2 5" xfId="34027" xr:uid="{00000000-0005-0000-0000-0000EB840000}"/>
    <cellStyle name="常规 2 5 10" xfId="34028" xr:uid="{00000000-0005-0000-0000-0000EC840000}"/>
    <cellStyle name="常规 2 5 10 2" xfId="34029" xr:uid="{00000000-0005-0000-0000-0000ED840000}"/>
    <cellStyle name="常规 2 5 10 2 2" xfId="34030" xr:uid="{00000000-0005-0000-0000-0000EE840000}"/>
    <cellStyle name="常规 2 5 10 2 2 2" xfId="34031" xr:uid="{00000000-0005-0000-0000-0000EF840000}"/>
    <cellStyle name="常规 2 5 10 2 2 2 2" xfId="34032" xr:uid="{00000000-0005-0000-0000-0000F0840000}"/>
    <cellStyle name="常规 2 5 10 2 2 2 3" xfId="34033" xr:uid="{00000000-0005-0000-0000-0000F1840000}"/>
    <cellStyle name="常规 2 5 10 2 2 2 4" xfId="34034" xr:uid="{00000000-0005-0000-0000-0000F2840000}"/>
    <cellStyle name="常规 2 5 10 2 2 3" xfId="34035" xr:uid="{00000000-0005-0000-0000-0000F3840000}"/>
    <cellStyle name="常规 2 5 10 2 2 4" xfId="34036" xr:uid="{00000000-0005-0000-0000-0000F4840000}"/>
    <cellStyle name="常规 2 5 10 2 2 5" xfId="34037" xr:uid="{00000000-0005-0000-0000-0000F5840000}"/>
    <cellStyle name="常规 2 5 10 2 3" xfId="34038" xr:uid="{00000000-0005-0000-0000-0000F6840000}"/>
    <cellStyle name="常规 2 5 10 2 3 2" xfId="34039" xr:uid="{00000000-0005-0000-0000-0000F7840000}"/>
    <cellStyle name="常规 2 5 10 2 3 2 2" xfId="34040" xr:uid="{00000000-0005-0000-0000-0000F8840000}"/>
    <cellStyle name="常规 2 5 10 2 3 2 3" xfId="34041" xr:uid="{00000000-0005-0000-0000-0000F9840000}"/>
    <cellStyle name="常规 2 5 10 2 3 2 4" xfId="34042" xr:uid="{00000000-0005-0000-0000-0000FA840000}"/>
    <cellStyle name="常规 2 5 10 2 3 3" xfId="34043" xr:uid="{00000000-0005-0000-0000-0000FB840000}"/>
    <cellStyle name="常规 2 5 10 2 3 4" xfId="34044" xr:uid="{00000000-0005-0000-0000-0000FC840000}"/>
    <cellStyle name="常规 2 5 10 2 3 5" xfId="34045" xr:uid="{00000000-0005-0000-0000-0000FD840000}"/>
    <cellStyle name="常规 2 5 10 2 4" xfId="34046" xr:uid="{00000000-0005-0000-0000-0000FE840000}"/>
    <cellStyle name="常规 2 5 10 2 4 2" xfId="34047" xr:uid="{00000000-0005-0000-0000-0000FF840000}"/>
    <cellStyle name="常规 2 5 10 2 4 3" xfId="34048" xr:uid="{00000000-0005-0000-0000-000000850000}"/>
    <cellStyle name="常规 2 5 10 2 4 4" xfId="34049" xr:uid="{00000000-0005-0000-0000-000001850000}"/>
    <cellStyle name="常规 2 5 10 2 5" xfId="34050" xr:uid="{00000000-0005-0000-0000-000002850000}"/>
    <cellStyle name="常规 2 5 10 2 6" xfId="34051" xr:uid="{00000000-0005-0000-0000-000003850000}"/>
    <cellStyle name="常规 2 5 10 2 7" xfId="34052" xr:uid="{00000000-0005-0000-0000-000004850000}"/>
    <cellStyle name="常规 2 5 10 2 8" xfId="34053" xr:uid="{00000000-0005-0000-0000-000005850000}"/>
    <cellStyle name="常规 2 5 10 3" xfId="34054" xr:uid="{00000000-0005-0000-0000-000006850000}"/>
    <cellStyle name="常规 2 5 10 3 2" xfId="34055" xr:uid="{00000000-0005-0000-0000-000007850000}"/>
    <cellStyle name="常规 2 5 10 3 2 2" xfId="34056" xr:uid="{00000000-0005-0000-0000-000008850000}"/>
    <cellStyle name="常规 2 5 10 3 2 3" xfId="34057" xr:uid="{00000000-0005-0000-0000-000009850000}"/>
    <cellStyle name="常规 2 5 10 3 2 4" xfId="34058" xr:uid="{00000000-0005-0000-0000-00000A850000}"/>
    <cellStyle name="常规 2 5 10 3 3" xfId="34059" xr:uid="{00000000-0005-0000-0000-00000B850000}"/>
    <cellStyle name="常规 2 5 10 3 4" xfId="34060" xr:uid="{00000000-0005-0000-0000-00000C850000}"/>
    <cellStyle name="常规 2 5 10 3 5" xfId="34061" xr:uid="{00000000-0005-0000-0000-00000D850000}"/>
    <cellStyle name="常规 2 5 10 4" xfId="34062" xr:uid="{00000000-0005-0000-0000-00000E850000}"/>
    <cellStyle name="常规 2 5 10 4 2" xfId="34063" xr:uid="{00000000-0005-0000-0000-00000F850000}"/>
    <cellStyle name="常规 2 5 10 4 2 2" xfId="34064" xr:uid="{00000000-0005-0000-0000-000010850000}"/>
    <cellStyle name="常规 2 5 10 4 2 3" xfId="34065" xr:uid="{00000000-0005-0000-0000-000011850000}"/>
    <cellStyle name="常规 2 5 10 4 2 4" xfId="34066" xr:uid="{00000000-0005-0000-0000-000012850000}"/>
    <cellStyle name="常规 2 5 10 4 3" xfId="34067" xr:uid="{00000000-0005-0000-0000-000013850000}"/>
    <cellStyle name="常规 2 5 10 4 4" xfId="34068" xr:uid="{00000000-0005-0000-0000-000014850000}"/>
    <cellStyle name="常规 2 5 10 4 5" xfId="34069" xr:uid="{00000000-0005-0000-0000-000015850000}"/>
    <cellStyle name="常规 2 5 10 5" xfId="34070" xr:uid="{00000000-0005-0000-0000-000016850000}"/>
    <cellStyle name="常规 2 5 10 5 2" xfId="34071" xr:uid="{00000000-0005-0000-0000-000017850000}"/>
    <cellStyle name="常规 2 5 10 5 3" xfId="34072" xr:uid="{00000000-0005-0000-0000-000018850000}"/>
    <cellStyle name="常规 2 5 10 5 4" xfId="34073" xr:uid="{00000000-0005-0000-0000-000019850000}"/>
    <cellStyle name="常规 2 5 10 6" xfId="34074" xr:uid="{00000000-0005-0000-0000-00001A850000}"/>
    <cellStyle name="常规 2 5 10 7" xfId="34075" xr:uid="{00000000-0005-0000-0000-00001B850000}"/>
    <cellStyle name="常规 2 5 10 8" xfId="34076" xr:uid="{00000000-0005-0000-0000-00001C850000}"/>
    <cellStyle name="常规 2 5 10 9" xfId="34077" xr:uid="{00000000-0005-0000-0000-00001D850000}"/>
    <cellStyle name="常规 2 5 11" xfId="34078" xr:uid="{00000000-0005-0000-0000-00001E850000}"/>
    <cellStyle name="常规 2 5 11 2" xfId="34079" xr:uid="{00000000-0005-0000-0000-00001F850000}"/>
    <cellStyle name="常规 2 5 11 2 2" xfId="34080" xr:uid="{00000000-0005-0000-0000-000020850000}"/>
    <cellStyle name="常规 2 5 11 2 2 2" xfId="34081" xr:uid="{00000000-0005-0000-0000-000021850000}"/>
    <cellStyle name="常规 2 5 11 2 2 2 2" xfId="34082" xr:uid="{00000000-0005-0000-0000-000022850000}"/>
    <cellStyle name="常规 2 5 11 2 2 2 3" xfId="34083" xr:uid="{00000000-0005-0000-0000-000023850000}"/>
    <cellStyle name="常规 2 5 11 2 2 2 4" xfId="34084" xr:uid="{00000000-0005-0000-0000-000024850000}"/>
    <cellStyle name="常规 2 5 11 2 2 3" xfId="34085" xr:uid="{00000000-0005-0000-0000-000025850000}"/>
    <cellStyle name="常规 2 5 11 2 2 4" xfId="34086" xr:uid="{00000000-0005-0000-0000-000026850000}"/>
    <cellStyle name="常规 2 5 11 2 2 5" xfId="34087" xr:uid="{00000000-0005-0000-0000-000027850000}"/>
    <cellStyle name="常规 2 5 11 2 3" xfId="34088" xr:uid="{00000000-0005-0000-0000-000028850000}"/>
    <cellStyle name="常规 2 5 11 2 3 2" xfId="34089" xr:uid="{00000000-0005-0000-0000-000029850000}"/>
    <cellStyle name="常规 2 5 11 2 3 2 2" xfId="34090" xr:uid="{00000000-0005-0000-0000-00002A850000}"/>
    <cellStyle name="常规 2 5 11 2 3 2 3" xfId="34091" xr:uid="{00000000-0005-0000-0000-00002B850000}"/>
    <cellStyle name="常规 2 5 11 2 3 2 4" xfId="34092" xr:uid="{00000000-0005-0000-0000-00002C850000}"/>
    <cellStyle name="常规 2 5 11 2 3 3" xfId="34093" xr:uid="{00000000-0005-0000-0000-00002D850000}"/>
    <cellStyle name="常规 2 5 11 2 3 4" xfId="34094" xr:uid="{00000000-0005-0000-0000-00002E850000}"/>
    <cellStyle name="常规 2 5 11 2 3 5" xfId="34095" xr:uid="{00000000-0005-0000-0000-00002F850000}"/>
    <cellStyle name="常规 2 5 11 2 4" xfId="34096" xr:uid="{00000000-0005-0000-0000-000030850000}"/>
    <cellStyle name="常规 2 5 11 2 4 2" xfId="34097" xr:uid="{00000000-0005-0000-0000-000031850000}"/>
    <cellStyle name="常规 2 5 11 2 4 3" xfId="34098" xr:uid="{00000000-0005-0000-0000-000032850000}"/>
    <cellStyle name="常规 2 5 11 2 4 4" xfId="34099" xr:uid="{00000000-0005-0000-0000-000033850000}"/>
    <cellStyle name="常规 2 5 11 2 5" xfId="34100" xr:uid="{00000000-0005-0000-0000-000034850000}"/>
    <cellStyle name="常规 2 5 11 2 6" xfId="34101" xr:uid="{00000000-0005-0000-0000-000035850000}"/>
    <cellStyle name="常规 2 5 11 2 7" xfId="34102" xr:uid="{00000000-0005-0000-0000-000036850000}"/>
    <cellStyle name="常规 2 5 11 2 8" xfId="34103" xr:uid="{00000000-0005-0000-0000-000037850000}"/>
    <cellStyle name="常规 2 5 11 3" xfId="34104" xr:uid="{00000000-0005-0000-0000-000038850000}"/>
    <cellStyle name="常规 2 5 11 3 2" xfId="34105" xr:uid="{00000000-0005-0000-0000-000039850000}"/>
    <cellStyle name="常规 2 5 11 3 2 2" xfId="34106" xr:uid="{00000000-0005-0000-0000-00003A850000}"/>
    <cellStyle name="常规 2 5 11 3 2 3" xfId="34107" xr:uid="{00000000-0005-0000-0000-00003B850000}"/>
    <cellStyle name="常规 2 5 11 3 2 4" xfId="34108" xr:uid="{00000000-0005-0000-0000-00003C850000}"/>
    <cellStyle name="常规 2 5 11 3 3" xfId="34109" xr:uid="{00000000-0005-0000-0000-00003D850000}"/>
    <cellStyle name="常规 2 5 11 3 4" xfId="34110" xr:uid="{00000000-0005-0000-0000-00003E850000}"/>
    <cellStyle name="常规 2 5 11 3 5" xfId="34111" xr:uid="{00000000-0005-0000-0000-00003F850000}"/>
    <cellStyle name="常规 2 5 11 4" xfId="34112" xr:uid="{00000000-0005-0000-0000-000040850000}"/>
    <cellStyle name="常规 2 5 11 4 2" xfId="34113" xr:uid="{00000000-0005-0000-0000-000041850000}"/>
    <cellStyle name="常规 2 5 11 4 2 2" xfId="34114" xr:uid="{00000000-0005-0000-0000-000042850000}"/>
    <cellStyle name="常规 2 5 11 4 2 3" xfId="34115" xr:uid="{00000000-0005-0000-0000-000043850000}"/>
    <cellStyle name="常规 2 5 11 4 2 4" xfId="34116" xr:uid="{00000000-0005-0000-0000-000044850000}"/>
    <cellStyle name="常规 2 5 11 4 3" xfId="34117" xr:uid="{00000000-0005-0000-0000-000045850000}"/>
    <cellStyle name="常规 2 5 11 4 4" xfId="34118" xr:uid="{00000000-0005-0000-0000-000046850000}"/>
    <cellStyle name="常规 2 5 11 4 5" xfId="34119" xr:uid="{00000000-0005-0000-0000-000047850000}"/>
    <cellStyle name="常规 2 5 11 5" xfId="34120" xr:uid="{00000000-0005-0000-0000-000048850000}"/>
    <cellStyle name="常规 2 5 11 5 2" xfId="34121" xr:uid="{00000000-0005-0000-0000-000049850000}"/>
    <cellStyle name="常规 2 5 11 5 3" xfId="34122" xr:uid="{00000000-0005-0000-0000-00004A850000}"/>
    <cellStyle name="常规 2 5 11 5 4" xfId="34123" xr:uid="{00000000-0005-0000-0000-00004B850000}"/>
    <cellStyle name="常规 2 5 11 6" xfId="34124" xr:uid="{00000000-0005-0000-0000-00004C850000}"/>
    <cellStyle name="常规 2 5 11 7" xfId="34125" xr:uid="{00000000-0005-0000-0000-00004D850000}"/>
    <cellStyle name="常规 2 5 11 8" xfId="34126" xr:uid="{00000000-0005-0000-0000-00004E850000}"/>
    <cellStyle name="常规 2 5 11 9" xfId="34127" xr:uid="{00000000-0005-0000-0000-00004F850000}"/>
    <cellStyle name="常规 2 5 12" xfId="34128" xr:uid="{00000000-0005-0000-0000-000050850000}"/>
    <cellStyle name="常规 2 5 12 2" xfId="34129" xr:uid="{00000000-0005-0000-0000-000051850000}"/>
    <cellStyle name="常规 2 5 12 2 2" xfId="34130" xr:uid="{00000000-0005-0000-0000-000052850000}"/>
    <cellStyle name="常规 2 5 12 2 2 2" xfId="34131" xr:uid="{00000000-0005-0000-0000-000053850000}"/>
    <cellStyle name="常规 2 5 12 2 2 2 2" xfId="34132" xr:uid="{00000000-0005-0000-0000-000054850000}"/>
    <cellStyle name="常规 2 5 12 2 2 2 3" xfId="34133" xr:uid="{00000000-0005-0000-0000-000055850000}"/>
    <cellStyle name="常规 2 5 12 2 2 2 4" xfId="34134" xr:uid="{00000000-0005-0000-0000-000056850000}"/>
    <cellStyle name="常规 2 5 12 2 2 3" xfId="34135" xr:uid="{00000000-0005-0000-0000-000057850000}"/>
    <cellStyle name="常规 2 5 12 2 2 4" xfId="34136" xr:uid="{00000000-0005-0000-0000-000058850000}"/>
    <cellStyle name="常规 2 5 12 2 2 5" xfId="34137" xr:uid="{00000000-0005-0000-0000-000059850000}"/>
    <cellStyle name="常规 2 5 12 2 3" xfId="34138" xr:uid="{00000000-0005-0000-0000-00005A850000}"/>
    <cellStyle name="常规 2 5 12 2 3 2" xfId="34139" xr:uid="{00000000-0005-0000-0000-00005B850000}"/>
    <cellStyle name="常规 2 5 12 2 3 2 2" xfId="34140" xr:uid="{00000000-0005-0000-0000-00005C850000}"/>
    <cellStyle name="常规 2 5 12 2 3 2 3" xfId="34141" xr:uid="{00000000-0005-0000-0000-00005D850000}"/>
    <cellStyle name="常规 2 5 12 2 3 2 4" xfId="34142" xr:uid="{00000000-0005-0000-0000-00005E850000}"/>
    <cellStyle name="常规 2 5 12 2 3 3" xfId="34143" xr:uid="{00000000-0005-0000-0000-00005F850000}"/>
    <cellStyle name="常规 2 5 12 2 3 4" xfId="34144" xr:uid="{00000000-0005-0000-0000-000060850000}"/>
    <cellStyle name="常规 2 5 12 2 3 5" xfId="34145" xr:uid="{00000000-0005-0000-0000-000061850000}"/>
    <cellStyle name="常规 2 5 12 2 4" xfId="34146" xr:uid="{00000000-0005-0000-0000-000062850000}"/>
    <cellStyle name="常规 2 5 12 2 4 2" xfId="34147" xr:uid="{00000000-0005-0000-0000-000063850000}"/>
    <cellStyle name="常规 2 5 12 2 4 3" xfId="34148" xr:uid="{00000000-0005-0000-0000-000064850000}"/>
    <cellStyle name="常规 2 5 12 2 4 4" xfId="34149" xr:uid="{00000000-0005-0000-0000-000065850000}"/>
    <cellStyle name="常规 2 5 12 2 5" xfId="34150" xr:uid="{00000000-0005-0000-0000-000066850000}"/>
    <cellStyle name="常规 2 5 12 2 6" xfId="34151" xr:uid="{00000000-0005-0000-0000-000067850000}"/>
    <cellStyle name="常规 2 5 12 2 7" xfId="34152" xr:uid="{00000000-0005-0000-0000-000068850000}"/>
    <cellStyle name="常规 2 5 12 3" xfId="34153" xr:uid="{00000000-0005-0000-0000-000069850000}"/>
    <cellStyle name="常规 2 5 12 3 2" xfId="34154" xr:uid="{00000000-0005-0000-0000-00006A850000}"/>
    <cellStyle name="常规 2 5 12 3 2 2" xfId="34155" xr:uid="{00000000-0005-0000-0000-00006B850000}"/>
    <cellStyle name="常规 2 5 12 3 2 3" xfId="34156" xr:uid="{00000000-0005-0000-0000-00006C850000}"/>
    <cellStyle name="常规 2 5 12 3 2 4" xfId="34157" xr:uid="{00000000-0005-0000-0000-00006D850000}"/>
    <cellStyle name="常规 2 5 12 3 3" xfId="34158" xr:uid="{00000000-0005-0000-0000-00006E850000}"/>
    <cellStyle name="常规 2 5 12 3 4" xfId="34159" xr:uid="{00000000-0005-0000-0000-00006F850000}"/>
    <cellStyle name="常规 2 5 12 3 5" xfId="34160" xr:uid="{00000000-0005-0000-0000-000070850000}"/>
    <cellStyle name="常规 2 5 12 4" xfId="34161" xr:uid="{00000000-0005-0000-0000-000071850000}"/>
    <cellStyle name="常规 2 5 12 4 2" xfId="34162" xr:uid="{00000000-0005-0000-0000-000072850000}"/>
    <cellStyle name="常规 2 5 12 4 2 2" xfId="34163" xr:uid="{00000000-0005-0000-0000-000073850000}"/>
    <cellStyle name="常规 2 5 12 4 2 3" xfId="34164" xr:uid="{00000000-0005-0000-0000-000074850000}"/>
    <cellStyle name="常规 2 5 12 4 2 4" xfId="34165" xr:uid="{00000000-0005-0000-0000-000075850000}"/>
    <cellStyle name="常规 2 5 12 4 3" xfId="34166" xr:uid="{00000000-0005-0000-0000-000076850000}"/>
    <cellStyle name="常规 2 5 12 4 4" xfId="34167" xr:uid="{00000000-0005-0000-0000-000077850000}"/>
    <cellStyle name="常规 2 5 12 4 5" xfId="34168" xr:uid="{00000000-0005-0000-0000-000078850000}"/>
    <cellStyle name="常规 2 5 12 5" xfId="34169" xr:uid="{00000000-0005-0000-0000-000079850000}"/>
    <cellStyle name="常规 2 5 12 5 2" xfId="34170" xr:uid="{00000000-0005-0000-0000-00007A850000}"/>
    <cellStyle name="常规 2 5 12 5 3" xfId="34171" xr:uid="{00000000-0005-0000-0000-00007B850000}"/>
    <cellStyle name="常规 2 5 12 5 4" xfId="34172" xr:uid="{00000000-0005-0000-0000-00007C850000}"/>
    <cellStyle name="常规 2 5 12 6" xfId="34173" xr:uid="{00000000-0005-0000-0000-00007D850000}"/>
    <cellStyle name="常规 2 5 12 7" xfId="34174" xr:uid="{00000000-0005-0000-0000-00007E850000}"/>
    <cellStyle name="常规 2 5 12 8" xfId="34175" xr:uid="{00000000-0005-0000-0000-00007F850000}"/>
    <cellStyle name="常规 2 5 13" xfId="34176" xr:uid="{00000000-0005-0000-0000-000080850000}"/>
    <cellStyle name="常规 2 5 13 2" xfId="34177" xr:uid="{00000000-0005-0000-0000-000081850000}"/>
    <cellStyle name="常规 2 5 13 2 2" xfId="34178" xr:uid="{00000000-0005-0000-0000-000082850000}"/>
    <cellStyle name="常规 2 5 13 2 2 2" xfId="34179" xr:uid="{00000000-0005-0000-0000-000083850000}"/>
    <cellStyle name="常规 2 5 13 2 2 2 2" xfId="34180" xr:uid="{00000000-0005-0000-0000-000084850000}"/>
    <cellStyle name="常规 2 5 13 2 2 2 3" xfId="34181" xr:uid="{00000000-0005-0000-0000-000085850000}"/>
    <cellStyle name="常规 2 5 13 2 2 2 4" xfId="34182" xr:uid="{00000000-0005-0000-0000-000086850000}"/>
    <cellStyle name="常规 2 5 13 2 2 3" xfId="34183" xr:uid="{00000000-0005-0000-0000-000087850000}"/>
    <cellStyle name="常规 2 5 13 2 2 4" xfId="34184" xr:uid="{00000000-0005-0000-0000-000088850000}"/>
    <cellStyle name="常规 2 5 13 2 2 5" xfId="34185" xr:uid="{00000000-0005-0000-0000-000089850000}"/>
    <cellStyle name="常规 2 5 13 2 3" xfId="34186" xr:uid="{00000000-0005-0000-0000-00008A850000}"/>
    <cellStyle name="常规 2 5 13 2 3 2" xfId="34187" xr:uid="{00000000-0005-0000-0000-00008B850000}"/>
    <cellStyle name="常规 2 5 13 2 3 2 2" xfId="34188" xr:uid="{00000000-0005-0000-0000-00008C850000}"/>
    <cellStyle name="常规 2 5 13 2 3 2 3" xfId="34189" xr:uid="{00000000-0005-0000-0000-00008D850000}"/>
    <cellStyle name="常规 2 5 13 2 3 2 4" xfId="34190" xr:uid="{00000000-0005-0000-0000-00008E850000}"/>
    <cellStyle name="常规 2 5 13 2 3 3" xfId="34191" xr:uid="{00000000-0005-0000-0000-00008F850000}"/>
    <cellStyle name="常规 2 5 13 2 3 4" xfId="34192" xr:uid="{00000000-0005-0000-0000-000090850000}"/>
    <cellStyle name="常规 2 5 13 2 3 5" xfId="34193" xr:uid="{00000000-0005-0000-0000-000091850000}"/>
    <cellStyle name="常规 2 5 13 2 4" xfId="34194" xr:uid="{00000000-0005-0000-0000-000092850000}"/>
    <cellStyle name="常规 2 5 13 2 4 2" xfId="34195" xr:uid="{00000000-0005-0000-0000-000093850000}"/>
    <cellStyle name="常规 2 5 13 2 4 3" xfId="34196" xr:uid="{00000000-0005-0000-0000-000094850000}"/>
    <cellStyle name="常规 2 5 13 2 4 4" xfId="34197" xr:uid="{00000000-0005-0000-0000-000095850000}"/>
    <cellStyle name="常规 2 5 13 2 5" xfId="34198" xr:uid="{00000000-0005-0000-0000-000096850000}"/>
    <cellStyle name="常规 2 5 13 2 6" xfId="34199" xr:uid="{00000000-0005-0000-0000-000097850000}"/>
    <cellStyle name="常规 2 5 13 2 7" xfId="34200" xr:uid="{00000000-0005-0000-0000-000098850000}"/>
    <cellStyle name="常规 2 5 13 3" xfId="34201" xr:uid="{00000000-0005-0000-0000-000099850000}"/>
    <cellStyle name="常规 2 5 13 3 2" xfId="34202" xr:uid="{00000000-0005-0000-0000-00009A850000}"/>
    <cellStyle name="常规 2 5 13 3 2 2" xfId="34203" xr:uid="{00000000-0005-0000-0000-00009B850000}"/>
    <cellStyle name="常规 2 5 13 3 2 3" xfId="34204" xr:uid="{00000000-0005-0000-0000-00009C850000}"/>
    <cellStyle name="常规 2 5 13 3 2 4" xfId="34205" xr:uid="{00000000-0005-0000-0000-00009D850000}"/>
    <cellStyle name="常规 2 5 13 3 3" xfId="34206" xr:uid="{00000000-0005-0000-0000-00009E850000}"/>
    <cellStyle name="常规 2 5 13 3 4" xfId="34207" xr:uid="{00000000-0005-0000-0000-00009F850000}"/>
    <cellStyle name="常规 2 5 13 3 5" xfId="34208" xr:uid="{00000000-0005-0000-0000-0000A0850000}"/>
    <cellStyle name="常规 2 5 13 4" xfId="34209" xr:uid="{00000000-0005-0000-0000-0000A1850000}"/>
    <cellStyle name="常规 2 5 13 4 2" xfId="34210" xr:uid="{00000000-0005-0000-0000-0000A2850000}"/>
    <cellStyle name="常规 2 5 13 4 2 2" xfId="34211" xr:uid="{00000000-0005-0000-0000-0000A3850000}"/>
    <cellStyle name="常规 2 5 13 4 2 3" xfId="34212" xr:uid="{00000000-0005-0000-0000-0000A4850000}"/>
    <cellStyle name="常规 2 5 13 4 2 4" xfId="34213" xr:uid="{00000000-0005-0000-0000-0000A5850000}"/>
    <cellStyle name="常规 2 5 13 4 3" xfId="34214" xr:uid="{00000000-0005-0000-0000-0000A6850000}"/>
    <cellStyle name="常规 2 5 13 4 4" xfId="34215" xr:uid="{00000000-0005-0000-0000-0000A7850000}"/>
    <cellStyle name="常规 2 5 13 4 5" xfId="34216" xr:uid="{00000000-0005-0000-0000-0000A8850000}"/>
    <cellStyle name="常规 2 5 13 5" xfId="34217" xr:uid="{00000000-0005-0000-0000-0000A9850000}"/>
    <cellStyle name="常规 2 5 13 5 2" xfId="34218" xr:uid="{00000000-0005-0000-0000-0000AA850000}"/>
    <cellStyle name="常规 2 5 13 5 3" xfId="34219" xr:uid="{00000000-0005-0000-0000-0000AB850000}"/>
    <cellStyle name="常规 2 5 13 5 4" xfId="34220" xr:uid="{00000000-0005-0000-0000-0000AC850000}"/>
    <cellStyle name="常规 2 5 13 6" xfId="34221" xr:uid="{00000000-0005-0000-0000-0000AD850000}"/>
    <cellStyle name="常规 2 5 13 7" xfId="34222" xr:uid="{00000000-0005-0000-0000-0000AE850000}"/>
    <cellStyle name="常规 2 5 13 8" xfId="34223" xr:uid="{00000000-0005-0000-0000-0000AF850000}"/>
    <cellStyle name="常规 2 5 14" xfId="34224" xr:uid="{00000000-0005-0000-0000-0000B0850000}"/>
    <cellStyle name="常规 2 5 14 2" xfId="34225" xr:uid="{00000000-0005-0000-0000-0000B1850000}"/>
    <cellStyle name="常规 2 5 14 2 2" xfId="34226" xr:uid="{00000000-0005-0000-0000-0000B2850000}"/>
    <cellStyle name="常规 2 5 14 2 2 2" xfId="34227" xr:uid="{00000000-0005-0000-0000-0000B3850000}"/>
    <cellStyle name="常规 2 5 14 2 2 2 2" xfId="34228" xr:uid="{00000000-0005-0000-0000-0000B4850000}"/>
    <cellStyle name="常规 2 5 14 2 2 2 3" xfId="34229" xr:uid="{00000000-0005-0000-0000-0000B5850000}"/>
    <cellStyle name="常规 2 5 14 2 2 2 4" xfId="34230" xr:uid="{00000000-0005-0000-0000-0000B6850000}"/>
    <cellStyle name="常规 2 5 14 2 2 3" xfId="34231" xr:uid="{00000000-0005-0000-0000-0000B7850000}"/>
    <cellStyle name="常规 2 5 14 2 2 4" xfId="34232" xr:uid="{00000000-0005-0000-0000-0000B8850000}"/>
    <cellStyle name="常规 2 5 14 2 2 5" xfId="34233" xr:uid="{00000000-0005-0000-0000-0000B9850000}"/>
    <cellStyle name="常规 2 5 14 2 3" xfId="34234" xr:uid="{00000000-0005-0000-0000-0000BA850000}"/>
    <cellStyle name="常规 2 5 14 2 3 2" xfId="34235" xr:uid="{00000000-0005-0000-0000-0000BB850000}"/>
    <cellStyle name="常规 2 5 14 2 3 2 2" xfId="34236" xr:uid="{00000000-0005-0000-0000-0000BC850000}"/>
    <cellStyle name="常规 2 5 14 2 3 2 3" xfId="34237" xr:uid="{00000000-0005-0000-0000-0000BD850000}"/>
    <cellStyle name="常规 2 5 14 2 3 2 4" xfId="34238" xr:uid="{00000000-0005-0000-0000-0000BE850000}"/>
    <cellStyle name="常规 2 5 14 2 3 3" xfId="34239" xr:uid="{00000000-0005-0000-0000-0000BF850000}"/>
    <cellStyle name="常规 2 5 14 2 3 4" xfId="34240" xr:uid="{00000000-0005-0000-0000-0000C0850000}"/>
    <cellStyle name="常规 2 5 14 2 3 5" xfId="34241" xr:uid="{00000000-0005-0000-0000-0000C1850000}"/>
    <cellStyle name="常规 2 5 14 2 4" xfId="34242" xr:uid="{00000000-0005-0000-0000-0000C2850000}"/>
    <cellStyle name="常规 2 5 14 2 4 2" xfId="34243" xr:uid="{00000000-0005-0000-0000-0000C3850000}"/>
    <cellStyle name="常规 2 5 14 2 4 3" xfId="34244" xr:uid="{00000000-0005-0000-0000-0000C4850000}"/>
    <cellStyle name="常规 2 5 14 2 4 4" xfId="34245" xr:uid="{00000000-0005-0000-0000-0000C5850000}"/>
    <cellStyle name="常规 2 5 14 2 5" xfId="34246" xr:uid="{00000000-0005-0000-0000-0000C6850000}"/>
    <cellStyle name="常规 2 5 14 2 6" xfId="34247" xr:uid="{00000000-0005-0000-0000-0000C7850000}"/>
    <cellStyle name="常规 2 5 14 2 7" xfId="34248" xr:uid="{00000000-0005-0000-0000-0000C8850000}"/>
    <cellStyle name="常规 2 5 14 3" xfId="34249" xr:uid="{00000000-0005-0000-0000-0000C9850000}"/>
    <cellStyle name="常规 2 5 14 3 2" xfId="34250" xr:uid="{00000000-0005-0000-0000-0000CA850000}"/>
    <cellStyle name="常规 2 5 14 3 2 2" xfId="34251" xr:uid="{00000000-0005-0000-0000-0000CB850000}"/>
    <cellStyle name="常规 2 5 14 3 2 3" xfId="34252" xr:uid="{00000000-0005-0000-0000-0000CC850000}"/>
    <cellStyle name="常规 2 5 14 3 2 4" xfId="34253" xr:uid="{00000000-0005-0000-0000-0000CD850000}"/>
    <cellStyle name="常规 2 5 14 3 3" xfId="34254" xr:uid="{00000000-0005-0000-0000-0000CE850000}"/>
    <cellStyle name="常规 2 5 14 3 4" xfId="34255" xr:uid="{00000000-0005-0000-0000-0000CF850000}"/>
    <cellStyle name="常规 2 5 14 3 5" xfId="34256" xr:uid="{00000000-0005-0000-0000-0000D0850000}"/>
    <cellStyle name="常规 2 5 14 4" xfId="34257" xr:uid="{00000000-0005-0000-0000-0000D1850000}"/>
    <cellStyle name="常规 2 5 14 4 2" xfId="34258" xr:uid="{00000000-0005-0000-0000-0000D2850000}"/>
    <cellStyle name="常规 2 5 14 4 2 2" xfId="34259" xr:uid="{00000000-0005-0000-0000-0000D3850000}"/>
    <cellStyle name="常规 2 5 14 4 2 3" xfId="34260" xr:uid="{00000000-0005-0000-0000-0000D4850000}"/>
    <cellStyle name="常规 2 5 14 4 2 4" xfId="34261" xr:uid="{00000000-0005-0000-0000-0000D5850000}"/>
    <cellStyle name="常规 2 5 14 4 3" xfId="34262" xr:uid="{00000000-0005-0000-0000-0000D6850000}"/>
    <cellStyle name="常规 2 5 14 4 4" xfId="34263" xr:uid="{00000000-0005-0000-0000-0000D7850000}"/>
    <cellStyle name="常规 2 5 14 4 5" xfId="34264" xr:uid="{00000000-0005-0000-0000-0000D8850000}"/>
    <cellStyle name="常规 2 5 14 5" xfId="34265" xr:uid="{00000000-0005-0000-0000-0000D9850000}"/>
    <cellStyle name="常规 2 5 14 5 2" xfId="34266" xr:uid="{00000000-0005-0000-0000-0000DA850000}"/>
    <cellStyle name="常规 2 5 14 5 3" xfId="34267" xr:uid="{00000000-0005-0000-0000-0000DB850000}"/>
    <cellStyle name="常规 2 5 14 5 4" xfId="34268" xr:uid="{00000000-0005-0000-0000-0000DC850000}"/>
    <cellStyle name="常规 2 5 14 6" xfId="34269" xr:uid="{00000000-0005-0000-0000-0000DD850000}"/>
    <cellStyle name="常规 2 5 14 7" xfId="34270" xr:uid="{00000000-0005-0000-0000-0000DE850000}"/>
    <cellStyle name="常规 2 5 14 8" xfId="34271" xr:uid="{00000000-0005-0000-0000-0000DF850000}"/>
    <cellStyle name="常规 2 5 15" xfId="34272" xr:uid="{00000000-0005-0000-0000-0000E0850000}"/>
    <cellStyle name="常规 2 5 15 2" xfId="34273" xr:uid="{00000000-0005-0000-0000-0000E1850000}"/>
    <cellStyle name="常规 2 5 15 2 2" xfId="34274" xr:uid="{00000000-0005-0000-0000-0000E2850000}"/>
    <cellStyle name="常规 2 5 15 2 3" xfId="34275" xr:uid="{00000000-0005-0000-0000-0000E3850000}"/>
    <cellStyle name="常规 2 5 15 2 4" xfId="34276" xr:uid="{00000000-0005-0000-0000-0000E4850000}"/>
    <cellStyle name="常规 2 5 15 3" xfId="34277" xr:uid="{00000000-0005-0000-0000-0000E5850000}"/>
    <cellStyle name="常规 2 5 15 4" xfId="34278" xr:uid="{00000000-0005-0000-0000-0000E6850000}"/>
    <cellStyle name="常规 2 5 15 5" xfId="34279" xr:uid="{00000000-0005-0000-0000-0000E7850000}"/>
    <cellStyle name="常规 2 5 16" xfId="34280" xr:uid="{00000000-0005-0000-0000-0000E8850000}"/>
    <cellStyle name="常规 2 5 16 2" xfId="34281" xr:uid="{00000000-0005-0000-0000-0000E9850000}"/>
    <cellStyle name="常规 2 5 16 2 2" xfId="34282" xr:uid="{00000000-0005-0000-0000-0000EA850000}"/>
    <cellStyle name="常规 2 5 16 2 3" xfId="34283" xr:uid="{00000000-0005-0000-0000-0000EB850000}"/>
    <cellStyle name="常规 2 5 16 2 4" xfId="34284" xr:uid="{00000000-0005-0000-0000-0000EC850000}"/>
    <cellStyle name="常规 2 5 16 3" xfId="34285" xr:uid="{00000000-0005-0000-0000-0000ED850000}"/>
    <cellStyle name="常规 2 5 16 4" xfId="34286" xr:uid="{00000000-0005-0000-0000-0000EE850000}"/>
    <cellStyle name="常规 2 5 16 5" xfId="34287" xr:uid="{00000000-0005-0000-0000-0000EF850000}"/>
    <cellStyle name="常规 2 5 17" xfId="34288" xr:uid="{00000000-0005-0000-0000-0000F0850000}"/>
    <cellStyle name="常规 2 5 17 2" xfId="34289" xr:uid="{00000000-0005-0000-0000-0000F1850000}"/>
    <cellStyle name="常规 2 5 17 3" xfId="34290" xr:uid="{00000000-0005-0000-0000-0000F2850000}"/>
    <cellStyle name="常规 2 5 17 4" xfId="34291" xr:uid="{00000000-0005-0000-0000-0000F3850000}"/>
    <cellStyle name="常规 2 5 18" xfId="34292" xr:uid="{00000000-0005-0000-0000-0000F4850000}"/>
    <cellStyle name="常规 2 5 19" xfId="34293" xr:uid="{00000000-0005-0000-0000-0000F5850000}"/>
    <cellStyle name="常规 2 5 2" xfId="34294" xr:uid="{00000000-0005-0000-0000-0000F6850000}"/>
    <cellStyle name="常规 2 5 2 10" xfId="34295" xr:uid="{00000000-0005-0000-0000-0000F7850000}"/>
    <cellStyle name="常规 2 5 2 10 2" xfId="34296" xr:uid="{00000000-0005-0000-0000-0000F8850000}"/>
    <cellStyle name="常规 2 5 2 11" xfId="34297" xr:uid="{00000000-0005-0000-0000-0000F9850000}"/>
    <cellStyle name="常规 2 5 2 12" xfId="34298" xr:uid="{00000000-0005-0000-0000-0000FA850000}"/>
    <cellStyle name="常规 2 5 2 12 2" xfId="34299" xr:uid="{00000000-0005-0000-0000-0000FB850000}"/>
    <cellStyle name="常规 2 5 2 2" xfId="34300" xr:uid="{00000000-0005-0000-0000-0000FC850000}"/>
    <cellStyle name="常规 2 5 2 2 10" xfId="34301" xr:uid="{00000000-0005-0000-0000-0000FD850000}"/>
    <cellStyle name="常规 2 5 2 2 11" xfId="34302" xr:uid="{00000000-0005-0000-0000-0000FE850000}"/>
    <cellStyle name="常规 2 5 2 2 11 2" xfId="34303" xr:uid="{00000000-0005-0000-0000-0000FF850000}"/>
    <cellStyle name="常规 2 5 2 2 2" xfId="34304" xr:uid="{00000000-0005-0000-0000-000000860000}"/>
    <cellStyle name="常规 2 5 2 2 2 10" xfId="34305" xr:uid="{00000000-0005-0000-0000-000001860000}"/>
    <cellStyle name="常规 2 5 2 2 2 10 2" xfId="34306" xr:uid="{00000000-0005-0000-0000-000002860000}"/>
    <cellStyle name="常规 2 5 2 2 2 10 3" xfId="34307" xr:uid="{00000000-0005-0000-0000-000003860000}"/>
    <cellStyle name="常规 2 5 2 2 2 2" xfId="34308" xr:uid="{00000000-0005-0000-0000-000004860000}"/>
    <cellStyle name="常规 2 5 2 2 2 2 2" xfId="34309" xr:uid="{00000000-0005-0000-0000-000005860000}"/>
    <cellStyle name="常规 2 5 2 2 2 2 2 2" xfId="34310" xr:uid="{00000000-0005-0000-0000-000006860000}"/>
    <cellStyle name="常规 2 5 2 2 2 2 2 3" xfId="34311" xr:uid="{00000000-0005-0000-0000-000007860000}"/>
    <cellStyle name="常规 2 5 2 2 2 2 2 4" xfId="34312" xr:uid="{00000000-0005-0000-0000-000008860000}"/>
    <cellStyle name="常规 2 5 2 2 2 2 2 5" xfId="34313" xr:uid="{00000000-0005-0000-0000-000009860000}"/>
    <cellStyle name="常规 2 5 2 2 2 2 2 5 2" xfId="34314" xr:uid="{00000000-0005-0000-0000-00000A860000}"/>
    <cellStyle name="常规 2 5 2 2 2 2 3" xfId="34315" xr:uid="{00000000-0005-0000-0000-00000B860000}"/>
    <cellStyle name="常规 2 5 2 2 2 2 3 2" xfId="34316" xr:uid="{00000000-0005-0000-0000-00000C860000}"/>
    <cellStyle name="常规 2 5 2 2 2 2 3 2 2" xfId="34317" xr:uid="{00000000-0005-0000-0000-00000D860000}"/>
    <cellStyle name="常规 2 5 2 2 2 2 4" xfId="34318" xr:uid="{00000000-0005-0000-0000-00000E860000}"/>
    <cellStyle name="常规 2 5 2 2 2 2 4 2" xfId="34319" xr:uid="{00000000-0005-0000-0000-00000F860000}"/>
    <cellStyle name="常规 2 5 2 2 2 2 4 2 2" xfId="34320" xr:uid="{00000000-0005-0000-0000-000010860000}"/>
    <cellStyle name="常规 2 5 2 2 2 2 4 3" xfId="34321" xr:uid="{00000000-0005-0000-0000-000011860000}"/>
    <cellStyle name="常规 2 5 2 2 2 2 5" xfId="34322" xr:uid="{00000000-0005-0000-0000-000012860000}"/>
    <cellStyle name="常规 2 5 2 2 2 2 5 2" xfId="34323" xr:uid="{00000000-0005-0000-0000-000013860000}"/>
    <cellStyle name="常规 2 5 2 2 2 2 5 3" xfId="34324" xr:uid="{00000000-0005-0000-0000-000014860000}"/>
    <cellStyle name="常规 2 5 2 2 2 2 6" xfId="34325" xr:uid="{00000000-0005-0000-0000-000015860000}"/>
    <cellStyle name="常规 2 5 2 2 2 2 6 2" xfId="34326" xr:uid="{00000000-0005-0000-0000-000016860000}"/>
    <cellStyle name="常规 2 5 2 2 2 2 7" xfId="34327" xr:uid="{00000000-0005-0000-0000-000017860000}"/>
    <cellStyle name="常规 2 5 2 2 2 3" xfId="34328" xr:uid="{00000000-0005-0000-0000-000018860000}"/>
    <cellStyle name="常规 2 5 2 2 2 3 2" xfId="34329" xr:uid="{00000000-0005-0000-0000-000019860000}"/>
    <cellStyle name="常规 2 5 2 2 2 3 2 2" xfId="34330" xr:uid="{00000000-0005-0000-0000-00001A860000}"/>
    <cellStyle name="常规 2 5 2 2 2 3 2 2 2" xfId="34331" xr:uid="{00000000-0005-0000-0000-00001B860000}"/>
    <cellStyle name="常规 2 5 2 2 2 3 2 3" xfId="34332" xr:uid="{00000000-0005-0000-0000-00001C860000}"/>
    <cellStyle name="常规 2 5 2 2 2 3 2 4" xfId="34333" xr:uid="{00000000-0005-0000-0000-00001D860000}"/>
    <cellStyle name="常规 2 5 2 2 2 3 2 5" xfId="34334" xr:uid="{00000000-0005-0000-0000-00001E860000}"/>
    <cellStyle name="常规 2 5 2 2 2 3 2 5 2" xfId="34335" xr:uid="{00000000-0005-0000-0000-00001F860000}"/>
    <cellStyle name="常规 2 5 2 2 2 3 2 6" xfId="34336" xr:uid="{00000000-0005-0000-0000-000020860000}"/>
    <cellStyle name="常规 2 5 2 2 2 3 3" xfId="34337" xr:uid="{00000000-0005-0000-0000-000021860000}"/>
    <cellStyle name="常规 2 5 2 2 2 3 3 2" xfId="34338" xr:uid="{00000000-0005-0000-0000-000022860000}"/>
    <cellStyle name="常规 2 5 2 2 2 3 3 2 2" xfId="34339" xr:uid="{00000000-0005-0000-0000-000023860000}"/>
    <cellStyle name="常规 2 5 2 2 2 3 4" xfId="34340" xr:uid="{00000000-0005-0000-0000-000024860000}"/>
    <cellStyle name="常规 2 5 2 2 2 3 4 2" xfId="34341" xr:uid="{00000000-0005-0000-0000-000025860000}"/>
    <cellStyle name="常规 2 5 2 2 2 3 4 3" xfId="34342" xr:uid="{00000000-0005-0000-0000-000026860000}"/>
    <cellStyle name="常规 2 5 2 2 2 3 5" xfId="34343" xr:uid="{00000000-0005-0000-0000-000027860000}"/>
    <cellStyle name="常规 2 5 2 2 2 3 5 2" xfId="34344" xr:uid="{00000000-0005-0000-0000-000028860000}"/>
    <cellStyle name="常规 2 5 2 2 2 3 6" xfId="34345" xr:uid="{00000000-0005-0000-0000-000029860000}"/>
    <cellStyle name="常规 2 5 2 2 2 3 6 2" xfId="34346" xr:uid="{00000000-0005-0000-0000-00002A860000}"/>
    <cellStyle name="常规 2 5 2 2 2 3 7" xfId="34347" xr:uid="{00000000-0005-0000-0000-00002B860000}"/>
    <cellStyle name="常规 2 5 2 2 2 4" xfId="34348" xr:uid="{00000000-0005-0000-0000-00002C860000}"/>
    <cellStyle name="常规 2 5 2 2 2 4 2" xfId="34349" xr:uid="{00000000-0005-0000-0000-00002D860000}"/>
    <cellStyle name="常规 2 5 2 2 2 4 2 2" xfId="34350" xr:uid="{00000000-0005-0000-0000-00002E860000}"/>
    <cellStyle name="常规 2 5 2 2 2 4 2 2 2" xfId="34351" xr:uid="{00000000-0005-0000-0000-00002F860000}"/>
    <cellStyle name="常规 2 5 2 2 2 4 2 3" xfId="34352" xr:uid="{00000000-0005-0000-0000-000030860000}"/>
    <cellStyle name="常规 2 5 2 2 2 4 3" xfId="34353" xr:uid="{00000000-0005-0000-0000-000031860000}"/>
    <cellStyle name="常规 2 5 2 2 2 4 3 2" xfId="34354" xr:uid="{00000000-0005-0000-0000-000032860000}"/>
    <cellStyle name="常规 2 5 2 2 2 4 3 2 2" xfId="34355" xr:uid="{00000000-0005-0000-0000-000033860000}"/>
    <cellStyle name="常规 2 5 2 2 2 4 4" xfId="34356" xr:uid="{00000000-0005-0000-0000-000034860000}"/>
    <cellStyle name="常规 2 5 2 2 2 4 4 2" xfId="34357" xr:uid="{00000000-0005-0000-0000-000035860000}"/>
    <cellStyle name="常规 2 5 2 2 2 4 4 3" xfId="34358" xr:uid="{00000000-0005-0000-0000-000036860000}"/>
    <cellStyle name="常规 2 5 2 2 2 4 5" xfId="34359" xr:uid="{00000000-0005-0000-0000-000037860000}"/>
    <cellStyle name="常规 2 5 2 2 2 4 5 2" xfId="34360" xr:uid="{00000000-0005-0000-0000-000038860000}"/>
    <cellStyle name="常规 2 5 2 2 2 4 6" xfId="34361" xr:uid="{00000000-0005-0000-0000-000039860000}"/>
    <cellStyle name="常规 2 5 2 2 2 5" xfId="34362" xr:uid="{00000000-0005-0000-0000-00003A860000}"/>
    <cellStyle name="常规 2 5 2 2 2 5 2" xfId="34363" xr:uid="{00000000-0005-0000-0000-00003B860000}"/>
    <cellStyle name="常规 2 5 2 2 2 5 2 2" xfId="34364" xr:uid="{00000000-0005-0000-0000-00003C860000}"/>
    <cellStyle name="常规 2 5 2 2 2 6" xfId="34365" xr:uid="{00000000-0005-0000-0000-00003D860000}"/>
    <cellStyle name="常规 2 5 2 2 2 6 2" xfId="34366" xr:uid="{00000000-0005-0000-0000-00003E860000}"/>
    <cellStyle name="常规 2 5 2 2 2 6 2 2" xfId="34367" xr:uid="{00000000-0005-0000-0000-00003F860000}"/>
    <cellStyle name="常规 2 5 2 2 2 7" xfId="34368" xr:uid="{00000000-0005-0000-0000-000040860000}"/>
    <cellStyle name="常规 2 5 2 2 2 7 2" xfId="34369" xr:uid="{00000000-0005-0000-0000-000041860000}"/>
    <cellStyle name="常规 2 5 2 2 2 7 2 2" xfId="34370" xr:uid="{00000000-0005-0000-0000-000042860000}"/>
    <cellStyle name="常规 2 5 2 2 2 8" xfId="34371" xr:uid="{00000000-0005-0000-0000-000043860000}"/>
    <cellStyle name="常规 2 5 2 2 2 8 2" xfId="34372" xr:uid="{00000000-0005-0000-0000-000044860000}"/>
    <cellStyle name="常规 2 5 2 2 2 8 2 2" xfId="34373" xr:uid="{00000000-0005-0000-0000-000045860000}"/>
    <cellStyle name="常规 2 5 2 2 2 9" xfId="34374" xr:uid="{00000000-0005-0000-0000-000046860000}"/>
    <cellStyle name="常规 2 5 2 2 2 9 2" xfId="34375" xr:uid="{00000000-0005-0000-0000-000047860000}"/>
    <cellStyle name="常规 2 5 2 2 2 9 3" xfId="34376" xr:uid="{00000000-0005-0000-0000-000048860000}"/>
    <cellStyle name="常规 2 5 2 2 3" xfId="34377" xr:uid="{00000000-0005-0000-0000-000049860000}"/>
    <cellStyle name="常规 2 5 2 2 3 2" xfId="34378" xr:uid="{00000000-0005-0000-0000-00004A860000}"/>
    <cellStyle name="常规 2 5 2 2 3 2 2" xfId="34379" xr:uid="{00000000-0005-0000-0000-00004B860000}"/>
    <cellStyle name="常规 2 5 2 2 3 2 3" xfId="34380" xr:uid="{00000000-0005-0000-0000-00004C860000}"/>
    <cellStyle name="常规 2 5 2 2 3 2 4" xfId="34381" xr:uid="{00000000-0005-0000-0000-00004D860000}"/>
    <cellStyle name="常规 2 5 2 2 3 2 5" xfId="34382" xr:uid="{00000000-0005-0000-0000-00004E860000}"/>
    <cellStyle name="常规 2 5 2 2 3 2 5 2" xfId="34383" xr:uid="{00000000-0005-0000-0000-00004F860000}"/>
    <cellStyle name="常规 2 5 2 2 3 3" xfId="34384" xr:uid="{00000000-0005-0000-0000-000050860000}"/>
    <cellStyle name="常规 2 5 2 2 3 3 2" xfId="34385" xr:uid="{00000000-0005-0000-0000-000051860000}"/>
    <cellStyle name="常规 2 5 2 2 3 3 2 2" xfId="34386" xr:uid="{00000000-0005-0000-0000-000052860000}"/>
    <cellStyle name="常规 2 5 2 2 3 4" xfId="34387" xr:uid="{00000000-0005-0000-0000-000053860000}"/>
    <cellStyle name="常规 2 5 2 2 3 4 2" xfId="34388" xr:uid="{00000000-0005-0000-0000-000054860000}"/>
    <cellStyle name="常规 2 5 2 2 3 4 2 2" xfId="34389" xr:uid="{00000000-0005-0000-0000-000055860000}"/>
    <cellStyle name="常规 2 5 2 2 3 4 3" xfId="34390" xr:uid="{00000000-0005-0000-0000-000056860000}"/>
    <cellStyle name="常规 2 5 2 2 3 4 3 2" xfId="34391" xr:uid="{00000000-0005-0000-0000-000057860000}"/>
    <cellStyle name="常规 2 5 2 2 3 5" xfId="34392" xr:uid="{00000000-0005-0000-0000-000058860000}"/>
    <cellStyle name="常规 2 5 2 2 3 5 2" xfId="34393" xr:uid="{00000000-0005-0000-0000-000059860000}"/>
    <cellStyle name="常规 2 5 2 2 3 5 3" xfId="34394" xr:uid="{00000000-0005-0000-0000-00005A860000}"/>
    <cellStyle name="常规 2 5 2 2 3 6" xfId="34395" xr:uid="{00000000-0005-0000-0000-00005B860000}"/>
    <cellStyle name="常规 2 5 2 2 3 6 2" xfId="34396" xr:uid="{00000000-0005-0000-0000-00005C860000}"/>
    <cellStyle name="常规 2 5 2 2 3 7" xfId="34397" xr:uid="{00000000-0005-0000-0000-00005D860000}"/>
    <cellStyle name="常规 2 5 2 2 4" xfId="34398" xr:uid="{00000000-0005-0000-0000-00005E860000}"/>
    <cellStyle name="常规 2 5 2 2 4 2" xfId="34399" xr:uid="{00000000-0005-0000-0000-00005F860000}"/>
    <cellStyle name="常规 2 5 2 2 4 2 2" xfId="34400" xr:uid="{00000000-0005-0000-0000-000060860000}"/>
    <cellStyle name="常规 2 5 2 2 4 2 2 2" xfId="34401" xr:uid="{00000000-0005-0000-0000-000061860000}"/>
    <cellStyle name="常规 2 5 2 2 4 2 3" xfId="34402" xr:uid="{00000000-0005-0000-0000-000062860000}"/>
    <cellStyle name="常规 2 5 2 2 4 2 4" xfId="34403" xr:uid="{00000000-0005-0000-0000-000063860000}"/>
    <cellStyle name="常规 2 5 2 2 4 2 5" xfId="34404" xr:uid="{00000000-0005-0000-0000-000064860000}"/>
    <cellStyle name="常规 2 5 2 2 4 2 5 2" xfId="34405" xr:uid="{00000000-0005-0000-0000-000065860000}"/>
    <cellStyle name="常规 2 5 2 2 4 2 6" xfId="34406" xr:uid="{00000000-0005-0000-0000-000066860000}"/>
    <cellStyle name="常规 2 5 2 2 4 3" xfId="34407" xr:uid="{00000000-0005-0000-0000-000067860000}"/>
    <cellStyle name="常规 2 5 2 2 4 3 2" xfId="34408" xr:uid="{00000000-0005-0000-0000-000068860000}"/>
    <cellStyle name="常规 2 5 2 2 4 3 2 2" xfId="34409" xr:uid="{00000000-0005-0000-0000-000069860000}"/>
    <cellStyle name="常规 2 5 2 2 4 3 3" xfId="34410" xr:uid="{00000000-0005-0000-0000-00006A860000}"/>
    <cellStyle name="常规 2 5 2 2 4 4" xfId="34411" xr:uid="{00000000-0005-0000-0000-00006B860000}"/>
    <cellStyle name="常规 2 5 2 2 4 4 2" xfId="34412" xr:uid="{00000000-0005-0000-0000-00006C860000}"/>
    <cellStyle name="常规 2 5 2 2 4 4 3" xfId="34413" xr:uid="{00000000-0005-0000-0000-00006D860000}"/>
    <cellStyle name="常规 2 5 2 2 4 5" xfId="34414" xr:uid="{00000000-0005-0000-0000-00006E860000}"/>
    <cellStyle name="常规 2 5 2 2 4 5 2" xfId="34415" xr:uid="{00000000-0005-0000-0000-00006F860000}"/>
    <cellStyle name="常规 2 5 2 2 4 6" xfId="34416" xr:uid="{00000000-0005-0000-0000-000070860000}"/>
    <cellStyle name="常规 2 5 2 2 4 6 2" xfId="34417" xr:uid="{00000000-0005-0000-0000-000071860000}"/>
    <cellStyle name="常规 2 5 2 2 4 7" xfId="34418" xr:uid="{00000000-0005-0000-0000-000072860000}"/>
    <cellStyle name="常规 2 5 2 2 5" xfId="34419" xr:uid="{00000000-0005-0000-0000-000073860000}"/>
    <cellStyle name="常规 2 5 2 2 5 2" xfId="34420" xr:uid="{00000000-0005-0000-0000-000074860000}"/>
    <cellStyle name="常规 2 5 2 2 5 2 2" xfId="34421" xr:uid="{00000000-0005-0000-0000-000075860000}"/>
    <cellStyle name="常规 2 5 2 2 5 2 2 2" xfId="34422" xr:uid="{00000000-0005-0000-0000-000076860000}"/>
    <cellStyle name="常规 2 5 2 2 5 2 2 3" xfId="34423" xr:uid="{00000000-0005-0000-0000-000077860000}"/>
    <cellStyle name="常规 2 5 2 2 5 2 3" xfId="34424" xr:uid="{00000000-0005-0000-0000-000078860000}"/>
    <cellStyle name="常规 2 5 2 2 5 2 3 2" xfId="34425" xr:uid="{00000000-0005-0000-0000-000079860000}"/>
    <cellStyle name="常规 2 5 2 2 5 3" xfId="34426" xr:uid="{00000000-0005-0000-0000-00007A860000}"/>
    <cellStyle name="常规 2 5 2 2 5 3 2" xfId="34427" xr:uid="{00000000-0005-0000-0000-00007B860000}"/>
    <cellStyle name="常规 2 5 2 2 5 3 2 2" xfId="34428" xr:uid="{00000000-0005-0000-0000-00007C860000}"/>
    <cellStyle name="常规 2 5 2 2 5 4" xfId="34429" xr:uid="{00000000-0005-0000-0000-00007D860000}"/>
    <cellStyle name="常规 2 5 2 2 5 4 2" xfId="34430" xr:uid="{00000000-0005-0000-0000-00007E860000}"/>
    <cellStyle name="常规 2 5 2 2 5 4 3" xfId="34431" xr:uid="{00000000-0005-0000-0000-00007F860000}"/>
    <cellStyle name="常规 2 5 2 2 5 5" xfId="34432" xr:uid="{00000000-0005-0000-0000-000080860000}"/>
    <cellStyle name="常规 2 5 2 2 5 5 2" xfId="34433" xr:uid="{00000000-0005-0000-0000-000081860000}"/>
    <cellStyle name="常规 2 5 2 2 5 5 3" xfId="34434" xr:uid="{00000000-0005-0000-0000-000082860000}"/>
    <cellStyle name="常规 2 5 2 2 5 6" xfId="34435" xr:uid="{00000000-0005-0000-0000-000083860000}"/>
    <cellStyle name="常规 2 5 2 2 5 7" xfId="34436" xr:uid="{00000000-0005-0000-0000-000084860000}"/>
    <cellStyle name="常规 2 5 2 2 6" xfId="34437" xr:uid="{00000000-0005-0000-0000-000085860000}"/>
    <cellStyle name="常规 2 5 2 2 6 2" xfId="34438" xr:uid="{00000000-0005-0000-0000-000086860000}"/>
    <cellStyle name="常规 2 5 2 2 6 2 2" xfId="34439" xr:uid="{00000000-0005-0000-0000-000087860000}"/>
    <cellStyle name="常规 2 5 2 2 7" xfId="34440" xr:uid="{00000000-0005-0000-0000-000088860000}"/>
    <cellStyle name="常规 2 5 2 2 7 2" xfId="34441" xr:uid="{00000000-0005-0000-0000-000089860000}"/>
    <cellStyle name="常规 2 5 2 2 7 2 2" xfId="34442" xr:uid="{00000000-0005-0000-0000-00008A860000}"/>
    <cellStyle name="常规 2 5 2 2 8" xfId="34443" xr:uid="{00000000-0005-0000-0000-00008B860000}"/>
    <cellStyle name="常规 2 5 2 2 8 2" xfId="34444" xr:uid="{00000000-0005-0000-0000-00008C860000}"/>
    <cellStyle name="常规 2 5 2 2 8 2 2" xfId="34445" xr:uid="{00000000-0005-0000-0000-00008D860000}"/>
    <cellStyle name="常规 2 5 2 2 9" xfId="34446" xr:uid="{00000000-0005-0000-0000-00008E860000}"/>
    <cellStyle name="常规 2 5 2 2 9 2" xfId="34447" xr:uid="{00000000-0005-0000-0000-00008F860000}"/>
    <cellStyle name="常规 2 5 2 2 9 2 2" xfId="34448" xr:uid="{00000000-0005-0000-0000-000090860000}"/>
    <cellStyle name="常规 2 5 2 3" xfId="34449" xr:uid="{00000000-0005-0000-0000-000091860000}"/>
    <cellStyle name="常规 2 5 2 3 10" xfId="34450" xr:uid="{00000000-0005-0000-0000-000092860000}"/>
    <cellStyle name="常规 2 5 2 3 10 2" xfId="34451" xr:uid="{00000000-0005-0000-0000-000093860000}"/>
    <cellStyle name="常规 2 5 2 3 11" xfId="34452" xr:uid="{00000000-0005-0000-0000-000094860000}"/>
    <cellStyle name="常规 2 5 2 3 12" xfId="34453" xr:uid="{00000000-0005-0000-0000-000095860000}"/>
    <cellStyle name="常规 2 5 2 3 2" xfId="34454" xr:uid="{00000000-0005-0000-0000-000096860000}"/>
    <cellStyle name="常规 2 5 2 3 2 2" xfId="34455" xr:uid="{00000000-0005-0000-0000-000097860000}"/>
    <cellStyle name="常规 2 5 2 3 2 2 2" xfId="34456" xr:uid="{00000000-0005-0000-0000-000098860000}"/>
    <cellStyle name="常规 2 5 2 3 2 2 2 2" xfId="34457" xr:uid="{00000000-0005-0000-0000-000099860000}"/>
    <cellStyle name="常规 2 5 2 3 2 2 2 3" xfId="34458" xr:uid="{00000000-0005-0000-0000-00009A860000}"/>
    <cellStyle name="常规 2 5 2 3 2 2 2 4" xfId="34459" xr:uid="{00000000-0005-0000-0000-00009B860000}"/>
    <cellStyle name="常规 2 5 2 3 2 2 3" xfId="34460" xr:uid="{00000000-0005-0000-0000-00009C860000}"/>
    <cellStyle name="常规 2 5 2 3 2 2 4" xfId="34461" xr:uid="{00000000-0005-0000-0000-00009D860000}"/>
    <cellStyle name="常规 2 5 2 3 2 2 5" xfId="34462" xr:uid="{00000000-0005-0000-0000-00009E860000}"/>
    <cellStyle name="常规 2 5 2 3 2 2 6" xfId="34463" xr:uid="{00000000-0005-0000-0000-00009F860000}"/>
    <cellStyle name="常规 2 5 2 3 2 2 6 2" xfId="34464" xr:uid="{00000000-0005-0000-0000-0000A0860000}"/>
    <cellStyle name="常规 2 5 2 3 2 3" xfId="34465" xr:uid="{00000000-0005-0000-0000-0000A1860000}"/>
    <cellStyle name="常规 2 5 2 3 2 3 2" xfId="34466" xr:uid="{00000000-0005-0000-0000-0000A2860000}"/>
    <cellStyle name="常规 2 5 2 3 2 3 2 2" xfId="34467" xr:uid="{00000000-0005-0000-0000-0000A3860000}"/>
    <cellStyle name="常规 2 5 2 3 2 3 2 3" xfId="34468" xr:uid="{00000000-0005-0000-0000-0000A4860000}"/>
    <cellStyle name="常规 2 5 2 3 2 3 2 4" xfId="34469" xr:uid="{00000000-0005-0000-0000-0000A5860000}"/>
    <cellStyle name="常规 2 5 2 3 2 3 3" xfId="34470" xr:uid="{00000000-0005-0000-0000-0000A6860000}"/>
    <cellStyle name="常规 2 5 2 3 2 3 4" xfId="34471" xr:uid="{00000000-0005-0000-0000-0000A7860000}"/>
    <cellStyle name="常规 2 5 2 3 2 3 5" xfId="34472" xr:uid="{00000000-0005-0000-0000-0000A8860000}"/>
    <cellStyle name="常规 2 5 2 3 2 3 6" xfId="34473" xr:uid="{00000000-0005-0000-0000-0000A9860000}"/>
    <cellStyle name="常规 2 5 2 3 2 3 6 2" xfId="34474" xr:uid="{00000000-0005-0000-0000-0000AA860000}"/>
    <cellStyle name="常规 2 5 2 3 2 4" xfId="34475" xr:uid="{00000000-0005-0000-0000-0000AB860000}"/>
    <cellStyle name="常规 2 5 2 3 2 4 2" xfId="34476" xr:uid="{00000000-0005-0000-0000-0000AC860000}"/>
    <cellStyle name="常规 2 5 2 3 2 4 2 2" xfId="34477" xr:uid="{00000000-0005-0000-0000-0000AD860000}"/>
    <cellStyle name="常规 2 5 2 3 2 4 3" xfId="34478" xr:uid="{00000000-0005-0000-0000-0000AE860000}"/>
    <cellStyle name="常规 2 5 2 3 2 4 3 2" xfId="34479" xr:uid="{00000000-0005-0000-0000-0000AF860000}"/>
    <cellStyle name="常规 2 5 2 3 2 4 4" xfId="34480" xr:uid="{00000000-0005-0000-0000-0000B0860000}"/>
    <cellStyle name="常规 2 5 2 3 2 4 5" xfId="34481" xr:uid="{00000000-0005-0000-0000-0000B1860000}"/>
    <cellStyle name="常规 2 5 2 3 2 4 6" xfId="34482" xr:uid="{00000000-0005-0000-0000-0000B2860000}"/>
    <cellStyle name="常规 2 5 2 3 2 5" xfId="34483" xr:uid="{00000000-0005-0000-0000-0000B3860000}"/>
    <cellStyle name="常规 2 5 2 3 2 5 2" xfId="34484" xr:uid="{00000000-0005-0000-0000-0000B4860000}"/>
    <cellStyle name="常规 2 5 2 3 2 5 3" xfId="34485" xr:uid="{00000000-0005-0000-0000-0000B5860000}"/>
    <cellStyle name="常规 2 5 2 3 2 6" xfId="34486" xr:uid="{00000000-0005-0000-0000-0000B6860000}"/>
    <cellStyle name="常规 2 5 2 3 2 7" xfId="34487" xr:uid="{00000000-0005-0000-0000-0000B7860000}"/>
    <cellStyle name="常规 2 5 2 3 2 8" xfId="34488" xr:uid="{00000000-0005-0000-0000-0000B8860000}"/>
    <cellStyle name="常规 2 5 2 3 2 8 2" xfId="34489" xr:uid="{00000000-0005-0000-0000-0000B9860000}"/>
    <cellStyle name="常规 2 5 2 3 2 9" xfId="34490" xr:uid="{00000000-0005-0000-0000-0000BA860000}"/>
    <cellStyle name="常规 2 5 2 3 3" xfId="34491" xr:uid="{00000000-0005-0000-0000-0000BB860000}"/>
    <cellStyle name="常规 2 5 2 3 3 2" xfId="34492" xr:uid="{00000000-0005-0000-0000-0000BC860000}"/>
    <cellStyle name="常规 2 5 2 3 3 2 2" xfId="34493" xr:uid="{00000000-0005-0000-0000-0000BD860000}"/>
    <cellStyle name="常规 2 5 2 3 3 2 2 2" xfId="34494" xr:uid="{00000000-0005-0000-0000-0000BE860000}"/>
    <cellStyle name="常规 2 5 2 3 3 2 3" xfId="34495" xr:uid="{00000000-0005-0000-0000-0000BF860000}"/>
    <cellStyle name="常规 2 5 2 3 3 2 4" xfId="34496" xr:uid="{00000000-0005-0000-0000-0000C0860000}"/>
    <cellStyle name="常规 2 5 2 3 3 2 5" xfId="34497" xr:uid="{00000000-0005-0000-0000-0000C1860000}"/>
    <cellStyle name="常规 2 5 2 3 3 2 5 2" xfId="34498" xr:uid="{00000000-0005-0000-0000-0000C2860000}"/>
    <cellStyle name="常规 2 5 2 3 3 2 6" xfId="34499" xr:uid="{00000000-0005-0000-0000-0000C3860000}"/>
    <cellStyle name="常规 2 5 2 3 3 3" xfId="34500" xr:uid="{00000000-0005-0000-0000-0000C4860000}"/>
    <cellStyle name="常规 2 5 2 3 3 3 2" xfId="34501" xr:uid="{00000000-0005-0000-0000-0000C5860000}"/>
    <cellStyle name="常规 2 5 2 3 3 3 2 2" xfId="34502" xr:uid="{00000000-0005-0000-0000-0000C6860000}"/>
    <cellStyle name="常规 2 5 2 3 3 3 3" xfId="34503" xr:uid="{00000000-0005-0000-0000-0000C7860000}"/>
    <cellStyle name="常规 2 5 2 3 3 4" xfId="34504" xr:uid="{00000000-0005-0000-0000-0000C8860000}"/>
    <cellStyle name="常规 2 5 2 3 3 4 2" xfId="34505" xr:uid="{00000000-0005-0000-0000-0000C9860000}"/>
    <cellStyle name="常规 2 5 2 3 3 4 3" xfId="34506" xr:uid="{00000000-0005-0000-0000-0000CA860000}"/>
    <cellStyle name="常规 2 5 2 3 3 5" xfId="34507" xr:uid="{00000000-0005-0000-0000-0000CB860000}"/>
    <cellStyle name="常规 2 5 2 3 3 5 2" xfId="34508" xr:uid="{00000000-0005-0000-0000-0000CC860000}"/>
    <cellStyle name="常规 2 5 2 3 3 6" xfId="34509" xr:uid="{00000000-0005-0000-0000-0000CD860000}"/>
    <cellStyle name="常规 2 5 2 3 3 6 2" xfId="34510" xr:uid="{00000000-0005-0000-0000-0000CE860000}"/>
    <cellStyle name="常规 2 5 2 3 3 7" xfId="34511" xr:uid="{00000000-0005-0000-0000-0000CF860000}"/>
    <cellStyle name="常规 2 5 2 3 4" xfId="34512" xr:uid="{00000000-0005-0000-0000-0000D0860000}"/>
    <cellStyle name="常规 2 5 2 3 4 2" xfId="34513" xr:uid="{00000000-0005-0000-0000-0000D1860000}"/>
    <cellStyle name="常规 2 5 2 3 4 2 2" xfId="34514" xr:uid="{00000000-0005-0000-0000-0000D2860000}"/>
    <cellStyle name="常规 2 5 2 3 4 2 2 2" xfId="34515" xr:uid="{00000000-0005-0000-0000-0000D3860000}"/>
    <cellStyle name="常规 2 5 2 3 4 2 3" xfId="34516" xr:uid="{00000000-0005-0000-0000-0000D4860000}"/>
    <cellStyle name="常规 2 5 2 3 4 2 4" xfId="34517" xr:uid="{00000000-0005-0000-0000-0000D5860000}"/>
    <cellStyle name="常规 2 5 2 3 4 2 5" xfId="34518" xr:uid="{00000000-0005-0000-0000-0000D6860000}"/>
    <cellStyle name="常规 2 5 2 3 4 2 5 2" xfId="34519" xr:uid="{00000000-0005-0000-0000-0000D7860000}"/>
    <cellStyle name="常规 2 5 2 3 4 2 6" xfId="34520" xr:uid="{00000000-0005-0000-0000-0000D8860000}"/>
    <cellStyle name="常规 2 5 2 3 4 3" xfId="34521" xr:uid="{00000000-0005-0000-0000-0000D9860000}"/>
    <cellStyle name="常规 2 5 2 3 4 3 2" xfId="34522" xr:uid="{00000000-0005-0000-0000-0000DA860000}"/>
    <cellStyle name="常规 2 5 2 3 4 3 2 2" xfId="34523" xr:uid="{00000000-0005-0000-0000-0000DB860000}"/>
    <cellStyle name="常规 2 5 2 3 4 4" xfId="34524" xr:uid="{00000000-0005-0000-0000-0000DC860000}"/>
    <cellStyle name="常规 2 5 2 3 4 4 2" xfId="34525" xr:uid="{00000000-0005-0000-0000-0000DD860000}"/>
    <cellStyle name="常规 2 5 2 3 4 4 3" xfId="34526" xr:uid="{00000000-0005-0000-0000-0000DE860000}"/>
    <cellStyle name="常规 2 5 2 3 4 5" xfId="34527" xr:uid="{00000000-0005-0000-0000-0000DF860000}"/>
    <cellStyle name="常规 2 5 2 3 4 5 2" xfId="34528" xr:uid="{00000000-0005-0000-0000-0000E0860000}"/>
    <cellStyle name="常规 2 5 2 3 4 6" xfId="34529" xr:uid="{00000000-0005-0000-0000-0000E1860000}"/>
    <cellStyle name="常规 2 5 2 3 4 6 2" xfId="34530" xr:uid="{00000000-0005-0000-0000-0000E2860000}"/>
    <cellStyle name="常规 2 5 2 3 4 7" xfId="34531" xr:uid="{00000000-0005-0000-0000-0000E3860000}"/>
    <cellStyle name="常规 2 5 2 3 5" xfId="34532" xr:uid="{00000000-0005-0000-0000-0000E4860000}"/>
    <cellStyle name="常规 2 5 2 3 5 2" xfId="34533" xr:uid="{00000000-0005-0000-0000-0000E5860000}"/>
    <cellStyle name="常规 2 5 2 3 5 3" xfId="34534" xr:uid="{00000000-0005-0000-0000-0000E6860000}"/>
    <cellStyle name="常规 2 5 2 3 5 4" xfId="34535" xr:uid="{00000000-0005-0000-0000-0000E7860000}"/>
    <cellStyle name="常规 2 5 2 3 5 5" xfId="34536" xr:uid="{00000000-0005-0000-0000-0000E8860000}"/>
    <cellStyle name="常规 2 5 2 3 5 5 2" xfId="34537" xr:uid="{00000000-0005-0000-0000-0000E9860000}"/>
    <cellStyle name="常规 2 5 2 3 6" xfId="34538" xr:uid="{00000000-0005-0000-0000-0000EA860000}"/>
    <cellStyle name="常规 2 5 2 3 6 2" xfId="34539" xr:uid="{00000000-0005-0000-0000-0000EB860000}"/>
    <cellStyle name="常规 2 5 2 3 6 2 2" xfId="34540" xr:uid="{00000000-0005-0000-0000-0000EC860000}"/>
    <cellStyle name="常规 2 5 2 3 7" xfId="34541" xr:uid="{00000000-0005-0000-0000-0000ED860000}"/>
    <cellStyle name="常规 2 5 2 3 7 2" xfId="34542" xr:uid="{00000000-0005-0000-0000-0000EE860000}"/>
    <cellStyle name="常规 2 5 2 3 7 2 2" xfId="34543" xr:uid="{00000000-0005-0000-0000-0000EF860000}"/>
    <cellStyle name="常规 2 5 2 3 8" xfId="34544" xr:uid="{00000000-0005-0000-0000-0000F0860000}"/>
    <cellStyle name="常规 2 5 2 3 8 2" xfId="34545" xr:uid="{00000000-0005-0000-0000-0000F1860000}"/>
    <cellStyle name="常规 2 5 2 3 9" xfId="34546" xr:uid="{00000000-0005-0000-0000-0000F2860000}"/>
    <cellStyle name="常规 2 5 2 3 9 2" xfId="34547" xr:uid="{00000000-0005-0000-0000-0000F3860000}"/>
    <cellStyle name="常规 2 5 2 4" xfId="34548" xr:uid="{00000000-0005-0000-0000-0000F4860000}"/>
    <cellStyle name="常规 2 5 2 4 2" xfId="34549" xr:uid="{00000000-0005-0000-0000-0000F5860000}"/>
    <cellStyle name="常规 2 5 2 4 2 2" xfId="34550" xr:uid="{00000000-0005-0000-0000-0000F6860000}"/>
    <cellStyle name="常规 2 5 2 4 2 3" xfId="34551" xr:uid="{00000000-0005-0000-0000-0000F7860000}"/>
    <cellStyle name="常规 2 5 2 4 2 4" xfId="34552" xr:uid="{00000000-0005-0000-0000-0000F8860000}"/>
    <cellStyle name="常规 2 5 2 4 2 5" xfId="34553" xr:uid="{00000000-0005-0000-0000-0000F9860000}"/>
    <cellStyle name="常规 2 5 2 4 2 5 2" xfId="34554" xr:uid="{00000000-0005-0000-0000-0000FA860000}"/>
    <cellStyle name="常规 2 5 2 4 3" xfId="34555" xr:uid="{00000000-0005-0000-0000-0000FB860000}"/>
    <cellStyle name="常规 2 5 2 4 3 2" xfId="34556" xr:uid="{00000000-0005-0000-0000-0000FC860000}"/>
    <cellStyle name="常规 2 5 2 4 3 2 2" xfId="34557" xr:uid="{00000000-0005-0000-0000-0000FD860000}"/>
    <cellStyle name="常规 2 5 2 4 4" xfId="34558" xr:uid="{00000000-0005-0000-0000-0000FE860000}"/>
    <cellStyle name="常规 2 5 2 4 4 2" xfId="34559" xr:uid="{00000000-0005-0000-0000-0000FF860000}"/>
    <cellStyle name="常规 2 5 2 4 4 2 2" xfId="34560" xr:uid="{00000000-0005-0000-0000-000000870000}"/>
    <cellStyle name="常规 2 5 2 4 4 3" xfId="34561" xr:uid="{00000000-0005-0000-0000-000001870000}"/>
    <cellStyle name="常规 2 5 2 4 5" xfId="34562" xr:uid="{00000000-0005-0000-0000-000002870000}"/>
    <cellStyle name="常规 2 5 2 4 5 2" xfId="34563" xr:uid="{00000000-0005-0000-0000-000003870000}"/>
    <cellStyle name="常规 2 5 2 4 5 3" xfId="34564" xr:uid="{00000000-0005-0000-0000-000004870000}"/>
    <cellStyle name="常规 2 5 2 4 6" xfId="34565" xr:uid="{00000000-0005-0000-0000-000005870000}"/>
    <cellStyle name="常规 2 5 2 4 6 2" xfId="34566" xr:uid="{00000000-0005-0000-0000-000006870000}"/>
    <cellStyle name="常规 2 5 2 4 7" xfId="34567" xr:uid="{00000000-0005-0000-0000-000007870000}"/>
    <cellStyle name="常规 2 5 2 5" xfId="34568" xr:uid="{00000000-0005-0000-0000-000008870000}"/>
    <cellStyle name="常规 2 5 2 5 2" xfId="34569" xr:uid="{00000000-0005-0000-0000-000009870000}"/>
    <cellStyle name="常规 2 5 2 5 2 2" xfId="34570" xr:uid="{00000000-0005-0000-0000-00000A870000}"/>
    <cellStyle name="常规 2 5 2 5 2 3" xfId="34571" xr:uid="{00000000-0005-0000-0000-00000B870000}"/>
    <cellStyle name="常规 2 5 2 5 2 4" xfId="34572" xr:uid="{00000000-0005-0000-0000-00000C870000}"/>
    <cellStyle name="常规 2 5 2 5 2 5" xfId="34573" xr:uid="{00000000-0005-0000-0000-00000D870000}"/>
    <cellStyle name="常规 2 5 2 5 2 5 2" xfId="34574" xr:uid="{00000000-0005-0000-0000-00000E870000}"/>
    <cellStyle name="常规 2 5 2 5 3" xfId="34575" xr:uid="{00000000-0005-0000-0000-00000F870000}"/>
    <cellStyle name="常规 2 5 2 5 3 2" xfId="34576" xr:uid="{00000000-0005-0000-0000-000010870000}"/>
    <cellStyle name="常规 2 5 2 5 3 2 2" xfId="34577" xr:uid="{00000000-0005-0000-0000-000011870000}"/>
    <cellStyle name="常规 2 5 2 5 4" xfId="34578" xr:uid="{00000000-0005-0000-0000-000012870000}"/>
    <cellStyle name="常规 2 5 2 5 4 2" xfId="34579" xr:uid="{00000000-0005-0000-0000-000013870000}"/>
    <cellStyle name="常规 2 5 2 5 4 2 2" xfId="34580" xr:uid="{00000000-0005-0000-0000-000014870000}"/>
    <cellStyle name="常规 2 5 2 5 5" xfId="34581" xr:uid="{00000000-0005-0000-0000-000015870000}"/>
    <cellStyle name="常规 2 5 2 5 5 2" xfId="34582" xr:uid="{00000000-0005-0000-0000-000016870000}"/>
    <cellStyle name="常规 2 5 2 5 5 3" xfId="34583" xr:uid="{00000000-0005-0000-0000-000017870000}"/>
    <cellStyle name="常规 2 5 2 5 6" xfId="34584" xr:uid="{00000000-0005-0000-0000-000018870000}"/>
    <cellStyle name="常规 2 5 2 5 6 2" xfId="34585" xr:uid="{00000000-0005-0000-0000-000019870000}"/>
    <cellStyle name="常规 2 5 2 5 7" xfId="34586" xr:uid="{00000000-0005-0000-0000-00001A870000}"/>
    <cellStyle name="常规 2 5 2 6" xfId="34587" xr:uid="{00000000-0005-0000-0000-00001B870000}"/>
    <cellStyle name="常规 2 5 2 6 2" xfId="34588" xr:uid="{00000000-0005-0000-0000-00001C870000}"/>
    <cellStyle name="常规 2 5 2 6 2 2" xfId="34589" xr:uid="{00000000-0005-0000-0000-00001D870000}"/>
    <cellStyle name="常规 2 5 2 6 2 2 2" xfId="34590" xr:uid="{00000000-0005-0000-0000-00001E870000}"/>
    <cellStyle name="常规 2 5 2 6 3" xfId="34591" xr:uid="{00000000-0005-0000-0000-00001F870000}"/>
    <cellStyle name="常规 2 5 2 6 3 2" xfId="34592" xr:uid="{00000000-0005-0000-0000-000020870000}"/>
    <cellStyle name="常规 2 5 2 6 3 2 2" xfId="34593" xr:uid="{00000000-0005-0000-0000-000021870000}"/>
    <cellStyle name="常规 2 5 2 6 3 3" xfId="34594" xr:uid="{00000000-0005-0000-0000-000022870000}"/>
    <cellStyle name="常规 2 5 2 6 4" xfId="34595" xr:uid="{00000000-0005-0000-0000-000023870000}"/>
    <cellStyle name="常规 2 5 2 6 4 2" xfId="34596" xr:uid="{00000000-0005-0000-0000-000024870000}"/>
    <cellStyle name="常规 2 5 2 6 4 2 2" xfId="34597" xr:uid="{00000000-0005-0000-0000-000025870000}"/>
    <cellStyle name="常规 2 5 2 6 5" xfId="34598" xr:uid="{00000000-0005-0000-0000-000026870000}"/>
    <cellStyle name="常规 2 5 2 6 5 2" xfId="34599" xr:uid="{00000000-0005-0000-0000-000027870000}"/>
    <cellStyle name="常规 2 5 2 6 5 3" xfId="34600" xr:uid="{00000000-0005-0000-0000-000028870000}"/>
    <cellStyle name="常规 2 5 2 6 6" xfId="34601" xr:uid="{00000000-0005-0000-0000-000029870000}"/>
    <cellStyle name="常规 2 5 2 6 6 2" xfId="34602" xr:uid="{00000000-0005-0000-0000-00002A870000}"/>
    <cellStyle name="常规 2 5 2 7" xfId="34603" xr:uid="{00000000-0005-0000-0000-00002B870000}"/>
    <cellStyle name="常规 2 5 2 7 2" xfId="34604" xr:uid="{00000000-0005-0000-0000-00002C870000}"/>
    <cellStyle name="常规 2 5 2 7 2 2" xfId="34605" xr:uid="{00000000-0005-0000-0000-00002D870000}"/>
    <cellStyle name="常规 2 5 2 8" xfId="34606" xr:uid="{00000000-0005-0000-0000-00002E870000}"/>
    <cellStyle name="常规 2 5 2 8 2" xfId="34607" xr:uid="{00000000-0005-0000-0000-00002F870000}"/>
    <cellStyle name="常规 2 5 2 8 2 2" xfId="34608" xr:uid="{00000000-0005-0000-0000-000030870000}"/>
    <cellStyle name="常规 2 5 2 9" xfId="34609" xr:uid="{00000000-0005-0000-0000-000031870000}"/>
    <cellStyle name="常规 2 5 20" xfId="34610" xr:uid="{00000000-0005-0000-0000-000032870000}"/>
    <cellStyle name="常规 2 5 21" xfId="34611" xr:uid="{00000000-0005-0000-0000-000033870000}"/>
    <cellStyle name="常规 2 5 21 2" xfId="34612" xr:uid="{00000000-0005-0000-0000-000034870000}"/>
    <cellStyle name="常规 2 5 22" xfId="34613" xr:uid="{00000000-0005-0000-0000-000035870000}"/>
    <cellStyle name="常规 2 5 3" xfId="34614" xr:uid="{00000000-0005-0000-0000-000036870000}"/>
    <cellStyle name="常规 2 5 3 10" xfId="34615" xr:uid="{00000000-0005-0000-0000-000037870000}"/>
    <cellStyle name="常规 2 5 3 10 2" xfId="34616" xr:uid="{00000000-0005-0000-0000-000038870000}"/>
    <cellStyle name="常规 2 5 3 10 2 2" xfId="34617" xr:uid="{00000000-0005-0000-0000-000039870000}"/>
    <cellStyle name="常规 2 5 3 10 2 2 2" xfId="34618" xr:uid="{00000000-0005-0000-0000-00003A870000}"/>
    <cellStyle name="常规 2 5 3 10 2 2 2 2" xfId="34619" xr:uid="{00000000-0005-0000-0000-00003B870000}"/>
    <cellStyle name="常规 2 5 3 10 2 2 2 3" xfId="34620" xr:uid="{00000000-0005-0000-0000-00003C870000}"/>
    <cellStyle name="常规 2 5 3 10 2 2 2 4" xfId="34621" xr:uid="{00000000-0005-0000-0000-00003D870000}"/>
    <cellStyle name="常规 2 5 3 10 2 2 3" xfId="34622" xr:uid="{00000000-0005-0000-0000-00003E870000}"/>
    <cellStyle name="常规 2 5 3 10 2 2 4" xfId="34623" xr:uid="{00000000-0005-0000-0000-00003F870000}"/>
    <cellStyle name="常规 2 5 3 10 2 2 5" xfId="34624" xr:uid="{00000000-0005-0000-0000-000040870000}"/>
    <cellStyle name="常规 2 5 3 10 2 3" xfId="34625" xr:uid="{00000000-0005-0000-0000-000041870000}"/>
    <cellStyle name="常规 2 5 3 10 2 3 2" xfId="34626" xr:uid="{00000000-0005-0000-0000-000042870000}"/>
    <cellStyle name="常规 2 5 3 10 2 3 2 2" xfId="34627" xr:uid="{00000000-0005-0000-0000-000043870000}"/>
    <cellStyle name="常规 2 5 3 10 2 3 2 3" xfId="34628" xr:uid="{00000000-0005-0000-0000-000044870000}"/>
    <cellStyle name="常规 2 5 3 10 2 3 2 4" xfId="34629" xr:uid="{00000000-0005-0000-0000-000045870000}"/>
    <cellStyle name="常规 2 5 3 10 2 3 3" xfId="34630" xr:uid="{00000000-0005-0000-0000-000046870000}"/>
    <cellStyle name="常规 2 5 3 10 2 3 4" xfId="34631" xr:uid="{00000000-0005-0000-0000-000047870000}"/>
    <cellStyle name="常规 2 5 3 10 2 3 5" xfId="34632" xr:uid="{00000000-0005-0000-0000-000048870000}"/>
    <cellStyle name="常规 2 5 3 10 2 4" xfId="34633" xr:uid="{00000000-0005-0000-0000-000049870000}"/>
    <cellStyle name="常规 2 5 3 10 2 4 2" xfId="34634" xr:uid="{00000000-0005-0000-0000-00004A870000}"/>
    <cellStyle name="常规 2 5 3 10 2 4 3" xfId="34635" xr:uid="{00000000-0005-0000-0000-00004B870000}"/>
    <cellStyle name="常规 2 5 3 10 2 4 4" xfId="34636" xr:uid="{00000000-0005-0000-0000-00004C870000}"/>
    <cellStyle name="常规 2 5 3 10 2 5" xfId="34637" xr:uid="{00000000-0005-0000-0000-00004D870000}"/>
    <cellStyle name="常规 2 5 3 10 2 6" xfId="34638" xr:uid="{00000000-0005-0000-0000-00004E870000}"/>
    <cellStyle name="常规 2 5 3 10 2 7" xfId="34639" xr:uid="{00000000-0005-0000-0000-00004F870000}"/>
    <cellStyle name="常规 2 5 3 10 3" xfId="34640" xr:uid="{00000000-0005-0000-0000-000050870000}"/>
    <cellStyle name="常规 2 5 3 10 3 2" xfId="34641" xr:uid="{00000000-0005-0000-0000-000051870000}"/>
    <cellStyle name="常规 2 5 3 10 3 2 2" xfId="34642" xr:uid="{00000000-0005-0000-0000-000052870000}"/>
    <cellStyle name="常规 2 5 3 10 3 2 3" xfId="34643" xr:uid="{00000000-0005-0000-0000-000053870000}"/>
    <cellStyle name="常规 2 5 3 10 3 2 4" xfId="34644" xr:uid="{00000000-0005-0000-0000-000054870000}"/>
    <cellStyle name="常规 2 5 3 10 3 3" xfId="34645" xr:uid="{00000000-0005-0000-0000-000055870000}"/>
    <cellStyle name="常规 2 5 3 10 3 4" xfId="34646" xr:uid="{00000000-0005-0000-0000-000056870000}"/>
    <cellStyle name="常规 2 5 3 10 3 5" xfId="34647" xr:uid="{00000000-0005-0000-0000-000057870000}"/>
    <cellStyle name="常规 2 5 3 10 4" xfId="34648" xr:uid="{00000000-0005-0000-0000-000058870000}"/>
    <cellStyle name="常规 2 5 3 10 4 2" xfId="34649" xr:uid="{00000000-0005-0000-0000-000059870000}"/>
    <cellStyle name="常规 2 5 3 10 4 2 2" xfId="34650" xr:uid="{00000000-0005-0000-0000-00005A870000}"/>
    <cellStyle name="常规 2 5 3 10 4 2 3" xfId="34651" xr:uid="{00000000-0005-0000-0000-00005B870000}"/>
    <cellStyle name="常规 2 5 3 10 4 2 4" xfId="34652" xr:uid="{00000000-0005-0000-0000-00005C870000}"/>
    <cellStyle name="常规 2 5 3 10 4 3" xfId="34653" xr:uid="{00000000-0005-0000-0000-00005D870000}"/>
    <cellStyle name="常规 2 5 3 10 4 4" xfId="34654" xr:uid="{00000000-0005-0000-0000-00005E870000}"/>
    <cellStyle name="常规 2 5 3 10 4 5" xfId="34655" xr:uid="{00000000-0005-0000-0000-00005F870000}"/>
    <cellStyle name="常规 2 5 3 10 5" xfId="34656" xr:uid="{00000000-0005-0000-0000-000060870000}"/>
    <cellStyle name="常规 2 5 3 10 5 2" xfId="34657" xr:uid="{00000000-0005-0000-0000-000061870000}"/>
    <cellStyle name="常规 2 5 3 10 5 3" xfId="34658" xr:uid="{00000000-0005-0000-0000-000062870000}"/>
    <cellStyle name="常规 2 5 3 10 5 4" xfId="34659" xr:uid="{00000000-0005-0000-0000-000063870000}"/>
    <cellStyle name="常规 2 5 3 10 6" xfId="34660" xr:uid="{00000000-0005-0000-0000-000064870000}"/>
    <cellStyle name="常规 2 5 3 10 7" xfId="34661" xr:uid="{00000000-0005-0000-0000-000065870000}"/>
    <cellStyle name="常规 2 5 3 10 8" xfId="34662" xr:uid="{00000000-0005-0000-0000-000066870000}"/>
    <cellStyle name="常规 2 5 3 11" xfId="34663" xr:uid="{00000000-0005-0000-0000-000067870000}"/>
    <cellStyle name="常规 2 5 3 11 2" xfId="34664" xr:uid="{00000000-0005-0000-0000-000068870000}"/>
    <cellStyle name="常规 2 5 3 11 2 2" xfId="34665" xr:uid="{00000000-0005-0000-0000-000069870000}"/>
    <cellStyle name="常规 2 5 3 11 2 2 2" xfId="34666" xr:uid="{00000000-0005-0000-0000-00006A870000}"/>
    <cellStyle name="常规 2 5 3 11 2 2 2 2" xfId="34667" xr:uid="{00000000-0005-0000-0000-00006B870000}"/>
    <cellStyle name="常规 2 5 3 11 2 2 2 3" xfId="34668" xr:uid="{00000000-0005-0000-0000-00006C870000}"/>
    <cellStyle name="常规 2 5 3 11 2 2 2 4" xfId="34669" xr:uid="{00000000-0005-0000-0000-00006D870000}"/>
    <cellStyle name="常规 2 5 3 11 2 2 3" xfId="34670" xr:uid="{00000000-0005-0000-0000-00006E870000}"/>
    <cellStyle name="常规 2 5 3 11 2 2 4" xfId="34671" xr:uid="{00000000-0005-0000-0000-00006F870000}"/>
    <cellStyle name="常规 2 5 3 11 2 2 5" xfId="34672" xr:uid="{00000000-0005-0000-0000-000070870000}"/>
    <cellStyle name="常规 2 5 3 11 2 3" xfId="34673" xr:uid="{00000000-0005-0000-0000-000071870000}"/>
    <cellStyle name="常规 2 5 3 11 2 3 2" xfId="34674" xr:uid="{00000000-0005-0000-0000-000072870000}"/>
    <cellStyle name="常规 2 5 3 11 2 3 2 2" xfId="34675" xr:uid="{00000000-0005-0000-0000-000073870000}"/>
    <cellStyle name="常规 2 5 3 11 2 3 2 3" xfId="34676" xr:uid="{00000000-0005-0000-0000-000074870000}"/>
    <cellStyle name="常规 2 5 3 11 2 3 2 4" xfId="34677" xr:uid="{00000000-0005-0000-0000-000075870000}"/>
    <cellStyle name="常规 2 5 3 11 2 3 3" xfId="34678" xr:uid="{00000000-0005-0000-0000-000076870000}"/>
    <cellStyle name="常规 2 5 3 11 2 3 4" xfId="34679" xr:uid="{00000000-0005-0000-0000-000077870000}"/>
    <cellStyle name="常规 2 5 3 11 2 3 5" xfId="34680" xr:uid="{00000000-0005-0000-0000-000078870000}"/>
    <cellStyle name="常规 2 5 3 11 2 4" xfId="34681" xr:uid="{00000000-0005-0000-0000-000079870000}"/>
    <cellStyle name="常规 2 5 3 11 2 4 2" xfId="34682" xr:uid="{00000000-0005-0000-0000-00007A870000}"/>
    <cellStyle name="常规 2 5 3 11 2 4 3" xfId="34683" xr:uid="{00000000-0005-0000-0000-00007B870000}"/>
    <cellStyle name="常规 2 5 3 11 2 4 4" xfId="34684" xr:uid="{00000000-0005-0000-0000-00007C870000}"/>
    <cellStyle name="常规 2 5 3 11 2 5" xfId="34685" xr:uid="{00000000-0005-0000-0000-00007D870000}"/>
    <cellStyle name="常规 2 5 3 11 2 6" xfId="34686" xr:uid="{00000000-0005-0000-0000-00007E870000}"/>
    <cellStyle name="常规 2 5 3 11 2 7" xfId="34687" xr:uid="{00000000-0005-0000-0000-00007F870000}"/>
    <cellStyle name="常规 2 5 3 11 3" xfId="34688" xr:uid="{00000000-0005-0000-0000-000080870000}"/>
    <cellStyle name="常规 2 5 3 11 3 2" xfId="34689" xr:uid="{00000000-0005-0000-0000-000081870000}"/>
    <cellStyle name="常规 2 5 3 11 3 2 2" xfId="34690" xr:uid="{00000000-0005-0000-0000-000082870000}"/>
    <cellStyle name="常规 2 5 3 11 3 2 3" xfId="34691" xr:uid="{00000000-0005-0000-0000-000083870000}"/>
    <cellStyle name="常规 2 5 3 11 3 2 4" xfId="34692" xr:uid="{00000000-0005-0000-0000-000084870000}"/>
    <cellStyle name="常规 2 5 3 11 3 3" xfId="34693" xr:uid="{00000000-0005-0000-0000-000085870000}"/>
    <cellStyle name="常规 2 5 3 11 3 4" xfId="34694" xr:uid="{00000000-0005-0000-0000-000086870000}"/>
    <cellStyle name="常规 2 5 3 11 3 5" xfId="34695" xr:uid="{00000000-0005-0000-0000-000087870000}"/>
    <cellStyle name="常规 2 5 3 11 4" xfId="34696" xr:uid="{00000000-0005-0000-0000-000088870000}"/>
    <cellStyle name="常规 2 5 3 11 4 2" xfId="34697" xr:uid="{00000000-0005-0000-0000-000089870000}"/>
    <cellStyle name="常规 2 5 3 11 4 2 2" xfId="34698" xr:uid="{00000000-0005-0000-0000-00008A870000}"/>
    <cellStyle name="常规 2 5 3 11 4 2 3" xfId="34699" xr:uid="{00000000-0005-0000-0000-00008B870000}"/>
    <cellStyle name="常规 2 5 3 11 4 2 4" xfId="34700" xr:uid="{00000000-0005-0000-0000-00008C870000}"/>
    <cellStyle name="常规 2 5 3 11 4 3" xfId="34701" xr:uid="{00000000-0005-0000-0000-00008D870000}"/>
    <cellStyle name="常规 2 5 3 11 4 4" xfId="34702" xr:uid="{00000000-0005-0000-0000-00008E870000}"/>
    <cellStyle name="常规 2 5 3 11 4 5" xfId="34703" xr:uid="{00000000-0005-0000-0000-00008F870000}"/>
    <cellStyle name="常规 2 5 3 11 5" xfId="34704" xr:uid="{00000000-0005-0000-0000-000090870000}"/>
    <cellStyle name="常规 2 5 3 11 5 2" xfId="34705" xr:uid="{00000000-0005-0000-0000-000091870000}"/>
    <cellStyle name="常规 2 5 3 11 5 3" xfId="34706" xr:uid="{00000000-0005-0000-0000-000092870000}"/>
    <cellStyle name="常规 2 5 3 11 5 4" xfId="34707" xr:uid="{00000000-0005-0000-0000-000093870000}"/>
    <cellStyle name="常规 2 5 3 11 6" xfId="34708" xr:uid="{00000000-0005-0000-0000-000094870000}"/>
    <cellStyle name="常规 2 5 3 11 7" xfId="34709" xr:uid="{00000000-0005-0000-0000-000095870000}"/>
    <cellStyle name="常规 2 5 3 11 8" xfId="34710" xr:uid="{00000000-0005-0000-0000-000096870000}"/>
    <cellStyle name="常规 2 5 3 12" xfId="34711" xr:uid="{00000000-0005-0000-0000-000097870000}"/>
    <cellStyle name="常规 2 5 3 12 2" xfId="34712" xr:uid="{00000000-0005-0000-0000-000098870000}"/>
    <cellStyle name="常规 2 5 3 12 2 2" xfId="34713" xr:uid="{00000000-0005-0000-0000-000099870000}"/>
    <cellStyle name="常规 2 5 3 12 2 2 2" xfId="34714" xr:uid="{00000000-0005-0000-0000-00009A870000}"/>
    <cellStyle name="常规 2 5 3 12 2 2 2 2" xfId="34715" xr:uid="{00000000-0005-0000-0000-00009B870000}"/>
    <cellStyle name="常规 2 5 3 12 2 2 2 3" xfId="34716" xr:uid="{00000000-0005-0000-0000-00009C870000}"/>
    <cellStyle name="常规 2 5 3 12 2 2 2 4" xfId="34717" xr:uid="{00000000-0005-0000-0000-00009D870000}"/>
    <cellStyle name="常规 2 5 3 12 2 2 3" xfId="34718" xr:uid="{00000000-0005-0000-0000-00009E870000}"/>
    <cellStyle name="常规 2 5 3 12 2 2 4" xfId="34719" xr:uid="{00000000-0005-0000-0000-00009F870000}"/>
    <cellStyle name="常规 2 5 3 12 2 2 5" xfId="34720" xr:uid="{00000000-0005-0000-0000-0000A0870000}"/>
    <cellStyle name="常规 2 5 3 12 2 3" xfId="34721" xr:uid="{00000000-0005-0000-0000-0000A1870000}"/>
    <cellStyle name="常规 2 5 3 12 2 3 2" xfId="34722" xr:uid="{00000000-0005-0000-0000-0000A2870000}"/>
    <cellStyle name="常规 2 5 3 12 2 3 2 2" xfId="34723" xr:uid="{00000000-0005-0000-0000-0000A3870000}"/>
    <cellStyle name="常规 2 5 3 12 2 3 2 3" xfId="34724" xr:uid="{00000000-0005-0000-0000-0000A4870000}"/>
    <cellStyle name="常规 2 5 3 12 2 3 2 4" xfId="34725" xr:uid="{00000000-0005-0000-0000-0000A5870000}"/>
    <cellStyle name="常规 2 5 3 12 2 3 3" xfId="34726" xr:uid="{00000000-0005-0000-0000-0000A6870000}"/>
    <cellStyle name="常规 2 5 3 12 2 3 4" xfId="34727" xr:uid="{00000000-0005-0000-0000-0000A7870000}"/>
    <cellStyle name="常规 2 5 3 12 2 3 5" xfId="34728" xr:uid="{00000000-0005-0000-0000-0000A8870000}"/>
    <cellStyle name="常规 2 5 3 12 2 4" xfId="34729" xr:uid="{00000000-0005-0000-0000-0000A9870000}"/>
    <cellStyle name="常规 2 5 3 12 2 4 2" xfId="34730" xr:uid="{00000000-0005-0000-0000-0000AA870000}"/>
    <cellStyle name="常规 2 5 3 12 2 4 3" xfId="34731" xr:uid="{00000000-0005-0000-0000-0000AB870000}"/>
    <cellStyle name="常规 2 5 3 12 2 4 4" xfId="34732" xr:uid="{00000000-0005-0000-0000-0000AC870000}"/>
    <cellStyle name="常规 2 5 3 12 2 5" xfId="34733" xr:uid="{00000000-0005-0000-0000-0000AD870000}"/>
    <cellStyle name="常规 2 5 3 12 2 6" xfId="34734" xr:uid="{00000000-0005-0000-0000-0000AE870000}"/>
    <cellStyle name="常规 2 5 3 12 2 7" xfId="34735" xr:uid="{00000000-0005-0000-0000-0000AF870000}"/>
    <cellStyle name="常规 2 5 3 12 3" xfId="34736" xr:uid="{00000000-0005-0000-0000-0000B0870000}"/>
    <cellStyle name="常规 2 5 3 12 3 2" xfId="34737" xr:uid="{00000000-0005-0000-0000-0000B1870000}"/>
    <cellStyle name="常规 2 5 3 12 3 2 2" xfId="34738" xr:uid="{00000000-0005-0000-0000-0000B2870000}"/>
    <cellStyle name="常规 2 5 3 12 3 2 3" xfId="34739" xr:uid="{00000000-0005-0000-0000-0000B3870000}"/>
    <cellStyle name="常规 2 5 3 12 3 2 4" xfId="34740" xr:uid="{00000000-0005-0000-0000-0000B4870000}"/>
    <cellStyle name="常规 2 5 3 12 3 3" xfId="34741" xr:uid="{00000000-0005-0000-0000-0000B5870000}"/>
    <cellStyle name="常规 2 5 3 12 3 4" xfId="34742" xr:uid="{00000000-0005-0000-0000-0000B6870000}"/>
    <cellStyle name="常规 2 5 3 12 3 5" xfId="34743" xr:uid="{00000000-0005-0000-0000-0000B7870000}"/>
    <cellStyle name="常规 2 5 3 12 4" xfId="34744" xr:uid="{00000000-0005-0000-0000-0000B8870000}"/>
    <cellStyle name="常规 2 5 3 12 4 2" xfId="34745" xr:uid="{00000000-0005-0000-0000-0000B9870000}"/>
    <cellStyle name="常规 2 5 3 12 4 2 2" xfId="34746" xr:uid="{00000000-0005-0000-0000-0000BA870000}"/>
    <cellStyle name="常规 2 5 3 12 4 2 3" xfId="34747" xr:uid="{00000000-0005-0000-0000-0000BB870000}"/>
    <cellStyle name="常规 2 5 3 12 4 2 4" xfId="34748" xr:uid="{00000000-0005-0000-0000-0000BC870000}"/>
    <cellStyle name="常规 2 5 3 12 4 3" xfId="34749" xr:uid="{00000000-0005-0000-0000-0000BD870000}"/>
    <cellStyle name="常规 2 5 3 12 4 4" xfId="34750" xr:uid="{00000000-0005-0000-0000-0000BE870000}"/>
    <cellStyle name="常规 2 5 3 12 4 5" xfId="34751" xr:uid="{00000000-0005-0000-0000-0000BF870000}"/>
    <cellStyle name="常规 2 5 3 12 5" xfId="34752" xr:uid="{00000000-0005-0000-0000-0000C0870000}"/>
    <cellStyle name="常规 2 5 3 12 5 2" xfId="34753" xr:uid="{00000000-0005-0000-0000-0000C1870000}"/>
    <cellStyle name="常规 2 5 3 12 5 3" xfId="34754" xr:uid="{00000000-0005-0000-0000-0000C2870000}"/>
    <cellStyle name="常规 2 5 3 12 5 4" xfId="34755" xr:uid="{00000000-0005-0000-0000-0000C3870000}"/>
    <cellStyle name="常规 2 5 3 12 6" xfId="34756" xr:uid="{00000000-0005-0000-0000-0000C4870000}"/>
    <cellStyle name="常规 2 5 3 12 7" xfId="34757" xr:uid="{00000000-0005-0000-0000-0000C5870000}"/>
    <cellStyle name="常规 2 5 3 12 8" xfId="34758" xr:uid="{00000000-0005-0000-0000-0000C6870000}"/>
    <cellStyle name="常规 2 5 3 13" xfId="34759" xr:uid="{00000000-0005-0000-0000-0000C7870000}"/>
    <cellStyle name="常规 2 5 3 13 2" xfId="34760" xr:uid="{00000000-0005-0000-0000-0000C8870000}"/>
    <cellStyle name="常规 2 5 3 13 2 2" xfId="34761" xr:uid="{00000000-0005-0000-0000-0000C9870000}"/>
    <cellStyle name="常规 2 5 3 13 2 2 2" xfId="34762" xr:uid="{00000000-0005-0000-0000-0000CA870000}"/>
    <cellStyle name="常规 2 5 3 13 2 2 2 2" xfId="34763" xr:uid="{00000000-0005-0000-0000-0000CB870000}"/>
    <cellStyle name="常规 2 5 3 13 2 2 2 3" xfId="34764" xr:uid="{00000000-0005-0000-0000-0000CC870000}"/>
    <cellStyle name="常规 2 5 3 13 2 2 2 4" xfId="34765" xr:uid="{00000000-0005-0000-0000-0000CD870000}"/>
    <cellStyle name="常规 2 5 3 13 2 2 3" xfId="34766" xr:uid="{00000000-0005-0000-0000-0000CE870000}"/>
    <cellStyle name="常规 2 5 3 13 2 2 4" xfId="34767" xr:uid="{00000000-0005-0000-0000-0000CF870000}"/>
    <cellStyle name="常规 2 5 3 13 2 2 5" xfId="34768" xr:uid="{00000000-0005-0000-0000-0000D0870000}"/>
    <cellStyle name="常规 2 5 3 13 2 3" xfId="34769" xr:uid="{00000000-0005-0000-0000-0000D1870000}"/>
    <cellStyle name="常规 2 5 3 13 2 3 2" xfId="34770" xr:uid="{00000000-0005-0000-0000-0000D2870000}"/>
    <cellStyle name="常规 2 5 3 13 2 3 2 2" xfId="34771" xr:uid="{00000000-0005-0000-0000-0000D3870000}"/>
    <cellStyle name="常规 2 5 3 13 2 3 2 3" xfId="34772" xr:uid="{00000000-0005-0000-0000-0000D4870000}"/>
    <cellStyle name="常规 2 5 3 13 2 3 2 4" xfId="34773" xr:uid="{00000000-0005-0000-0000-0000D5870000}"/>
    <cellStyle name="常规 2 5 3 13 2 3 3" xfId="34774" xr:uid="{00000000-0005-0000-0000-0000D6870000}"/>
    <cellStyle name="常规 2 5 3 13 2 3 4" xfId="34775" xr:uid="{00000000-0005-0000-0000-0000D7870000}"/>
    <cellStyle name="常规 2 5 3 13 2 3 5" xfId="34776" xr:uid="{00000000-0005-0000-0000-0000D8870000}"/>
    <cellStyle name="常规 2 5 3 13 2 4" xfId="34777" xr:uid="{00000000-0005-0000-0000-0000D9870000}"/>
    <cellStyle name="常规 2 5 3 13 2 4 2" xfId="34778" xr:uid="{00000000-0005-0000-0000-0000DA870000}"/>
    <cellStyle name="常规 2 5 3 13 2 4 3" xfId="34779" xr:uid="{00000000-0005-0000-0000-0000DB870000}"/>
    <cellStyle name="常规 2 5 3 13 2 4 4" xfId="34780" xr:uid="{00000000-0005-0000-0000-0000DC870000}"/>
    <cellStyle name="常规 2 5 3 13 2 5" xfId="34781" xr:uid="{00000000-0005-0000-0000-0000DD870000}"/>
    <cellStyle name="常规 2 5 3 13 2 6" xfId="34782" xr:uid="{00000000-0005-0000-0000-0000DE870000}"/>
    <cellStyle name="常规 2 5 3 13 2 7" xfId="34783" xr:uid="{00000000-0005-0000-0000-0000DF870000}"/>
    <cellStyle name="常规 2 5 3 13 3" xfId="34784" xr:uid="{00000000-0005-0000-0000-0000E0870000}"/>
    <cellStyle name="常规 2 5 3 13 3 2" xfId="34785" xr:uid="{00000000-0005-0000-0000-0000E1870000}"/>
    <cellStyle name="常规 2 5 3 13 3 2 2" xfId="34786" xr:uid="{00000000-0005-0000-0000-0000E2870000}"/>
    <cellStyle name="常规 2 5 3 13 3 2 3" xfId="34787" xr:uid="{00000000-0005-0000-0000-0000E3870000}"/>
    <cellStyle name="常规 2 5 3 13 3 2 4" xfId="34788" xr:uid="{00000000-0005-0000-0000-0000E4870000}"/>
    <cellStyle name="常规 2 5 3 13 3 3" xfId="34789" xr:uid="{00000000-0005-0000-0000-0000E5870000}"/>
    <cellStyle name="常规 2 5 3 13 3 4" xfId="34790" xr:uid="{00000000-0005-0000-0000-0000E6870000}"/>
    <cellStyle name="常规 2 5 3 13 3 5" xfId="34791" xr:uid="{00000000-0005-0000-0000-0000E7870000}"/>
    <cellStyle name="常规 2 5 3 13 4" xfId="34792" xr:uid="{00000000-0005-0000-0000-0000E8870000}"/>
    <cellStyle name="常规 2 5 3 13 4 2" xfId="34793" xr:uid="{00000000-0005-0000-0000-0000E9870000}"/>
    <cellStyle name="常规 2 5 3 13 4 2 2" xfId="34794" xr:uid="{00000000-0005-0000-0000-0000EA870000}"/>
    <cellStyle name="常规 2 5 3 13 4 2 3" xfId="34795" xr:uid="{00000000-0005-0000-0000-0000EB870000}"/>
    <cellStyle name="常规 2 5 3 13 4 2 4" xfId="34796" xr:uid="{00000000-0005-0000-0000-0000EC870000}"/>
    <cellStyle name="常规 2 5 3 13 4 3" xfId="34797" xr:uid="{00000000-0005-0000-0000-0000ED870000}"/>
    <cellStyle name="常规 2 5 3 13 4 4" xfId="34798" xr:uid="{00000000-0005-0000-0000-0000EE870000}"/>
    <cellStyle name="常规 2 5 3 13 4 5" xfId="34799" xr:uid="{00000000-0005-0000-0000-0000EF870000}"/>
    <cellStyle name="常规 2 5 3 13 5" xfId="34800" xr:uid="{00000000-0005-0000-0000-0000F0870000}"/>
    <cellStyle name="常规 2 5 3 13 5 2" xfId="34801" xr:uid="{00000000-0005-0000-0000-0000F1870000}"/>
    <cellStyle name="常规 2 5 3 13 5 3" xfId="34802" xr:uid="{00000000-0005-0000-0000-0000F2870000}"/>
    <cellStyle name="常规 2 5 3 13 5 4" xfId="34803" xr:uid="{00000000-0005-0000-0000-0000F3870000}"/>
    <cellStyle name="常规 2 5 3 13 6" xfId="34804" xr:uid="{00000000-0005-0000-0000-0000F4870000}"/>
    <cellStyle name="常规 2 5 3 13 7" xfId="34805" xr:uid="{00000000-0005-0000-0000-0000F5870000}"/>
    <cellStyle name="常规 2 5 3 13 8" xfId="34806" xr:uid="{00000000-0005-0000-0000-0000F6870000}"/>
    <cellStyle name="常规 2 5 3 14" xfId="34807" xr:uid="{00000000-0005-0000-0000-0000F7870000}"/>
    <cellStyle name="常规 2 5 3 14 2" xfId="34808" xr:uid="{00000000-0005-0000-0000-0000F8870000}"/>
    <cellStyle name="常规 2 5 3 14 2 2" xfId="34809" xr:uid="{00000000-0005-0000-0000-0000F9870000}"/>
    <cellStyle name="常规 2 5 3 14 2 2 2" xfId="34810" xr:uid="{00000000-0005-0000-0000-0000FA870000}"/>
    <cellStyle name="常规 2 5 3 14 2 2 2 2" xfId="34811" xr:uid="{00000000-0005-0000-0000-0000FB870000}"/>
    <cellStyle name="常规 2 5 3 14 2 2 2 3" xfId="34812" xr:uid="{00000000-0005-0000-0000-0000FC870000}"/>
    <cellStyle name="常规 2 5 3 14 2 2 2 4" xfId="34813" xr:uid="{00000000-0005-0000-0000-0000FD870000}"/>
    <cellStyle name="常规 2 5 3 14 2 2 3" xfId="34814" xr:uid="{00000000-0005-0000-0000-0000FE870000}"/>
    <cellStyle name="常规 2 5 3 14 2 2 4" xfId="34815" xr:uid="{00000000-0005-0000-0000-0000FF870000}"/>
    <cellStyle name="常规 2 5 3 14 2 2 5" xfId="34816" xr:uid="{00000000-0005-0000-0000-000000880000}"/>
    <cellStyle name="常规 2 5 3 14 2 3" xfId="34817" xr:uid="{00000000-0005-0000-0000-000001880000}"/>
    <cellStyle name="常规 2 5 3 14 2 3 2" xfId="34818" xr:uid="{00000000-0005-0000-0000-000002880000}"/>
    <cellStyle name="常规 2 5 3 14 2 3 2 2" xfId="34819" xr:uid="{00000000-0005-0000-0000-000003880000}"/>
    <cellStyle name="常规 2 5 3 14 2 3 2 3" xfId="34820" xr:uid="{00000000-0005-0000-0000-000004880000}"/>
    <cellStyle name="常规 2 5 3 14 2 3 2 4" xfId="34821" xr:uid="{00000000-0005-0000-0000-000005880000}"/>
    <cellStyle name="常规 2 5 3 14 2 3 3" xfId="34822" xr:uid="{00000000-0005-0000-0000-000006880000}"/>
    <cellStyle name="常规 2 5 3 14 2 3 4" xfId="34823" xr:uid="{00000000-0005-0000-0000-000007880000}"/>
    <cellStyle name="常规 2 5 3 14 2 3 5" xfId="34824" xr:uid="{00000000-0005-0000-0000-000008880000}"/>
    <cellStyle name="常规 2 5 3 14 2 4" xfId="34825" xr:uid="{00000000-0005-0000-0000-000009880000}"/>
    <cellStyle name="常规 2 5 3 14 2 4 2" xfId="34826" xr:uid="{00000000-0005-0000-0000-00000A880000}"/>
    <cellStyle name="常规 2 5 3 14 2 4 3" xfId="34827" xr:uid="{00000000-0005-0000-0000-00000B880000}"/>
    <cellStyle name="常规 2 5 3 14 2 4 4" xfId="34828" xr:uid="{00000000-0005-0000-0000-00000C880000}"/>
    <cellStyle name="常规 2 5 3 14 2 5" xfId="34829" xr:uid="{00000000-0005-0000-0000-00000D880000}"/>
    <cellStyle name="常规 2 5 3 14 2 6" xfId="34830" xr:uid="{00000000-0005-0000-0000-00000E880000}"/>
    <cellStyle name="常规 2 5 3 14 2 7" xfId="34831" xr:uid="{00000000-0005-0000-0000-00000F880000}"/>
    <cellStyle name="常规 2 5 3 14 3" xfId="34832" xr:uid="{00000000-0005-0000-0000-000010880000}"/>
    <cellStyle name="常规 2 5 3 14 3 2" xfId="34833" xr:uid="{00000000-0005-0000-0000-000011880000}"/>
    <cellStyle name="常规 2 5 3 14 3 2 2" xfId="34834" xr:uid="{00000000-0005-0000-0000-000012880000}"/>
    <cellStyle name="常规 2 5 3 14 3 2 3" xfId="34835" xr:uid="{00000000-0005-0000-0000-000013880000}"/>
    <cellStyle name="常规 2 5 3 14 3 2 4" xfId="34836" xr:uid="{00000000-0005-0000-0000-000014880000}"/>
    <cellStyle name="常规 2 5 3 14 3 3" xfId="34837" xr:uid="{00000000-0005-0000-0000-000015880000}"/>
    <cellStyle name="常规 2 5 3 14 3 4" xfId="34838" xr:uid="{00000000-0005-0000-0000-000016880000}"/>
    <cellStyle name="常规 2 5 3 14 3 5" xfId="34839" xr:uid="{00000000-0005-0000-0000-000017880000}"/>
    <cellStyle name="常规 2 5 3 14 4" xfId="34840" xr:uid="{00000000-0005-0000-0000-000018880000}"/>
    <cellStyle name="常规 2 5 3 14 4 2" xfId="34841" xr:uid="{00000000-0005-0000-0000-000019880000}"/>
    <cellStyle name="常规 2 5 3 14 4 2 2" xfId="34842" xr:uid="{00000000-0005-0000-0000-00001A880000}"/>
    <cellStyle name="常规 2 5 3 14 4 2 3" xfId="34843" xr:uid="{00000000-0005-0000-0000-00001B880000}"/>
    <cellStyle name="常规 2 5 3 14 4 2 4" xfId="34844" xr:uid="{00000000-0005-0000-0000-00001C880000}"/>
    <cellStyle name="常规 2 5 3 14 4 3" xfId="34845" xr:uid="{00000000-0005-0000-0000-00001D880000}"/>
    <cellStyle name="常规 2 5 3 14 4 4" xfId="34846" xr:uid="{00000000-0005-0000-0000-00001E880000}"/>
    <cellStyle name="常规 2 5 3 14 4 5" xfId="34847" xr:uid="{00000000-0005-0000-0000-00001F880000}"/>
    <cellStyle name="常规 2 5 3 14 5" xfId="34848" xr:uid="{00000000-0005-0000-0000-000020880000}"/>
    <cellStyle name="常规 2 5 3 14 5 2" xfId="34849" xr:uid="{00000000-0005-0000-0000-000021880000}"/>
    <cellStyle name="常规 2 5 3 14 5 3" xfId="34850" xr:uid="{00000000-0005-0000-0000-000022880000}"/>
    <cellStyle name="常规 2 5 3 14 5 4" xfId="34851" xr:uid="{00000000-0005-0000-0000-000023880000}"/>
    <cellStyle name="常规 2 5 3 14 6" xfId="34852" xr:uid="{00000000-0005-0000-0000-000024880000}"/>
    <cellStyle name="常规 2 5 3 14 7" xfId="34853" xr:uid="{00000000-0005-0000-0000-000025880000}"/>
    <cellStyle name="常规 2 5 3 14 8" xfId="34854" xr:uid="{00000000-0005-0000-0000-000026880000}"/>
    <cellStyle name="常规 2 5 3 15" xfId="34855" xr:uid="{00000000-0005-0000-0000-000027880000}"/>
    <cellStyle name="常规 2 5 3 15 2" xfId="34856" xr:uid="{00000000-0005-0000-0000-000028880000}"/>
    <cellStyle name="常规 2 5 3 15 2 2" xfId="34857" xr:uid="{00000000-0005-0000-0000-000029880000}"/>
    <cellStyle name="常规 2 5 3 15 2 3" xfId="34858" xr:uid="{00000000-0005-0000-0000-00002A880000}"/>
    <cellStyle name="常规 2 5 3 15 2 4" xfId="34859" xr:uid="{00000000-0005-0000-0000-00002B880000}"/>
    <cellStyle name="常规 2 5 3 15 3" xfId="34860" xr:uid="{00000000-0005-0000-0000-00002C880000}"/>
    <cellStyle name="常规 2 5 3 15 4" xfId="34861" xr:uid="{00000000-0005-0000-0000-00002D880000}"/>
    <cellStyle name="常规 2 5 3 15 5" xfId="34862" xr:uid="{00000000-0005-0000-0000-00002E880000}"/>
    <cellStyle name="常规 2 5 3 16" xfId="34863" xr:uid="{00000000-0005-0000-0000-00002F880000}"/>
    <cellStyle name="常规 2 5 3 16 2" xfId="34864" xr:uid="{00000000-0005-0000-0000-000030880000}"/>
    <cellStyle name="常规 2 5 3 16 2 2" xfId="34865" xr:uid="{00000000-0005-0000-0000-000031880000}"/>
    <cellStyle name="常规 2 5 3 16 2 3" xfId="34866" xr:uid="{00000000-0005-0000-0000-000032880000}"/>
    <cellStyle name="常规 2 5 3 16 2 4" xfId="34867" xr:uid="{00000000-0005-0000-0000-000033880000}"/>
    <cellStyle name="常规 2 5 3 16 3" xfId="34868" xr:uid="{00000000-0005-0000-0000-000034880000}"/>
    <cellStyle name="常规 2 5 3 16 4" xfId="34869" xr:uid="{00000000-0005-0000-0000-000035880000}"/>
    <cellStyle name="常规 2 5 3 16 5" xfId="34870" xr:uid="{00000000-0005-0000-0000-000036880000}"/>
    <cellStyle name="常规 2 5 3 17" xfId="34871" xr:uid="{00000000-0005-0000-0000-000037880000}"/>
    <cellStyle name="常规 2 5 3 17 2" xfId="34872" xr:uid="{00000000-0005-0000-0000-000038880000}"/>
    <cellStyle name="常规 2 5 3 17 3" xfId="34873" xr:uid="{00000000-0005-0000-0000-000039880000}"/>
    <cellStyle name="常规 2 5 3 17 4" xfId="34874" xr:uid="{00000000-0005-0000-0000-00003A880000}"/>
    <cellStyle name="常规 2 5 3 18" xfId="34875" xr:uid="{00000000-0005-0000-0000-00003B880000}"/>
    <cellStyle name="常规 2 5 3 19" xfId="34876" xr:uid="{00000000-0005-0000-0000-00003C880000}"/>
    <cellStyle name="常规 2 5 3 2" xfId="34877" xr:uid="{00000000-0005-0000-0000-00003D880000}"/>
    <cellStyle name="常规 2 5 3 2 10" xfId="34878" xr:uid="{00000000-0005-0000-0000-00003E880000}"/>
    <cellStyle name="常规 2 5 3 2 2" xfId="34879" xr:uid="{00000000-0005-0000-0000-00003F880000}"/>
    <cellStyle name="常规 2 5 3 2 2 2" xfId="34880" xr:uid="{00000000-0005-0000-0000-000040880000}"/>
    <cellStyle name="常规 2 5 3 2 2 2 2" xfId="34881" xr:uid="{00000000-0005-0000-0000-000041880000}"/>
    <cellStyle name="常规 2 5 3 2 2 2 2 2" xfId="34882" xr:uid="{00000000-0005-0000-0000-000042880000}"/>
    <cellStyle name="常规 2 5 3 2 2 2 2 2 2" xfId="34883" xr:uid="{00000000-0005-0000-0000-000043880000}"/>
    <cellStyle name="常规 2 5 3 2 2 2 2 2 3" xfId="34884" xr:uid="{00000000-0005-0000-0000-000044880000}"/>
    <cellStyle name="常规 2 5 3 2 2 2 2 2 4" xfId="34885" xr:uid="{00000000-0005-0000-0000-000045880000}"/>
    <cellStyle name="常规 2 5 3 2 2 2 2 3" xfId="34886" xr:uid="{00000000-0005-0000-0000-000046880000}"/>
    <cellStyle name="常规 2 5 3 2 2 2 2 4" xfId="34887" xr:uid="{00000000-0005-0000-0000-000047880000}"/>
    <cellStyle name="常规 2 5 3 2 2 2 2 5" xfId="34888" xr:uid="{00000000-0005-0000-0000-000048880000}"/>
    <cellStyle name="常规 2 5 3 2 2 2 3" xfId="34889" xr:uid="{00000000-0005-0000-0000-000049880000}"/>
    <cellStyle name="常规 2 5 3 2 2 2 3 2" xfId="34890" xr:uid="{00000000-0005-0000-0000-00004A880000}"/>
    <cellStyle name="常规 2 5 3 2 2 2 3 2 2" xfId="34891" xr:uid="{00000000-0005-0000-0000-00004B880000}"/>
    <cellStyle name="常规 2 5 3 2 2 2 3 2 3" xfId="34892" xr:uid="{00000000-0005-0000-0000-00004C880000}"/>
    <cellStyle name="常规 2 5 3 2 2 2 3 2 4" xfId="34893" xr:uid="{00000000-0005-0000-0000-00004D880000}"/>
    <cellStyle name="常规 2 5 3 2 2 2 3 3" xfId="34894" xr:uid="{00000000-0005-0000-0000-00004E880000}"/>
    <cellStyle name="常规 2 5 3 2 2 2 3 4" xfId="34895" xr:uid="{00000000-0005-0000-0000-00004F880000}"/>
    <cellStyle name="常规 2 5 3 2 2 2 3 5" xfId="34896" xr:uid="{00000000-0005-0000-0000-000050880000}"/>
    <cellStyle name="常规 2 5 3 2 2 2 4" xfId="34897" xr:uid="{00000000-0005-0000-0000-000051880000}"/>
    <cellStyle name="常规 2 5 3 2 2 2 4 2" xfId="34898" xr:uid="{00000000-0005-0000-0000-000052880000}"/>
    <cellStyle name="常规 2 5 3 2 2 2 4 3" xfId="34899" xr:uid="{00000000-0005-0000-0000-000053880000}"/>
    <cellStyle name="常规 2 5 3 2 2 2 4 4" xfId="34900" xr:uid="{00000000-0005-0000-0000-000054880000}"/>
    <cellStyle name="常规 2 5 3 2 2 2 5" xfId="34901" xr:uid="{00000000-0005-0000-0000-000055880000}"/>
    <cellStyle name="常规 2 5 3 2 2 2 6" xfId="34902" xr:uid="{00000000-0005-0000-0000-000056880000}"/>
    <cellStyle name="常规 2 5 3 2 2 2 7" xfId="34903" xr:uid="{00000000-0005-0000-0000-000057880000}"/>
    <cellStyle name="常规 2 5 3 2 2 3" xfId="34904" xr:uid="{00000000-0005-0000-0000-000058880000}"/>
    <cellStyle name="常规 2 5 3 2 2 3 2" xfId="34905" xr:uid="{00000000-0005-0000-0000-000059880000}"/>
    <cellStyle name="常规 2 5 3 2 2 3 2 2" xfId="34906" xr:uid="{00000000-0005-0000-0000-00005A880000}"/>
    <cellStyle name="常规 2 5 3 2 2 3 2 3" xfId="34907" xr:uid="{00000000-0005-0000-0000-00005B880000}"/>
    <cellStyle name="常规 2 5 3 2 2 3 2 4" xfId="34908" xr:uid="{00000000-0005-0000-0000-00005C880000}"/>
    <cellStyle name="常规 2 5 3 2 2 3 3" xfId="34909" xr:uid="{00000000-0005-0000-0000-00005D880000}"/>
    <cellStyle name="常规 2 5 3 2 2 3 4" xfId="34910" xr:uid="{00000000-0005-0000-0000-00005E880000}"/>
    <cellStyle name="常规 2 5 3 2 2 3 5" xfId="34911" xr:uid="{00000000-0005-0000-0000-00005F880000}"/>
    <cellStyle name="常规 2 5 3 2 2 4" xfId="34912" xr:uid="{00000000-0005-0000-0000-000060880000}"/>
    <cellStyle name="常规 2 5 3 2 2 4 2" xfId="34913" xr:uid="{00000000-0005-0000-0000-000061880000}"/>
    <cellStyle name="常规 2 5 3 2 2 4 2 2" xfId="34914" xr:uid="{00000000-0005-0000-0000-000062880000}"/>
    <cellStyle name="常规 2 5 3 2 2 4 2 3" xfId="34915" xr:uid="{00000000-0005-0000-0000-000063880000}"/>
    <cellStyle name="常规 2 5 3 2 2 4 2 4" xfId="34916" xr:uid="{00000000-0005-0000-0000-000064880000}"/>
    <cellStyle name="常规 2 5 3 2 2 4 3" xfId="34917" xr:uid="{00000000-0005-0000-0000-000065880000}"/>
    <cellStyle name="常规 2 5 3 2 2 4 4" xfId="34918" xr:uid="{00000000-0005-0000-0000-000066880000}"/>
    <cellStyle name="常规 2 5 3 2 2 4 5" xfId="34919" xr:uid="{00000000-0005-0000-0000-000067880000}"/>
    <cellStyle name="常规 2 5 3 2 2 5" xfId="34920" xr:uid="{00000000-0005-0000-0000-000068880000}"/>
    <cellStyle name="常规 2 5 3 2 2 5 2" xfId="34921" xr:uid="{00000000-0005-0000-0000-000069880000}"/>
    <cellStyle name="常规 2 5 3 2 2 5 3" xfId="34922" xr:uid="{00000000-0005-0000-0000-00006A880000}"/>
    <cellStyle name="常规 2 5 3 2 2 5 4" xfId="34923" xr:uid="{00000000-0005-0000-0000-00006B880000}"/>
    <cellStyle name="常规 2 5 3 2 2 6" xfId="34924" xr:uid="{00000000-0005-0000-0000-00006C880000}"/>
    <cellStyle name="常规 2 5 3 2 2 7" xfId="34925" xr:uid="{00000000-0005-0000-0000-00006D880000}"/>
    <cellStyle name="常规 2 5 3 2 2 8" xfId="34926" xr:uid="{00000000-0005-0000-0000-00006E880000}"/>
    <cellStyle name="常规 2 5 3 2 2 9" xfId="34927" xr:uid="{00000000-0005-0000-0000-00006F880000}"/>
    <cellStyle name="常规 2 5 3 2 2 9 2" xfId="34928" xr:uid="{00000000-0005-0000-0000-000070880000}"/>
    <cellStyle name="常规 2 5 3 2 3" xfId="34929" xr:uid="{00000000-0005-0000-0000-000071880000}"/>
    <cellStyle name="常规 2 5 3 2 3 2" xfId="34930" xr:uid="{00000000-0005-0000-0000-000072880000}"/>
    <cellStyle name="常规 2 5 3 2 3 2 2" xfId="34931" xr:uid="{00000000-0005-0000-0000-000073880000}"/>
    <cellStyle name="常规 2 5 3 2 3 2 3" xfId="34932" xr:uid="{00000000-0005-0000-0000-000074880000}"/>
    <cellStyle name="常规 2 5 3 2 3 2 4" xfId="34933" xr:uid="{00000000-0005-0000-0000-000075880000}"/>
    <cellStyle name="常规 2 5 3 2 3 3" xfId="34934" xr:uid="{00000000-0005-0000-0000-000076880000}"/>
    <cellStyle name="常规 2 5 3 2 3 4" xfId="34935" xr:uid="{00000000-0005-0000-0000-000077880000}"/>
    <cellStyle name="常规 2 5 3 2 3 5" xfId="34936" xr:uid="{00000000-0005-0000-0000-000078880000}"/>
    <cellStyle name="常规 2 5 3 2 3 6" xfId="34937" xr:uid="{00000000-0005-0000-0000-000079880000}"/>
    <cellStyle name="常规 2 5 3 2 3 6 2" xfId="34938" xr:uid="{00000000-0005-0000-0000-00007A880000}"/>
    <cellStyle name="常规 2 5 3 2 4" xfId="34939" xr:uid="{00000000-0005-0000-0000-00007B880000}"/>
    <cellStyle name="常规 2 5 3 2 4 2" xfId="34940" xr:uid="{00000000-0005-0000-0000-00007C880000}"/>
    <cellStyle name="常规 2 5 3 2 4 2 2" xfId="34941" xr:uid="{00000000-0005-0000-0000-00007D880000}"/>
    <cellStyle name="常规 2 5 3 2 4 2 3" xfId="34942" xr:uid="{00000000-0005-0000-0000-00007E880000}"/>
    <cellStyle name="常规 2 5 3 2 4 2 4" xfId="34943" xr:uid="{00000000-0005-0000-0000-00007F880000}"/>
    <cellStyle name="常规 2 5 3 2 4 2 5" xfId="34944" xr:uid="{00000000-0005-0000-0000-000080880000}"/>
    <cellStyle name="常规 2 5 3 2 4 3" xfId="34945" xr:uid="{00000000-0005-0000-0000-000081880000}"/>
    <cellStyle name="常规 2 5 3 2 4 4" xfId="34946" xr:uid="{00000000-0005-0000-0000-000082880000}"/>
    <cellStyle name="常规 2 5 3 2 4 5" xfId="34947" xr:uid="{00000000-0005-0000-0000-000083880000}"/>
    <cellStyle name="常规 2 5 3 2 4 6" xfId="34948" xr:uid="{00000000-0005-0000-0000-000084880000}"/>
    <cellStyle name="常规 2 5 3 2 5" xfId="34949" xr:uid="{00000000-0005-0000-0000-000085880000}"/>
    <cellStyle name="常规 2 5 3 2 5 2" xfId="34950" xr:uid="{00000000-0005-0000-0000-000086880000}"/>
    <cellStyle name="常规 2 5 3 2 5 2 2" xfId="34951" xr:uid="{00000000-0005-0000-0000-000087880000}"/>
    <cellStyle name="常规 2 5 3 2 5 3" xfId="34952" xr:uid="{00000000-0005-0000-0000-000088880000}"/>
    <cellStyle name="常规 2 5 3 2 5 4" xfId="34953" xr:uid="{00000000-0005-0000-0000-000089880000}"/>
    <cellStyle name="常规 2 5 3 2 5 5" xfId="34954" xr:uid="{00000000-0005-0000-0000-00008A880000}"/>
    <cellStyle name="常规 2 5 3 2 6" xfId="34955" xr:uid="{00000000-0005-0000-0000-00008B880000}"/>
    <cellStyle name="常规 2 5 3 2 7" xfId="34956" xr:uid="{00000000-0005-0000-0000-00008C880000}"/>
    <cellStyle name="常规 2 5 3 2 8" xfId="34957" xr:uid="{00000000-0005-0000-0000-00008D880000}"/>
    <cellStyle name="常规 2 5 3 2 9" xfId="34958" xr:uid="{00000000-0005-0000-0000-00008E880000}"/>
    <cellStyle name="常规 2 5 3 2 9 2" xfId="34959" xr:uid="{00000000-0005-0000-0000-00008F880000}"/>
    <cellStyle name="常规 2 5 3 20" xfId="34960" xr:uid="{00000000-0005-0000-0000-000090880000}"/>
    <cellStyle name="常规 2 5 3 21" xfId="34961" xr:uid="{00000000-0005-0000-0000-000091880000}"/>
    <cellStyle name="常规 2 5 3 21 2" xfId="34962" xr:uid="{00000000-0005-0000-0000-000092880000}"/>
    <cellStyle name="常规 2 5 3 22" xfId="34963" xr:uid="{00000000-0005-0000-0000-000093880000}"/>
    <cellStyle name="常规 2 5 3 3" xfId="34964" xr:uid="{00000000-0005-0000-0000-000094880000}"/>
    <cellStyle name="常规 2 5 3 3 10" xfId="34965" xr:uid="{00000000-0005-0000-0000-000095880000}"/>
    <cellStyle name="常规 2 5 3 3 2" xfId="34966" xr:uid="{00000000-0005-0000-0000-000096880000}"/>
    <cellStyle name="常规 2 5 3 3 2 10" xfId="34967" xr:uid="{00000000-0005-0000-0000-000097880000}"/>
    <cellStyle name="常规 2 5 3 3 2 2" xfId="34968" xr:uid="{00000000-0005-0000-0000-000098880000}"/>
    <cellStyle name="常规 2 5 3 3 2 2 2" xfId="34969" xr:uid="{00000000-0005-0000-0000-000099880000}"/>
    <cellStyle name="常规 2 5 3 3 2 2 2 2" xfId="34970" xr:uid="{00000000-0005-0000-0000-00009A880000}"/>
    <cellStyle name="常规 2 5 3 3 2 2 2 2 2" xfId="34971" xr:uid="{00000000-0005-0000-0000-00009B880000}"/>
    <cellStyle name="常规 2 5 3 3 2 2 2 2 3" xfId="34972" xr:uid="{00000000-0005-0000-0000-00009C880000}"/>
    <cellStyle name="常规 2 5 3 3 2 2 2 2 4" xfId="34973" xr:uid="{00000000-0005-0000-0000-00009D880000}"/>
    <cellStyle name="常规 2 5 3 3 2 2 2 3" xfId="34974" xr:uid="{00000000-0005-0000-0000-00009E880000}"/>
    <cellStyle name="常规 2 5 3 3 2 2 2 4" xfId="34975" xr:uid="{00000000-0005-0000-0000-00009F880000}"/>
    <cellStyle name="常规 2 5 3 3 2 2 2 5" xfId="34976" xr:uid="{00000000-0005-0000-0000-0000A0880000}"/>
    <cellStyle name="常规 2 5 3 3 2 2 3" xfId="34977" xr:uid="{00000000-0005-0000-0000-0000A1880000}"/>
    <cellStyle name="常规 2 5 3 3 2 2 3 2" xfId="34978" xr:uid="{00000000-0005-0000-0000-0000A2880000}"/>
    <cellStyle name="常规 2 5 3 3 2 2 3 2 2" xfId="34979" xr:uid="{00000000-0005-0000-0000-0000A3880000}"/>
    <cellStyle name="常规 2 5 3 3 2 2 3 2 3" xfId="34980" xr:uid="{00000000-0005-0000-0000-0000A4880000}"/>
    <cellStyle name="常规 2 5 3 3 2 2 3 2 4" xfId="34981" xr:uid="{00000000-0005-0000-0000-0000A5880000}"/>
    <cellStyle name="常规 2 5 3 3 2 2 3 3" xfId="34982" xr:uid="{00000000-0005-0000-0000-0000A6880000}"/>
    <cellStyle name="常规 2 5 3 3 2 2 3 4" xfId="34983" xr:uid="{00000000-0005-0000-0000-0000A7880000}"/>
    <cellStyle name="常规 2 5 3 3 2 2 3 5" xfId="34984" xr:uid="{00000000-0005-0000-0000-0000A8880000}"/>
    <cellStyle name="常规 2 5 3 3 2 2 4" xfId="34985" xr:uid="{00000000-0005-0000-0000-0000A9880000}"/>
    <cellStyle name="常规 2 5 3 3 2 2 4 2" xfId="34986" xr:uid="{00000000-0005-0000-0000-0000AA880000}"/>
    <cellStyle name="常规 2 5 3 3 2 2 4 3" xfId="34987" xr:uid="{00000000-0005-0000-0000-0000AB880000}"/>
    <cellStyle name="常规 2 5 3 3 2 2 4 4" xfId="34988" xr:uid="{00000000-0005-0000-0000-0000AC880000}"/>
    <cellStyle name="常规 2 5 3 3 2 2 5" xfId="34989" xr:uid="{00000000-0005-0000-0000-0000AD880000}"/>
    <cellStyle name="常规 2 5 3 3 2 2 6" xfId="34990" xr:uid="{00000000-0005-0000-0000-0000AE880000}"/>
    <cellStyle name="常规 2 5 3 3 2 2 7" xfId="34991" xr:uid="{00000000-0005-0000-0000-0000AF880000}"/>
    <cellStyle name="常规 2 5 3 3 2 2 8" xfId="34992" xr:uid="{00000000-0005-0000-0000-0000B0880000}"/>
    <cellStyle name="常规 2 5 3 3 2 3" xfId="34993" xr:uid="{00000000-0005-0000-0000-0000B1880000}"/>
    <cellStyle name="常规 2 5 3 3 2 3 2" xfId="34994" xr:uid="{00000000-0005-0000-0000-0000B2880000}"/>
    <cellStyle name="常规 2 5 3 3 2 3 2 2" xfId="34995" xr:uid="{00000000-0005-0000-0000-0000B3880000}"/>
    <cellStyle name="常规 2 5 3 3 2 3 2 3" xfId="34996" xr:uid="{00000000-0005-0000-0000-0000B4880000}"/>
    <cellStyle name="常规 2 5 3 3 2 3 2 4" xfId="34997" xr:uid="{00000000-0005-0000-0000-0000B5880000}"/>
    <cellStyle name="常规 2 5 3 3 2 3 3" xfId="34998" xr:uid="{00000000-0005-0000-0000-0000B6880000}"/>
    <cellStyle name="常规 2 5 3 3 2 3 4" xfId="34999" xr:uid="{00000000-0005-0000-0000-0000B7880000}"/>
    <cellStyle name="常规 2 5 3 3 2 3 5" xfId="35000" xr:uid="{00000000-0005-0000-0000-0000B8880000}"/>
    <cellStyle name="常规 2 5 3 3 2 4" xfId="35001" xr:uid="{00000000-0005-0000-0000-0000B9880000}"/>
    <cellStyle name="常规 2 5 3 3 2 4 2" xfId="35002" xr:uid="{00000000-0005-0000-0000-0000BA880000}"/>
    <cellStyle name="常规 2 5 3 3 2 4 2 2" xfId="35003" xr:uid="{00000000-0005-0000-0000-0000BB880000}"/>
    <cellStyle name="常规 2 5 3 3 2 4 2 3" xfId="35004" xr:uid="{00000000-0005-0000-0000-0000BC880000}"/>
    <cellStyle name="常规 2 5 3 3 2 4 2 4" xfId="35005" xr:uid="{00000000-0005-0000-0000-0000BD880000}"/>
    <cellStyle name="常规 2 5 3 3 2 4 3" xfId="35006" xr:uid="{00000000-0005-0000-0000-0000BE880000}"/>
    <cellStyle name="常规 2 5 3 3 2 4 4" xfId="35007" xr:uid="{00000000-0005-0000-0000-0000BF880000}"/>
    <cellStyle name="常规 2 5 3 3 2 4 5" xfId="35008" xr:uid="{00000000-0005-0000-0000-0000C0880000}"/>
    <cellStyle name="常规 2 5 3 3 2 5" xfId="35009" xr:uid="{00000000-0005-0000-0000-0000C1880000}"/>
    <cellStyle name="常规 2 5 3 3 2 5 2" xfId="35010" xr:uid="{00000000-0005-0000-0000-0000C2880000}"/>
    <cellStyle name="常规 2 5 3 3 2 5 3" xfId="35011" xr:uid="{00000000-0005-0000-0000-0000C3880000}"/>
    <cellStyle name="常规 2 5 3 3 2 5 4" xfId="35012" xr:uid="{00000000-0005-0000-0000-0000C4880000}"/>
    <cellStyle name="常规 2 5 3 3 2 6" xfId="35013" xr:uid="{00000000-0005-0000-0000-0000C5880000}"/>
    <cellStyle name="常规 2 5 3 3 2 7" xfId="35014" xr:uid="{00000000-0005-0000-0000-0000C6880000}"/>
    <cellStyle name="常规 2 5 3 3 2 8" xfId="35015" xr:uid="{00000000-0005-0000-0000-0000C7880000}"/>
    <cellStyle name="常规 2 5 3 3 2 9" xfId="35016" xr:uid="{00000000-0005-0000-0000-0000C8880000}"/>
    <cellStyle name="常规 2 5 3 3 2 9 2" xfId="35017" xr:uid="{00000000-0005-0000-0000-0000C9880000}"/>
    <cellStyle name="常规 2 5 3 3 3" xfId="35018" xr:uid="{00000000-0005-0000-0000-0000CA880000}"/>
    <cellStyle name="常规 2 5 3 3 3 2" xfId="35019" xr:uid="{00000000-0005-0000-0000-0000CB880000}"/>
    <cellStyle name="常规 2 5 3 3 3 2 2" xfId="35020" xr:uid="{00000000-0005-0000-0000-0000CC880000}"/>
    <cellStyle name="常规 2 5 3 3 3 2 3" xfId="35021" xr:uid="{00000000-0005-0000-0000-0000CD880000}"/>
    <cellStyle name="常规 2 5 3 3 3 2 4" xfId="35022" xr:uid="{00000000-0005-0000-0000-0000CE880000}"/>
    <cellStyle name="常规 2 5 3 3 3 2 5" xfId="35023" xr:uid="{00000000-0005-0000-0000-0000CF880000}"/>
    <cellStyle name="常规 2 5 3 3 3 3" xfId="35024" xr:uid="{00000000-0005-0000-0000-0000D0880000}"/>
    <cellStyle name="常规 2 5 3 3 3 4" xfId="35025" xr:uid="{00000000-0005-0000-0000-0000D1880000}"/>
    <cellStyle name="常规 2 5 3 3 3 5" xfId="35026" xr:uid="{00000000-0005-0000-0000-0000D2880000}"/>
    <cellStyle name="常规 2 5 3 3 3 6" xfId="35027" xr:uid="{00000000-0005-0000-0000-0000D3880000}"/>
    <cellStyle name="常规 2 5 3 3 4" xfId="35028" xr:uid="{00000000-0005-0000-0000-0000D4880000}"/>
    <cellStyle name="常规 2 5 3 3 4 2" xfId="35029" xr:uid="{00000000-0005-0000-0000-0000D5880000}"/>
    <cellStyle name="常规 2 5 3 3 4 2 2" xfId="35030" xr:uid="{00000000-0005-0000-0000-0000D6880000}"/>
    <cellStyle name="常规 2 5 3 3 4 2 3" xfId="35031" xr:uid="{00000000-0005-0000-0000-0000D7880000}"/>
    <cellStyle name="常规 2 5 3 3 4 2 4" xfId="35032" xr:uid="{00000000-0005-0000-0000-0000D8880000}"/>
    <cellStyle name="常规 2 5 3 3 4 2 5" xfId="35033" xr:uid="{00000000-0005-0000-0000-0000D9880000}"/>
    <cellStyle name="常规 2 5 3 3 4 3" xfId="35034" xr:uid="{00000000-0005-0000-0000-0000DA880000}"/>
    <cellStyle name="常规 2 5 3 3 4 4" xfId="35035" xr:uid="{00000000-0005-0000-0000-0000DB880000}"/>
    <cellStyle name="常规 2 5 3 3 4 5" xfId="35036" xr:uid="{00000000-0005-0000-0000-0000DC880000}"/>
    <cellStyle name="常规 2 5 3 3 4 6" xfId="35037" xr:uid="{00000000-0005-0000-0000-0000DD880000}"/>
    <cellStyle name="常规 2 5 3 3 5" xfId="35038" xr:uid="{00000000-0005-0000-0000-0000DE880000}"/>
    <cellStyle name="常规 2 5 3 3 5 2" xfId="35039" xr:uid="{00000000-0005-0000-0000-0000DF880000}"/>
    <cellStyle name="常规 2 5 3 3 5 3" xfId="35040" xr:uid="{00000000-0005-0000-0000-0000E0880000}"/>
    <cellStyle name="常规 2 5 3 3 5 4" xfId="35041" xr:uid="{00000000-0005-0000-0000-0000E1880000}"/>
    <cellStyle name="常规 2 5 3 3 5 5" xfId="35042" xr:uid="{00000000-0005-0000-0000-0000E2880000}"/>
    <cellStyle name="常规 2 5 3 3 6" xfId="35043" xr:uid="{00000000-0005-0000-0000-0000E3880000}"/>
    <cellStyle name="常规 2 5 3 3 7" xfId="35044" xr:uid="{00000000-0005-0000-0000-0000E4880000}"/>
    <cellStyle name="常规 2 5 3 3 8" xfId="35045" xr:uid="{00000000-0005-0000-0000-0000E5880000}"/>
    <cellStyle name="常规 2 5 3 3 9" xfId="35046" xr:uid="{00000000-0005-0000-0000-0000E6880000}"/>
    <cellStyle name="常规 2 5 3 3 9 2" xfId="35047" xr:uid="{00000000-0005-0000-0000-0000E7880000}"/>
    <cellStyle name="常规 2 5 3 4" xfId="35048" xr:uid="{00000000-0005-0000-0000-0000E8880000}"/>
    <cellStyle name="常规 2 5 3 4 2" xfId="35049" xr:uid="{00000000-0005-0000-0000-0000E9880000}"/>
    <cellStyle name="常规 2 5 3 4 2 2" xfId="35050" xr:uid="{00000000-0005-0000-0000-0000EA880000}"/>
    <cellStyle name="常规 2 5 3 4 2 2 2" xfId="35051" xr:uid="{00000000-0005-0000-0000-0000EB880000}"/>
    <cellStyle name="常规 2 5 3 4 2 2 2 2" xfId="35052" xr:uid="{00000000-0005-0000-0000-0000EC880000}"/>
    <cellStyle name="常规 2 5 3 4 2 2 2 2 2" xfId="35053" xr:uid="{00000000-0005-0000-0000-0000ED880000}"/>
    <cellStyle name="常规 2 5 3 4 2 2 2 2 3" xfId="35054" xr:uid="{00000000-0005-0000-0000-0000EE880000}"/>
    <cellStyle name="常规 2 5 3 4 2 2 2 2 4" xfId="35055" xr:uid="{00000000-0005-0000-0000-0000EF880000}"/>
    <cellStyle name="常规 2 5 3 4 2 2 2 3" xfId="35056" xr:uid="{00000000-0005-0000-0000-0000F0880000}"/>
    <cellStyle name="常规 2 5 3 4 2 2 2 4" xfId="35057" xr:uid="{00000000-0005-0000-0000-0000F1880000}"/>
    <cellStyle name="常规 2 5 3 4 2 2 2 5" xfId="35058" xr:uid="{00000000-0005-0000-0000-0000F2880000}"/>
    <cellStyle name="常规 2 5 3 4 2 2 3" xfId="35059" xr:uid="{00000000-0005-0000-0000-0000F3880000}"/>
    <cellStyle name="常规 2 5 3 4 2 2 3 2" xfId="35060" xr:uid="{00000000-0005-0000-0000-0000F4880000}"/>
    <cellStyle name="常规 2 5 3 4 2 2 3 2 2" xfId="35061" xr:uid="{00000000-0005-0000-0000-0000F5880000}"/>
    <cellStyle name="常规 2 5 3 4 2 2 3 2 3" xfId="35062" xr:uid="{00000000-0005-0000-0000-0000F6880000}"/>
    <cellStyle name="常规 2 5 3 4 2 2 3 2 4" xfId="35063" xr:uid="{00000000-0005-0000-0000-0000F7880000}"/>
    <cellStyle name="常规 2 5 3 4 2 2 3 3" xfId="35064" xr:uid="{00000000-0005-0000-0000-0000F8880000}"/>
    <cellStyle name="常规 2 5 3 4 2 2 3 4" xfId="35065" xr:uid="{00000000-0005-0000-0000-0000F9880000}"/>
    <cellStyle name="常规 2 5 3 4 2 2 3 5" xfId="35066" xr:uid="{00000000-0005-0000-0000-0000FA880000}"/>
    <cellStyle name="常规 2 5 3 4 2 2 4" xfId="35067" xr:uid="{00000000-0005-0000-0000-0000FB880000}"/>
    <cellStyle name="常规 2 5 3 4 2 2 4 2" xfId="35068" xr:uid="{00000000-0005-0000-0000-0000FC880000}"/>
    <cellStyle name="常规 2 5 3 4 2 2 4 3" xfId="35069" xr:uid="{00000000-0005-0000-0000-0000FD880000}"/>
    <cellStyle name="常规 2 5 3 4 2 2 4 4" xfId="35070" xr:uid="{00000000-0005-0000-0000-0000FE880000}"/>
    <cellStyle name="常规 2 5 3 4 2 2 5" xfId="35071" xr:uid="{00000000-0005-0000-0000-0000FF880000}"/>
    <cellStyle name="常规 2 5 3 4 2 2 6" xfId="35072" xr:uid="{00000000-0005-0000-0000-000000890000}"/>
    <cellStyle name="常规 2 5 3 4 2 2 7" xfId="35073" xr:uid="{00000000-0005-0000-0000-000001890000}"/>
    <cellStyle name="常规 2 5 3 4 2 3" xfId="35074" xr:uid="{00000000-0005-0000-0000-000002890000}"/>
    <cellStyle name="常规 2 5 3 4 2 3 2" xfId="35075" xr:uid="{00000000-0005-0000-0000-000003890000}"/>
    <cellStyle name="常规 2 5 3 4 2 3 2 2" xfId="35076" xr:uid="{00000000-0005-0000-0000-000004890000}"/>
    <cellStyle name="常规 2 5 3 4 2 3 2 3" xfId="35077" xr:uid="{00000000-0005-0000-0000-000005890000}"/>
    <cellStyle name="常规 2 5 3 4 2 3 2 4" xfId="35078" xr:uid="{00000000-0005-0000-0000-000006890000}"/>
    <cellStyle name="常规 2 5 3 4 2 3 3" xfId="35079" xr:uid="{00000000-0005-0000-0000-000007890000}"/>
    <cellStyle name="常规 2 5 3 4 2 3 4" xfId="35080" xr:uid="{00000000-0005-0000-0000-000008890000}"/>
    <cellStyle name="常规 2 5 3 4 2 3 5" xfId="35081" xr:uid="{00000000-0005-0000-0000-000009890000}"/>
    <cellStyle name="常规 2 5 3 4 2 4" xfId="35082" xr:uid="{00000000-0005-0000-0000-00000A890000}"/>
    <cellStyle name="常规 2 5 3 4 2 4 2" xfId="35083" xr:uid="{00000000-0005-0000-0000-00000B890000}"/>
    <cellStyle name="常规 2 5 3 4 2 4 2 2" xfId="35084" xr:uid="{00000000-0005-0000-0000-00000C890000}"/>
    <cellStyle name="常规 2 5 3 4 2 4 2 3" xfId="35085" xr:uid="{00000000-0005-0000-0000-00000D890000}"/>
    <cellStyle name="常规 2 5 3 4 2 4 2 4" xfId="35086" xr:uid="{00000000-0005-0000-0000-00000E890000}"/>
    <cellStyle name="常规 2 5 3 4 2 4 3" xfId="35087" xr:uid="{00000000-0005-0000-0000-00000F890000}"/>
    <cellStyle name="常规 2 5 3 4 2 4 4" xfId="35088" xr:uid="{00000000-0005-0000-0000-000010890000}"/>
    <cellStyle name="常规 2 5 3 4 2 4 5" xfId="35089" xr:uid="{00000000-0005-0000-0000-000011890000}"/>
    <cellStyle name="常规 2 5 3 4 2 5" xfId="35090" xr:uid="{00000000-0005-0000-0000-000012890000}"/>
    <cellStyle name="常规 2 5 3 4 2 5 2" xfId="35091" xr:uid="{00000000-0005-0000-0000-000013890000}"/>
    <cellStyle name="常规 2 5 3 4 2 5 3" xfId="35092" xr:uid="{00000000-0005-0000-0000-000014890000}"/>
    <cellStyle name="常规 2 5 3 4 2 5 4" xfId="35093" xr:uid="{00000000-0005-0000-0000-000015890000}"/>
    <cellStyle name="常规 2 5 3 4 2 6" xfId="35094" xr:uid="{00000000-0005-0000-0000-000016890000}"/>
    <cellStyle name="常规 2 5 3 4 2 7" xfId="35095" xr:uid="{00000000-0005-0000-0000-000017890000}"/>
    <cellStyle name="常规 2 5 3 4 2 8" xfId="35096" xr:uid="{00000000-0005-0000-0000-000018890000}"/>
    <cellStyle name="常规 2 5 3 4 3" xfId="35097" xr:uid="{00000000-0005-0000-0000-000019890000}"/>
    <cellStyle name="常规 2 5 3 4 3 2" xfId="35098" xr:uid="{00000000-0005-0000-0000-00001A890000}"/>
    <cellStyle name="常规 2 5 3 4 3 2 2" xfId="35099" xr:uid="{00000000-0005-0000-0000-00001B890000}"/>
    <cellStyle name="常规 2 5 3 4 3 2 3" xfId="35100" xr:uid="{00000000-0005-0000-0000-00001C890000}"/>
    <cellStyle name="常规 2 5 3 4 3 2 4" xfId="35101" xr:uid="{00000000-0005-0000-0000-00001D890000}"/>
    <cellStyle name="常规 2 5 3 4 3 3" xfId="35102" xr:uid="{00000000-0005-0000-0000-00001E890000}"/>
    <cellStyle name="常规 2 5 3 4 3 4" xfId="35103" xr:uid="{00000000-0005-0000-0000-00001F890000}"/>
    <cellStyle name="常规 2 5 3 4 3 5" xfId="35104" xr:uid="{00000000-0005-0000-0000-000020890000}"/>
    <cellStyle name="常规 2 5 3 4 4" xfId="35105" xr:uid="{00000000-0005-0000-0000-000021890000}"/>
    <cellStyle name="常规 2 5 3 4 4 2" xfId="35106" xr:uid="{00000000-0005-0000-0000-000022890000}"/>
    <cellStyle name="常规 2 5 3 4 4 2 2" xfId="35107" xr:uid="{00000000-0005-0000-0000-000023890000}"/>
    <cellStyle name="常规 2 5 3 4 4 2 3" xfId="35108" xr:uid="{00000000-0005-0000-0000-000024890000}"/>
    <cellStyle name="常规 2 5 3 4 4 2 4" xfId="35109" xr:uid="{00000000-0005-0000-0000-000025890000}"/>
    <cellStyle name="常规 2 5 3 4 4 3" xfId="35110" xr:uid="{00000000-0005-0000-0000-000026890000}"/>
    <cellStyle name="常规 2 5 3 4 4 4" xfId="35111" xr:uid="{00000000-0005-0000-0000-000027890000}"/>
    <cellStyle name="常规 2 5 3 4 4 5" xfId="35112" xr:uid="{00000000-0005-0000-0000-000028890000}"/>
    <cellStyle name="常规 2 5 3 4 5" xfId="35113" xr:uid="{00000000-0005-0000-0000-000029890000}"/>
    <cellStyle name="常规 2 5 3 4 5 2" xfId="35114" xr:uid="{00000000-0005-0000-0000-00002A890000}"/>
    <cellStyle name="常规 2 5 3 4 5 3" xfId="35115" xr:uid="{00000000-0005-0000-0000-00002B890000}"/>
    <cellStyle name="常规 2 5 3 4 5 4" xfId="35116" xr:uid="{00000000-0005-0000-0000-00002C890000}"/>
    <cellStyle name="常规 2 5 3 4 6" xfId="35117" xr:uid="{00000000-0005-0000-0000-00002D890000}"/>
    <cellStyle name="常规 2 5 3 4 7" xfId="35118" xr:uid="{00000000-0005-0000-0000-00002E890000}"/>
    <cellStyle name="常规 2 5 3 4 8" xfId="35119" xr:uid="{00000000-0005-0000-0000-00002F890000}"/>
    <cellStyle name="常规 2 5 3 4 9" xfId="35120" xr:uid="{00000000-0005-0000-0000-000030890000}"/>
    <cellStyle name="常规 2 5 3 4 9 2" xfId="35121" xr:uid="{00000000-0005-0000-0000-000031890000}"/>
    <cellStyle name="常规 2 5 3 5" xfId="35122" xr:uid="{00000000-0005-0000-0000-000032890000}"/>
    <cellStyle name="常规 2 5 3 5 2" xfId="35123" xr:uid="{00000000-0005-0000-0000-000033890000}"/>
    <cellStyle name="常规 2 5 3 5 2 2" xfId="35124" xr:uid="{00000000-0005-0000-0000-000034890000}"/>
    <cellStyle name="常规 2 5 3 5 2 2 2" xfId="35125" xr:uid="{00000000-0005-0000-0000-000035890000}"/>
    <cellStyle name="常规 2 5 3 5 2 2 2 2" xfId="35126" xr:uid="{00000000-0005-0000-0000-000036890000}"/>
    <cellStyle name="常规 2 5 3 5 2 2 2 2 2" xfId="35127" xr:uid="{00000000-0005-0000-0000-000037890000}"/>
    <cellStyle name="常规 2 5 3 5 2 2 2 2 3" xfId="35128" xr:uid="{00000000-0005-0000-0000-000038890000}"/>
    <cellStyle name="常规 2 5 3 5 2 2 2 2 4" xfId="35129" xr:uid="{00000000-0005-0000-0000-000039890000}"/>
    <cellStyle name="常规 2 5 3 5 2 2 2 3" xfId="35130" xr:uid="{00000000-0005-0000-0000-00003A890000}"/>
    <cellStyle name="常规 2 5 3 5 2 2 2 4" xfId="35131" xr:uid="{00000000-0005-0000-0000-00003B890000}"/>
    <cellStyle name="常规 2 5 3 5 2 2 2 5" xfId="35132" xr:uid="{00000000-0005-0000-0000-00003C890000}"/>
    <cellStyle name="常规 2 5 3 5 2 2 3" xfId="35133" xr:uid="{00000000-0005-0000-0000-00003D890000}"/>
    <cellStyle name="常规 2 5 3 5 2 2 3 2" xfId="35134" xr:uid="{00000000-0005-0000-0000-00003E890000}"/>
    <cellStyle name="常规 2 5 3 5 2 2 3 2 2" xfId="35135" xr:uid="{00000000-0005-0000-0000-00003F890000}"/>
    <cellStyle name="常规 2 5 3 5 2 2 3 2 3" xfId="35136" xr:uid="{00000000-0005-0000-0000-000040890000}"/>
    <cellStyle name="常规 2 5 3 5 2 2 3 2 4" xfId="35137" xr:uid="{00000000-0005-0000-0000-000041890000}"/>
    <cellStyle name="常规 2 5 3 5 2 2 3 3" xfId="35138" xr:uid="{00000000-0005-0000-0000-000042890000}"/>
    <cellStyle name="常规 2 5 3 5 2 2 3 4" xfId="35139" xr:uid="{00000000-0005-0000-0000-000043890000}"/>
    <cellStyle name="常规 2 5 3 5 2 2 3 5" xfId="35140" xr:uid="{00000000-0005-0000-0000-000044890000}"/>
    <cellStyle name="常规 2 5 3 5 2 2 4" xfId="35141" xr:uid="{00000000-0005-0000-0000-000045890000}"/>
    <cellStyle name="常规 2 5 3 5 2 2 4 2" xfId="35142" xr:uid="{00000000-0005-0000-0000-000046890000}"/>
    <cellStyle name="常规 2 5 3 5 2 2 4 3" xfId="35143" xr:uid="{00000000-0005-0000-0000-000047890000}"/>
    <cellStyle name="常规 2 5 3 5 2 2 4 4" xfId="35144" xr:uid="{00000000-0005-0000-0000-000048890000}"/>
    <cellStyle name="常规 2 5 3 5 2 2 5" xfId="35145" xr:uid="{00000000-0005-0000-0000-000049890000}"/>
    <cellStyle name="常规 2 5 3 5 2 2 6" xfId="35146" xr:uid="{00000000-0005-0000-0000-00004A890000}"/>
    <cellStyle name="常规 2 5 3 5 2 2 7" xfId="35147" xr:uid="{00000000-0005-0000-0000-00004B890000}"/>
    <cellStyle name="常规 2 5 3 5 2 3" xfId="35148" xr:uid="{00000000-0005-0000-0000-00004C890000}"/>
    <cellStyle name="常规 2 5 3 5 2 3 2" xfId="35149" xr:uid="{00000000-0005-0000-0000-00004D890000}"/>
    <cellStyle name="常规 2 5 3 5 2 3 2 2" xfId="35150" xr:uid="{00000000-0005-0000-0000-00004E890000}"/>
    <cellStyle name="常规 2 5 3 5 2 3 2 3" xfId="35151" xr:uid="{00000000-0005-0000-0000-00004F890000}"/>
    <cellStyle name="常规 2 5 3 5 2 3 2 4" xfId="35152" xr:uid="{00000000-0005-0000-0000-000050890000}"/>
    <cellStyle name="常规 2 5 3 5 2 3 3" xfId="35153" xr:uid="{00000000-0005-0000-0000-000051890000}"/>
    <cellStyle name="常规 2 5 3 5 2 3 4" xfId="35154" xr:uid="{00000000-0005-0000-0000-000052890000}"/>
    <cellStyle name="常规 2 5 3 5 2 3 5" xfId="35155" xr:uid="{00000000-0005-0000-0000-000053890000}"/>
    <cellStyle name="常规 2 5 3 5 2 4" xfId="35156" xr:uid="{00000000-0005-0000-0000-000054890000}"/>
    <cellStyle name="常规 2 5 3 5 2 4 2" xfId="35157" xr:uid="{00000000-0005-0000-0000-000055890000}"/>
    <cellStyle name="常规 2 5 3 5 2 4 2 2" xfId="35158" xr:uid="{00000000-0005-0000-0000-000056890000}"/>
    <cellStyle name="常规 2 5 3 5 2 4 2 3" xfId="35159" xr:uid="{00000000-0005-0000-0000-000057890000}"/>
    <cellStyle name="常规 2 5 3 5 2 4 2 4" xfId="35160" xr:uid="{00000000-0005-0000-0000-000058890000}"/>
    <cellStyle name="常规 2 5 3 5 2 4 3" xfId="35161" xr:uid="{00000000-0005-0000-0000-000059890000}"/>
    <cellStyle name="常规 2 5 3 5 2 4 4" xfId="35162" xr:uid="{00000000-0005-0000-0000-00005A890000}"/>
    <cellStyle name="常规 2 5 3 5 2 4 5" xfId="35163" xr:uid="{00000000-0005-0000-0000-00005B890000}"/>
    <cellStyle name="常规 2 5 3 5 2 5" xfId="35164" xr:uid="{00000000-0005-0000-0000-00005C890000}"/>
    <cellStyle name="常规 2 5 3 5 2 5 2" xfId="35165" xr:uid="{00000000-0005-0000-0000-00005D890000}"/>
    <cellStyle name="常规 2 5 3 5 2 5 3" xfId="35166" xr:uid="{00000000-0005-0000-0000-00005E890000}"/>
    <cellStyle name="常规 2 5 3 5 2 5 4" xfId="35167" xr:uid="{00000000-0005-0000-0000-00005F890000}"/>
    <cellStyle name="常规 2 5 3 5 2 6" xfId="35168" xr:uid="{00000000-0005-0000-0000-000060890000}"/>
    <cellStyle name="常规 2 5 3 5 2 7" xfId="35169" xr:uid="{00000000-0005-0000-0000-000061890000}"/>
    <cellStyle name="常规 2 5 3 5 2 8" xfId="35170" xr:uid="{00000000-0005-0000-0000-000062890000}"/>
    <cellStyle name="常规 2 5 3 5 3" xfId="35171" xr:uid="{00000000-0005-0000-0000-000063890000}"/>
    <cellStyle name="常规 2 5 3 5 3 2" xfId="35172" xr:uid="{00000000-0005-0000-0000-000064890000}"/>
    <cellStyle name="常规 2 5 3 5 3 2 2" xfId="35173" xr:uid="{00000000-0005-0000-0000-000065890000}"/>
    <cellStyle name="常规 2 5 3 5 3 2 3" xfId="35174" xr:uid="{00000000-0005-0000-0000-000066890000}"/>
    <cellStyle name="常规 2 5 3 5 3 2 4" xfId="35175" xr:uid="{00000000-0005-0000-0000-000067890000}"/>
    <cellStyle name="常规 2 5 3 5 3 3" xfId="35176" xr:uid="{00000000-0005-0000-0000-000068890000}"/>
    <cellStyle name="常规 2 5 3 5 3 4" xfId="35177" xr:uid="{00000000-0005-0000-0000-000069890000}"/>
    <cellStyle name="常规 2 5 3 5 3 5" xfId="35178" xr:uid="{00000000-0005-0000-0000-00006A890000}"/>
    <cellStyle name="常规 2 5 3 5 4" xfId="35179" xr:uid="{00000000-0005-0000-0000-00006B890000}"/>
    <cellStyle name="常规 2 5 3 5 4 2" xfId="35180" xr:uid="{00000000-0005-0000-0000-00006C890000}"/>
    <cellStyle name="常规 2 5 3 5 4 2 2" xfId="35181" xr:uid="{00000000-0005-0000-0000-00006D890000}"/>
    <cellStyle name="常规 2 5 3 5 4 2 3" xfId="35182" xr:uid="{00000000-0005-0000-0000-00006E890000}"/>
    <cellStyle name="常规 2 5 3 5 4 2 4" xfId="35183" xr:uid="{00000000-0005-0000-0000-00006F890000}"/>
    <cellStyle name="常规 2 5 3 5 4 3" xfId="35184" xr:uid="{00000000-0005-0000-0000-000070890000}"/>
    <cellStyle name="常规 2 5 3 5 4 4" xfId="35185" xr:uid="{00000000-0005-0000-0000-000071890000}"/>
    <cellStyle name="常规 2 5 3 5 4 5" xfId="35186" xr:uid="{00000000-0005-0000-0000-000072890000}"/>
    <cellStyle name="常规 2 5 3 5 5" xfId="35187" xr:uid="{00000000-0005-0000-0000-000073890000}"/>
    <cellStyle name="常规 2 5 3 5 5 2" xfId="35188" xr:uid="{00000000-0005-0000-0000-000074890000}"/>
    <cellStyle name="常规 2 5 3 5 5 3" xfId="35189" xr:uid="{00000000-0005-0000-0000-000075890000}"/>
    <cellStyle name="常规 2 5 3 5 5 4" xfId="35190" xr:uid="{00000000-0005-0000-0000-000076890000}"/>
    <cellStyle name="常规 2 5 3 5 6" xfId="35191" xr:uid="{00000000-0005-0000-0000-000077890000}"/>
    <cellStyle name="常规 2 5 3 5 7" xfId="35192" xr:uid="{00000000-0005-0000-0000-000078890000}"/>
    <cellStyle name="常规 2 5 3 5 8" xfId="35193" xr:uid="{00000000-0005-0000-0000-000079890000}"/>
    <cellStyle name="常规 2 5 3 5 9" xfId="35194" xr:uid="{00000000-0005-0000-0000-00007A890000}"/>
    <cellStyle name="常规 2 5 3 5 9 2" xfId="35195" xr:uid="{00000000-0005-0000-0000-00007B890000}"/>
    <cellStyle name="常规 2 5 3 6" xfId="35196" xr:uid="{00000000-0005-0000-0000-00007C890000}"/>
    <cellStyle name="常规 2 5 3 6 2" xfId="35197" xr:uid="{00000000-0005-0000-0000-00007D890000}"/>
    <cellStyle name="常规 2 5 3 6 2 2" xfId="35198" xr:uid="{00000000-0005-0000-0000-00007E890000}"/>
    <cellStyle name="常规 2 5 3 6 2 2 2" xfId="35199" xr:uid="{00000000-0005-0000-0000-00007F890000}"/>
    <cellStyle name="常规 2 5 3 6 2 2 2 2" xfId="35200" xr:uid="{00000000-0005-0000-0000-000080890000}"/>
    <cellStyle name="常规 2 5 3 6 2 2 2 2 2" xfId="35201" xr:uid="{00000000-0005-0000-0000-000081890000}"/>
    <cellStyle name="常规 2 5 3 6 2 2 2 2 3" xfId="35202" xr:uid="{00000000-0005-0000-0000-000082890000}"/>
    <cellStyle name="常规 2 5 3 6 2 2 2 2 4" xfId="35203" xr:uid="{00000000-0005-0000-0000-000083890000}"/>
    <cellStyle name="常规 2 5 3 6 2 2 2 3" xfId="35204" xr:uid="{00000000-0005-0000-0000-000084890000}"/>
    <cellStyle name="常规 2 5 3 6 2 2 2 4" xfId="35205" xr:uid="{00000000-0005-0000-0000-000085890000}"/>
    <cellStyle name="常规 2 5 3 6 2 2 2 5" xfId="35206" xr:uid="{00000000-0005-0000-0000-000086890000}"/>
    <cellStyle name="常规 2 5 3 6 2 2 3" xfId="35207" xr:uid="{00000000-0005-0000-0000-000087890000}"/>
    <cellStyle name="常规 2 5 3 6 2 2 3 2" xfId="35208" xr:uid="{00000000-0005-0000-0000-000088890000}"/>
    <cellStyle name="常规 2 5 3 6 2 2 3 2 2" xfId="35209" xr:uid="{00000000-0005-0000-0000-000089890000}"/>
    <cellStyle name="常规 2 5 3 6 2 2 3 2 3" xfId="35210" xr:uid="{00000000-0005-0000-0000-00008A890000}"/>
    <cellStyle name="常规 2 5 3 6 2 2 3 2 4" xfId="35211" xr:uid="{00000000-0005-0000-0000-00008B890000}"/>
    <cellStyle name="常规 2 5 3 6 2 2 3 3" xfId="35212" xr:uid="{00000000-0005-0000-0000-00008C890000}"/>
    <cellStyle name="常规 2 5 3 6 2 2 3 4" xfId="35213" xr:uid="{00000000-0005-0000-0000-00008D890000}"/>
    <cellStyle name="常规 2 5 3 6 2 2 3 5" xfId="35214" xr:uid="{00000000-0005-0000-0000-00008E890000}"/>
    <cellStyle name="常规 2 5 3 6 2 2 4" xfId="35215" xr:uid="{00000000-0005-0000-0000-00008F890000}"/>
    <cellStyle name="常规 2 5 3 6 2 2 4 2" xfId="35216" xr:uid="{00000000-0005-0000-0000-000090890000}"/>
    <cellStyle name="常规 2 5 3 6 2 2 4 3" xfId="35217" xr:uid="{00000000-0005-0000-0000-000091890000}"/>
    <cellStyle name="常规 2 5 3 6 2 2 4 4" xfId="35218" xr:uid="{00000000-0005-0000-0000-000092890000}"/>
    <cellStyle name="常规 2 5 3 6 2 2 5" xfId="35219" xr:uid="{00000000-0005-0000-0000-000093890000}"/>
    <cellStyle name="常规 2 5 3 6 2 2 6" xfId="35220" xr:uid="{00000000-0005-0000-0000-000094890000}"/>
    <cellStyle name="常规 2 5 3 6 2 2 7" xfId="35221" xr:uid="{00000000-0005-0000-0000-000095890000}"/>
    <cellStyle name="常规 2 5 3 6 2 3" xfId="35222" xr:uid="{00000000-0005-0000-0000-000096890000}"/>
    <cellStyle name="常规 2 5 3 6 2 3 2" xfId="35223" xr:uid="{00000000-0005-0000-0000-000097890000}"/>
    <cellStyle name="常规 2 5 3 6 2 3 2 2" xfId="35224" xr:uid="{00000000-0005-0000-0000-000098890000}"/>
    <cellStyle name="常规 2 5 3 6 2 3 2 3" xfId="35225" xr:uid="{00000000-0005-0000-0000-000099890000}"/>
    <cellStyle name="常规 2 5 3 6 2 3 2 4" xfId="35226" xr:uid="{00000000-0005-0000-0000-00009A890000}"/>
    <cellStyle name="常规 2 5 3 6 2 3 3" xfId="35227" xr:uid="{00000000-0005-0000-0000-00009B890000}"/>
    <cellStyle name="常规 2 5 3 6 2 3 4" xfId="35228" xr:uid="{00000000-0005-0000-0000-00009C890000}"/>
    <cellStyle name="常规 2 5 3 6 2 3 5" xfId="35229" xr:uid="{00000000-0005-0000-0000-00009D890000}"/>
    <cellStyle name="常规 2 5 3 6 2 4" xfId="35230" xr:uid="{00000000-0005-0000-0000-00009E890000}"/>
    <cellStyle name="常规 2 5 3 6 2 4 2" xfId="35231" xr:uid="{00000000-0005-0000-0000-00009F890000}"/>
    <cellStyle name="常规 2 5 3 6 2 4 2 2" xfId="35232" xr:uid="{00000000-0005-0000-0000-0000A0890000}"/>
    <cellStyle name="常规 2 5 3 6 2 4 2 3" xfId="35233" xr:uid="{00000000-0005-0000-0000-0000A1890000}"/>
    <cellStyle name="常规 2 5 3 6 2 4 2 4" xfId="35234" xr:uid="{00000000-0005-0000-0000-0000A2890000}"/>
    <cellStyle name="常规 2 5 3 6 2 4 3" xfId="35235" xr:uid="{00000000-0005-0000-0000-0000A3890000}"/>
    <cellStyle name="常规 2 5 3 6 2 4 4" xfId="35236" xr:uid="{00000000-0005-0000-0000-0000A4890000}"/>
    <cellStyle name="常规 2 5 3 6 2 4 5" xfId="35237" xr:uid="{00000000-0005-0000-0000-0000A5890000}"/>
    <cellStyle name="常规 2 5 3 6 2 5" xfId="35238" xr:uid="{00000000-0005-0000-0000-0000A6890000}"/>
    <cellStyle name="常规 2 5 3 6 2 5 2" xfId="35239" xr:uid="{00000000-0005-0000-0000-0000A7890000}"/>
    <cellStyle name="常规 2 5 3 6 2 5 3" xfId="35240" xr:uid="{00000000-0005-0000-0000-0000A8890000}"/>
    <cellStyle name="常规 2 5 3 6 2 5 4" xfId="35241" xr:uid="{00000000-0005-0000-0000-0000A9890000}"/>
    <cellStyle name="常规 2 5 3 6 2 6" xfId="35242" xr:uid="{00000000-0005-0000-0000-0000AA890000}"/>
    <cellStyle name="常规 2 5 3 6 2 7" xfId="35243" xr:uid="{00000000-0005-0000-0000-0000AB890000}"/>
    <cellStyle name="常规 2 5 3 6 2 8" xfId="35244" xr:uid="{00000000-0005-0000-0000-0000AC890000}"/>
    <cellStyle name="常规 2 5 3 6 3" xfId="35245" xr:uid="{00000000-0005-0000-0000-0000AD890000}"/>
    <cellStyle name="常规 2 5 3 6 3 2" xfId="35246" xr:uid="{00000000-0005-0000-0000-0000AE890000}"/>
    <cellStyle name="常规 2 5 3 6 3 2 2" xfId="35247" xr:uid="{00000000-0005-0000-0000-0000AF890000}"/>
    <cellStyle name="常规 2 5 3 6 3 2 3" xfId="35248" xr:uid="{00000000-0005-0000-0000-0000B0890000}"/>
    <cellStyle name="常规 2 5 3 6 3 2 4" xfId="35249" xr:uid="{00000000-0005-0000-0000-0000B1890000}"/>
    <cellStyle name="常规 2 5 3 6 3 3" xfId="35250" xr:uid="{00000000-0005-0000-0000-0000B2890000}"/>
    <cellStyle name="常规 2 5 3 6 3 4" xfId="35251" xr:uid="{00000000-0005-0000-0000-0000B3890000}"/>
    <cellStyle name="常规 2 5 3 6 3 5" xfId="35252" xr:uid="{00000000-0005-0000-0000-0000B4890000}"/>
    <cellStyle name="常规 2 5 3 6 4" xfId="35253" xr:uid="{00000000-0005-0000-0000-0000B5890000}"/>
    <cellStyle name="常规 2 5 3 6 4 2" xfId="35254" xr:uid="{00000000-0005-0000-0000-0000B6890000}"/>
    <cellStyle name="常规 2 5 3 6 4 2 2" xfId="35255" xr:uid="{00000000-0005-0000-0000-0000B7890000}"/>
    <cellStyle name="常规 2 5 3 6 4 2 3" xfId="35256" xr:uid="{00000000-0005-0000-0000-0000B8890000}"/>
    <cellStyle name="常规 2 5 3 6 4 2 4" xfId="35257" xr:uid="{00000000-0005-0000-0000-0000B9890000}"/>
    <cellStyle name="常规 2 5 3 6 4 3" xfId="35258" xr:uid="{00000000-0005-0000-0000-0000BA890000}"/>
    <cellStyle name="常规 2 5 3 6 4 4" xfId="35259" xr:uid="{00000000-0005-0000-0000-0000BB890000}"/>
    <cellStyle name="常规 2 5 3 6 4 5" xfId="35260" xr:uid="{00000000-0005-0000-0000-0000BC890000}"/>
    <cellStyle name="常规 2 5 3 6 5" xfId="35261" xr:uid="{00000000-0005-0000-0000-0000BD890000}"/>
    <cellStyle name="常规 2 5 3 6 5 2" xfId="35262" xr:uid="{00000000-0005-0000-0000-0000BE890000}"/>
    <cellStyle name="常规 2 5 3 6 5 3" xfId="35263" xr:uid="{00000000-0005-0000-0000-0000BF890000}"/>
    <cellStyle name="常规 2 5 3 6 5 4" xfId="35264" xr:uid="{00000000-0005-0000-0000-0000C0890000}"/>
    <cellStyle name="常规 2 5 3 6 6" xfId="35265" xr:uid="{00000000-0005-0000-0000-0000C1890000}"/>
    <cellStyle name="常规 2 5 3 6 7" xfId="35266" xr:uid="{00000000-0005-0000-0000-0000C2890000}"/>
    <cellStyle name="常规 2 5 3 6 8" xfId="35267" xr:uid="{00000000-0005-0000-0000-0000C3890000}"/>
    <cellStyle name="常规 2 5 3 6 9" xfId="35268" xr:uid="{00000000-0005-0000-0000-0000C4890000}"/>
    <cellStyle name="常规 2 5 3 6 9 2" xfId="35269" xr:uid="{00000000-0005-0000-0000-0000C5890000}"/>
    <cellStyle name="常规 2 5 3 7" xfId="35270" xr:uid="{00000000-0005-0000-0000-0000C6890000}"/>
    <cellStyle name="常规 2 5 3 7 2" xfId="35271" xr:uid="{00000000-0005-0000-0000-0000C7890000}"/>
    <cellStyle name="常规 2 5 3 7 2 2" xfId="35272" xr:uid="{00000000-0005-0000-0000-0000C8890000}"/>
    <cellStyle name="常规 2 5 3 7 2 2 2" xfId="35273" xr:uid="{00000000-0005-0000-0000-0000C9890000}"/>
    <cellStyle name="常规 2 5 3 7 2 2 2 2" xfId="35274" xr:uid="{00000000-0005-0000-0000-0000CA890000}"/>
    <cellStyle name="常规 2 5 3 7 2 2 2 3" xfId="35275" xr:uid="{00000000-0005-0000-0000-0000CB890000}"/>
    <cellStyle name="常规 2 5 3 7 2 2 2 4" xfId="35276" xr:uid="{00000000-0005-0000-0000-0000CC890000}"/>
    <cellStyle name="常规 2 5 3 7 2 2 3" xfId="35277" xr:uid="{00000000-0005-0000-0000-0000CD890000}"/>
    <cellStyle name="常规 2 5 3 7 2 2 4" xfId="35278" xr:uid="{00000000-0005-0000-0000-0000CE890000}"/>
    <cellStyle name="常规 2 5 3 7 2 2 5" xfId="35279" xr:uid="{00000000-0005-0000-0000-0000CF890000}"/>
    <cellStyle name="常规 2 5 3 7 2 3" xfId="35280" xr:uid="{00000000-0005-0000-0000-0000D0890000}"/>
    <cellStyle name="常规 2 5 3 7 2 3 2" xfId="35281" xr:uid="{00000000-0005-0000-0000-0000D1890000}"/>
    <cellStyle name="常规 2 5 3 7 2 3 2 2" xfId="35282" xr:uid="{00000000-0005-0000-0000-0000D2890000}"/>
    <cellStyle name="常规 2 5 3 7 2 3 2 3" xfId="35283" xr:uid="{00000000-0005-0000-0000-0000D3890000}"/>
    <cellStyle name="常规 2 5 3 7 2 3 2 4" xfId="35284" xr:uid="{00000000-0005-0000-0000-0000D4890000}"/>
    <cellStyle name="常规 2 5 3 7 2 3 3" xfId="35285" xr:uid="{00000000-0005-0000-0000-0000D5890000}"/>
    <cellStyle name="常规 2 5 3 7 2 3 4" xfId="35286" xr:uid="{00000000-0005-0000-0000-0000D6890000}"/>
    <cellStyle name="常规 2 5 3 7 2 3 5" xfId="35287" xr:uid="{00000000-0005-0000-0000-0000D7890000}"/>
    <cellStyle name="常规 2 5 3 7 2 4" xfId="35288" xr:uid="{00000000-0005-0000-0000-0000D8890000}"/>
    <cellStyle name="常规 2 5 3 7 2 4 2" xfId="35289" xr:uid="{00000000-0005-0000-0000-0000D9890000}"/>
    <cellStyle name="常规 2 5 3 7 2 4 3" xfId="35290" xr:uid="{00000000-0005-0000-0000-0000DA890000}"/>
    <cellStyle name="常规 2 5 3 7 2 4 4" xfId="35291" xr:uid="{00000000-0005-0000-0000-0000DB890000}"/>
    <cellStyle name="常规 2 5 3 7 2 5" xfId="35292" xr:uid="{00000000-0005-0000-0000-0000DC890000}"/>
    <cellStyle name="常规 2 5 3 7 2 6" xfId="35293" xr:uid="{00000000-0005-0000-0000-0000DD890000}"/>
    <cellStyle name="常规 2 5 3 7 2 7" xfId="35294" xr:uid="{00000000-0005-0000-0000-0000DE890000}"/>
    <cellStyle name="常规 2 5 3 7 2 8" xfId="35295" xr:uid="{00000000-0005-0000-0000-0000DF890000}"/>
    <cellStyle name="常规 2 5 3 7 3" xfId="35296" xr:uid="{00000000-0005-0000-0000-0000E0890000}"/>
    <cellStyle name="常规 2 5 3 7 3 2" xfId="35297" xr:uid="{00000000-0005-0000-0000-0000E1890000}"/>
    <cellStyle name="常规 2 5 3 7 3 2 2" xfId="35298" xr:uid="{00000000-0005-0000-0000-0000E2890000}"/>
    <cellStyle name="常规 2 5 3 7 3 2 3" xfId="35299" xr:uid="{00000000-0005-0000-0000-0000E3890000}"/>
    <cellStyle name="常规 2 5 3 7 3 2 4" xfId="35300" xr:uid="{00000000-0005-0000-0000-0000E4890000}"/>
    <cellStyle name="常规 2 5 3 7 3 3" xfId="35301" xr:uid="{00000000-0005-0000-0000-0000E5890000}"/>
    <cellStyle name="常规 2 5 3 7 3 4" xfId="35302" xr:uid="{00000000-0005-0000-0000-0000E6890000}"/>
    <cellStyle name="常规 2 5 3 7 3 5" xfId="35303" xr:uid="{00000000-0005-0000-0000-0000E7890000}"/>
    <cellStyle name="常规 2 5 3 7 4" xfId="35304" xr:uid="{00000000-0005-0000-0000-0000E8890000}"/>
    <cellStyle name="常规 2 5 3 7 4 2" xfId="35305" xr:uid="{00000000-0005-0000-0000-0000E9890000}"/>
    <cellStyle name="常规 2 5 3 7 4 2 2" xfId="35306" xr:uid="{00000000-0005-0000-0000-0000EA890000}"/>
    <cellStyle name="常规 2 5 3 7 4 2 3" xfId="35307" xr:uid="{00000000-0005-0000-0000-0000EB890000}"/>
    <cellStyle name="常规 2 5 3 7 4 2 4" xfId="35308" xr:uid="{00000000-0005-0000-0000-0000EC890000}"/>
    <cellStyle name="常规 2 5 3 7 4 3" xfId="35309" xr:uid="{00000000-0005-0000-0000-0000ED890000}"/>
    <cellStyle name="常规 2 5 3 7 4 4" xfId="35310" xr:uid="{00000000-0005-0000-0000-0000EE890000}"/>
    <cellStyle name="常规 2 5 3 7 4 5" xfId="35311" xr:uid="{00000000-0005-0000-0000-0000EF890000}"/>
    <cellStyle name="常规 2 5 3 7 5" xfId="35312" xr:uid="{00000000-0005-0000-0000-0000F0890000}"/>
    <cellStyle name="常规 2 5 3 7 5 2" xfId="35313" xr:uid="{00000000-0005-0000-0000-0000F1890000}"/>
    <cellStyle name="常规 2 5 3 7 5 3" xfId="35314" xr:uid="{00000000-0005-0000-0000-0000F2890000}"/>
    <cellStyle name="常规 2 5 3 7 5 4" xfId="35315" xr:uid="{00000000-0005-0000-0000-0000F3890000}"/>
    <cellStyle name="常规 2 5 3 7 6" xfId="35316" xr:uid="{00000000-0005-0000-0000-0000F4890000}"/>
    <cellStyle name="常规 2 5 3 7 7" xfId="35317" xr:uid="{00000000-0005-0000-0000-0000F5890000}"/>
    <cellStyle name="常规 2 5 3 7 8" xfId="35318" xr:uid="{00000000-0005-0000-0000-0000F6890000}"/>
    <cellStyle name="常规 2 5 3 7 9" xfId="35319" xr:uid="{00000000-0005-0000-0000-0000F7890000}"/>
    <cellStyle name="常规 2 5 3 8" xfId="35320" xr:uid="{00000000-0005-0000-0000-0000F8890000}"/>
    <cellStyle name="常规 2 5 3 8 2" xfId="35321" xr:uid="{00000000-0005-0000-0000-0000F9890000}"/>
    <cellStyle name="常规 2 5 3 8 2 2" xfId="35322" xr:uid="{00000000-0005-0000-0000-0000FA890000}"/>
    <cellStyle name="常规 2 5 3 8 2 2 2" xfId="35323" xr:uid="{00000000-0005-0000-0000-0000FB890000}"/>
    <cellStyle name="常规 2 5 3 8 2 2 2 2" xfId="35324" xr:uid="{00000000-0005-0000-0000-0000FC890000}"/>
    <cellStyle name="常规 2 5 3 8 2 2 2 3" xfId="35325" xr:uid="{00000000-0005-0000-0000-0000FD890000}"/>
    <cellStyle name="常规 2 5 3 8 2 2 2 4" xfId="35326" xr:uid="{00000000-0005-0000-0000-0000FE890000}"/>
    <cellStyle name="常规 2 5 3 8 2 2 3" xfId="35327" xr:uid="{00000000-0005-0000-0000-0000FF890000}"/>
    <cellStyle name="常规 2 5 3 8 2 2 4" xfId="35328" xr:uid="{00000000-0005-0000-0000-0000008A0000}"/>
    <cellStyle name="常规 2 5 3 8 2 2 5" xfId="35329" xr:uid="{00000000-0005-0000-0000-0000018A0000}"/>
    <cellStyle name="常规 2 5 3 8 2 3" xfId="35330" xr:uid="{00000000-0005-0000-0000-0000028A0000}"/>
    <cellStyle name="常规 2 5 3 8 2 3 2" xfId="35331" xr:uid="{00000000-0005-0000-0000-0000038A0000}"/>
    <cellStyle name="常规 2 5 3 8 2 3 2 2" xfId="35332" xr:uid="{00000000-0005-0000-0000-0000048A0000}"/>
    <cellStyle name="常规 2 5 3 8 2 3 2 3" xfId="35333" xr:uid="{00000000-0005-0000-0000-0000058A0000}"/>
    <cellStyle name="常规 2 5 3 8 2 3 2 4" xfId="35334" xr:uid="{00000000-0005-0000-0000-0000068A0000}"/>
    <cellStyle name="常规 2 5 3 8 2 3 3" xfId="35335" xr:uid="{00000000-0005-0000-0000-0000078A0000}"/>
    <cellStyle name="常规 2 5 3 8 2 3 4" xfId="35336" xr:uid="{00000000-0005-0000-0000-0000088A0000}"/>
    <cellStyle name="常规 2 5 3 8 2 3 5" xfId="35337" xr:uid="{00000000-0005-0000-0000-0000098A0000}"/>
    <cellStyle name="常规 2 5 3 8 2 4" xfId="35338" xr:uid="{00000000-0005-0000-0000-00000A8A0000}"/>
    <cellStyle name="常规 2 5 3 8 2 4 2" xfId="35339" xr:uid="{00000000-0005-0000-0000-00000B8A0000}"/>
    <cellStyle name="常规 2 5 3 8 2 4 3" xfId="35340" xr:uid="{00000000-0005-0000-0000-00000C8A0000}"/>
    <cellStyle name="常规 2 5 3 8 2 4 4" xfId="35341" xr:uid="{00000000-0005-0000-0000-00000D8A0000}"/>
    <cellStyle name="常规 2 5 3 8 2 5" xfId="35342" xr:uid="{00000000-0005-0000-0000-00000E8A0000}"/>
    <cellStyle name="常规 2 5 3 8 2 6" xfId="35343" xr:uid="{00000000-0005-0000-0000-00000F8A0000}"/>
    <cellStyle name="常规 2 5 3 8 2 7" xfId="35344" xr:uid="{00000000-0005-0000-0000-0000108A0000}"/>
    <cellStyle name="常规 2 5 3 8 2 8" xfId="35345" xr:uid="{00000000-0005-0000-0000-0000118A0000}"/>
    <cellStyle name="常规 2 5 3 8 3" xfId="35346" xr:uid="{00000000-0005-0000-0000-0000128A0000}"/>
    <cellStyle name="常规 2 5 3 8 3 2" xfId="35347" xr:uid="{00000000-0005-0000-0000-0000138A0000}"/>
    <cellStyle name="常规 2 5 3 8 3 2 2" xfId="35348" xr:uid="{00000000-0005-0000-0000-0000148A0000}"/>
    <cellStyle name="常规 2 5 3 8 3 2 3" xfId="35349" xr:uid="{00000000-0005-0000-0000-0000158A0000}"/>
    <cellStyle name="常规 2 5 3 8 3 2 4" xfId="35350" xr:uid="{00000000-0005-0000-0000-0000168A0000}"/>
    <cellStyle name="常规 2 5 3 8 3 3" xfId="35351" xr:uid="{00000000-0005-0000-0000-0000178A0000}"/>
    <cellStyle name="常规 2 5 3 8 3 4" xfId="35352" xr:uid="{00000000-0005-0000-0000-0000188A0000}"/>
    <cellStyle name="常规 2 5 3 8 3 5" xfId="35353" xr:uid="{00000000-0005-0000-0000-0000198A0000}"/>
    <cellStyle name="常规 2 5 3 8 4" xfId="35354" xr:uid="{00000000-0005-0000-0000-00001A8A0000}"/>
    <cellStyle name="常规 2 5 3 8 4 2" xfId="35355" xr:uid="{00000000-0005-0000-0000-00001B8A0000}"/>
    <cellStyle name="常规 2 5 3 8 4 2 2" xfId="35356" xr:uid="{00000000-0005-0000-0000-00001C8A0000}"/>
    <cellStyle name="常规 2 5 3 8 4 2 3" xfId="35357" xr:uid="{00000000-0005-0000-0000-00001D8A0000}"/>
    <cellStyle name="常规 2 5 3 8 4 2 4" xfId="35358" xr:uid="{00000000-0005-0000-0000-00001E8A0000}"/>
    <cellStyle name="常规 2 5 3 8 4 3" xfId="35359" xr:uid="{00000000-0005-0000-0000-00001F8A0000}"/>
    <cellStyle name="常规 2 5 3 8 4 4" xfId="35360" xr:uid="{00000000-0005-0000-0000-0000208A0000}"/>
    <cellStyle name="常规 2 5 3 8 4 5" xfId="35361" xr:uid="{00000000-0005-0000-0000-0000218A0000}"/>
    <cellStyle name="常规 2 5 3 8 5" xfId="35362" xr:uid="{00000000-0005-0000-0000-0000228A0000}"/>
    <cellStyle name="常规 2 5 3 8 5 2" xfId="35363" xr:uid="{00000000-0005-0000-0000-0000238A0000}"/>
    <cellStyle name="常规 2 5 3 8 5 3" xfId="35364" xr:uid="{00000000-0005-0000-0000-0000248A0000}"/>
    <cellStyle name="常规 2 5 3 8 5 4" xfId="35365" xr:uid="{00000000-0005-0000-0000-0000258A0000}"/>
    <cellStyle name="常规 2 5 3 8 6" xfId="35366" xr:uid="{00000000-0005-0000-0000-0000268A0000}"/>
    <cellStyle name="常规 2 5 3 8 7" xfId="35367" xr:uid="{00000000-0005-0000-0000-0000278A0000}"/>
    <cellStyle name="常规 2 5 3 8 8" xfId="35368" xr:uid="{00000000-0005-0000-0000-0000288A0000}"/>
    <cellStyle name="常规 2 5 3 8 9" xfId="35369" xr:uid="{00000000-0005-0000-0000-0000298A0000}"/>
    <cellStyle name="常规 2 5 3 9" xfId="35370" xr:uid="{00000000-0005-0000-0000-00002A8A0000}"/>
    <cellStyle name="常规 2 5 3 9 2" xfId="35371" xr:uid="{00000000-0005-0000-0000-00002B8A0000}"/>
    <cellStyle name="常规 2 5 3 9 2 2" xfId="35372" xr:uid="{00000000-0005-0000-0000-00002C8A0000}"/>
    <cellStyle name="常规 2 5 3 9 2 2 2" xfId="35373" xr:uid="{00000000-0005-0000-0000-00002D8A0000}"/>
    <cellStyle name="常规 2 5 3 9 2 2 2 2" xfId="35374" xr:uid="{00000000-0005-0000-0000-00002E8A0000}"/>
    <cellStyle name="常规 2 5 3 9 2 2 2 3" xfId="35375" xr:uid="{00000000-0005-0000-0000-00002F8A0000}"/>
    <cellStyle name="常规 2 5 3 9 2 2 2 4" xfId="35376" xr:uid="{00000000-0005-0000-0000-0000308A0000}"/>
    <cellStyle name="常规 2 5 3 9 2 2 3" xfId="35377" xr:uid="{00000000-0005-0000-0000-0000318A0000}"/>
    <cellStyle name="常规 2 5 3 9 2 2 4" xfId="35378" xr:uid="{00000000-0005-0000-0000-0000328A0000}"/>
    <cellStyle name="常规 2 5 3 9 2 2 5" xfId="35379" xr:uid="{00000000-0005-0000-0000-0000338A0000}"/>
    <cellStyle name="常规 2 5 3 9 2 3" xfId="35380" xr:uid="{00000000-0005-0000-0000-0000348A0000}"/>
    <cellStyle name="常规 2 5 3 9 2 3 2" xfId="35381" xr:uid="{00000000-0005-0000-0000-0000358A0000}"/>
    <cellStyle name="常规 2 5 3 9 2 3 2 2" xfId="35382" xr:uid="{00000000-0005-0000-0000-0000368A0000}"/>
    <cellStyle name="常规 2 5 3 9 2 3 2 3" xfId="35383" xr:uid="{00000000-0005-0000-0000-0000378A0000}"/>
    <cellStyle name="常规 2 5 3 9 2 3 2 4" xfId="35384" xr:uid="{00000000-0005-0000-0000-0000388A0000}"/>
    <cellStyle name="常规 2 5 3 9 2 3 3" xfId="35385" xr:uid="{00000000-0005-0000-0000-0000398A0000}"/>
    <cellStyle name="常规 2 5 3 9 2 3 4" xfId="35386" xr:uid="{00000000-0005-0000-0000-00003A8A0000}"/>
    <cellStyle name="常规 2 5 3 9 2 3 5" xfId="35387" xr:uid="{00000000-0005-0000-0000-00003B8A0000}"/>
    <cellStyle name="常规 2 5 3 9 2 4" xfId="35388" xr:uid="{00000000-0005-0000-0000-00003C8A0000}"/>
    <cellStyle name="常规 2 5 3 9 2 4 2" xfId="35389" xr:uid="{00000000-0005-0000-0000-00003D8A0000}"/>
    <cellStyle name="常规 2 5 3 9 2 4 3" xfId="35390" xr:uid="{00000000-0005-0000-0000-00003E8A0000}"/>
    <cellStyle name="常规 2 5 3 9 2 4 4" xfId="35391" xr:uid="{00000000-0005-0000-0000-00003F8A0000}"/>
    <cellStyle name="常规 2 5 3 9 2 5" xfId="35392" xr:uid="{00000000-0005-0000-0000-0000408A0000}"/>
    <cellStyle name="常规 2 5 3 9 2 6" xfId="35393" xr:uid="{00000000-0005-0000-0000-0000418A0000}"/>
    <cellStyle name="常规 2 5 3 9 2 7" xfId="35394" xr:uid="{00000000-0005-0000-0000-0000428A0000}"/>
    <cellStyle name="常规 2 5 3 9 3" xfId="35395" xr:uid="{00000000-0005-0000-0000-0000438A0000}"/>
    <cellStyle name="常规 2 5 3 9 3 2" xfId="35396" xr:uid="{00000000-0005-0000-0000-0000448A0000}"/>
    <cellStyle name="常规 2 5 3 9 3 2 2" xfId="35397" xr:uid="{00000000-0005-0000-0000-0000458A0000}"/>
    <cellStyle name="常规 2 5 3 9 3 2 3" xfId="35398" xr:uid="{00000000-0005-0000-0000-0000468A0000}"/>
    <cellStyle name="常规 2 5 3 9 3 2 4" xfId="35399" xr:uid="{00000000-0005-0000-0000-0000478A0000}"/>
    <cellStyle name="常规 2 5 3 9 3 3" xfId="35400" xr:uid="{00000000-0005-0000-0000-0000488A0000}"/>
    <cellStyle name="常规 2 5 3 9 3 4" xfId="35401" xr:uid="{00000000-0005-0000-0000-0000498A0000}"/>
    <cellStyle name="常规 2 5 3 9 3 5" xfId="35402" xr:uid="{00000000-0005-0000-0000-00004A8A0000}"/>
    <cellStyle name="常规 2 5 3 9 4" xfId="35403" xr:uid="{00000000-0005-0000-0000-00004B8A0000}"/>
    <cellStyle name="常规 2 5 3 9 4 2" xfId="35404" xr:uid="{00000000-0005-0000-0000-00004C8A0000}"/>
    <cellStyle name="常规 2 5 3 9 4 2 2" xfId="35405" xr:uid="{00000000-0005-0000-0000-00004D8A0000}"/>
    <cellStyle name="常规 2 5 3 9 4 2 3" xfId="35406" xr:uid="{00000000-0005-0000-0000-00004E8A0000}"/>
    <cellStyle name="常规 2 5 3 9 4 2 4" xfId="35407" xr:uid="{00000000-0005-0000-0000-00004F8A0000}"/>
    <cellStyle name="常规 2 5 3 9 4 3" xfId="35408" xr:uid="{00000000-0005-0000-0000-0000508A0000}"/>
    <cellStyle name="常规 2 5 3 9 4 4" xfId="35409" xr:uid="{00000000-0005-0000-0000-0000518A0000}"/>
    <cellStyle name="常规 2 5 3 9 4 5" xfId="35410" xr:uid="{00000000-0005-0000-0000-0000528A0000}"/>
    <cellStyle name="常规 2 5 3 9 5" xfId="35411" xr:uid="{00000000-0005-0000-0000-0000538A0000}"/>
    <cellStyle name="常规 2 5 3 9 5 2" xfId="35412" xr:uid="{00000000-0005-0000-0000-0000548A0000}"/>
    <cellStyle name="常规 2 5 3 9 5 3" xfId="35413" xr:uid="{00000000-0005-0000-0000-0000558A0000}"/>
    <cellStyle name="常规 2 5 3 9 5 4" xfId="35414" xr:uid="{00000000-0005-0000-0000-0000568A0000}"/>
    <cellStyle name="常规 2 5 3 9 6" xfId="35415" xr:uid="{00000000-0005-0000-0000-0000578A0000}"/>
    <cellStyle name="常规 2 5 3 9 7" xfId="35416" xr:uid="{00000000-0005-0000-0000-0000588A0000}"/>
    <cellStyle name="常规 2 5 3 9 8" xfId="35417" xr:uid="{00000000-0005-0000-0000-0000598A0000}"/>
    <cellStyle name="常规 2 5 4" xfId="35418" xr:uid="{00000000-0005-0000-0000-00005A8A0000}"/>
    <cellStyle name="常规 2 5 4 10" xfId="35419" xr:uid="{00000000-0005-0000-0000-00005B8A0000}"/>
    <cellStyle name="常规 2 5 4 10 2" xfId="35420" xr:uid="{00000000-0005-0000-0000-00005C8A0000}"/>
    <cellStyle name="常规 2 5 4 10 2 2" xfId="35421" xr:uid="{00000000-0005-0000-0000-00005D8A0000}"/>
    <cellStyle name="常规 2 5 4 10 2 2 2" xfId="35422" xr:uid="{00000000-0005-0000-0000-00005E8A0000}"/>
    <cellStyle name="常规 2 5 4 10 2 2 2 2" xfId="35423" xr:uid="{00000000-0005-0000-0000-00005F8A0000}"/>
    <cellStyle name="常规 2 5 4 10 2 2 2 2 2" xfId="35424" xr:uid="{00000000-0005-0000-0000-0000608A0000}"/>
    <cellStyle name="常规 2 5 4 10 2 2 2 2 3" xfId="35425" xr:uid="{00000000-0005-0000-0000-0000618A0000}"/>
    <cellStyle name="常规 2 5 4 10 2 2 2 2 4" xfId="35426" xr:uid="{00000000-0005-0000-0000-0000628A0000}"/>
    <cellStyle name="常规 2 5 4 10 2 2 2 3" xfId="35427" xr:uid="{00000000-0005-0000-0000-0000638A0000}"/>
    <cellStyle name="常规 2 5 4 10 2 2 2 4" xfId="35428" xr:uid="{00000000-0005-0000-0000-0000648A0000}"/>
    <cellStyle name="常规 2 5 4 10 2 2 2 5" xfId="35429" xr:uid="{00000000-0005-0000-0000-0000658A0000}"/>
    <cellStyle name="常规 2 5 4 10 2 2 3" xfId="35430" xr:uid="{00000000-0005-0000-0000-0000668A0000}"/>
    <cellStyle name="常规 2 5 4 10 2 2 3 2" xfId="35431" xr:uid="{00000000-0005-0000-0000-0000678A0000}"/>
    <cellStyle name="常规 2 5 4 10 2 2 3 2 2" xfId="35432" xr:uid="{00000000-0005-0000-0000-0000688A0000}"/>
    <cellStyle name="常规 2 5 4 10 2 2 3 2 3" xfId="35433" xr:uid="{00000000-0005-0000-0000-0000698A0000}"/>
    <cellStyle name="常规 2 5 4 10 2 2 3 2 4" xfId="35434" xr:uid="{00000000-0005-0000-0000-00006A8A0000}"/>
    <cellStyle name="常规 2 5 4 10 2 2 3 3" xfId="35435" xr:uid="{00000000-0005-0000-0000-00006B8A0000}"/>
    <cellStyle name="常规 2 5 4 10 2 2 3 4" xfId="35436" xr:uid="{00000000-0005-0000-0000-00006C8A0000}"/>
    <cellStyle name="常规 2 5 4 10 2 2 3 5" xfId="35437" xr:uid="{00000000-0005-0000-0000-00006D8A0000}"/>
    <cellStyle name="常规 2 5 4 10 2 2 4" xfId="35438" xr:uid="{00000000-0005-0000-0000-00006E8A0000}"/>
    <cellStyle name="常规 2 5 4 10 2 2 4 2" xfId="35439" xr:uid="{00000000-0005-0000-0000-00006F8A0000}"/>
    <cellStyle name="常规 2 5 4 10 2 2 4 3" xfId="35440" xr:uid="{00000000-0005-0000-0000-0000708A0000}"/>
    <cellStyle name="常规 2 5 4 10 2 2 4 4" xfId="35441" xr:uid="{00000000-0005-0000-0000-0000718A0000}"/>
    <cellStyle name="常规 2 5 4 10 2 2 5" xfId="35442" xr:uid="{00000000-0005-0000-0000-0000728A0000}"/>
    <cellStyle name="常规 2 5 4 10 2 2 6" xfId="35443" xr:uid="{00000000-0005-0000-0000-0000738A0000}"/>
    <cellStyle name="常规 2 5 4 10 2 2 7" xfId="35444" xr:uid="{00000000-0005-0000-0000-0000748A0000}"/>
    <cellStyle name="常规 2 5 4 10 2 3" xfId="35445" xr:uid="{00000000-0005-0000-0000-0000758A0000}"/>
    <cellStyle name="常规 2 5 4 10 2 3 2" xfId="35446" xr:uid="{00000000-0005-0000-0000-0000768A0000}"/>
    <cellStyle name="常规 2 5 4 10 2 3 2 2" xfId="35447" xr:uid="{00000000-0005-0000-0000-0000778A0000}"/>
    <cellStyle name="常规 2 5 4 10 2 3 2 3" xfId="35448" xr:uid="{00000000-0005-0000-0000-0000788A0000}"/>
    <cellStyle name="常规 2 5 4 10 2 3 2 4" xfId="35449" xr:uid="{00000000-0005-0000-0000-0000798A0000}"/>
    <cellStyle name="常规 2 5 4 10 2 3 3" xfId="35450" xr:uid="{00000000-0005-0000-0000-00007A8A0000}"/>
    <cellStyle name="常规 2 5 4 10 2 3 4" xfId="35451" xr:uid="{00000000-0005-0000-0000-00007B8A0000}"/>
    <cellStyle name="常规 2 5 4 10 2 3 5" xfId="35452" xr:uid="{00000000-0005-0000-0000-00007C8A0000}"/>
    <cellStyle name="常规 2 5 4 10 2 4" xfId="35453" xr:uid="{00000000-0005-0000-0000-00007D8A0000}"/>
    <cellStyle name="常规 2 5 4 10 2 4 2" xfId="35454" xr:uid="{00000000-0005-0000-0000-00007E8A0000}"/>
    <cellStyle name="常规 2 5 4 10 2 4 2 2" xfId="35455" xr:uid="{00000000-0005-0000-0000-00007F8A0000}"/>
    <cellStyle name="常规 2 5 4 10 2 4 2 3" xfId="35456" xr:uid="{00000000-0005-0000-0000-0000808A0000}"/>
    <cellStyle name="常规 2 5 4 10 2 4 2 4" xfId="35457" xr:uid="{00000000-0005-0000-0000-0000818A0000}"/>
    <cellStyle name="常规 2 5 4 10 2 4 3" xfId="35458" xr:uid="{00000000-0005-0000-0000-0000828A0000}"/>
    <cellStyle name="常规 2 5 4 10 2 4 4" xfId="35459" xr:uid="{00000000-0005-0000-0000-0000838A0000}"/>
    <cellStyle name="常规 2 5 4 10 2 4 5" xfId="35460" xr:uid="{00000000-0005-0000-0000-0000848A0000}"/>
    <cellStyle name="常规 2 5 4 10 2 5" xfId="35461" xr:uid="{00000000-0005-0000-0000-0000858A0000}"/>
    <cellStyle name="常规 2 5 4 10 2 5 2" xfId="35462" xr:uid="{00000000-0005-0000-0000-0000868A0000}"/>
    <cellStyle name="常规 2 5 4 10 2 5 3" xfId="35463" xr:uid="{00000000-0005-0000-0000-0000878A0000}"/>
    <cellStyle name="常规 2 5 4 10 2 5 4" xfId="35464" xr:uid="{00000000-0005-0000-0000-0000888A0000}"/>
    <cellStyle name="常规 2 5 4 10 2 6" xfId="35465" xr:uid="{00000000-0005-0000-0000-0000898A0000}"/>
    <cellStyle name="常规 2 5 4 10 2 7" xfId="35466" xr:uid="{00000000-0005-0000-0000-00008A8A0000}"/>
    <cellStyle name="常规 2 5 4 10 2 8" xfId="35467" xr:uid="{00000000-0005-0000-0000-00008B8A0000}"/>
    <cellStyle name="常规 2 5 4 10 3" xfId="35468" xr:uid="{00000000-0005-0000-0000-00008C8A0000}"/>
    <cellStyle name="常规 2 5 4 10 3 2" xfId="35469" xr:uid="{00000000-0005-0000-0000-00008D8A0000}"/>
    <cellStyle name="常规 2 5 4 10 3 2 2" xfId="35470" xr:uid="{00000000-0005-0000-0000-00008E8A0000}"/>
    <cellStyle name="常规 2 5 4 10 3 2 3" xfId="35471" xr:uid="{00000000-0005-0000-0000-00008F8A0000}"/>
    <cellStyle name="常规 2 5 4 10 3 2 4" xfId="35472" xr:uid="{00000000-0005-0000-0000-0000908A0000}"/>
    <cellStyle name="常规 2 5 4 10 3 3" xfId="35473" xr:uid="{00000000-0005-0000-0000-0000918A0000}"/>
    <cellStyle name="常规 2 5 4 10 3 4" xfId="35474" xr:uid="{00000000-0005-0000-0000-0000928A0000}"/>
    <cellStyle name="常规 2 5 4 10 3 5" xfId="35475" xr:uid="{00000000-0005-0000-0000-0000938A0000}"/>
    <cellStyle name="常规 2 5 4 10 4" xfId="35476" xr:uid="{00000000-0005-0000-0000-0000948A0000}"/>
    <cellStyle name="常规 2 5 4 10 4 2" xfId="35477" xr:uid="{00000000-0005-0000-0000-0000958A0000}"/>
    <cellStyle name="常规 2 5 4 10 4 2 2" xfId="35478" xr:uid="{00000000-0005-0000-0000-0000968A0000}"/>
    <cellStyle name="常规 2 5 4 10 4 2 3" xfId="35479" xr:uid="{00000000-0005-0000-0000-0000978A0000}"/>
    <cellStyle name="常规 2 5 4 10 4 2 4" xfId="35480" xr:uid="{00000000-0005-0000-0000-0000988A0000}"/>
    <cellStyle name="常规 2 5 4 10 4 3" xfId="35481" xr:uid="{00000000-0005-0000-0000-0000998A0000}"/>
    <cellStyle name="常规 2 5 4 10 4 4" xfId="35482" xr:uid="{00000000-0005-0000-0000-00009A8A0000}"/>
    <cellStyle name="常规 2 5 4 10 4 5" xfId="35483" xr:uid="{00000000-0005-0000-0000-00009B8A0000}"/>
    <cellStyle name="常规 2 5 4 10 5" xfId="35484" xr:uid="{00000000-0005-0000-0000-00009C8A0000}"/>
    <cellStyle name="常规 2 5 4 10 5 2" xfId="35485" xr:uid="{00000000-0005-0000-0000-00009D8A0000}"/>
    <cellStyle name="常规 2 5 4 10 5 3" xfId="35486" xr:uid="{00000000-0005-0000-0000-00009E8A0000}"/>
    <cellStyle name="常规 2 5 4 10 5 4" xfId="35487" xr:uid="{00000000-0005-0000-0000-00009F8A0000}"/>
    <cellStyle name="常规 2 5 4 10 6" xfId="35488" xr:uid="{00000000-0005-0000-0000-0000A08A0000}"/>
    <cellStyle name="常规 2 5 4 10 7" xfId="35489" xr:uid="{00000000-0005-0000-0000-0000A18A0000}"/>
    <cellStyle name="常规 2 5 4 10 8" xfId="35490" xr:uid="{00000000-0005-0000-0000-0000A28A0000}"/>
    <cellStyle name="常规 2 5 4 11" xfId="35491" xr:uid="{00000000-0005-0000-0000-0000A38A0000}"/>
    <cellStyle name="常规 2 5 4 11 2" xfId="35492" xr:uid="{00000000-0005-0000-0000-0000A48A0000}"/>
    <cellStyle name="常规 2 5 4 11 2 2" xfId="35493" xr:uid="{00000000-0005-0000-0000-0000A58A0000}"/>
    <cellStyle name="常规 2 5 4 11 2 2 2" xfId="35494" xr:uid="{00000000-0005-0000-0000-0000A68A0000}"/>
    <cellStyle name="常规 2 5 4 11 2 2 2 2" xfId="35495" xr:uid="{00000000-0005-0000-0000-0000A78A0000}"/>
    <cellStyle name="常规 2 5 4 11 2 2 2 2 2" xfId="35496" xr:uid="{00000000-0005-0000-0000-0000A88A0000}"/>
    <cellStyle name="常规 2 5 4 11 2 2 2 2 3" xfId="35497" xr:uid="{00000000-0005-0000-0000-0000A98A0000}"/>
    <cellStyle name="常规 2 5 4 11 2 2 2 2 4" xfId="35498" xr:uid="{00000000-0005-0000-0000-0000AA8A0000}"/>
    <cellStyle name="常规 2 5 4 11 2 2 2 3" xfId="35499" xr:uid="{00000000-0005-0000-0000-0000AB8A0000}"/>
    <cellStyle name="常规 2 5 4 11 2 2 2 4" xfId="35500" xr:uid="{00000000-0005-0000-0000-0000AC8A0000}"/>
    <cellStyle name="常规 2 5 4 11 2 2 2 5" xfId="35501" xr:uid="{00000000-0005-0000-0000-0000AD8A0000}"/>
    <cellStyle name="常规 2 5 4 11 2 2 3" xfId="35502" xr:uid="{00000000-0005-0000-0000-0000AE8A0000}"/>
    <cellStyle name="常规 2 5 4 11 2 2 3 2" xfId="35503" xr:uid="{00000000-0005-0000-0000-0000AF8A0000}"/>
    <cellStyle name="常规 2 5 4 11 2 2 3 2 2" xfId="35504" xr:uid="{00000000-0005-0000-0000-0000B08A0000}"/>
    <cellStyle name="常规 2 5 4 11 2 2 3 2 3" xfId="35505" xr:uid="{00000000-0005-0000-0000-0000B18A0000}"/>
    <cellStyle name="常规 2 5 4 11 2 2 3 2 4" xfId="35506" xr:uid="{00000000-0005-0000-0000-0000B28A0000}"/>
    <cellStyle name="常规 2 5 4 11 2 2 3 3" xfId="35507" xr:uid="{00000000-0005-0000-0000-0000B38A0000}"/>
    <cellStyle name="常规 2 5 4 11 2 2 3 4" xfId="35508" xr:uid="{00000000-0005-0000-0000-0000B48A0000}"/>
    <cellStyle name="常规 2 5 4 11 2 2 3 5" xfId="35509" xr:uid="{00000000-0005-0000-0000-0000B58A0000}"/>
    <cellStyle name="常规 2 5 4 11 2 2 4" xfId="35510" xr:uid="{00000000-0005-0000-0000-0000B68A0000}"/>
    <cellStyle name="常规 2 5 4 11 2 2 4 2" xfId="35511" xr:uid="{00000000-0005-0000-0000-0000B78A0000}"/>
    <cellStyle name="常规 2 5 4 11 2 2 4 3" xfId="35512" xr:uid="{00000000-0005-0000-0000-0000B88A0000}"/>
    <cellStyle name="常规 2 5 4 11 2 2 4 4" xfId="35513" xr:uid="{00000000-0005-0000-0000-0000B98A0000}"/>
    <cellStyle name="常规 2 5 4 11 2 2 5" xfId="35514" xr:uid="{00000000-0005-0000-0000-0000BA8A0000}"/>
    <cellStyle name="常规 2 5 4 11 2 2 6" xfId="35515" xr:uid="{00000000-0005-0000-0000-0000BB8A0000}"/>
    <cellStyle name="常规 2 5 4 11 2 2 7" xfId="35516" xr:uid="{00000000-0005-0000-0000-0000BC8A0000}"/>
    <cellStyle name="常规 2 5 4 11 2 3" xfId="35517" xr:uid="{00000000-0005-0000-0000-0000BD8A0000}"/>
    <cellStyle name="常规 2 5 4 11 2 3 2" xfId="35518" xr:uid="{00000000-0005-0000-0000-0000BE8A0000}"/>
    <cellStyle name="常规 2 5 4 11 2 3 2 2" xfId="35519" xr:uid="{00000000-0005-0000-0000-0000BF8A0000}"/>
    <cellStyle name="常规 2 5 4 11 2 3 2 3" xfId="35520" xr:uid="{00000000-0005-0000-0000-0000C08A0000}"/>
    <cellStyle name="常规 2 5 4 11 2 3 2 4" xfId="35521" xr:uid="{00000000-0005-0000-0000-0000C18A0000}"/>
    <cellStyle name="常规 2 5 4 11 2 3 3" xfId="35522" xr:uid="{00000000-0005-0000-0000-0000C28A0000}"/>
    <cellStyle name="常规 2 5 4 11 2 3 4" xfId="35523" xr:uid="{00000000-0005-0000-0000-0000C38A0000}"/>
    <cellStyle name="常规 2 5 4 11 2 3 5" xfId="35524" xr:uid="{00000000-0005-0000-0000-0000C48A0000}"/>
    <cellStyle name="常规 2 5 4 11 2 4" xfId="35525" xr:uid="{00000000-0005-0000-0000-0000C58A0000}"/>
    <cellStyle name="常规 2 5 4 11 2 4 2" xfId="35526" xr:uid="{00000000-0005-0000-0000-0000C68A0000}"/>
    <cellStyle name="常规 2 5 4 11 2 4 2 2" xfId="35527" xr:uid="{00000000-0005-0000-0000-0000C78A0000}"/>
    <cellStyle name="常规 2 5 4 11 2 4 2 3" xfId="35528" xr:uid="{00000000-0005-0000-0000-0000C88A0000}"/>
    <cellStyle name="常规 2 5 4 11 2 4 2 4" xfId="35529" xr:uid="{00000000-0005-0000-0000-0000C98A0000}"/>
    <cellStyle name="常规 2 5 4 11 2 4 3" xfId="35530" xr:uid="{00000000-0005-0000-0000-0000CA8A0000}"/>
    <cellStyle name="常规 2 5 4 11 2 4 4" xfId="35531" xr:uid="{00000000-0005-0000-0000-0000CB8A0000}"/>
    <cellStyle name="常规 2 5 4 11 2 4 5" xfId="35532" xr:uid="{00000000-0005-0000-0000-0000CC8A0000}"/>
    <cellStyle name="常规 2 5 4 11 2 5" xfId="35533" xr:uid="{00000000-0005-0000-0000-0000CD8A0000}"/>
    <cellStyle name="常规 2 5 4 11 2 5 2" xfId="35534" xr:uid="{00000000-0005-0000-0000-0000CE8A0000}"/>
    <cellStyle name="常规 2 5 4 11 2 5 3" xfId="35535" xr:uid="{00000000-0005-0000-0000-0000CF8A0000}"/>
    <cellStyle name="常规 2 5 4 11 2 5 4" xfId="35536" xr:uid="{00000000-0005-0000-0000-0000D08A0000}"/>
    <cellStyle name="常规 2 5 4 11 2 6" xfId="35537" xr:uid="{00000000-0005-0000-0000-0000D18A0000}"/>
    <cellStyle name="常规 2 5 4 11 2 7" xfId="35538" xr:uid="{00000000-0005-0000-0000-0000D28A0000}"/>
    <cellStyle name="常规 2 5 4 11 2 8" xfId="35539" xr:uid="{00000000-0005-0000-0000-0000D38A0000}"/>
    <cellStyle name="常规 2 5 4 11 3" xfId="35540" xr:uid="{00000000-0005-0000-0000-0000D48A0000}"/>
    <cellStyle name="常规 2 5 4 11 3 2" xfId="35541" xr:uid="{00000000-0005-0000-0000-0000D58A0000}"/>
    <cellStyle name="常规 2 5 4 11 3 2 2" xfId="35542" xr:uid="{00000000-0005-0000-0000-0000D68A0000}"/>
    <cellStyle name="常规 2 5 4 11 3 2 3" xfId="35543" xr:uid="{00000000-0005-0000-0000-0000D78A0000}"/>
    <cellStyle name="常规 2 5 4 11 3 2 4" xfId="35544" xr:uid="{00000000-0005-0000-0000-0000D88A0000}"/>
    <cellStyle name="常规 2 5 4 11 3 3" xfId="35545" xr:uid="{00000000-0005-0000-0000-0000D98A0000}"/>
    <cellStyle name="常规 2 5 4 11 3 4" xfId="35546" xr:uid="{00000000-0005-0000-0000-0000DA8A0000}"/>
    <cellStyle name="常规 2 5 4 11 3 5" xfId="35547" xr:uid="{00000000-0005-0000-0000-0000DB8A0000}"/>
    <cellStyle name="常规 2 5 4 11 4" xfId="35548" xr:uid="{00000000-0005-0000-0000-0000DC8A0000}"/>
    <cellStyle name="常规 2 5 4 11 4 2" xfId="35549" xr:uid="{00000000-0005-0000-0000-0000DD8A0000}"/>
    <cellStyle name="常规 2 5 4 11 4 2 2" xfId="35550" xr:uid="{00000000-0005-0000-0000-0000DE8A0000}"/>
    <cellStyle name="常规 2 5 4 11 4 2 3" xfId="35551" xr:uid="{00000000-0005-0000-0000-0000DF8A0000}"/>
    <cellStyle name="常规 2 5 4 11 4 2 4" xfId="35552" xr:uid="{00000000-0005-0000-0000-0000E08A0000}"/>
    <cellStyle name="常规 2 5 4 11 4 3" xfId="35553" xr:uid="{00000000-0005-0000-0000-0000E18A0000}"/>
    <cellStyle name="常规 2 5 4 11 4 4" xfId="35554" xr:uid="{00000000-0005-0000-0000-0000E28A0000}"/>
    <cellStyle name="常规 2 5 4 11 4 5" xfId="35555" xr:uid="{00000000-0005-0000-0000-0000E38A0000}"/>
    <cellStyle name="常规 2 5 4 11 5" xfId="35556" xr:uid="{00000000-0005-0000-0000-0000E48A0000}"/>
    <cellStyle name="常规 2 5 4 11 5 2" xfId="35557" xr:uid="{00000000-0005-0000-0000-0000E58A0000}"/>
    <cellStyle name="常规 2 5 4 11 5 3" xfId="35558" xr:uid="{00000000-0005-0000-0000-0000E68A0000}"/>
    <cellStyle name="常规 2 5 4 11 5 4" xfId="35559" xr:uid="{00000000-0005-0000-0000-0000E78A0000}"/>
    <cellStyle name="常规 2 5 4 11 6" xfId="35560" xr:uid="{00000000-0005-0000-0000-0000E88A0000}"/>
    <cellStyle name="常规 2 5 4 11 7" xfId="35561" xr:uid="{00000000-0005-0000-0000-0000E98A0000}"/>
    <cellStyle name="常规 2 5 4 11 8" xfId="35562" xr:uid="{00000000-0005-0000-0000-0000EA8A0000}"/>
    <cellStyle name="常规 2 5 4 12" xfId="35563" xr:uid="{00000000-0005-0000-0000-0000EB8A0000}"/>
    <cellStyle name="常规 2 5 4 12 2" xfId="35564" xr:uid="{00000000-0005-0000-0000-0000EC8A0000}"/>
    <cellStyle name="常规 2 5 4 12 2 2" xfId="35565" xr:uid="{00000000-0005-0000-0000-0000ED8A0000}"/>
    <cellStyle name="常规 2 5 4 12 2 2 2" xfId="35566" xr:uid="{00000000-0005-0000-0000-0000EE8A0000}"/>
    <cellStyle name="常规 2 5 4 12 2 2 2 2" xfId="35567" xr:uid="{00000000-0005-0000-0000-0000EF8A0000}"/>
    <cellStyle name="常规 2 5 4 12 2 2 2 2 2" xfId="35568" xr:uid="{00000000-0005-0000-0000-0000F08A0000}"/>
    <cellStyle name="常规 2 5 4 12 2 2 2 2 3" xfId="35569" xr:uid="{00000000-0005-0000-0000-0000F18A0000}"/>
    <cellStyle name="常规 2 5 4 12 2 2 2 2 4" xfId="35570" xr:uid="{00000000-0005-0000-0000-0000F28A0000}"/>
    <cellStyle name="常规 2 5 4 12 2 2 2 3" xfId="35571" xr:uid="{00000000-0005-0000-0000-0000F38A0000}"/>
    <cellStyle name="常规 2 5 4 12 2 2 2 4" xfId="35572" xr:uid="{00000000-0005-0000-0000-0000F48A0000}"/>
    <cellStyle name="常规 2 5 4 12 2 2 2 5" xfId="35573" xr:uid="{00000000-0005-0000-0000-0000F58A0000}"/>
    <cellStyle name="常规 2 5 4 12 2 2 3" xfId="35574" xr:uid="{00000000-0005-0000-0000-0000F68A0000}"/>
    <cellStyle name="常规 2 5 4 12 2 2 3 2" xfId="35575" xr:uid="{00000000-0005-0000-0000-0000F78A0000}"/>
    <cellStyle name="常规 2 5 4 12 2 2 3 2 2" xfId="35576" xr:uid="{00000000-0005-0000-0000-0000F88A0000}"/>
    <cellStyle name="常规 2 5 4 12 2 2 3 2 3" xfId="35577" xr:uid="{00000000-0005-0000-0000-0000F98A0000}"/>
    <cellStyle name="常规 2 5 4 12 2 2 3 2 4" xfId="35578" xr:uid="{00000000-0005-0000-0000-0000FA8A0000}"/>
    <cellStyle name="常规 2 5 4 12 2 2 3 3" xfId="35579" xr:uid="{00000000-0005-0000-0000-0000FB8A0000}"/>
    <cellStyle name="常规 2 5 4 12 2 2 3 4" xfId="35580" xr:uid="{00000000-0005-0000-0000-0000FC8A0000}"/>
    <cellStyle name="常规 2 5 4 12 2 2 3 5" xfId="35581" xr:uid="{00000000-0005-0000-0000-0000FD8A0000}"/>
    <cellStyle name="常规 2 5 4 12 2 2 4" xfId="35582" xr:uid="{00000000-0005-0000-0000-0000FE8A0000}"/>
    <cellStyle name="常规 2 5 4 12 2 2 4 2" xfId="35583" xr:uid="{00000000-0005-0000-0000-0000FF8A0000}"/>
    <cellStyle name="常规 2 5 4 12 2 2 4 3" xfId="35584" xr:uid="{00000000-0005-0000-0000-0000008B0000}"/>
    <cellStyle name="常规 2 5 4 12 2 2 4 4" xfId="35585" xr:uid="{00000000-0005-0000-0000-0000018B0000}"/>
    <cellStyle name="常规 2 5 4 12 2 2 5" xfId="35586" xr:uid="{00000000-0005-0000-0000-0000028B0000}"/>
    <cellStyle name="常规 2 5 4 12 2 2 6" xfId="35587" xr:uid="{00000000-0005-0000-0000-0000038B0000}"/>
    <cellStyle name="常规 2 5 4 12 2 2 7" xfId="35588" xr:uid="{00000000-0005-0000-0000-0000048B0000}"/>
    <cellStyle name="常规 2 5 4 12 2 3" xfId="35589" xr:uid="{00000000-0005-0000-0000-0000058B0000}"/>
    <cellStyle name="常规 2 5 4 12 2 3 2" xfId="35590" xr:uid="{00000000-0005-0000-0000-0000068B0000}"/>
    <cellStyle name="常规 2 5 4 12 2 3 2 2" xfId="35591" xr:uid="{00000000-0005-0000-0000-0000078B0000}"/>
    <cellStyle name="常规 2 5 4 12 2 3 2 3" xfId="35592" xr:uid="{00000000-0005-0000-0000-0000088B0000}"/>
    <cellStyle name="常规 2 5 4 12 2 3 2 4" xfId="35593" xr:uid="{00000000-0005-0000-0000-0000098B0000}"/>
    <cellStyle name="常规 2 5 4 12 2 3 3" xfId="35594" xr:uid="{00000000-0005-0000-0000-00000A8B0000}"/>
    <cellStyle name="常规 2 5 4 12 2 3 4" xfId="35595" xr:uid="{00000000-0005-0000-0000-00000B8B0000}"/>
    <cellStyle name="常规 2 5 4 12 2 3 5" xfId="35596" xr:uid="{00000000-0005-0000-0000-00000C8B0000}"/>
    <cellStyle name="常规 2 5 4 12 2 4" xfId="35597" xr:uid="{00000000-0005-0000-0000-00000D8B0000}"/>
    <cellStyle name="常规 2 5 4 12 2 4 2" xfId="35598" xr:uid="{00000000-0005-0000-0000-00000E8B0000}"/>
    <cellStyle name="常规 2 5 4 12 2 4 2 2" xfId="35599" xr:uid="{00000000-0005-0000-0000-00000F8B0000}"/>
    <cellStyle name="常规 2 5 4 12 2 4 2 3" xfId="35600" xr:uid="{00000000-0005-0000-0000-0000108B0000}"/>
    <cellStyle name="常规 2 5 4 12 2 4 2 4" xfId="35601" xr:uid="{00000000-0005-0000-0000-0000118B0000}"/>
    <cellStyle name="常规 2 5 4 12 2 4 3" xfId="35602" xr:uid="{00000000-0005-0000-0000-0000128B0000}"/>
    <cellStyle name="常规 2 5 4 12 2 4 4" xfId="35603" xr:uid="{00000000-0005-0000-0000-0000138B0000}"/>
    <cellStyle name="常规 2 5 4 12 2 4 5" xfId="35604" xr:uid="{00000000-0005-0000-0000-0000148B0000}"/>
    <cellStyle name="常规 2 5 4 12 2 5" xfId="35605" xr:uid="{00000000-0005-0000-0000-0000158B0000}"/>
    <cellStyle name="常规 2 5 4 12 2 5 2" xfId="35606" xr:uid="{00000000-0005-0000-0000-0000168B0000}"/>
    <cellStyle name="常规 2 5 4 12 2 5 3" xfId="35607" xr:uid="{00000000-0005-0000-0000-0000178B0000}"/>
    <cellStyle name="常规 2 5 4 12 2 5 4" xfId="35608" xr:uid="{00000000-0005-0000-0000-0000188B0000}"/>
    <cellStyle name="常规 2 5 4 12 2 6" xfId="35609" xr:uid="{00000000-0005-0000-0000-0000198B0000}"/>
    <cellStyle name="常规 2 5 4 12 2 7" xfId="35610" xr:uid="{00000000-0005-0000-0000-00001A8B0000}"/>
    <cellStyle name="常规 2 5 4 12 2 8" xfId="35611" xr:uid="{00000000-0005-0000-0000-00001B8B0000}"/>
    <cellStyle name="常规 2 5 4 12 3" xfId="35612" xr:uid="{00000000-0005-0000-0000-00001C8B0000}"/>
    <cellStyle name="常规 2 5 4 12 3 2" xfId="35613" xr:uid="{00000000-0005-0000-0000-00001D8B0000}"/>
    <cellStyle name="常规 2 5 4 12 3 2 2" xfId="35614" xr:uid="{00000000-0005-0000-0000-00001E8B0000}"/>
    <cellStyle name="常规 2 5 4 12 3 2 3" xfId="35615" xr:uid="{00000000-0005-0000-0000-00001F8B0000}"/>
    <cellStyle name="常规 2 5 4 12 3 2 4" xfId="35616" xr:uid="{00000000-0005-0000-0000-0000208B0000}"/>
    <cellStyle name="常规 2 5 4 12 3 3" xfId="35617" xr:uid="{00000000-0005-0000-0000-0000218B0000}"/>
    <cellStyle name="常规 2 5 4 12 3 4" xfId="35618" xr:uid="{00000000-0005-0000-0000-0000228B0000}"/>
    <cellStyle name="常规 2 5 4 12 3 5" xfId="35619" xr:uid="{00000000-0005-0000-0000-0000238B0000}"/>
    <cellStyle name="常规 2 5 4 12 4" xfId="35620" xr:uid="{00000000-0005-0000-0000-0000248B0000}"/>
    <cellStyle name="常规 2 5 4 12 4 2" xfId="35621" xr:uid="{00000000-0005-0000-0000-0000258B0000}"/>
    <cellStyle name="常规 2 5 4 12 4 2 2" xfId="35622" xr:uid="{00000000-0005-0000-0000-0000268B0000}"/>
    <cellStyle name="常规 2 5 4 12 4 2 3" xfId="35623" xr:uid="{00000000-0005-0000-0000-0000278B0000}"/>
    <cellStyle name="常规 2 5 4 12 4 2 4" xfId="35624" xr:uid="{00000000-0005-0000-0000-0000288B0000}"/>
    <cellStyle name="常规 2 5 4 12 4 3" xfId="35625" xr:uid="{00000000-0005-0000-0000-0000298B0000}"/>
    <cellStyle name="常规 2 5 4 12 4 4" xfId="35626" xr:uid="{00000000-0005-0000-0000-00002A8B0000}"/>
    <cellStyle name="常规 2 5 4 12 4 5" xfId="35627" xr:uid="{00000000-0005-0000-0000-00002B8B0000}"/>
    <cellStyle name="常规 2 5 4 12 5" xfId="35628" xr:uid="{00000000-0005-0000-0000-00002C8B0000}"/>
    <cellStyle name="常规 2 5 4 12 5 2" xfId="35629" xr:uid="{00000000-0005-0000-0000-00002D8B0000}"/>
    <cellStyle name="常规 2 5 4 12 5 3" xfId="35630" xr:uid="{00000000-0005-0000-0000-00002E8B0000}"/>
    <cellStyle name="常规 2 5 4 12 5 4" xfId="35631" xr:uid="{00000000-0005-0000-0000-00002F8B0000}"/>
    <cellStyle name="常规 2 5 4 12 6" xfId="35632" xr:uid="{00000000-0005-0000-0000-0000308B0000}"/>
    <cellStyle name="常规 2 5 4 12 7" xfId="35633" xr:uid="{00000000-0005-0000-0000-0000318B0000}"/>
    <cellStyle name="常规 2 5 4 12 8" xfId="35634" xr:uid="{00000000-0005-0000-0000-0000328B0000}"/>
    <cellStyle name="常规 2 5 4 13" xfId="35635" xr:uid="{00000000-0005-0000-0000-0000338B0000}"/>
    <cellStyle name="常规 2 5 4 13 2" xfId="35636" xr:uid="{00000000-0005-0000-0000-0000348B0000}"/>
    <cellStyle name="常规 2 5 4 13 2 2" xfId="35637" xr:uid="{00000000-0005-0000-0000-0000358B0000}"/>
    <cellStyle name="常规 2 5 4 13 2 2 2" xfId="35638" xr:uid="{00000000-0005-0000-0000-0000368B0000}"/>
    <cellStyle name="常规 2 5 4 13 2 2 2 2" xfId="35639" xr:uid="{00000000-0005-0000-0000-0000378B0000}"/>
    <cellStyle name="常规 2 5 4 13 2 2 2 2 2" xfId="35640" xr:uid="{00000000-0005-0000-0000-0000388B0000}"/>
    <cellStyle name="常规 2 5 4 13 2 2 2 2 3" xfId="35641" xr:uid="{00000000-0005-0000-0000-0000398B0000}"/>
    <cellStyle name="常规 2 5 4 13 2 2 2 2 4" xfId="35642" xr:uid="{00000000-0005-0000-0000-00003A8B0000}"/>
    <cellStyle name="常规 2 5 4 13 2 2 2 3" xfId="35643" xr:uid="{00000000-0005-0000-0000-00003B8B0000}"/>
    <cellStyle name="常规 2 5 4 13 2 2 2 4" xfId="35644" xr:uid="{00000000-0005-0000-0000-00003C8B0000}"/>
    <cellStyle name="常规 2 5 4 13 2 2 2 5" xfId="35645" xr:uid="{00000000-0005-0000-0000-00003D8B0000}"/>
    <cellStyle name="常规 2 5 4 13 2 2 3" xfId="35646" xr:uid="{00000000-0005-0000-0000-00003E8B0000}"/>
    <cellStyle name="常规 2 5 4 13 2 2 3 2" xfId="35647" xr:uid="{00000000-0005-0000-0000-00003F8B0000}"/>
    <cellStyle name="常规 2 5 4 13 2 2 3 2 2" xfId="35648" xr:uid="{00000000-0005-0000-0000-0000408B0000}"/>
    <cellStyle name="常规 2 5 4 13 2 2 3 2 3" xfId="35649" xr:uid="{00000000-0005-0000-0000-0000418B0000}"/>
    <cellStyle name="常规 2 5 4 13 2 2 3 2 4" xfId="35650" xr:uid="{00000000-0005-0000-0000-0000428B0000}"/>
    <cellStyle name="常规 2 5 4 13 2 2 3 3" xfId="35651" xr:uid="{00000000-0005-0000-0000-0000438B0000}"/>
    <cellStyle name="常规 2 5 4 13 2 2 3 4" xfId="35652" xr:uid="{00000000-0005-0000-0000-0000448B0000}"/>
    <cellStyle name="常规 2 5 4 13 2 2 3 5" xfId="35653" xr:uid="{00000000-0005-0000-0000-0000458B0000}"/>
    <cellStyle name="常规 2 5 4 13 2 2 4" xfId="35654" xr:uid="{00000000-0005-0000-0000-0000468B0000}"/>
    <cellStyle name="常规 2 5 4 13 2 2 4 2" xfId="35655" xr:uid="{00000000-0005-0000-0000-0000478B0000}"/>
    <cellStyle name="常规 2 5 4 13 2 2 4 3" xfId="35656" xr:uid="{00000000-0005-0000-0000-0000488B0000}"/>
    <cellStyle name="常规 2 5 4 13 2 2 4 4" xfId="35657" xr:uid="{00000000-0005-0000-0000-0000498B0000}"/>
    <cellStyle name="常规 2 5 4 13 2 2 5" xfId="35658" xr:uid="{00000000-0005-0000-0000-00004A8B0000}"/>
    <cellStyle name="常规 2 5 4 13 2 2 6" xfId="35659" xr:uid="{00000000-0005-0000-0000-00004B8B0000}"/>
    <cellStyle name="常规 2 5 4 13 2 2 7" xfId="35660" xr:uid="{00000000-0005-0000-0000-00004C8B0000}"/>
    <cellStyle name="常规 2 5 4 13 2 3" xfId="35661" xr:uid="{00000000-0005-0000-0000-00004D8B0000}"/>
    <cellStyle name="常规 2 5 4 13 2 3 2" xfId="35662" xr:uid="{00000000-0005-0000-0000-00004E8B0000}"/>
    <cellStyle name="常规 2 5 4 13 2 3 2 2" xfId="35663" xr:uid="{00000000-0005-0000-0000-00004F8B0000}"/>
    <cellStyle name="常规 2 5 4 13 2 3 2 3" xfId="35664" xr:uid="{00000000-0005-0000-0000-0000508B0000}"/>
    <cellStyle name="常规 2 5 4 13 2 3 2 4" xfId="35665" xr:uid="{00000000-0005-0000-0000-0000518B0000}"/>
    <cellStyle name="常规 2 5 4 13 2 3 3" xfId="35666" xr:uid="{00000000-0005-0000-0000-0000528B0000}"/>
    <cellStyle name="常规 2 5 4 13 2 3 4" xfId="35667" xr:uid="{00000000-0005-0000-0000-0000538B0000}"/>
    <cellStyle name="常规 2 5 4 13 2 3 5" xfId="35668" xr:uid="{00000000-0005-0000-0000-0000548B0000}"/>
    <cellStyle name="常规 2 5 4 13 2 4" xfId="35669" xr:uid="{00000000-0005-0000-0000-0000558B0000}"/>
    <cellStyle name="常规 2 5 4 13 2 4 2" xfId="35670" xr:uid="{00000000-0005-0000-0000-0000568B0000}"/>
    <cellStyle name="常规 2 5 4 13 2 4 2 2" xfId="35671" xr:uid="{00000000-0005-0000-0000-0000578B0000}"/>
    <cellStyle name="常规 2 5 4 13 2 4 2 3" xfId="35672" xr:uid="{00000000-0005-0000-0000-0000588B0000}"/>
    <cellStyle name="常规 2 5 4 13 2 4 2 4" xfId="35673" xr:uid="{00000000-0005-0000-0000-0000598B0000}"/>
    <cellStyle name="常规 2 5 4 13 2 4 3" xfId="35674" xr:uid="{00000000-0005-0000-0000-00005A8B0000}"/>
    <cellStyle name="常规 2 5 4 13 2 4 4" xfId="35675" xr:uid="{00000000-0005-0000-0000-00005B8B0000}"/>
    <cellStyle name="常规 2 5 4 13 2 4 5" xfId="35676" xr:uid="{00000000-0005-0000-0000-00005C8B0000}"/>
    <cellStyle name="常规 2 5 4 13 2 5" xfId="35677" xr:uid="{00000000-0005-0000-0000-00005D8B0000}"/>
    <cellStyle name="常规 2 5 4 13 2 5 2" xfId="35678" xr:uid="{00000000-0005-0000-0000-00005E8B0000}"/>
    <cellStyle name="常规 2 5 4 13 2 5 3" xfId="35679" xr:uid="{00000000-0005-0000-0000-00005F8B0000}"/>
    <cellStyle name="常规 2 5 4 13 2 5 4" xfId="35680" xr:uid="{00000000-0005-0000-0000-0000608B0000}"/>
    <cellStyle name="常规 2 5 4 13 2 6" xfId="35681" xr:uid="{00000000-0005-0000-0000-0000618B0000}"/>
    <cellStyle name="常规 2 5 4 13 2 7" xfId="35682" xr:uid="{00000000-0005-0000-0000-0000628B0000}"/>
    <cellStyle name="常规 2 5 4 13 2 8" xfId="35683" xr:uid="{00000000-0005-0000-0000-0000638B0000}"/>
    <cellStyle name="常规 2 5 4 13 3" xfId="35684" xr:uid="{00000000-0005-0000-0000-0000648B0000}"/>
    <cellStyle name="常规 2 5 4 13 3 2" xfId="35685" xr:uid="{00000000-0005-0000-0000-0000658B0000}"/>
    <cellStyle name="常规 2 5 4 13 3 2 2" xfId="35686" xr:uid="{00000000-0005-0000-0000-0000668B0000}"/>
    <cellStyle name="常规 2 5 4 13 3 2 3" xfId="35687" xr:uid="{00000000-0005-0000-0000-0000678B0000}"/>
    <cellStyle name="常规 2 5 4 13 3 2 4" xfId="35688" xr:uid="{00000000-0005-0000-0000-0000688B0000}"/>
    <cellStyle name="常规 2 5 4 13 3 3" xfId="35689" xr:uid="{00000000-0005-0000-0000-0000698B0000}"/>
    <cellStyle name="常规 2 5 4 13 3 4" xfId="35690" xr:uid="{00000000-0005-0000-0000-00006A8B0000}"/>
    <cellStyle name="常规 2 5 4 13 3 5" xfId="35691" xr:uid="{00000000-0005-0000-0000-00006B8B0000}"/>
    <cellStyle name="常规 2 5 4 13 4" xfId="35692" xr:uid="{00000000-0005-0000-0000-00006C8B0000}"/>
    <cellStyle name="常规 2 5 4 13 4 2" xfId="35693" xr:uid="{00000000-0005-0000-0000-00006D8B0000}"/>
    <cellStyle name="常规 2 5 4 13 4 2 2" xfId="35694" xr:uid="{00000000-0005-0000-0000-00006E8B0000}"/>
    <cellStyle name="常规 2 5 4 13 4 2 3" xfId="35695" xr:uid="{00000000-0005-0000-0000-00006F8B0000}"/>
    <cellStyle name="常规 2 5 4 13 4 2 4" xfId="35696" xr:uid="{00000000-0005-0000-0000-0000708B0000}"/>
    <cellStyle name="常规 2 5 4 13 4 3" xfId="35697" xr:uid="{00000000-0005-0000-0000-0000718B0000}"/>
    <cellStyle name="常规 2 5 4 13 4 4" xfId="35698" xr:uid="{00000000-0005-0000-0000-0000728B0000}"/>
    <cellStyle name="常规 2 5 4 13 4 5" xfId="35699" xr:uid="{00000000-0005-0000-0000-0000738B0000}"/>
    <cellStyle name="常规 2 5 4 13 5" xfId="35700" xr:uid="{00000000-0005-0000-0000-0000748B0000}"/>
    <cellStyle name="常规 2 5 4 13 5 2" xfId="35701" xr:uid="{00000000-0005-0000-0000-0000758B0000}"/>
    <cellStyle name="常规 2 5 4 13 5 3" xfId="35702" xr:uid="{00000000-0005-0000-0000-0000768B0000}"/>
    <cellStyle name="常规 2 5 4 13 5 4" xfId="35703" xr:uid="{00000000-0005-0000-0000-0000778B0000}"/>
    <cellStyle name="常规 2 5 4 13 6" xfId="35704" xr:uid="{00000000-0005-0000-0000-0000788B0000}"/>
    <cellStyle name="常规 2 5 4 13 7" xfId="35705" xr:uid="{00000000-0005-0000-0000-0000798B0000}"/>
    <cellStyle name="常规 2 5 4 13 8" xfId="35706" xr:uid="{00000000-0005-0000-0000-00007A8B0000}"/>
    <cellStyle name="常规 2 5 4 14" xfId="35707" xr:uid="{00000000-0005-0000-0000-00007B8B0000}"/>
    <cellStyle name="常规 2 5 4 14 2" xfId="35708" xr:uid="{00000000-0005-0000-0000-00007C8B0000}"/>
    <cellStyle name="常规 2 5 4 14 2 2" xfId="35709" xr:uid="{00000000-0005-0000-0000-00007D8B0000}"/>
    <cellStyle name="常规 2 5 4 14 2 2 2" xfId="35710" xr:uid="{00000000-0005-0000-0000-00007E8B0000}"/>
    <cellStyle name="常规 2 5 4 14 2 2 2 2" xfId="35711" xr:uid="{00000000-0005-0000-0000-00007F8B0000}"/>
    <cellStyle name="常规 2 5 4 14 2 2 2 2 2" xfId="35712" xr:uid="{00000000-0005-0000-0000-0000808B0000}"/>
    <cellStyle name="常规 2 5 4 14 2 2 2 2 3" xfId="35713" xr:uid="{00000000-0005-0000-0000-0000818B0000}"/>
    <cellStyle name="常规 2 5 4 14 2 2 2 2 4" xfId="35714" xr:uid="{00000000-0005-0000-0000-0000828B0000}"/>
    <cellStyle name="常规 2 5 4 14 2 2 2 3" xfId="35715" xr:uid="{00000000-0005-0000-0000-0000838B0000}"/>
    <cellStyle name="常规 2 5 4 14 2 2 2 4" xfId="35716" xr:uid="{00000000-0005-0000-0000-0000848B0000}"/>
    <cellStyle name="常规 2 5 4 14 2 2 2 5" xfId="35717" xr:uid="{00000000-0005-0000-0000-0000858B0000}"/>
    <cellStyle name="常规 2 5 4 14 2 2 3" xfId="35718" xr:uid="{00000000-0005-0000-0000-0000868B0000}"/>
    <cellStyle name="常规 2 5 4 14 2 2 3 2" xfId="35719" xr:uid="{00000000-0005-0000-0000-0000878B0000}"/>
    <cellStyle name="常规 2 5 4 14 2 2 3 2 2" xfId="35720" xr:uid="{00000000-0005-0000-0000-0000888B0000}"/>
    <cellStyle name="常规 2 5 4 14 2 2 3 2 3" xfId="35721" xr:uid="{00000000-0005-0000-0000-0000898B0000}"/>
    <cellStyle name="常规 2 5 4 14 2 2 3 2 4" xfId="35722" xr:uid="{00000000-0005-0000-0000-00008A8B0000}"/>
    <cellStyle name="常规 2 5 4 14 2 2 3 3" xfId="35723" xr:uid="{00000000-0005-0000-0000-00008B8B0000}"/>
    <cellStyle name="常规 2 5 4 14 2 2 3 4" xfId="35724" xr:uid="{00000000-0005-0000-0000-00008C8B0000}"/>
    <cellStyle name="常规 2 5 4 14 2 2 3 5" xfId="35725" xr:uid="{00000000-0005-0000-0000-00008D8B0000}"/>
    <cellStyle name="常规 2 5 4 14 2 2 4" xfId="35726" xr:uid="{00000000-0005-0000-0000-00008E8B0000}"/>
    <cellStyle name="常规 2 5 4 14 2 2 4 2" xfId="35727" xr:uid="{00000000-0005-0000-0000-00008F8B0000}"/>
    <cellStyle name="常规 2 5 4 14 2 2 4 3" xfId="35728" xr:uid="{00000000-0005-0000-0000-0000908B0000}"/>
    <cellStyle name="常规 2 5 4 14 2 2 4 4" xfId="35729" xr:uid="{00000000-0005-0000-0000-0000918B0000}"/>
    <cellStyle name="常规 2 5 4 14 2 2 5" xfId="35730" xr:uid="{00000000-0005-0000-0000-0000928B0000}"/>
    <cellStyle name="常规 2 5 4 14 2 2 6" xfId="35731" xr:uid="{00000000-0005-0000-0000-0000938B0000}"/>
    <cellStyle name="常规 2 5 4 14 2 2 7" xfId="35732" xr:uid="{00000000-0005-0000-0000-0000948B0000}"/>
    <cellStyle name="常规 2 5 4 14 2 3" xfId="35733" xr:uid="{00000000-0005-0000-0000-0000958B0000}"/>
    <cellStyle name="常规 2 5 4 14 2 3 2" xfId="35734" xr:uid="{00000000-0005-0000-0000-0000968B0000}"/>
    <cellStyle name="常规 2 5 4 14 2 3 2 2" xfId="35735" xr:uid="{00000000-0005-0000-0000-0000978B0000}"/>
    <cellStyle name="常规 2 5 4 14 2 3 2 3" xfId="35736" xr:uid="{00000000-0005-0000-0000-0000988B0000}"/>
    <cellStyle name="常规 2 5 4 14 2 3 2 4" xfId="35737" xr:uid="{00000000-0005-0000-0000-0000998B0000}"/>
    <cellStyle name="常规 2 5 4 14 2 3 3" xfId="35738" xr:uid="{00000000-0005-0000-0000-00009A8B0000}"/>
    <cellStyle name="常规 2 5 4 14 2 3 4" xfId="35739" xr:uid="{00000000-0005-0000-0000-00009B8B0000}"/>
    <cellStyle name="常规 2 5 4 14 2 3 5" xfId="35740" xr:uid="{00000000-0005-0000-0000-00009C8B0000}"/>
    <cellStyle name="常规 2 5 4 14 2 4" xfId="35741" xr:uid="{00000000-0005-0000-0000-00009D8B0000}"/>
    <cellStyle name="常规 2 5 4 14 2 4 2" xfId="35742" xr:uid="{00000000-0005-0000-0000-00009E8B0000}"/>
    <cellStyle name="常规 2 5 4 14 2 4 2 2" xfId="35743" xr:uid="{00000000-0005-0000-0000-00009F8B0000}"/>
    <cellStyle name="常规 2 5 4 14 2 4 2 3" xfId="35744" xr:uid="{00000000-0005-0000-0000-0000A08B0000}"/>
    <cellStyle name="常规 2 5 4 14 2 4 2 4" xfId="35745" xr:uid="{00000000-0005-0000-0000-0000A18B0000}"/>
    <cellStyle name="常规 2 5 4 14 2 4 3" xfId="35746" xr:uid="{00000000-0005-0000-0000-0000A28B0000}"/>
    <cellStyle name="常规 2 5 4 14 2 4 4" xfId="35747" xr:uid="{00000000-0005-0000-0000-0000A38B0000}"/>
    <cellStyle name="常规 2 5 4 14 2 4 5" xfId="35748" xr:uid="{00000000-0005-0000-0000-0000A48B0000}"/>
    <cellStyle name="常规 2 5 4 14 2 5" xfId="35749" xr:uid="{00000000-0005-0000-0000-0000A58B0000}"/>
    <cellStyle name="常规 2 5 4 14 2 5 2" xfId="35750" xr:uid="{00000000-0005-0000-0000-0000A68B0000}"/>
    <cellStyle name="常规 2 5 4 14 2 5 3" xfId="35751" xr:uid="{00000000-0005-0000-0000-0000A78B0000}"/>
    <cellStyle name="常规 2 5 4 14 2 5 4" xfId="35752" xr:uid="{00000000-0005-0000-0000-0000A88B0000}"/>
    <cellStyle name="常规 2 5 4 14 2 6" xfId="35753" xr:uid="{00000000-0005-0000-0000-0000A98B0000}"/>
    <cellStyle name="常规 2 5 4 14 2 7" xfId="35754" xr:uid="{00000000-0005-0000-0000-0000AA8B0000}"/>
    <cellStyle name="常规 2 5 4 14 2 8" xfId="35755" xr:uid="{00000000-0005-0000-0000-0000AB8B0000}"/>
    <cellStyle name="常规 2 5 4 14 3" xfId="35756" xr:uid="{00000000-0005-0000-0000-0000AC8B0000}"/>
    <cellStyle name="常规 2 5 4 14 3 2" xfId="35757" xr:uid="{00000000-0005-0000-0000-0000AD8B0000}"/>
    <cellStyle name="常规 2 5 4 14 3 2 2" xfId="35758" xr:uid="{00000000-0005-0000-0000-0000AE8B0000}"/>
    <cellStyle name="常规 2 5 4 14 3 2 3" xfId="35759" xr:uid="{00000000-0005-0000-0000-0000AF8B0000}"/>
    <cellStyle name="常规 2 5 4 14 3 2 4" xfId="35760" xr:uid="{00000000-0005-0000-0000-0000B08B0000}"/>
    <cellStyle name="常规 2 5 4 14 3 3" xfId="35761" xr:uid="{00000000-0005-0000-0000-0000B18B0000}"/>
    <cellStyle name="常规 2 5 4 14 3 4" xfId="35762" xr:uid="{00000000-0005-0000-0000-0000B28B0000}"/>
    <cellStyle name="常规 2 5 4 14 3 5" xfId="35763" xr:uid="{00000000-0005-0000-0000-0000B38B0000}"/>
    <cellStyle name="常规 2 5 4 14 4" xfId="35764" xr:uid="{00000000-0005-0000-0000-0000B48B0000}"/>
    <cellStyle name="常规 2 5 4 14 4 2" xfId="35765" xr:uid="{00000000-0005-0000-0000-0000B58B0000}"/>
    <cellStyle name="常规 2 5 4 14 4 2 2" xfId="35766" xr:uid="{00000000-0005-0000-0000-0000B68B0000}"/>
    <cellStyle name="常规 2 5 4 14 4 2 3" xfId="35767" xr:uid="{00000000-0005-0000-0000-0000B78B0000}"/>
    <cellStyle name="常规 2 5 4 14 4 2 4" xfId="35768" xr:uid="{00000000-0005-0000-0000-0000B88B0000}"/>
    <cellStyle name="常规 2 5 4 14 4 3" xfId="35769" xr:uid="{00000000-0005-0000-0000-0000B98B0000}"/>
    <cellStyle name="常规 2 5 4 14 4 4" xfId="35770" xr:uid="{00000000-0005-0000-0000-0000BA8B0000}"/>
    <cellStyle name="常规 2 5 4 14 4 5" xfId="35771" xr:uid="{00000000-0005-0000-0000-0000BB8B0000}"/>
    <cellStyle name="常规 2 5 4 14 5" xfId="35772" xr:uid="{00000000-0005-0000-0000-0000BC8B0000}"/>
    <cellStyle name="常规 2 5 4 14 5 2" xfId="35773" xr:uid="{00000000-0005-0000-0000-0000BD8B0000}"/>
    <cellStyle name="常规 2 5 4 14 5 3" xfId="35774" xr:uid="{00000000-0005-0000-0000-0000BE8B0000}"/>
    <cellStyle name="常规 2 5 4 14 5 4" xfId="35775" xr:uid="{00000000-0005-0000-0000-0000BF8B0000}"/>
    <cellStyle name="常规 2 5 4 14 6" xfId="35776" xr:uid="{00000000-0005-0000-0000-0000C08B0000}"/>
    <cellStyle name="常规 2 5 4 14 7" xfId="35777" xr:uid="{00000000-0005-0000-0000-0000C18B0000}"/>
    <cellStyle name="常规 2 5 4 14 8" xfId="35778" xr:uid="{00000000-0005-0000-0000-0000C28B0000}"/>
    <cellStyle name="常规 2 5 4 15" xfId="35779" xr:uid="{00000000-0005-0000-0000-0000C38B0000}"/>
    <cellStyle name="常规 2 5 4 15 2" xfId="35780" xr:uid="{00000000-0005-0000-0000-0000C48B0000}"/>
    <cellStyle name="常规 2 5 4 15 2 2" xfId="35781" xr:uid="{00000000-0005-0000-0000-0000C58B0000}"/>
    <cellStyle name="常规 2 5 4 15 2 2 2" xfId="35782" xr:uid="{00000000-0005-0000-0000-0000C68B0000}"/>
    <cellStyle name="常规 2 5 4 15 2 2 2 2" xfId="35783" xr:uid="{00000000-0005-0000-0000-0000C78B0000}"/>
    <cellStyle name="常规 2 5 4 15 2 2 2 3" xfId="35784" xr:uid="{00000000-0005-0000-0000-0000C88B0000}"/>
    <cellStyle name="常规 2 5 4 15 2 2 2 4" xfId="35785" xr:uid="{00000000-0005-0000-0000-0000C98B0000}"/>
    <cellStyle name="常规 2 5 4 15 2 2 3" xfId="35786" xr:uid="{00000000-0005-0000-0000-0000CA8B0000}"/>
    <cellStyle name="常规 2 5 4 15 2 2 4" xfId="35787" xr:uid="{00000000-0005-0000-0000-0000CB8B0000}"/>
    <cellStyle name="常规 2 5 4 15 2 2 5" xfId="35788" xr:uid="{00000000-0005-0000-0000-0000CC8B0000}"/>
    <cellStyle name="常规 2 5 4 15 2 3" xfId="35789" xr:uid="{00000000-0005-0000-0000-0000CD8B0000}"/>
    <cellStyle name="常规 2 5 4 15 2 3 2" xfId="35790" xr:uid="{00000000-0005-0000-0000-0000CE8B0000}"/>
    <cellStyle name="常规 2 5 4 15 2 3 2 2" xfId="35791" xr:uid="{00000000-0005-0000-0000-0000CF8B0000}"/>
    <cellStyle name="常规 2 5 4 15 2 3 2 3" xfId="35792" xr:uid="{00000000-0005-0000-0000-0000D08B0000}"/>
    <cellStyle name="常规 2 5 4 15 2 3 2 4" xfId="35793" xr:uid="{00000000-0005-0000-0000-0000D18B0000}"/>
    <cellStyle name="常规 2 5 4 15 2 3 3" xfId="35794" xr:uid="{00000000-0005-0000-0000-0000D28B0000}"/>
    <cellStyle name="常规 2 5 4 15 2 3 4" xfId="35795" xr:uid="{00000000-0005-0000-0000-0000D38B0000}"/>
    <cellStyle name="常规 2 5 4 15 2 3 5" xfId="35796" xr:uid="{00000000-0005-0000-0000-0000D48B0000}"/>
    <cellStyle name="常规 2 5 4 15 2 4" xfId="35797" xr:uid="{00000000-0005-0000-0000-0000D58B0000}"/>
    <cellStyle name="常规 2 5 4 15 2 4 2" xfId="35798" xr:uid="{00000000-0005-0000-0000-0000D68B0000}"/>
    <cellStyle name="常规 2 5 4 15 2 4 3" xfId="35799" xr:uid="{00000000-0005-0000-0000-0000D78B0000}"/>
    <cellStyle name="常规 2 5 4 15 2 4 4" xfId="35800" xr:uid="{00000000-0005-0000-0000-0000D88B0000}"/>
    <cellStyle name="常规 2 5 4 15 2 5" xfId="35801" xr:uid="{00000000-0005-0000-0000-0000D98B0000}"/>
    <cellStyle name="常规 2 5 4 15 2 6" xfId="35802" xr:uid="{00000000-0005-0000-0000-0000DA8B0000}"/>
    <cellStyle name="常规 2 5 4 15 2 7" xfId="35803" xr:uid="{00000000-0005-0000-0000-0000DB8B0000}"/>
    <cellStyle name="常规 2 5 4 15 3" xfId="35804" xr:uid="{00000000-0005-0000-0000-0000DC8B0000}"/>
    <cellStyle name="常规 2 5 4 15 3 2" xfId="35805" xr:uid="{00000000-0005-0000-0000-0000DD8B0000}"/>
    <cellStyle name="常规 2 5 4 15 3 2 2" xfId="35806" xr:uid="{00000000-0005-0000-0000-0000DE8B0000}"/>
    <cellStyle name="常规 2 5 4 15 3 2 3" xfId="35807" xr:uid="{00000000-0005-0000-0000-0000DF8B0000}"/>
    <cellStyle name="常规 2 5 4 15 3 2 4" xfId="35808" xr:uid="{00000000-0005-0000-0000-0000E08B0000}"/>
    <cellStyle name="常规 2 5 4 15 3 3" xfId="35809" xr:uid="{00000000-0005-0000-0000-0000E18B0000}"/>
    <cellStyle name="常规 2 5 4 15 3 4" xfId="35810" xr:uid="{00000000-0005-0000-0000-0000E28B0000}"/>
    <cellStyle name="常规 2 5 4 15 3 5" xfId="35811" xr:uid="{00000000-0005-0000-0000-0000E38B0000}"/>
    <cellStyle name="常规 2 5 4 15 4" xfId="35812" xr:uid="{00000000-0005-0000-0000-0000E48B0000}"/>
    <cellStyle name="常规 2 5 4 15 4 2" xfId="35813" xr:uid="{00000000-0005-0000-0000-0000E58B0000}"/>
    <cellStyle name="常规 2 5 4 15 4 2 2" xfId="35814" xr:uid="{00000000-0005-0000-0000-0000E68B0000}"/>
    <cellStyle name="常规 2 5 4 15 4 2 3" xfId="35815" xr:uid="{00000000-0005-0000-0000-0000E78B0000}"/>
    <cellStyle name="常规 2 5 4 15 4 2 4" xfId="35816" xr:uid="{00000000-0005-0000-0000-0000E88B0000}"/>
    <cellStyle name="常规 2 5 4 15 4 3" xfId="35817" xr:uid="{00000000-0005-0000-0000-0000E98B0000}"/>
    <cellStyle name="常规 2 5 4 15 4 4" xfId="35818" xr:uid="{00000000-0005-0000-0000-0000EA8B0000}"/>
    <cellStyle name="常规 2 5 4 15 4 5" xfId="35819" xr:uid="{00000000-0005-0000-0000-0000EB8B0000}"/>
    <cellStyle name="常规 2 5 4 15 5" xfId="35820" xr:uid="{00000000-0005-0000-0000-0000EC8B0000}"/>
    <cellStyle name="常规 2 5 4 15 5 2" xfId="35821" xr:uid="{00000000-0005-0000-0000-0000ED8B0000}"/>
    <cellStyle name="常规 2 5 4 15 5 3" xfId="35822" xr:uid="{00000000-0005-0000-0000-0000EE8B0000}"/>
    <cellStyle name="常规 2 5 4 15 5 4" xfId="35823" xr:uid="{00000000-0005-0000-0000-0000EF8B0000}"/>
    <cellStyle name="常规 2 5 4 15 6" xfId="35824" xr:uid="{00000000-0005-0000-0000-0000F08B0000}"/>
    <cellStyle name="常规 2 5 4 15 7" xfId="35825" xr:uid="{00000000-0005-0000-0000-0000F18B0000}"/>
    <cellStyle name="常规 2 5 4 15 8" xfId="35826" xr:uid="{00000000-0005-0000-0000-0000F28B0000}"/>
    <cellStyle name="常规 2 5 4 16" xfId="35827" xr:uid="{00000000-0005-0000-0000-0000F38B0000}"/>
    <cellStyle name="常规 2 5 4 16 2" xfId="35828" xr:uid="{00000000-0005-0000-0000-0000F48B0000}"/>
    <cellStyle name="常规 2 5 4 16 2 2" xfId="35829" xr:uid="{00000000-0005-0000-0000-0000F58B0000}"/>
    <cellStyle name="常规 2 5 4 16 2 3" xfId="35830" xr:uid="{00000000-0005-0000-0000-0000F68B0000}"/>
    <cellStyle name="常规 2 5 4 16 2 4" xfId="35831" xr:uid="{00000000-0005-0000-0000-0000F78B0000}"/>
    <cellStyle name="常规 2 5 4 16 3" xfId="35832" xr:uid="{00000000-0005-0000-0000-0000F88B0000}"/>
    <cellStyle name="常规 2 5 4 16 4" xfId="35833" xr:uid="{00000000-0005-0000-0000-0000F98B0000}"/>
    <cellStyle name="常规 2 5 4 16 5" xfId="35834" xr:uid="{00000000-0005-0000-0000-0000FA8B0000}"/>
    <cellStyle name="常规 2 5 4 17" xfId="35835" xr:uid="{00000000-0005-0000-0000-0000FB8B0000}"/>
    <cellStyle name="常规 2 5 4 17 2" xfId="35836" xr:uid="{00000000-0005-0000-0000-0000FC8B0000}"/>
    <cellStyle name="常规 2 5 4 17 2 2" xfId="35837" xr:uid="{00000000-0005-0000-0000-0000FD8B0000}"/>
    <cellStyle name="常规 2 5 4 17 2 3" xfId="35838" xr:uid="{00000000-0005-0000-0000-0000FE8B0000}"/>
    <cellStyle name="常规 2 5 4 17 2 4" xfId="35839" xr:uid="{00000000-0005-0000-0000-0000FF8B0000}"/>
    <cellStyle name="常规 2 5 4 17 3" xfId="35840" xr:uid="{00000000-0005-0000-0000-0000008C0000}"/>
    <cellStyle name="常规 2 5 4 17 4" xfId="35841" xr:uid="{00000000-0005-0000-0000-0000018C0000}"/>
    <cellStyle name="常规 2 5 4 17 5" xfId="35842" xr:uid="{00000000-0005-0000-0000-0000028C0000}"/>
    <cellStyle name="常规 2 5 4 18" xfId="35843" xr:uid="{00000000-0005-0000-0000-0000038C0000}"/>
    <cellStyle name="常规 2 5 4 18 2" xfId="35844" xr:uid="{00000000-0005-0000-0000-0000048C0000}"/>
    <cellStyle name="常规 2 5 4 18 3" xfId="35845" xr:uid="{00000000-0005-0000-0000-0000058C0000}"/>
    <cellStyle name="常规 2 5 4 18 4" xfId="35846" xr:uid="{00000000-0005-0000-0000-0000068C0000}"/>
    <cellStyle name="常规 2 5 4 19" xfId="35847" xr:uid="{00000000-0005-0000-0000-0000078C0000}"/>
    <cellStyle name="常规 2 5 4 2" xfId="35848" xr:uid="{00000000-0005-0000-0000-0000088C0000}"/>
    <cellStyle name="常规 2 5 4 2 10" xfId="35849" xr:uid="{00000000-0005-0000-0000-0000098C0000}"/>
    <cellStyle name="常规 2 5 4 2 2" xfId="35850" xr:uid="{00000000-0005-0000-0000-00000A8C0000}"/>
    <cellStyle name="常规 2 5 4 2 2 2" xfId="35851" xr:uid="{00000000-0005-0000-0000-00000B8C0000}"/>
    <cellStyle name="常规 2 5 4 2 2 2 2" xfId="35852" xr:uid="{00000000-0005-0000-0000-00000C8C0000}"/>
    <cellStyle name="常规 2 5 4 2 2 2 2 2" xfId="35853" xr:uid="{00000000-0005-0000-0000-00000D8C0000}"/>
    <cellStyle name="常规 2 5 4 2 2 2 2 2 2" xfId="35854" xr:uid="{00000000-0005-0000-0000-00000E8C0000}"/>
    <cellStyle name="常规 2 5 4 2 2 2 2 2 3" xfId="35855" xr:uid="{00000000-0005-0000-0000-00000F8C0000}"/>
    <cellStyle name="常规 2 5 4 2 2 2 2 2 4" xfId="35856" xr:uid="{00000000-0005-0000-0000-0000108C0000}"/>
    <cellStyle name="常规 2 5 4 2 2 2 2 3" xfId="35857" xr:uid="{00000000-0005-0000-0000-0000118C0000}"/>
    <cellStyle name="常规 2 5 4 2 2 2 2 4" xfId="35858" xr:uid="{00000000-0005-0000-0000-0000128C0000}"/>
    <cellStyle name="常规 2 5 4 2 2 2 2 5" xfId="35859" xr:uid="{00000000-0005-0000-0000-0000138C0000}"/>
    <cellStyle name="常规 2 5 4 2 2 2 3" xfId="35860" xr:uid="{00000000-0005-0000-0000-0000148C0000}"/>
    <cellStyle name="常规 2 5 4 2 2 2 3 2" xfId="35861" xr:uid="{00000000-0005-0000-0000-0000158C0000}"/>
    <cellStyle name="常规 2 5 4 2 2 2 3 2 2" xfId="35862" xr:uid="{00000000-0005-0000-0000-0000168C0000}"/>
    <cellStyle name="常规 2 5 4 2 2 2 3 2 3" xfId="35863" xr:uid="{00000000-0005-0000-0000-0000178C0000}"/>
    <cellStyle name="常规 2 5 4 2 2 2 3 2 4" xfId="35864" xr:uid="{00000000-0005-0000-0000-0000188C0000}"/>
    <cellStyle name="常规 2 5 4 2 2 2 3 3" xfId="35865" xr:uid="{00000000-0005-0000-0000-0000198C0000}"/>
    <cellStyle name="常规 2 5 4 2 2 2 3 4" xfId="35866" xr:uid="{00000000-0005-0000-0000-00001A8C0000}"/>
    <cellStyle name="常规 2 5 4 2 2 2 3 5" xfId="35867" xr:uid="{00000000-0005-0000-0000-00001B8C0000}"/>
    <cellStyle name="常规 2 5 4 2 2 2 4" xfId="35868" xr:uid="{00000000-0005-0000-0000-00001C8C0000}"/>
    <cellStyle name="常规 2 5 4 2 2 2 4 2" xfId="35869" xr:uid="{00000000-0005-0000-0000-00001D8C0000}"/>
    <cellStyle name="常规 2 5 4 2 2 2 4 3" xfId="35870" xr:uid="{00000000-0005-0000-0000-00001E8C0000}"/>
    <cellStyle name="常规 2 5 4 2 2 2 4 4" xfId="35871" xr:uid="{00000000-0005-0000-0000-00001F8C0000}"/>
    <cellStyle name="常规 2 5 4 2 2 2 5" xfId="35872" xr:uid="{00000000-0005-0000-0000-0000208C0000}"/>
    <cellStyle name="常规 2 5 4 2 2 2 6" xfId="35873" xr:uid="{00000000-0005-0000-0000-0000218C0000}"/>
    <cellStyle name="常规 2 5 4 2 2 2 7" xfId="35874" xr:uid="{00000000-0005-0000-0000-0000228C0000}"/>
    <cellStyle name="常规 2 5 4 2 2 3" xfId="35875" xr:uid="{00000000-0005-0000-0000-0000238C0000}"/>
    <cellStyle name="常规 2 5 4 2 2 3 2" xfId="35876" xr:uid="{00000000-0005-0000-0000-0000248C0000}"/>
    <cellStyle name="常规 2 5 4 2 2 3 2 2" xfId="35877" xr:uid="{00000000-0005-0000-0000-0000258C0000}"/>
    <cellStyle name="常规 2 5 4 2 2 3 2 3" xfId="35878" xr:uid="{00000000-0005-0000-0000-0000268C0000}"/>
    <cellStyle name="常规 2 5 4 2 2 3 2 4" xfId="35879" xr:uid="{00000000-0005-0000-0000-0000278C0000}"/>
    <cellStyle name="常规 2 5 4 2 2 3 3" xfId="35880" xr:uid="{00000000-0005-0000-0000-0000288C0000}"/>
    <cellStyle name="常规 2 5 4 2 2 3 4" xfId="35881" xr:uid="{00000000-0005-0000-0000-0000298C0000}"/>
    <cellStyle name="常规 2 5 4 2 2 3 5" xfId="35882" xr:uid="{00000000-0005-0000-0000-00002A8C0000}"/>
    <cellStyle name="常规 2 5 4 2 2 4" xfId="35883" xr:uid="{00000000-0005-0000-0000-00002B8C0000}"/>
    <cellStyle name="常规 2 5 4 2 2 4 2" xfId="35884" xr:uid="{00000000-0005-0000-0000-00002C8C0000}"/>
    <cellStyle name="常规 2 5 4 2 2 4 2 2" xfId="35885" xr:uid="{00000000-0005-0000-0000-00002D8C0000}"/>
    <cellStyle name="常规 2 5 4 2 2 4 2 3" xfId="35886" xr:uid="{00000000-0005-0000-0000-00002E8C0000}"/>
    <cellStyle name="常规 2 5 4 2 2 4 2 4" xfId="35887" xr:uid="{00000000-0005-0000-0000-00002F8C0000}"/>
    <cellStyle name="常规 2 5 4 2 2 4 3" xfId="35888" xr:uid="{00000000-0005-0000-0000-0000308C0000}"/>
    <cellStyle name="常规 2 5 4 2 2 4 4" xfId="35889" xr:uid="{00000000-0005-0000-0000-0000318C0000}"/>
    <cellStyle name="常规 2 5 4 2 2 4 5" xfId="35890" xr:uid="{00000000-0005-0000-0000-0000328C0000}"/>
    <cellStyle name="常规 2 5 4 2 2 5" xfId="35891" xr:uid="{00000000-0005-0000-0000-0000338C0000}"/>
    <cellStyle name="常规 2 5 4 2 2 5 2" xfId="35892" xr:uid="{00000000-0005-0000-0000-0000348C0000}"/>
    <cellStyle name="常规 2 5 4 2 2 5 3" xfId="35893" xr:uid="{00000000-0005-0000-0000-0000358C0000}"/>
    <cellStyle name="常规 2 5 4 2 2 5 4" xfId="35894" xr:uid="{00000000-0005-0000-0000-0000368C0000}"/>
    <cellStyle name="常规 2 5 4 2 2 6" xfId="35895" xr:uid="{00000000-0005-0000-0000-0000378C0000}"/>
    <cellStyle name="常规 2 5 4 2 2 7" xfId="35896" xr:uid="{00000000-0005-0000-0000-0000388C0000}"/>
    <cellStyle name="常规 2 5 4 2 2 8" xfId="35897" xr:uid="{00000000-0005-0000-0000-0000398C0000}"/>
    <cellStyle name="常规 2 5 4 2 2 9" xfId="35898" xr:uid="{00000000-0005-0000-0000-00003A8C0000}"/>
    <cellStyle name="常规 2 5 4 2 2 9 2" xfId="35899" xr:uid="{00000000-0005-0000-0000-00003B8C0000}"/>
    <cellStyle name="常规 2 5 4 2 3" xfId="35900" xr:uid="{00000000-0005-0000-0000-00003C8C0000}"/>
    <cellStyle name="常规 2 5 4 2 3 2" xfId="35901" xr:uid="{00000000-0005-0000-0000-00003D8C0000}"/>
    <cellStyle name="常规 2 5 4 2 3 2 2" xfId="35902" xr:uid="{00000000-0005-0000-0000-00003E8C0000}"/>
    <cellStyle name="常规 2 5 4 2 3 2 3" xfId="35903" xr:uid="{00000000-0005-0000-0000-00003F8C0000}"/>
    <cellStyle name="常规 2 5 4 2 3 2 4" xfId="35904" xr:uid="{00000000-0005-0000-0000-0000408C0000}"/>
    <cellStyle name="常规 2 5 4 2 3 3" xfId="35905" xr:uid="{00000000-0005-0000-0000-0000418C0000}"/>
    <cellStyle name="常规 2 5 4 2 3 4" xfId="35906" xr:uid="{00000000-0005-0000-0000-0000428C0000}"/>
    <cellStyle name="常规 2 5 4 2 3 5" xfId="35907" xr:uid="{00000000-0005-0000-0000-0000438C0000}"/>
    <cellStyle name="常规 2 5 4 2 3 6" xfId="35908" xr:uid="{00000000-0005-0000-0000-0000448C0000}"/>
    <cellStyle name="常规 2 5 4 2 3 6 2" xfId="35909" xr:uid="{00000000-0005-0000-0000-0000458C0000}"/>
    <cellStyle name="常规 2 5 4 2 4" xfId="35910" xr:uid="{00000000-0005-0000-0000-0000468C0000}"/>
    <cellStyle name="常规 2 5 4 2 4 2" xfId="35911" xr:uid="{00000000-0005-0000-0000-0000478C0000}"/>
    <cellStyle name="常规 2 5 4 2 4 2 2" xfId="35912" xr:uid="{00000000-0005-0000-0000-0000488C0000}"/>
    <cellStyle name="常规 2 5 4 2 4 2 3" xfId="35913" xr:uid="{00000000-0005-0000-0000-0000498C0000}"/>
    <cellStyle name="常规 2 5 4 2 4 2 4" xfId="35914" xr:uid="{00000000-0005-0000-0000-00004A8C0000}"/>
    <cellStyle name="常规 2 5 4 2 4 2 5" xfId="35915" xr:uid="{00000000-0005-0000-0000-00004B8C0000}"/>
    <cellStyle name="常规 2 5 4 2 4 3" xfId="35916" xr:uid="{00000000-0005-0000-0000-00004C8C0000}"/>
    <cellStyle name="常规 2 5 4 2 4 4" xfId="35917" xr:uid="{00000000-0005-0000-0000-00004D8C0000}"/>
    <cellStyle name="常规 2 5 4 2 4 5" xfId="35918" xr:uid="{00000000-0005-0000-0000-00004E8C0000}"/>
    <cellStyle name="常规 2 5 4 2 4 6" xfId="35919" xr:uid="{00000000-0005-0000-0000-00004F8C0000}"/>
    <cellStyle name="常规 2 5 4 2 5" xfId="35920" xr:uid="{00000000-0005-0000-0000-0000508C0000}"/>
    <cellStyle name="常规 2 5 4 2 5 2" xfId="35921" xr:uid="{00000000-0005-0000-0000-0000518C0000}"/>
    <cellStyle name="常规 2 5 4 2 5 2 2" xfId="35922" xr:uid="{00000000-0005-0000-0000-0000528C0000}"/>
    <cellStyle name="常规 2 5 4 2 5 3" xfId="35923" xr:uid="{00000000-0005-0000-0000-0000538C0000}"/>
    <cellStyle name="常规 2 5 4 2 5 4" xfId="35924" xr:uid="{00000000-0005-0000-0000-0000548C0000}"/>
    <cellStyle name="常规 2 5 4 2 5 5" xfId="35925" xr:uid="{00000000-0005-0000-0000-0000558C0000}"/>
    <cellStyle name="常规 2 5 4 2 6" xfId="35926" xr:uid="{00000000-0005-0000-0000-0000568C0000}"/>
    <cellStyle name="常规 2 5 4 2 7" xfId="35927" xr:uid="{00000000-0005-0000-0000-0000578C0000}"/>
    <cellStyle name="常规 2 5 4 2 8" xfId="35928" xr:uid="{00000000-0005-0000-0000-0000588C0000}"/>
    <cellStyle name="常规 2 5 4 2 9" xfId="35929" xr:uid="{00000000-0005-0000-0000-0000598C0000}"/>
    <cellStyle name="常规 2 5 4 2 9 2" xfId="35930" xr:uid="{00000000-0005-0000-0000-00005A8C0000}"/>
    <cellStyle name="常规 2 5 4 20" xfId="35931" xr:uid="{00000000-0005-0000-0000-00005B8C0000}"/>
    <cellStyle name="常规 2 5 4 21" xfId="35932" xr:uid="{00000000-0005-0000-0000-00005C8C0000}"/>
    <cellStyle name="常规 2 5 4 22" xfId="35933" xr:uid="{00000000-0005-0000-0000-00005D8C0000}"/>
    <cellStyle name="常规 2 5 4 22 2" xfId="35934" xr:uid="{00000000-0005-0000-0000-00005E8C0000}"/>
    <cellStyle name="常规 2 5 4 23" xfId="35935" xr:uid="{00000000-0005-0000-0000-00005F8C0000}"/>
    <cellStyle name="常规 2 5 4 3" xfId="35936" xr:uid="{00000000-0005-0000-0000-0000608C0000}"/>
    <cellStyle name="常规 2 5 4 3 2" xfId="35937" xr:uid="{00000000-0005-0000-0000-0000618C0000}"/>
    <cellStyle name="常规 2 5 4 3 2 2" xfId="35938" xr:uid="{00000000-0005-0000-0000-0000628C0000}"/>
    <cellStyle name="常规 2 5 4 3 2 2 2" xfId="35939" xr:uid="{00000000-0005-0000-0000-0000638C0000}"/>
    <cellStyle name="常规 2 5 4 3 2 2 2 2" xfId="35940" xr:uid="{00000000-0005-0000-0000-0000648C0000}"/>
    <cellStyle name="常规 2 5 4 3 2 2 2 2 2" xfId="35941" xr:uid="{00000000-0005-0000-0000-0000658C0000}"/>
    <cellStyle name="常规 2 5 4 3 2 2 2 2 3" xfId="35942" xr:uid="{00000000-0005-0000-0000-0000668C0000}"/>
    <cellStyle name="常规 2 5 4 3 2 2 2 2 4" xfId="35943" xr:uid="{00000000-0005-0000-0000-0000678C0000}"/>
    <cellStyle name="常规 2 5 4 3 2 2 2 3" xfId="35944" xr:uid="{00000000-0005-0000-0000-0000688C0000}"/>
    <cellStyle name="常规 2 5 4 3 2 2 2 4" xfId="35945" xr:uid="{00000000-0005-0000-0000-0000698C0000}"/>
    <cellStyle name="常规 2 5 4 3 2 2 2 5" xfId="35946" xr:uid="{00000000-0005-0000-0000-00006A8C0000}"/>
    <cellStyle name="常规 2 5 4 3 2 2 3" xfId="35947" xr:uid="{00000000-0005-0000-0000-00006B8C0000}"/>
    <cellStyle name="常规 2 5 4 3 2 2 3 2" xfId="35948" xr:uid="{00000000-0005-0000-0000-00006C8C0000}"/>
    <cellStyle name="常规 2 5 4 3 2 2 3 2 2" xfId="35949" xr:uid="{00000000-0005-0000-0000-00006D8C0000}"/>
    <cellStyle name="常规 2 5 4 3 2 2 3 2 3" xfId="35950" xr:uid="{00000000-0005-0000-0000-00006E8C0000}"/>
    <cellStyle name="常规 2 5 4 3 2 2 3 2 4" xfId="35951" xr:uid="{00000000-0005-0000-0000-00006F8C0000}"/>
    <cellStyle name="常规 2 5 4 3 2 2 3 3" xfId="35952" xr:uid="{00000000-0005-0000-0000-0000708C0000}"/>
    <cellStyle name="常规 2 5 4 3 2 2 3 4" xfId="35953" xr:uid="{00000000-0005-0000-0000-0000718C0000}"/>
    <cellStyle name="常规 2 5 4 3 2 2 3 5" xfId="35954" xr:uid="{00000000-0005-0000-0000-0000728C0000}"/>
    <cellStyle name="常规 2 5 4 3 2 2 4" xfId="35955" xr:uid="{00000000-0005-0000-0000-0000738C0000}"/>
    <cellStyle name="常规 2 5 4 3 2 2 4 2" xfId="35956" xr:uid="{00000000-0005-0000-0000-0000748C0000}"/>
    <cellStyle name="常规 2 5 4 3 2 2 4 3" xfId="35957" xr:uid="{00000000-0005-0000-0000-0000758C0000}"/>
    <cellStyle name="常规 2 5 4 3 2 2 4 4" xfId="35958" xr:uid="{00000000-0005-0000-0000-0000768C0000}"/>
    <cellStyle name="常规 2 5 4 3 2 2 5" xfId="35959" xr:uid="{00000000-0005-0000-0000-0000778C0000}"/>
    <cellStyle name="常规 2 5 4 3 2 2 6" xfId="35960" xr:uid="{00000000-0005-0000-0000-0000788C0000}"/>
    <cellStyle name="常规 2 5 4 3 2 2 7" xfId="35961" xr:uid="{00000000-0005-0000-0000-0000798C0000}"/>
    <cellStyle name="常规 2 5 4 3 2 3" xfId="35962" xr:uid="{00000000-0005-0000-0000-00007A8C0000}"/>
    <cellStyle name="常规 2 5 4 3 2 3 2" xfId="35963" xr:uid="{00000000-0005-0000-0000-00007B8C0000}"/>
    <cellStyle name="常规 2 5 4 3 2 3 2 2" xfId="35964" xr:uid="{00000000-0005-0000-0000-00007C8C0000}"/>
    <cellStyle name="常规 2 5 4 3 2 3 2 3" xfId="35965" xr:uid="{00000000-0005-0000-0000-00007D8C0000}"/>
    <cellStyle name="常规 2 5 4 3 2 3 2 4" xfId="35966" xr:uid="{00000000-0005-0000-0000-00007E8C0000}"/>
    <cellStyle name="常规 2 5 4 3 2 3 3" xfId="35967" xr:uid="{00000000-0005-0000-0000-00007F8C0000}"/>
    <cellStyle name="常规 2 5 4 3 2 3 4" xfId="35968" xr:uid="{00000000-0005-0000-0000-0000808C0000}"/>
    <cellStyle name="常规 2 5 4 3 2 3 5" xfId="35969" xr:uid="{00000000-0005-0000-0000-0000818C0000}"/>
    <cellStyle name="常规 2 5 4 3 2 4" xfId="35970" xr:uid="{00000000-0005-0000-0000-0000828C0000}"/>
    <cellStyle name="常规 2 5 4 3 2 4 2" xfId="35971" xr:uid="{00000000-0005-0000-0000-0000838C0000}"/>
    <cellStyle name="常规 2 5 4 3 2 4 2 2" xfId="35972" xr:uid="{00000000-0005-0000-0000-0000848C0000}"/>
    <cellStyle name="常规 2 5 4 3 2 4 2 3" xfId="35973" xr:uid="{00000000-0005-0000-0000-0000858C0000}"/>
    <cellStyle name="常规 2 5 4 3 2 4 2 4" xfId="35974" xr:uid="{00000000-0005-0000-0000-0000868C0000}"/>
    <cellStyle name="常规 2 5 4 3 2 4 3" xfId="35975" xr:uid="{00000000-0005-0000-0000-0000878C0000}"/>
    <cellStyle name="常规 2 5 4 3 2 4 4" xfId="35976" xr:uid="{00000000-0005-0000-0000-0000888C0000}"/>
    <cellStyle name="常规 2 5 4 3 2 4 5" xfId="35977" xr:uid="{00000000-0005-0000-0000-0000898C0000}"/>
    <cellStyle name="常规 2 5 4 3 2 5" xfId="35978" xr:uid="{00000000-0005-0000-0000-00008A8C0000}"/>
    <cellStyle name="常规 2 5 4 3 2 5 2" xfId="35979" xr:uid="{00000000-0005-0000-0000-00008B8C0000}"/>
    <cellStyle name="常规 2 5 4 3 2 5 3" xfId="35980" xr:uid="{00000000-0005-0000-0000-00008C8C0000}"/>
    <cellStyle name="常规 2 5 4 3 2 5 4" xfId="35981" xr:uid="{00000000-0005-0000-0000-00008D8C0000}"/>
    <cellStyle name="常规 2 5 4 3 2 6" xfId="35982" xr:uid="{00000000-0005-0000-0000-00008E8C0000}"/>
    <cellStyle name="常规 2 5 4 3 2 7" xfId="35983" xr:uid="{00000000-0005-0000-0000-00008F8C0000}"/>
    <cellStyle name="常规 2 5 4 3 2 8" xfId="35984" xr:uid="{00000000-0005-0000-0000-0000908C0000}"/>
    <cellStyle name="常规 2 5 4 3 3" xfId="35985" xr:uid="{00000000-0005-0000-0000-0000918C0000}"/>
    <cellStyle name="常规 2 5 4 3 3 2" xfId="35986" xr:uid="{00000000-0005-0000-0000-0000928C0000}"/>
    <cellStyle name="常规 2 5 4 3 3 2 2" xfId="35987" xr:uid="{00000000-0005-0000-0000-0000938C0000}"/>
    <cellStyle name="常规 2 5 4 3 3 2 3" xfId="35988" xr:uid="{00000000-0005-0000-0000-0000948C0000}"/>
    <cellStyle name="常规 2 5 4 3 3 2 4" xfId="35989" xr:uid="{00000000-0005-0000-0000-0000958C0000}"/>
    <cellStyle name="常规 2 5 4 3 3 3" xfId="35990" xr:uid="{00000000-0005-0000-0000-0000968C0000}"/>
    <cellStyle name="常规 2 5 4 3 3 4" xfId="35991" xr:uid="{00000000-0005-0000-0000-0000978C0000}"/>
    <cellStyle name="常规 2 5 4 3 3 5" xfId="35992" xr:uid="{00000000-0005-0000-0000-0000988C0000}"/>
    <cellStyle name="常规 2 5 4 3 4" xfId="35993" xr:uid="{00000000-0005-0000-0000-0000998C0000}"/>
    <cellStyle name="常规 2 5 4 3 4 2" xfId="35994" xr:uid="{00000000-0005-0000-0000-00009A8C0000}"/>
    <cellStyle name="常规 2 5 4 3 4 2 2" xfId="35995" xr:uid="{00000000-0005-0000-0000-00009B8C0000}"/>
    <cellStyle name="常规 2 5 4 3 4 2 3" xfId="35996" xr:uid="{00000000-0005-0000-0000-00009C8C0000}"/>
    <cellStyle name="常规 2 5 4 3 4 2 4" xfId="35997" xr:uid="{00000000-0005-0000-0000-00009D8C0000}"/>
    <cellStyle name="常规 2 5 4 3 4 3" xfId="35998" xr:uid="{00000000-0005-0000-0000-00009E8C0000}"/>
    <cellStyle name="常规 2 5 4 3 4 4" xfId="35999" xr:uid="{00000000-0005-0000-0000-00009F8C0000}"/>
    <cellStyle name="常规 2 5 4 3 4 5" xfId="36000" xr:uid="{00000000-0005-0000-0000-0000A08C0000}"/>
    <cellStyle name="常规 2 5 4 3 5" xfId="36001" xr:uid="{00000000-0005-0000-0000-0000A18C0000}"/>
    <cellStyle name="常规 2 5 4 3 5 2" xfId="36002" xr:uid="{00000000-0005-0000-0000-0000A28C0000}"/>
    <cellStyle name="常规 2 5 4 3 5 3" xfId="36003" xr:uid="{00000000-0005-0000-0000-0000A38C0000}"/>
    <cellStyle name="常规 2 5 4 3 5 4" xfId="36004" xr:uid="{00000000-0005-0000-0000-0000A48C0000}"/>
    <cellStyle name="常规 2 5 4 3 6" xfId="36005" xr:uid="{00000000-0005-0000-0000-0000A58C0000}"/>
    <cellStyle name="常规 2 5 4 3 7" xfId="36006" xr:uid="{00000000-0005-0000-0000-0000A68C0000}"/>
    <cellStyle name="常规 2 5 4 3 8" xfId="36007" xr:uid="{00000000-0005-0000-0000-0000A78C0000}"/>
    <cellStyle name="常规 2 5 4 3 9" xfId="36008" xr:uid="{00000000-0005-0000-0000-0000A88C0000}"/>
    <cellStyle name="常规 2 5 4 3 9 2" xfId="36009" xr:uid="{00000000-0005-0000-0000-0000A98C0000}"/>
    <cellStyle name="常规 2 5 4 4" xfId="36010" xr:uid="{00000000-0005-0000-0000-0000AA8C0000}"/>
    <cellStyle name="常规 2 5 4 4 2" xfId="36011" xr:uid="{00000000-0005-0000-0000-0000AB8C0000}"/>
    <cellStyle name="常规 2 5 4 4 2 2" xfId="36012" xr:uid="{00000000-0005-0000-0000-0000AC8C0000}"/>
    <cellStyle name="常规 2 5 4 4 2 2 2" xfId="36013" xr:uid="{00000000-0005-0000-0000-0000AD8C0000}"/>
    <cellStyle name="常规 2 5 4 4 2 2 2 2" xfId="36014" xr:uid="{00000000-0005-0000-0000-0000AE8C0000}"/>
    <cellStyle name="常规 2 5 4 4 2 2 2 2 2" xfId="36015" xr:uid="{00000000-0005-0000-0000-0000AF8C0000}"/>
    <cellStyle name="常规 2 5 4 4 2 2 2 2 3" xfId="36016" xr:uid="{00000000-0005-0000-0000-0000B08C0000}"/>
    <cellStyle name="常规 2 5 4 4 2 2 2 2 4" xfId="36017" xr:uid="{00000000-0005-0000-0000-0000B18C0000}"/>
    <cellStyle name="常规 2 5 4 4 2 2 2 3" xfId="36018" xr:uid="{00000000-0005-0000-0000-0000B28C0000}"/>
    <cellStyle name="常规 2 5 4 4 2 2 2 4" xfId="36019" xr:uid="{00000000-0005-0000-0000-0000B38C0000}"/>
    <cellStyle name="常规 2 5 4 4 2 2 2 5" xfId="36020" xr:uid="{00000000-0005-0000-0000-0000B48C0000}"/>
    <cellStyle name="常规 2 5 4 4 2 2 3" xfId="36021" xr:uid="{00000000-0005-0000-0000-0000B58C0000}"/>
    <cellStyle name="常规 2 5 4 4 2 2 3 2" xfId="36022" xr:uid="{00000000-0005-0000-0000-0000B68C0000}"/>
    <cellStyle name="常规 2 5 4 4 2 2 3 2 2" xfId="36023" xr:uid="{00000000-0005-0000-0000-0000B78C0000}"/>
    <cellStyle name="常规 2 5 4 4 2 2 3 2 3" xfId="36024" xr:uid="{00000000-0005-0000-0000-0000B88C0000}"/>
    <cellStyle name="常规 2 5 4 4 2 2 3 2 4" xfId="36025" xr:uid="{00000000-0005-0000-0000-0000B98C0000}"/>
    <cellStyle name="常规 2 5 4 4 2 2 3 3" xfId="36026" xr:uid="{00000000-0005-0000-0000-0000BA8C0000}"/>
    <cellStyle name="常规 2 5 4 4 2 2 3 4" xfId="36027" xr:uid="{00000000-0005-0000-0000-0000BB8C0000}"/>
    <cellStyle name="常规 2 5 4 4 2 2 3 5" xfId="36028" xr:uid="{00000000-0005-0000-0000-0000BC8C0000}"/>
    <cellStyle name="常规 2 5 4 4 2 2 4" xfId="36029" xr:uid="{00000000-0005-0000-0000-0000BD8C0000}"/>
    <cellStyle name="常规 2 5 4 4 2 2 4 2" xfId="36030" xr:uid="{00000000-0005-0000-0000-0000BE8C0000}"/>
    <cellStyle name="常规 2 5 4 4 2 2 4 3" xfId="36031" xr:uid="{00000000-0005-0000-0000-0000BF8C0000}"/>
    <cellStyle name="常规 2 5 4 4 2 2 4 4" xfId="36032" xr:uid="{00000000-0005-0000-0000-0000C08C0000}"/>
    <cellStyle name="常规 2 5 4 4 2 2 5" xfId="36033" xr:uid="{00000000-0005-0000-0000-0000C18C0000}"/>
    <cellStyle name="常规 2 5 4 4 2 2 6" xfId="36034" xr:uid="{00000000-0005-0000-0000-0000C28C0000}"/>
    <cellStyle name="常规 2 5 4 4 2 2 7" xfId="36035" xr:uid="{00000000-0005-0000-0000-0000C38C0000}"/>
    <cellStyle name="常规 2 5 4 4 2 3" xfId="36036" xr:uid="{00000000-0005-0000-0000-0000C48C0000}"/>
    <cellStyle name="常规 2 5 4 4 2 3 2" xfId="36037" xr:uid="{00000000-0005-0000-0000-0000C58C0000}"/>
    <cellStyle name="常规 2 5 4 4 2 3 2 2" xfId="36038" xr:uid="{00000000-0005-0000-0000-0000C68C0000}"/>
    <cellStyle name="常规 2 5 4 4 2 3 2 3" xfId="36039" xr:uid="{00000000-0005-0000-0000-0000C78C0000}"/>
    <cellStyle name="常规 2 5 4 4 2 3 2 4" xfId="36040" xr:uid="{00000000-0005-0000-0000-0000C88C0000}"/>
    <cellStyle name="常规 2 5 4 4 2 3 3" xfId="36041" xr:uid="{00000000-0005-0000-0000-0000C98C0000}"/>
    <cellStyle name="常规 2 5 4 4 2 3 4" xfId="36042" xr:uid="{00000000-0005-0000-0000-0000CA8C0000}"/>
    <cellStyle name="常规 2 5 4 4 2 3 5" xfId="36043" xr:uid="{00000000-0005-0000-0000-0000CB8C0000}"/>
    <cellStyle name="常规 2 5 4 4 2 4" xfId="36044" xr:uid="{00000000-0005-0000-0000-0000CC8C0000}"/>
    <cellStyle name="常规 2 5 4 4 2 4 2" xfId="36045" xr:uid="{00000000-0005-0000-0000-0000CD8C0000}"/>
    <cellStyle name="常规 2 5 4 4 2 4 2 2" xfId="36046" xr:uid="{00000000-0005-0000-0000-0000CE8C0000}"/>
    <cellStyle name="常规 2 5 4 4 2 4 2 3" xfId="36047" xr:uid="{00000000-0005-0000-0000-0000CF8C0000}"/>
    <cellStyle name="常规 2 5 4 4 2 4 2 4" xfId="36048" xr:uid="{00000000-0005-0000-0000-0000D08C0000}"/>
    <cellStyle name="常规 2 5 4 4 2 4 3" xfId="36049" xr:uid="{00000000-0005-0000-0000-0000D18C0000}"/>
    <cellStyle name="常规 2 5 4 4 2 4 4" xfId="36050" xr:uid="{00000000-0005-0000-0000-0000D28C0000}"/>
    <cellStyle name="常规 2 5 4 4 2 4 5" xfId="36051" xr:uid="{00000000-0005-0000-0000-0000D38C0000}"/>
    <cellStyle name="常规 2 5 4 4 2 5" xfId="36052" xr:uid="{00000000-0005-0000-0000-0000D48C0000}"/>
    <cellStyle name="常规 2 5 4 4 2 5 2" xfId="36053" xr:uid="{00000000-0005-0000-0000-0000D58C0000}"/>
    <cellStyle name="常规 2 5 4 4 2 5 3" xfId="36054" xr:uid="{00000000-0005-0000-0000-0000D68C0000}"/>
    <cellStyle name="常规 2 5 4 4 2 5 4" xfId="36055" xr:uid="{00000000-0005-0000-0000-0000D78C0000}"/>
    <cellStyle name="常规 2 5 4 4 2 6" xfId="36056" xr:uid="{00000000-0005-0000-0000-0000D88C0000}"/>
    <cellStyle name="常规 2 5 4 4 2 7" xfId="36057" xr:uid="{00000000-0005-0000-0000-0000D98C0000}"/>
    <cellStyle name="常规 2 5 4 4 2 8" xfId="36058" xr:uid="{00000000-0005-0000-0000-0000DA8C0000}"/>
    <cellStyle name="常规 2 5 4 4 3" xfId="36059" xr:uid="{00000000-0005-0000-0000-0000DB8C0000}"/>
    <cellStyle name="常规 2 5 4 4 3 2" xfId="36060" xr:uid="{00000000-0005-0000-0000-0000DC8C0000}"/>
    <cellStyle name="常规 2 5 4 4 3 2 2" xfId="36061" xr:uid="{00000000-0005-0000-0000-0000DD8C0000}"/>
    <cellStyle name="常规 2 5 4 4 3 2 3" xfId="36062" xr:uid="{00000000-0005-0000-0000-0000DE8C0000}"/>
    <cellStyle name="常规 2 5 4 4 3 2 4" xfId="36063" xr:uid="{00000000-0005-0000-0000-0000DF8C0000}"/>
    <cellStyle name="常规 2 5 4 4 3 3" xfId="36064" xr:uid="{00000000-0005-0000-0000-0000E08C0000}"/>
    <cellStyle name="常规 2 5 4 4 3 4" xfId="36065" xr:uid="{00000000-0005-0000-0000-0000E18C0000}"/>
    <cellStyle name="常规 2 5 4 4 3 5" xfId="36066" xr:uid="{00000000-0005-0000-0000-0000E28C0000}"/>
    <cellStyle name="常规 2 5 4 4 4" xfId="36067" xr:uid="{00000000-0005-0000-0000-0000E38C0000}"/>
    <cellStyle name="常规 2 5 4 4 4 2" xfId="36068" xr:uid="{00000000-0005-0000-0000-0000E48C0000}"/>
    <cellStyle name="常规 2 5 4 4 4 2 2" xfId="36069" xr:uid="{00000000-0005-0000-0000-0000E58C0000}"/>
    <cellStyle name="常规 2 5 4 4 4 2 3" xfId="36070" xr:uid="{00000000-0005-0000-0000-0000E68C0000}"/>
    <cellStyle name="常规 2 5 4 4 4 2 4" xfId="36071" xr:uid="{00000000-0005-0000-0000-0000E78C0000}"/>
    <cellStyle name="常规 2 5 4 4 4 3" xfId="36072" xr:uid="{00000000-0005-0000-0000-0000E88C0000}"/>
    <cellStyle name="常规 2 5 4 4 4 4" xfId="36073" xr:uid="{00000000-0005-0000-0000-0000E98C0000}"/>
    <cellStyle name="常规 2 5 4 4 4 5" xfId="36074" xr:uid="{00000000-0005-0000-0000-0000EA8C0000}"/>
    <cellStyle name="常规 2 5 4 4 5" xfId="36075" xr:uid="{00000000-0005-0000-0000-0000EB8C0000}"/>
    <cellStyle name="常规 2 5 4 4 5 2" xfId="36076" xr:uid="{00000000-0005-0000-0000-0000EC8C0000}"/>
    <cellStyle name="常规 2 5 4 4 5 3" xfId="36077" xr:uid="{00000000-0005-0000-0000-0000ED8C0000}"/>
    <cellStyle name="常规 2 5 4 4 5 4" xfId="36078" xr:uid="{00000000-0005-0000-0000-0000EE8C0000}"/>
    <cellStyle name="常规 2 5 4 4 6" xfId="36079" xr:uid="{00000000-0005-0000-0000-0000EF8C0000}"/>
    <cellStyle name="常规 2 5 4 4 7" xfId="36080" xr:uid="{00000000-0005-0000-0000-0000F08C0000}"/>
    <cellStyle name="常规 2 5 4 4 8" xfId="36081" xr:uid="{00000000-0005-0000-0000-0000F18C0000}"/>
    <cellStyle name="常规 2 5 4 4 9" xfId="36082" xr:uid="{00000000-0005-0000-0000-0000F28C0000}"/>
    <cellStyle name="常规 2 5 4 4 9 2" xfId="36083" xr:uid="{00000000-0005-0000-0000-0000F38C0000}"/>
    <cellStyle name="常规 2 5 4 5" xfId="36084" xr:uid="{00000000-0005-0000-0000-0000F48C0000}"/>
    <cellStyle name="常规 2 5 4 5 2" xfId="36085" xr:uid="{00000000-0005-0000-0000-0000F58C0000}"/>
    <cellStyle name="常规 2 5 4 5 2 2" xfId="36086" xr:uid="{00000000-0005-0000-0000-0000F68C0000}"/>
    <cellStyle name="常规 2 5 4 5 2 2 2" xfId="36087" xr:uid="{00000000-0005-0000-0000-0000F78C0000}"/>
    <cellStyle name="常规 2 5 4 5 2 2 2 2" xfId="36088" xr:uid="{00000000-0005-0000-0000-0000F88C0000}"/>
    <cellStyle name="常规 2 5 4 5 2 2 2 2 2" xfId="36089" xr:uid="{00000000-0005-0000-0000-0000F98C0000}"/>
    <cellStyle name="常规 2 5 4 5 2 2 2 2 3" xfId="36090" xr:uid="{00000000-0005-0000-0000-0000FA8C0000}"/>
    <cellStyle name="常规 2 5 4 5 2 2 2 2 4" xfId="36091" xr:uid="{00000000-0005-0000-0000-0000FB8C0000}"/>
    <cellStyle name="常规 2 5 4 5 2 2 2 3" xfId="36092" xr:uid="{00000000-0005-0000-0000-0000FC8C0000}"/>
    <cellStyle name="常规 2 5 4 5 2 2 2 4" xfId="36093" xr:uid="{00000000-0005-0000-0000-0000FD8C0000}"/>
    <cellStyle name="常规 2 5 4 5 2 2 2 5" xfId="36094" xr:uid="{00000000-0005-0000-0000-0000FE8C0000}"/>
    <cellStyle name="常规 2 5 4 5 2 2 3" xfId="36095" xr:uid="{00000000-0005-0000-0000-0000FF8C0000}"/>
    <cellStyle name="常规 2 5 4 5 2 2 3 2" xfId="36096" xr:uid="{00000000-0005-0000-0000-0000008D0000}"/>
    <cellStyle name="常规 2 5 4 5 2 2 3 2 2" xfId="36097" xr:uid="{00000000-0005-0000-0000-0000018D0000}"/>
    <cellStyle name="常规 2 5 4 5 2 2 3 2 3" xfId="36098" xr:uid="{00000000-0005-0000-0000-0000028D0000}"/>
    <cellStyle name="常规 2 5 4 5 2 2 3 2 4" xfId="36099" xr:uid="{00000000-0005-0000-0000-0000038D0000}"/>
    <cellStyle name="常规 2 5 4 5 2 2 3 3" xfId="36100" xr:uid="{00000000-0005-0000-0000-0000048D0000}"/>
    <cellStyle name="常规 2 5 4 5 2 2 3 4" xfId="36101" xr:uid="{00000000-0005-0000-0000-0000058D0000}"/>
    <cellStyle name="常规 2 5 4 5 2 2 3 5" xfId="36102" xr:uid="{00000000-0005-0000-0000-0000068D0000}"/>
    <cellStyle name="常规 2 5 4 5 2 2 4" xfId="36103" xr:uid="{00000000-0005-0000-0000-0000078D0000}"/>
    <cellStyle name="常规 2 5 4 5 2 2 4 2" xfId="36104" xr:uid="{00000000-0005-0000-0000-0000088D0000}"/>
    <cellStyle name="常规 2 5 4 5 2 2 4 3" xfId="36105" xr:uid="{00000000-0005-0000-0000-0000098D0000}"/>
    <cellStyle name="常规 2 5 4 5 2 2 4 4" xfId="36106" xr:uid="{00000000-0005-0000-0000-00000A8D0000}"/>
    <cellStyle name="常规 2 5 4 5 2 2 5" xfId="36107" xr:uid="{00000000-0005-0000-0000-00000B8D0000}"/>
    <cellStyle name="常规 2 5 4 5 2 2 6" xfId="36108" xr:uid="{00000000-0005-0000-0000-00000C8D0000}"/>
    <cellStyle name="常规 2 5 4 5 2 2 7" xfId="36109" xr:uid="{00000000-0005-0000-0000-00000D8D0000}"/>
    <cellStyle name="常规 2 5 4 5 2 3" xfId="36110" xr:uid="{00000000-0005-0000-0000-00000E8D0000}"/>
    <cellStyle name="常规 2 5 4 5 2 3 2" xfId="36111" xr:uid="{00000000-0005-0000-0000-00000F8D0000}"/>
    <cellStyle name="常规 2 5 4 5 2 3 2 2" xfId="36112" xr:uid="{00000000-0005-0000-0000-0000108D0000}"/>
    <cellStyle name="常规 2 5 4 5 2 3 2 3" xfId="36113" xr:uid="{00000000-0005-0000-0000-0000118D0000}"/>
    <cellStyle name="常规 2 5 4 5 2 3 2 4" xfId="36114" xr:uid="{00000000-0005-0000-0000-0000128D0000}"/>
    <cellStyle name="常规 2 5 4 5 2 3 3" xfId="36115" xr:uid="{00000000-0005-0000-0000-0000138D0000}"/>
    <cellStyle name="常规 2 5 4 5 2 3 4" xfId="36116" xr:uid="{00000000-0005-0000-0000-0000148D0000}"/>
    <cellStyle name="常规 2 5 4 5 2 3 5" xfId="36117" xr:uid="{00000000-0005-0000-0000-0000158D0000}"/>
    <cellStyle name="常规 2 5 4 5 2 4" xfId="36118" xr:uid="{00000000-0005-0000-0000-0000168D0000}"/>
    <cellStyle name="常规 2 5 4 5 2 4 2" xfId="36119" xr:uid="{00000000-0005-0000-0000-0000178D0000}"/>
    <cellStyle name="常规 2 5 4 5 2 4 2 2" xfId="36120" xr:uid="{00000000-0005-0000-0000-0000188D0000}"/>
    <cellStyle name="常规 2 5 4 5 2 4 2 3" xfId="36121" xr:uid="{00000000-0005-0000-0000-0000198D0000}"/>
    <cellStyle name="常规 2 5 4 5 2 4 2 4" xfId="36122" xr:uid="{00000000-0005-0000-0000-00001A8D0000}"/>
    <cellStyle name="常规 2 5 4 5 2 4 3" xfId="36123" xr:uid="{00000000-0005-0000-0000-00001B8D0000}"/>
    <cellStyle name="常规 2 5 4 5 2 4 4" xfId="36124" xr:uid="{00000000-0005-0000-0000-00001C8D0000}"/>
    <cellStyle name="常规 2 5 4 5 2 4 5" xfId="36125" xr:uid="{00000000-0005-0000-0000-00001D8D0000}"/>
    <cellStyle name="常规 2 5 4 5 2 5" xfId="36126" xr:uid="{00000000-0005-0000-0000-00001E8D0000}"/>
    <cellStyle name="常规 2 5 4 5 2 5 2" xfId="36127" xr:uid="{00000000-0005-0000-0000-00001F8D0000}"/>
    <cellStyle name="常规 2 5 4 5 2 5 3" xfId="36128" xr:uid="{00000000-0005-0000-0000-0000208D0000}"/>
    <cellStyle name="常规 2 5 4 5 2 5 4" xfId="36129" xr:uid="{00000000-0005-0000-0000-0000218D0000}"/>
    <cellStyle name="常规 2 5 4 5 2 6" xfId="36130" xr:uid="{00000000-0005-0000-0000-0000228D0000}"/>
    <cellStyle name="常规 2 5 4 5 2 7" xfId="36131" xr:uid="{00000000-0005-0000-0000-0000238D0000}"/>
    <cellStyle name="常规 2 5 4 5 2 8" xfId="36132" xr:uid="{00000000-0005-0000-0000-0000248D0000}"/>
    <cellStyle name="常规 2 5 4 5 3" xfId="36133" xr:uid="{00000000-0005-0000-0000-0000258D0000}"/>
    <cellStyle name="常规 2 5 4 5 3 2" xfId="36134" xr:uid="{00000000-0005-0000-0000-0000268D0000}"/>
    <cellStyle name="常规 2 5 4 5 3 2 2" xfId="36135" xr:uid="{00000000-0005-0000-0000-0000278D0000}"/>
    <cellStyle name="常规 2 5 4 5 3 2 3" xfId="36136" xr:uid="{00000000-0005-0000-0000-0000288D0000}"/>
    <cellStyle name="常规 2 5 4 5 3 2 4" xfId="36137" xr:uid="{00000000-0005-0000-0000-0000298D0000}"/>
    <cellStyle name="常规 2 5 4 5 3 3" xfId="36138" xr:uid="{00000000-0005-0000-0000-00002A8D0000}"/>
    <cellStyle name="常规 2 5 4 5 3 4" xfId="36139" xr:uid="{00000000-0005-0000-0000-00002B8D0000}"/>
    <cellStyle name="常规 2 5 4 5 3 5" xfId="36140" xr:uid="{00000000-0005-0000-0000-00002C8D0000}"/>
    <cellStyle name="常规 2 5 4 5 4" xfId="36141" xr:uid="{00000000-0005-0000-0000-00002D8D0000}"/>
    <cellStyle name="常规 2 5 4 5 4 2" xfId="36142" xr:uid="{00000000-0005-0000-0000-00002E8D0000}"/>
    <cellStyle name="常规 2 5 4 5 4 2 2" xfId="36143" xr:uid="{00000000-0005-0000-0000-00002F8D0000}"/>
    <cellStyle name="常规 2 5 4 5 4 2 3" xfId="36144" xr:uid="{00000000-0005-0000-0000-0000308D0000}"/>
    <cellStyle name="常规 2 5 4 5 4 2 4" xfId="36145" xr:uid="{00000000-0005-0000-0000-0000318D0000}"/>
    <cellStyle name="常规 2 5 4 5 4 3" xfId="36146" xr:uid="{00000000-0005-0000-0000-0000328D0000}"/>
    <cellStyle name="常规 2 5 4 5 4 4" xfId="36147" xr:uid="{00000000-0005-0000-0000-0000338D0000}"/>
    <cellStyle name="常规 2 5 4 5 4 5" xfId="36148" xr:uid="{00000000-0005-0000-0000-0000348D0000}"/>
    <cellStyle name="常规 2 5 4 5 5" xfId="36149" xr:uid="{00000000-0005-0000-0000-0000358D0000}"/>
    <cellStyle name="常规 2 5 4 5 5 2" xfId="36150" xr:uid="{00000000-0005-0000-0000-0000368D0000}"/>
    <cellStyle name="常规 2 5 4 5 5 3" xfId="36151" xr:uid="{00000000-0005-0000-0000-0000378D0000}"/>
    <cellStyle name="常规 2 5 4 5 5 4" xfId="36152" xr:uid="{00000000-0005-0000-0000-0000388D0000}"/>
    <cellStyle name="常规 2 5 4 5 6" xfId="36153" xr:uid="{00000000-0005-0000-0000-0000398D0000}"/>
    <cellStyle name="常规 2 5 4 5 7" xfId="36154" xr:uid="{00000000-0005-0000-0000-00003A8D0000}"/>
    <cellStyle name="常规 2 5 4 5 8" xfId="36155" xr:uid="{00000000-0005-0000-0000-00003B8D0000}"/>
    <cellStyle name="常规 2 5 4 5 9" xfId="36156" xr:uid="{00000000-0005-0000-0000-00003C8D0000}"/>
    <cellStyle name="常规 2 5 4 5 9 2" xfId="36157" xr:uid="{00000000-0005-0000-0000-00003D8D0000}"/>
    <cellStyle name="常规 2 5 4 6" xfId="36158" xr:uid="{00000000-0005-0000-0000-00003E8D0000}"/>
    <cellStyle name="常规 2 5 4 6 2" xfId="36159" xr:uid="{00000000-0005-0000-0000-00003F8D0000}"/>
    <cellStyle name="常规 2 5 4 6 2 2" xfId="36160" xr:uid="{00000000-0005-0000-0000-0000408D0000}"/>
    <cellStyle name="常规 2 5 4 6 2 2 2" xfId="36161" xr:uid="{00000000-0005-0000-0000-0000418D0000}"/>
    <cellStyle name="常规 2 5 4 6 2 2 2 2" xfId="36162" xr:uid="{00000000-0005-0000-0000-0000428D0000}"/>
    <cellStyle name="常规 2 5 4 6 2 2 2 2 2" xfId="36163" xr:uid="{00000000-0005-0000-0000-0000438D0000}"/>
    <cellStyle name="常规 2 5 4 6 2 2 2 2 3" xfId="36164" xr:uid="{00000000-0005-0000-0000-0000448D0000}"/>
    <cellStyle name="常规 2 5 4 6 2 2 2 2 4" xfId="36165" xr:uid="{00000000-0005-0000-0000-0000458D0000}"/>
    <cellStyle name="常规 2 5 4 6 2 2 2 3" xfId="36166" xr:uid="{00000000-0005-0000-0000-0000468D0000}"/>
    <cellStyle name="常规 2 5 4 6 2 2 2 4" xfId="36167" xr:uid="{00000000-0005-0000-0000-0000478D0000}"/>
    <cellStyle name="常规 2 5 4 6 2 2 2 5" xfId="36168" xr:uid="{00000000-0005-0000-0000-0000488D0000}"/>
    <cellStyle name="常规 2 5 4 6 2 2 3" xfId="36169" xr:uid="{00000000-0005-0000-0000-0000498D0000}"/>
    <cellStyle name="常规 2 5 4 6 2 2 3 2" xfId="36170" xr:uid="{00000000-0005-0000-0000-00004A8D0000}"/>
    <cellStyle name="常规 2 5 4 6 2 2 3 2 2" xfId="36171" xr:uid="{00000000-0005-0000-0000-00004B8D0000}"/>
    <cellStyle name="常规 2 5 4 6 2 2 3 2 3" xfId="36172" xr:uid="{00000000-0005-0000-0000-00004C8D0000}"/>
    <cellStyle name="常规 2 5 4 6 2 2 3 2 4" xfId="36173" xr:uid="{00000000-0005-0000-0000-00004D8D0000}"/>
    <cellStyle name="常规 2 5 4 6 2 2 3 3" xfId="36174" xr:uid="{00000000-0005-0000-0000-00004E8D0000}"/>
    <cellStyle name="常规 2 5 4 6 2 2 3 4" xfId="36175" xr:uid="{00000000-0005-0000-0000-00004F8D0000}"/>
    <cellStyle name="常规 2 5 4 6 2 2 3 5" xfId="36176" xr:uid="{00000000-0005-0000-0000-0000508D0000}"/>
    <cellStyle name="常规 2 5 4 6 2 2 4" xfId="36177" xr:uid="{00000000-0005-0000-0000-0000518D0000}"/>
    <cellStyle name="常规 2 5 4 6 2 2 4 2" xfId="36178" xr:uid="{00000000-0005-0000-0000-0000528D0000}"/>
    <cellStyle name="常规 2 5 4 6 2 2 4 3" xfId="36179" xr:uid="{00000000-0005-0000-0000-0000538D0000}"/>
    <cellStyle name="常规 2 5 4 6 2 2 4 4" xfId="36180" xr:uid="{00000000-0005-0000-0000-0000548D0000}"/>
    <cellStyle name="常规 2 5 4 6 2 2 5" xfId="36181" xr:uid="{00000000-0005-0000-0000-0000558D0000}"/>
    <cellStyle name="常规 2 5 4 6 2 2 6" xfId="36182" xr:uid="{00000000-0005-0000-0000-0000568D0000}"/>
    <cellStyle name="常规 2 5 4 6 2 2 7" xfId="36183" xr:uid="{00000000-0005-0000-0000-0000578D0000}"/>
    <cellStyle name="常规 2 5 4 6 2 3" xfId="36184" xr:uid="{00000000-0005-0000-0000-0000588D0000}"/>
    <cellStyle name="常规 2 5 4 6 2 3 2" xfId="36185" xr:uid="{00000000-0005-0000-0000-0000598D0000}"/>
    <cellStyle name="常规 2 5 4 6 2 3 2 2" xfId="36186" xr:uid="{00000000-0005-0000-0000-00005A8D0000}"/>
    <cellStyle name="常规 2 5 4 6 2 3 2 3" xfId="36187" xr:uid="{00000000-0005-0000-0000-00005B8D0000}"/>
    <cellStyle name="常规 2 5 4 6 2 3 2 4" xfId="36188" xr:uid="{00000000-0005-0000-0000-00005C8D0000}"/>
    <cellStyle name="常规 2 5 4 6 2 3 3" xfId="36189" xr:uid="{00000000-0005-0000-0000-00005D8D0000}"/>
    <cellStyle name="常规 2 5 4 6 2 3 4" xfId="36190" xr:uid="{00000000-0005-0000-0000-00005E8D0000}"/>
    <cellStyle name="常规 2 5 4 6 2 3 5" xfId="36191" xr:uid="{00000000-0005-0000-0000-00005F8D0000}"/>
    <cellStyle name="常规 2 5 4 6 2 4" xfId="36192" xr:uid="{00000000-0005-0000-0000-0000608D0000}"/>
    <cellStyle name="常规 2 5 4 6 2 4 2" xfId="36193" xr:uid="{00000000-0005-0000-0000-0000618D0000}"/>
    <cellStyle name="常规 2 5 4 6 2 4 2 2" xfId="36194" xr:uid="{00000000-0005-0000-0000-0000628D0000}"/>
    <cellStyle name="常规 2 5 4 6 2 4 2 3" xfId="36195" xr:uid="{00000000-0005-0000-0000-0000638D0000}"/>
    <cellStyle name="常规 2 5 4 6 2 4 2 4" xfId="36196" xr:uid="{00000000-0005-0000-0000-0000648D0000}"/>
    <cellStyle name="常规 2 5 4 6 2 4 3" xfId="36197" xr:uid="{00000000-0005-0000-0000-0000658D0000}"/>
    <cellStyle name="常规 2 5 4 6 2 4 4" xfId="36198" xr:uid="{00000000-0005-0000-0000-0000668D0000}"/>
    <cellStyle name="常规 2 5 4 6 2 4 5" xfId="36199" xr:uid="{00000000-0005-0000-0000-0000678D0000}"/>
    <cellStyle name="常规 2 5 4 6 2 5" xfId="36200" xr:uid="{00000000-0005-0000-0000-0000688D0000}"/>
    <cellStyle name="常规 2 5 4 6 2 5 2" xfId="36201" xr:uid="{00000000-0005-0000-0000-0000698D0000}"/>
    <cellStyle name="常规 2 5 4 6 2 5 3" xfId="36202" xr:uid="{00000000-0005-0000-0000-00006A8D0000}"/>
    <cellStyle name="常规 2 5 4 6 2 5 4" xfId="36203" xr:uid="{00000000-0005-0000-0000-00006B8D0000}"/>
    <cellStyle name="常规 2 5 4 6 2 6" xfId="36204" xr:uid="{00000000-0005-0000-0000-00006C8D0000}"/>
    <cellStyle name="常规 2 5 4 6 2 7" xfId="36205" xr:uid="{00000000-0005-0000-0000-00006D8D0000}"/>
    <cellStyle name="常规 2 5 4 6 2 8" xfId="36206" xr:uid="{00000000-0005-0000-0000-00006E8D0000}"/>
    <cellStyle name="常规 2 5 4 6 3" xfId="36207" xr:uid="{00000000-0005-0000-0000-00006F8D0000}"/>
    <cellStyle name="常规 2 5 4 6 3 2" xfId="36208" xr:uid="{00000000-0005-0000-0000-0000708D0000}"/>
    <cellStyle name="常规 2 5 4 6 3 2 2" xfId="36209" xr:uid="{00000000-0005-0000-0000-0000718D0000}"/>
    <cellStyle name="常规 2 5 4 6 3 2 3" xfId="36210" xr:uid="{00000000-0005-0000-0000-0000728D0000}"/>
    <cellStyle name="常规 2 5 4 6 3 2 4" xfId="36211" xr:uid="{00000000-0005-0000-0000-0000738D0000}"/>
    <cellStyle name="常规 2 5 4 6 3 3" xfId="36212" xr:uid="{00000000-0005-0000-0000-0000748D0000}"/>
    <cellStyle name="常规 2 5 4 6 3 4" xfId="36213" xr:uid="{00000000-0005-0000-0000-0000758D0000}"/>
    <cellStyle name="常规 2 5 4 6 3 5" xfId="36214" xr:uid="{00000000-0005-0000-0000-0000768D0000}"/>
    <cellStyle name="常规 2 5 4 6 4" xfId="36215" xr:uid="{00000000-0005-0000-0000-0000778D0000}"/>
    <cellStyle name="常规 2 5 4 6 4 2" xfId="36216" xr:uid="{00000000-0005-0000-0000-0000788D0000}"/>
    <cellStyle name="常规 2 5 4 6 4 2 2" xfId="36217" xr:uid="{00000000-0005-0000-0000-0000798D0000}"/>
    <cellStyle name="常规 2 5 4 6 4 2 3" xfId="36218" xr:uid="{00000000-0005-0000-0000-00007A8D0000}"/>
    <cellStyle name="常规 2 5 4 6 4 2 4" xfId="36219" xr:uid="{00000000-0005-0000-0000-00007B8D0000}"/>
    <cellStyle name="常规 2 5 4 6 4 3" xfId="36220" xr:uid="{00000000-0005-0000-0000-00007C8D0000}"/>
    <cellStyle name="常规 2 5 4 6 4 4" xfId="36221" xr:uid="{00000000-0005-0000-0000-00007D8D0000}"/>
    <cellStyle name="常规 2 5 4 6 4 5" xfId="36222" xr:uid="{00000000-0005-0000-0000-00007E8D0000}"/>
    <cellStyle name="常规 2 5 4 6 5" xfId="36223" xr:uid="{00000000-0005-0000-0000-00007F8D0000}"/>
    <cellStyle name="常规 2 5 4 6 5 2" xfId="36224" xr:uid="{00000000-0005-0000-0000-0000808D0000}"/>
    <cellStyle name="常规 2 5 4 6 5 3" xfId="36225" xr:uid="{00000000-0005-0000-0000-0000818D0000}"/>
    <cellStyle name="常规 2 5 4 6 5 4" xfId="36226" xr:uid="{00000000-0005-0000-0000-0000828D0000}"/>
    <cellStyle name="常规 2 5 4 6 6" xfId="36227" xr:uid="{00000000-0005-0000-0000-0000838D0000}"/>
    <cellStyle name="常规 2 5 4 6 7" xfId="36228" xr:uid="{00000000-0005-0000-0000-0000848D0000}"/>
    <cellStyle name="常规 2 5 4 6 8" xfId="36229" xr:uid="{00000000-0005-0000-0000-0000858D0000}"/>
    <cellStyle name="常规 2 5 4 6 9" xfId="36230" xr:uid="{00000000-0005-0000-0000-0000868D0000}"/>
    <cellStyle name="常规 2 5 4 6 9 2" xfId="36231" xr:uid="{00000000-0005-0000-0000-0000878D0000}"/>
    <cellStyle name="常规 2 5 4 7" xfId="36232" xr:uid="{00000000-0005-0000-0000-0000888D0000}"/>
    <cellStyle name="常规 2 5 4 7 2" xfId="36233" xr:uid="{00000000-0005-0000-0000-0000898D0000}"/>
    <cellStyle name="常规 2 5 4 7 2 2" xfId="36234" xr:uid="{00000000-0005-0000-0000-00008A8D0000}"/>
    <cellStyle name="常规 2 5 4 7 2 2 2" xfId="36235" xr:uid="{00000000-0005-0000-0000-00008B8D0000}"/>
    <cellStyle name="常规 2 5 4 7 2 2 2 2" xfId="36236" xr:uid="{00000000-0005-0000-0000-00008C8D0000}"/>
    <cellStyle name="常规 2 5 4 7 2 2 2 2 2" xfId="36237" xr:uid="{00000000-0005-0000-0000-00008D8D0000}"/>
    <cellStyle name="常规 2 5 4 7 2 2 2 2 3" xfId="36238" xr:uid="{00000000-0005-0000-0000-00008E8D0000}"/>
    <cellStyle name="常规 2 5 4 7 2 2 2 2 4" xfId="36239" xr:uid="{00000000-0005-0000-0000-00008F8D0000}"/>
    <cellStyle name="常规 2 5 4 7 2 2 2 3" xfId="36240" xr:uid="{00000000-0005-0000-0000-0000908D0000}"/>
    <cellStyle name="常规 2 5 4 7 2 2 2 4" xfId="36241" xr:uid="{00000000-0005-0000-0000-0000918D0000}"/>
    <cellStyle name="常规 2 5 4 7 2 2 2 5" xfId="36242" xr:uid="{00000000-0005-0000-0000-0000928D0000}"/>
    <cellStyle name="常规 2 5 4 7 2 2 3" xfId="36243" xr:uid="{00000000-0005-0000-0000-0000938D0000}"/>
    <cellStyle name="常规 2 5 4 7 2 2 3 2" xfId="36244" xr:uid="{00000000-0005-0000-0000-0000948D0000}"/>
    <cellStyle name="常规 2 5 4 7 2 2 3 2 2" xfId="36245" xr:uid="{00000000-0005-0000-0000-0000958D0000}"/>
    <cellStyle name="常规 2 5 4 7 2 2 3 2 3" xfId="36246" xr:uid="{00000000-0005-0000-0000-0000968D0000}"/>
    <cellStyle name="常规 2 5 4 7 2 2 3 2 4" xfId="36247" xr:uid="{00000000-0005-0000-0000-0000978D0000}"/>
    <cellStyle name="常规 2 5 4 7 2 2 3 3" xfId="36248" xr:uid="{00000000-0005-0000-0000-0000988D0000}"/>
    <cellStyle name="常规 2 5 4 7 2 2 3 4" xfId="36249" xr:uid="{00000000-0005-0000-0000-0000998D0000}"/>
    <cellStyle name="常规 2 5 4 7 2 2 3 5" xfId="36250" xr:uid="{00000000-0005-0000-0000-00009A8D0000}"/>
    <cellStyle name="常规 2 5 4 7 2 2 4" xfId="36251" xr:uid="{00000000-0005-0000-0000-00009B8D0000}"/>
    <cellStyle name="常规 2 5 4 7 2 2 4 2" xfId="36252" xr:uid="{00000000-0005-0000-0000-00009C8D0000}"/>
    <cellStyle name="常规 2 5 4 7 2 2 4 3" xfId="36253" xr:uid="{00000000-0005-0000-0000-00009D8D0000}"/>
    <cellStyle name="常规 2 5 4 7 2 2 4 4" xfId="36254" xr:uid="{00000000-0005-0000-0000-00009E8D0000}"/>
    <cellStyle name="常规 2 5 4 7 2 2 5" xfId="36255" xr:uid="{00000000-0005-0000-0000-00009F8D0000}"/>
    <cellStyle name="常规 2 5 4 7 2 2 6" xfId="36256" xr:uid="{00000000-0005-0000-0000-0000A08D0000}"/>
    <cellStyle name="常规 2 5 4 7 2 2 7" xfId="36257" xr:uid="{00000000-0005-0000-0000-0000A18D0000}"/>
    <cellStyle name="常规 2 5 4 7 2 3" xfId="36258" xr:uid="{00000000-0005-0000-0000-0000A28D0000}"/>
    <cellStyle name="常规 2 5 4 7 2 3 2" xfId="36259" xr:uid="{00000000-0005-0000-0000-0000A38D0000}"/>
    <cellStyle name="常规 2 5 4 7 2 3 2 2" xfId="36260" xr:uid="{00000000-0005-0000-0000-0000A48D0000}"/>
    <cellStyle name="常规 2 5 4 7 2 3 2 3" xfId="36261" xr:uid="{00000000-0005-0000-0000-0000A58D0000}"/>
    <cellStyle name="常规 2 5 4 7 2 3 2 4" xfId="36262" xr:uid="{00000000-0005-0000-0000-0000A68D0000}"/>
    <cellStyle name="常规 2 5 4 7 2 3 3" xfId="36263" xr:uid="{00000000-0005-0000-0000-0000A78D0000}"/>
    <cellStyle name="常规 2 5 4 7 2 3 4" xfId="36264" xr:uid="{00000000-0005-0000-0000-0000A88D0000}"/>
    <cellStyle name="常规 2 5 4 7 2 3 5" xfId="36265" xr:uid="{00000000-0005-0000-0000-0000A98D0000}"/>
    <cellStyle name="常规 2 5 4 7 2 4" xfId="36266" xr:uid="{00000000-0005-0000-0000-0000AA8D0000}"/>
    <cellStyle name="常规 2 5 4 7 2 4 2" xfId="36267" xr:uid="{00000000-0005-0000-0000-0000AB8D0000}"/>
    <cellStyle name="常规 2 5 4 7 2 4 2 2" xfId="36268" xr:uid="{00000000-0005-0000-0000-0000AC8D0000}"/>
    <cellStyle name="常规 2 5 4 7 2 4 2 3" xfId="36269" xr:uid="{00000000-0005-0000-0000-0000AD8D0000}"/>
    <cellStyle name="常规 2 5 4 7 2 4 2 4" xfId="36270" xr:uid="{00000000-0005-0000-0000-0000AE8D0000}"/>
    <cellStyle name="常规 2 5 4 7 2 4 3" xfId="36271" xr:uid="{00000000-0005-0000-0000-0000AF8D0000}"/>
    <cellStyle name="常规 2 5 4 7 2 4 4" xfId="36272" xr:uid="{00000000-0005-0000-0000-0000B08D0000}"/>
    <cellStyle name="常规 2 5 4 7 2 4 5" xfId="36273" xr:uid="{00000000-0005-0000-0000-0000B18D0000}"/>
    <cellStyle name="常规 2 5 4 7 2 5" xfId="36274" xr:uid="{00000000-0005-0000-0000-0000B28D0000}"/>
    <cellStyle name="常规 2 5 4 7 2 5 2" xfId="36275" xr:uid="{00000000-0005-0000-0000-0000B38D0000}"/>
    <cellStyle name="常规 2 5 4 7 2 5 3" xfId="36276" xr:uid="{00000000-0005-0000-0000-0000B48D0000}"/>
    <cellStyle name="常规 2 5 4 7 2 5 4" xfId="36277" xr:uid="{00000000-0005-0000-0000-0000B58D0000}"/>
    <cellStyle name="常规 2 5 4 7 2 6" xfId="36278" xr:uid="{00000000-0005-0000-0000-0000B68D0000}"/>
    <cellStyle name="常规 2 5 4 7 2 7" xfId="36279" xr:uid="{00000000-0005-0000-0000-0000B78D0000}"/>
    <cellStyle name="常规 2 5 4 7 2 8" xfId="36280" xr:uid="{00000000-0005-0000-0000-0000B88D0000}"/>
    <cellStyle name="常规 2 5 4 7 2 9" xfId="36281" xr:uid="{00000000-0005-0000-0000-0000B98D0000}"/>
    <cellStyle name="常规 2 5 4 7 3" xfId="36282" xr:uid="{00000000-0005-0000-0000-0000BA8D0000}"/>
    <cellStyle name="常规 2 5 4 7 3 2" xfId="36283" xr:uid="{00000000-0005-0000-0000-0000BB8D0000}"/>
    <cellStyle name="常规 2 5 4 7 3 2 2" xfId="36284" xr:uid="{00000000-0005-0000-0000-0000BC8D0000}"/>
    <cellStyle name="常规 2 5 4 7 3 2 3" xfId="36285" xr:uid="{00000000-0005-0000-0000-0000BD8D0000}"/>
    <cellStyle name="常规 2 5 4 7 3 2 4" xfId="36286" xr:uid="{00000000-0005-0000-0000-0000BE8D0000}"/>
    <cellStyle name="常规 2 5 4 7 3 3" xfId="36287" xr:uid="{00000000-0005-0000-0000-0000BF8D0000}"/>
    <cellStyle name="常规 2 5 4 7 3 4" xfId="36288" xr:uid="{00000000-0005-0000-0000-0000C08D0000}"/>
    <cellStyle name="常规 2 5 4 7 3 5" xfId="36289" xr:uid="{00000000-0005-0000-0000-0000C18D0000}"/>
    <cellStyle name="常规 2 5 4 7 4" xfId="36290" xr:uid="{00000000-0005-0000-0000-0000C28D0000}"/>
    <cellStyle name="常规 2 5 4 7 4 2" xfId="36291" xr:uid="{00000000-0005-0000-0000-0000C38D0000}"/>
    <cellStyle name="常规 2 5 4 7 4 2 2" xfId="36292" xr:uid="{00000000-0005-0000-0000-0000C48D0000}"/>
    <cellStyle name="常规 2 5 4 7 4 2 3" xfId="36293" xr:uid="{00000000-0005-0000-0000-0000C58D0000}"/>
    <cellStyle name="常规 2 5 4 7 4 2 4" xfId="36294" xr:uid="{00000000-0005-0000-0000-0000C68D0000}"/>
    <cellStyle name="常规 2 5 4 7 4 3" xfId="36295" xr:uid="{00000000-0005-0000-0000-0000C78D0000}"/>
    <cellStyle name="常规 2 5 4 7 4 4" xfId="36296" xr:uid="{00000000-0005-0000-0000-0000C88D0000}"/>
    <cellStyle name="常规 2 5 4 7 4 5" xfId="36297" xr:uid="{00000000-0005-0000-0000-0000C98D0000}"/>
    <cellStyle name="常规 2 5 4 7 5" xfId="36298" xr:uid="{00000000-0005-0000-0000-0000CA8D0000}"/>
    <cellStyle name="常规 2 5 4 7 5 2" xfId="36299" xr:uid="{00000000-0005-0000-0000-0000CB8D0000}"/>
    <cellStyle name="常规 2 5 4 7 5 3" xfId="36300" xr:uid="{00000000-0005-0000-0000-0000CC8D0000}"/>
    <cellStyle name="常规 2 5 4 7 5 4" xfId="36301" xr:uid="{00000000-0005-0000-0000-0000CD8D0000}"/>
    <cellStyle name="常规 2 5 4 7 6" xfId="36302" xr:uid="{00000000-0005-0000-0000-0000CE8D0000}"/>
    <cellStyle name="常规 2 5 4 7 7" xfId="36303" xr:uid="{00000000-0005-0000-0000-0000CF8D0000}"/>
    <cellStyle name="常规 2 5 4 7 8" xfId="36304" xr:uid="{00000000-0005-0000-0000-0000D08D0000}"/>
    <cellStyle name="常规 2 5 4 7 9" xfId="36305" xr:uid="{00000000-0005-0000-0000-0000D18D0000}"/>
    <cellStyle name="常规 2 5 4 8" xfId="36306" xr:uid="{00000000-0005-0000-0000-0000D28D0000}"/>
    <cellStyle name="常规 2 5 4 8 2" xfId="36307" xr:uid="{00000000-0005-0000-0000-0000D38D0000}"/>
    <cellStyle name="常规 2 5 4 8 2 2" xfId="36308" xr:uid="{00000000-0005-0000-0000-0000D48D0000}"/>
    <cellStyle name="常规 2 5 4 8 2 2 2" xfId="36309" xr:uid="{00000000-0005-0000-0000-0000D58D0000}"/>
    <cellStyle name="常规 2 5 4 8 2 2 2 2" xfId="36310" xr:uid="{00000000-0005-0000-0000-0000D68D0000}"/>
    <cellStyle name="常规 2 5 4 8 2 2 2 2 2" xfId="36311" xr:uid="{00000000-0005-0000-0000-0000D78D0000}"/>
    <cellStyle name="常规 2 5 4 8 2 2 2 2 3" xfId="36312" xr:uid="{00000000-0005-0000-0000-0000D88D0000}"/>
    <cellStyle name="常规 2 5 4 8 2 2 2 2 4" xfId="36313" xr:uid="{00000000-0005-0000-0000-0000D98D0000}"/>
    <cellStyle name="常规 2 5 4 8 2 2 2 3" xfId="36314" xr:uid="{00000000-0005-0000-0000-0000DA8D0000}"/>
    <cellStyle name="常规 2 5 4 8 2 2 2 4" xfId="36315" xr:uid="{00000000-0005-0000-0000-0000DB8D0000}"/>
    <cellStyle name="常规 2 5 4 8 2 2 2 5" xfId="36316" xr:uid="{00000000-0005-0000-0000-0000DC8D0000}"/>
    <cellStyle name="常规 2 5 4 8 2 2 3" xfId="36317" xr:uid="{00000000-0005-0000-0000-0000DD8D0000}"/>
    <cellStyle name="常规 2 5 4 8 2 2 3 2" xfId="36318" xr:uid="{00000000-0005-0000-0000-0000DE8D0000}"/>
    <cellStyle name="常规 2 5 4 8 2 2 3 2 2" xfId="36319" xr:uid="{00000000-0005-0000-0000-0000DF8D0000}"/>
    <cellStyle name="常规 2 5 4 8 2 2 3 2 3" xfId="36320" xr:uid="{00000000-0005-0000-0000-0000E08D0000}"/>
    <cellStyle name="常规 2 5 4 8 2 2 3 2 4" xfId="36321" xr:uid="{00000000-0005-0000-0000-0000E18D0000}"/>
    <cellStyle name="常规 2 5 4 8 2 2 3 3" xfId="36322" xr:uid="{00000000-0005-0000-0000-0000E28D0000}"/>
    <cellStyle name="常规 2 5 4 8 2 2 3 4" xfId="36323" xr:uid="{00000000-0005-0000-0000-0000E38D0000}"/>
    <cellStyle name="常规 2 5 4 8 2 2 3 5" xfId="36324" xr:uid="{00000000-0005-0000-0000-0000E48D0000}"/>
    <cellStyle name="常规 2 5 4 8 2 2 4" xfId="36325" xr:uid="{00000000-0005-0000-0000-0000E58D0000}"/>
    <cellStyle name="常规 2 5 4 8 2 2 4 2" xfId="36326" xr:uid="{00000000-0005-0000-0000-0000E68D0000}"/>
    <cellStyle name="常规 2 5 4 8 2 2 4 3" xfId="36327" xr:uid="{00000000-0005-0000-0000-0000E78D0000}"/>
    <cellStyle name="常规 2 5 4 8 2 2 4 4" xfId="36328" xr:uid="{00000000-0005-0000-0000-0000E88D0000}"/>
    <cellStyle name="常规 2 5 4 8 2 2 5" xfId="36329" xr:uid="{00000000-0005-0000-0000-0000E98D0000}"/>
    <cellStyle name="常规 2 5 4 8 2 2 6" xfId="36330" xr:uid="{00000000-0005-0000-0000-0000EA8D0000}"/>
    <cellStyle name="常规 2 5 4 8 2 2 7" xfId="36331" xr:uid="{00000000-0005-0000-0000-0000EB8D0000}"/>
    <cellStyle name="常规 2 5 4 8 2 3" xfId="36332" xr:uid="{00000000-0005-0000-0000-0000EC8D0000}"/>
    <cellStyle name="常规 2 5 4 8 2 3 2" xfId="36333" xr:uid="{00000000-0005-0000-0000-0000ED8D0000}"/>
    <cellStyle name="常规 2 5 4 8 2 3 2 2" xfId="36334" xr:uid="{00000000-0005-0000-0000-0000EE8D0000}"/>
    <cellStyle name="常规 2 5 4 8 2 3 2 3" xfId="36335" xr:uid="{00000000-0005-0000-0000-0000EF8D0000}"/>
    <cellStyle name="常规 2 5 4 8 2 3 2 4" xfId="36336" xr:uid="{00000000-0005-0000-0000-0000F08D0000}"/>
    <cellStyle name="常规 2 5 4 8 2 3 3" xfId="36337" xr:uid="{00000000-0005-0000-0000-0000F18D0000}"/>
    <cellStyle name="常规 2 5 4 8 2 3 4" xfId="36338" xr:uid="{00000000-0005-0000-0000-0000F28D0000}"/>
    <cellStyle name="常规 2 5 4 8 2 3 5" xfId="36339" xr:uid="{00000000-0005-0000-0000-0000F38D0000}"/>
    <cellStyle name="常规 2 5 4 8 2 4" xfId="36340" xr:uid="{00000000-0005-0000-0000-0000F48D0000}"/>
    <cellStyle name="常规 2 5 4 8 2 4 2" xfId="36341" xr:uid="{00000000-0005-0000-0000-0000F58D0000}"/>
    <cellStyle name="常规 2 5 4 8 2 4 2 2" xfId="36342" xr:uid="{00000000-0005-0000-0000-0000F68D0000}"/>
    <cellStyle name="常规 2 5 4 8 2 4 2 3" xfId="36343" xr:uid="{00000000-0005-0000-0000-0000F78D0000}"/>
    <cellStyle name="常规 2 5 4 8 2 4 2 4" xfId="36344" xr:uid="{00000000-0005-0000-0000-0000F88D0000}"/>
    <cellStyle name="常规 2 5 4 8 2 4 3" xfId="36345" xr:uid="{00000000-0005-0000-0000-0000F98D0000}"/>
    <cellStyle name="常规 2 5 4 8 2 4 4" xfId="36346" xr:uid="{00000000-0005-0000-0000-0000FA8D0000}"/>
    <cellStyle name="常规 2 5 4 8 2 4 5" xfId="36347" xr:uid="{00000000-0005-0000-0000-0000FB8D0000}"/>
    <cellStyle name="常规 2 5 4 8 2 5" xfId="36348" xr:uid="{00000000-0005-0000-0000-0000FC8D0000}"/>
    <cellStyle name="常规 2 5 4 8 2 5 2" xfId="36349" xr:uid="{00000000-0005-0000-0000-0000FD8D0000}"/>
    <cellStyle name="常规 2 5 4 8 2 5 3" xfId="36350" xr:uid="{00000000-0005-0000-0000-0000FE8D0000}"/>
    <cellStyle name="常规 2 5 4 8 2 5 4" xfId="36351" xr:uid="{00000000-0005-0000-0000-0000FF8D0000}"/>
    <cellStyle name="常规 2 5 4 8 2 6" xfId="36352" xr:uid="{00000000-0005-0000-0000-0000008E0000}"/>
    <cellStyle name="常规 2 5 4 8 2 7" xfId="36353" xr:uid="{00000000-0005-0000-0000-0000018E0000}"/>
    <cellStyle name="常规 2 5 4 8 2 8" xfId="36354" xr:uid="{00000000-0005-0000-0000-0000028E0000}"/>
    <cellStyle name="常规 2 5 4 8 2 9" xfId="36355" xr:uid="{00000000-0005-0000-0000-0000038E0000}"/>
    <cellStyle name="常规 2 5 4 8 3" xfId="36356" xr:uid="{00000000-0005-0000-0000-0000048E0000}"/>
    <cellStyle name="常规 2 5 4 8 3 2" xfId="36357" xr:uid="{00000000-0005-0000-0000-0000058E0000}"/>
    <cellStyle name="常规 2 5 4 8 3 2 2" xfId="36358" xr:uid="{00000000-0005-0000-0000-0000068E0000}"/>
    <cellStyle name="常规 2 5 4 8 3 2 3" xfId="36359" xr:uid="{00000000-0005-0000-0000-0000078E0000}"/>
    <cellStyle name="常规 2 5 4 8 3 2 4" xfId="36360" xr:uid="{00000000-0005-0000-0000-0000088E0000}"/>
    <cellStyle name="常规 2 5 4 8 3 3" xfId="36361" xr:uid="{00000000-0005-0000-0000-0000098E0000}"/>
    <cellStyle name="常规 2 5 4 8 3 4" xfId="36362" xr:uid="{00000000-0005-0000-0000-00000A8E0000}"/>
    <cellStyle name="常规 2 5 4 8 3 5" xfId="36363" xr:uid="{00000000-0005-0000-0000-00000B8E0000}"/>
    <cellStyle name="常规 2 5 4 8 4" xfId="36364" xr:uid="{00000000-0005-0000-0000-00000C8E0000}"/>
    <cellStyle name="常规 2 5 4 8 4 2" xfId="36365" xr:uid="{00000000-0005-0000-0000-00000D8E0000}"/>
    <cellStyle name="常规 2 5 4 8 4 2 2" xfId="36366" xr:uid="{00000000-0005-0000-0000-00000E8E0000}"/>
    <cellStyle name="常规 2 5 4 8 4 2 3" xfId="36367" xr:uid="{00000000-0005-0000-0000-00000F8E0000}"/>
    <cellStyle name="常规 2 5 4 8 4 2 4" xfId="36368" xr:uid="{00000000-0005-0000-0000-0000108E0000}"/>
    <cellStyle name="常规 2 5 4 8 4 3" xfId="36369" xr:uid="{00000000-0005-0000-0000-0000118E0000}"/>
    <cellStyle name="常规 2 5 4 8 4 4" xfId="36370" xr:uid="{00000000-0005-0000-0000-0000128E0000}"/>
    <cellStyle name="常规 2 5 4 8 4 5" xfId="36371" xr:uid="{00000000-0005-0000-0000-0000138E0000}"/>
    <cellStyle name="常规 2 5 4 8 5" xfId="36372" xr:uid="{00000000-0005-0000-0000-0000148E0000}"/>
    <cellStyle name="常规 2 5 4 8 5 2" xfId="36373" xr:uid="{00000000-0005-0000-0000-0000158E0000}"/>
    <cellStyle name="常规 2 5 4 8 5 3" xfId="36374" xr:uid="{00000000-0005-0000-0000-0000168E0000}"/>
    <cellStyle name="常规 2 5 4 8 5 4" xfId="36375" xr:uid="{00000000-0005-0000-0000-0000178E0000}"/>
    <cellStyle name="常规 2 5 4 8 6" xfId="36376" xr:uid="{00000000-0005-0000-0000-0000188E0000}"/>
    <cellStyle name="常规 2 5 4 8 7" xfId="36377" xr:uid="{00000000-0005-0000-0000-0000198E0000}"/>
    <cellStyle name="常规 2 5 4 8 8" xfId="36378" xr:uid="{00000000-0005-0000-0000-00001A8E0000}"/>
    <cellStyle name="常规 2 5 4 8 9" xfId="36379" xr:uid="{00000000-0005-0000-0000-00001B8E0000}"/>
    <cellStyle name="常规 2 5 4 9" xfId="36380" xr:uid="{00000000-0005-0000-0000-00001C8E0000}"/>
    <cellStyle name="常规 2 5 4 9 2" xfId="36381" xr:uid="{00000000-0005-0000-0000-00001D8E0000}"/>
    <cellStyle name="常规 2 5 4 9 2 2" xfId="36382" xr:uid="{00000000-0005-0000-0000-00001E8E0000}"/>
    <cellStyle name="常规 2 5 4 9 2 2 2" xfId="36383" xr:uid="{00000000-0005-0000-0000-00001F8E0000}"/>
    <cellStyle name="常规 2 5 4 9 2 2 2 2" xfId="36384" xr:uid="{00000000-0005-0000-0000-0000208E0000}"/>
    <cellStyle name="常规 2 5 4 9 2 2 2 2 2" xfId="36385" xr:uid="{00000000-0005-0000-0000-0000218E0000}"/>
    <cellStyle name="常规 2 5 4 9 2 2 2 2 3" xfId="36386" xr:uid="{00000000-0005-0000-0000-0000228E0000}"/>
    <cellStyle name="常规 2 5 4 9 2 2 2 2 4" xfId="36387" xr:uid="{00000000-0005-0000-0000-0000238E0000}"/>
    <cellStyle name="常规 2 5 4 9 2 2 2 3" xfId="36388" xr:uid="{00000000-0005-0000-0000-0000248E0000}"/>
    <cellStyle name="常规 2 5 4 9 2 2 2 4" xfId="36389" xr:uid="{00000000-0005-0000-0000-0000258E0000}"/>
    <cellStyle name="常规 2 5 4 9 2 2 2 5" xfId="36390" xr:uid="{00000000-0005-0000-0000-0000268E0000}"/>
    <cellStyle name="常规 2 5 4 9 2 2 3" xfId="36391" xr:uid="{00000000-0005-0000-0000-0000278E0000}"/>
    <cellStyle name="常规 2 5 4 9 2 2 3 2" xfId="36392" xr:uid="{00000000-0005-0000-0000-0000288E0000}"/>
    <cellStyle name="常规 2 5 4 9 2 2 3 2 2" xfId="36393" xr:uid="{00000000-0005-0000-0000-0000298E0000}"/>
    <cellStyle name="常规 2 5 4 9 2 2 3 2 3" xfId="36394" xr:uid="{00000000-0005-0000-0000-00002A8E0000}"/>
    <cellStyle name="常规 2 5 4 9 2 2 3 2 4" xfId="36395" xr:uid="{00000000-0005-0000-0000-00002B8E0000}"/>
    <cellStyle name="常规 2 5 4 9 2 2 3 3" xfId="36396" xr:uid="{00000000-0005-0000-0000-00002C8E0000}"/>
    <cellStyle name="常规 2 5 4 9 2 2 3 4" xfId="36397" xr:uid="{00000000-0005-0000-0000-00002D8E0000}"/>
    <cellStyle name="常规 2 5 4 9 2 2 3 5" xfId="36398" xr:uid="{00000000-0005-0000-0000-00002E8E0000}"/>
    <cellStyle name="常规 2 5 4 9 2 2 4" xfId="36399" xr:uid="{00000000-0005-0000-0000-00002F8E0000}"/>
    <cellStyle name="常规 2 5 4 9 2 2 4 2" xfId="36400" xr:uid="{00000000-0005-0000-0000-0000308E0000}"/>
    <cellStyle name="常规 2 5 4 9 2 2 4 3" xfId="36401" xr:uid="{00000000-0005-0000-0000-0000318E0000}"/>
    <cellStyle name="常规 2 5 4 9 2 2 4 4" xfId="36402" xr:uid="{00000000-0005-0000-0000-0000328E0000}"/>
    <cellStyle name="常规 2 5 4 9 2 2 5" xfId="36403" xr:uid="{00000000-0005-0000-0000-0000338E0000}"/>
    <cellStyle name="常规 2 5 4 9 2 2 6" xfId="36404" xr:uid="{00000000-0005-0000-0000-0000348E0000}"/>
    <cellStyle name="常规 2 5 4 9 2 2 7" xfId="36405" xr:uid="{00000000-0005-0000-0000-0000358E0000}"/>
    <cellStyle name="常规 2 5 4 9 2 3" xfId="36406" xr:uid="{00000000-0005-0000-0000-0000368E0000}"/>
    <cellStyle name="常规 2 5 4 9 2 3 2" xfId="36407" xr:uid="{00000000-0005-0000-0000-0000378E0000}"/>
    <cellStyle name="常规 2 5 4 9 2 3 2 2" xfId="36408" xr:uid="{00000000-0005-0000-0000-0000388E0000}"/>
    <cellStyle name="常规 2 5 4 9 2 3 2 3" xfId="36409" xr:uid="{00000000-0005-0000-0000-0000398E0000}"/>
    <cellStyle name="常规 2 5 4 9 2 3 2 4" xfId="36410" xr:uid="{00000000-0005-0000-0000-00003A8E0000}"/>
    <cellStyle name="常规 2 5 4 9 2 3 3" xfId="36411" xr:uid="{00000000-0005-0000-0000-00003B8E0000}"/>
    <cellStyle name="常规 2 5 4 9 2 3 4" xfId="36412" xr:uid="{00000000-0005-0000-0000-00003C8E0000}"/>
    <cellStyle name="常规 2 5 4 9 2 3 5" xfId="36413" xr:uid="{00000000-0005-0000-0000-00003D8E0000}"/>
    <cellStyle name="常规 2 5 4 9 2 4" xfId="36414" xr:uid="{00000000-0005-0000-0000-00003E8E0000}"/>
    <cellStyle name="常规 2 5 4 9 2 4 2" xfId="36415" xr:uid="{00000000-0005-0000-0000-00003F8E0000}"/>
    <cellStyle name="常规 2 5 4 9 2 4 2 2" xfId="36416" xr:uid="{00000000-0005-0000-0000-0000408E0000}"/>
    <cellStyle name="常规 2 5 4 9 2 4 2 3" xfId="36417" xr:uid="{00000000-0005-0000-0000-0000418E0000}"/>
    <cellStyle name="常规 2 5 4 9 2 4 2 4" xfId="36418" xr:uid="{00000000-0005-0000-0000-0000428E0000}"/>
    <cellStyle name="常规 2 5 4 9 2 4 3" xfId="36419" xr:uid="{00000000-0005-0000-0000-0000438E0000}"/>
    <cellStyle name="常规 2 5 4 9 2 4 4" xfId="36420" xr:uid="{00000000-0005-0000-0000-0000448E0000}"/>
    <cellStyle name="常规 2 5 4 9 2 4 5" xfId="36421" xr:uid="{00000000-0005-0000-0000-0000458E0000}"/>
    <cellStyle name="常规 2 5 4 9 2 5" xfId="36422" xr:uid="{00000000-0005-0000-0000-0000468E0000}"/>
    <cellStyle name="常规 2 5 4 9 2 5 2" xfId="36423" xr:uid="{00000000-0005-0000-0000-0000478E0000}"/>
    <cellStyle name="常规 2 5 4 9 2 5 3" xfId="36424" xr:uid="{00000000-0005-0000-0000-0000488E0000}"/>
    <cellStyle name="常规 2 5 4 9 2 5 4" xfId="36425" xr:uid="{00000000-0005-0000-0000-0000498E0000}"/>
    <cellStyle name="常规 2 5 4 9 2 6" xfId="36426" xr:uid="{00000000-0005-0000-0000-00004A8E0000}"/>
    <cellStyle name="常规 2 5 4 9 2 7" xfId="36427" xr:uid="{00000000-0005-0000-0000-00004B8E0000}"/>
    <cellStyle name="常规 2 5 4 9 2 8" xfId="36428" xr:uid="{00000000-0005-0000-0000-00004C8E0000}"/>
    <cellStyle name="常规 2 5 4 9 3" xfId="36429" xr:uid="{00000000-0005-0000-0000-00004D8E0000}"/>
    <cellStyle name="常规 2 5 4 9 3 2" xfId="36430" xr:uid="{00000000-0005-0000-0000-00004E8E0000}"/>
    <cellStyle name="常规 2 5 4 9 3 2 2" xfId="36431" xr:uid="{00000000-0005-0000-0000-00004F8E0000}"/>
    <cellStyle name="常规 2 5 4 9 3 2 3" xfId="36432" xr:uid="{00000000-0005-0000-0000-0000508E0000}"/>
    <cellStyle name="常规 2 5 4 9 3 2 4" xfId="36433" xr:uid="{00000000-0005-0000-0000-0000518E0000}"/>
    <cellStyle name="常规 2 5 4 9 3 3" xfId="36434" xr:uid="{00000000-0005-0000-0000-0000528E0000}"/>
    <cellStyle name="常规 2 5 4 9 3 4" xfId="36435" xr:uid="{00000000-0005-0000-0000-0000538E0000}"/>
    <cellStyle name="常规 2 5 4 9 3 5" xfId="36436" xr:uid="{00000000-0005-0000-0000-0000548E0000}"/>
    <cellStyle name="常规 2 5 4 9 4" xfId="36437" xr:uid="{00000000-0005-0000-0000-0000558E0000}"/>
    <cellStyle name="常规 2 5 4 9 4 2" xfId="36438" xr:uid="{00000000-0005-0000-0000-0000568E0000}"/>
    <cellStyle name="常规 2 5 4 9 4 2 2" xfId="36439" xr:uid="{00000000-0005-0000-0000-0000578E0000}"/>
    <cellStyle name="常规 2 5 4 9 4 2 3" xfId="36440" xr:uid="{00000000-0005-0000-0000-0000588E0000}"/>
    <cellStyle name="常规 2 5 4 9 4 2 4" xfId="36441" xr:uid="{00000000-0005-0000-0000-0000598E0000}"/>
    <cellStyle name="常规 2 5 4 9 4 3" xfId="36442" xr:uid="{00000000-0005-0000-0000-00005A8E0000}"/>
    <cellStyle name="常规 2 5 4 9 4 4" xfId="36443" xr:uid="{00000000-0005-0000-0000-00005B8E0000}"/>
    <cellStyle name="常规 2 5 4 9 4 5" xfId="36444" xr:uid="{00000000-0005-0000-0000-00005C8E0000}"/>
    <cellStyle name="常规 2 5 4 9 5" xfId="36445" xr:uid="{00000000-0005-0000-0000-00005D8E0000}"/>
    <cellStyle name="常规 2 5 4 9 5 2" xfId="36446" xr:uid="{00000000-0005-0000-0000-00005E8E0000}"/>
    <cellStyle name="常规 2 5 4 9 5 3" xfId="36447" xr:uid="{00000000-0005-0000-0000-00005F8E0000}"/>
    <cellStyle name="常规 2 5 4 9 5 4" xfId="36448" xr:uid="{00000000-0005-0000-0000-0000608E0000}"/>
    <cellStyle name="常规 2 5 4 9 6" xfId="36449" xr:uid="{00000000-0005-0000-0000-0000618E0000}"/>
    <cellStyle name="常规 2 5 4 9 7" xfId="36450" xr:uid="{00000000-0005-0000-0000-0000628E0000}"/>
    <cellStyle name="常规 2 5 4 9 8" xfId="36451" xr:uid="{00000000-0005-0000-0000-0000638E0000}"/>
    <cellStyle name="常规 2 5 5" xfId="36452" xr:uid="{00000000-0005-0000-0000-0000648E0000}"/>
    <cellStyle name="常规 2 5 5 10" xfId="36453" xr:uid="{00000000-0005-0000-0000-0000658E0000}"/>
    <cellStyle name="常规 2 5 5 2" xfId="36454" xr:uid="{00000000-0005-0000-0000-0000668E0000}"/>
    <cellStyle name="常规 2 5 5 2 10" xfId="36455" xr:uid="{00000000-0005-0000-0000-0000678E0000}"/>
    <cellStyle name="常规 2 5 5 2 2" xfId="36456" xr:uid="{00000000-0005-0000-0000-0000688E0000}"/>
    <cellStyle name="常规 2 5 5 2 2 2" xfId="36457" xr:uid="{00000000-0005-0000-0000-0000698E0000}"/>
    <cellStyle name="常规 2 5 5 2 2 2 2" xfId="36458" xr:uid="{00000000-0005-0000-0000-00006A8E0000}"/>
    <cellStyle name="常规 2 5 5 2 2 2 2 2" xfId="36459" xr:uid="{00000000-0005-0000-0000-00006B8E0000}"/>
    <cellStyle name="常规 2 5 5 2 2 2 2 3" xfId="36460" xr:uid="{00000000-0005-0000-0000-00006C8E0000}"/>
    <cellStyle name="常规 2 5 5 2 2 2 2 4" xfId="36461" xr:uid="{00000000-0005-0000-0000-00006D8E0000}"/>
    <cellStyle name="常规 2 5 5 2 2 2 3" xfId="36462" xr:uid="{00000000-0005-0000-0000-00006E8E0000}"/>
    <cellStyle name="常规 2 5 5 2 2 2 4" xfId="36463" xr:uid="{00000000-0005-0000-0000-00006F8E0000}"/>
    <cellStyle name="常规 2 5 5 2 2 2 5" xfId="36464" xr:uid="{00000000-0005-0000-0000-0000708E0000}"/>
    <cellStyle name="常规 2 5 5 2 2 2 6" xfId="36465" xr:uid="{00000000-0005-0000-0000-0000718E0000}"/>
    <cellStyle name="常规 2 5 5 2 2 3" xfId="36466" xr:uid="{00000000-0005-0000-0000-0000728E0000}"/>
    <cellStyle name="常规 2 5 5 2 2 3 2" xfId="36467" xr:uid="{00000000-0005-0000-0000-0000738E0000}"/>
    <cellStyle name="常规 2 5 5 2 2 3 2 2" xfId="36468" xr:uid="{00000000-0005-0000-0000-0000748E0000}"/>
    <cellStyle name="常规 2 5 5 2 2 3 2 3" xfId="36469" xr:uid="{00000000-0005-0000-0000-0000758E0000}"/>
    <cellStyle name="常规 2 5 5 2 2 3 2 4" xfId="36470" xr:uid="{00000000-0005-0000-0000-0000768E0000}"/>
    <cellStyle name="常规 2 5 5 2 2 3 3" xfId="36471" xr:uid="{00000000-0005-0000-0000-0000778E0000}"/>
    <cellStyle name="常规 2 5 5 2 2 3 4" xfId="36472" xr:uid="{00000000-0005-0000-0000-0000788E0000}"/>
    <cellStyle name="常规 2 5 5 2 2 3 5" xfId="36473" xr:uid="{00000000-0005-0000-0000-0000798E0000}"/>
    <cellStyle name="常规 2 5 5 2 2 4" xfId="36474" xr:uid="{00000000-0005-0000-0000-00007A8E0000}"/>
    <cellStyle name="常规 2 5 5 2 2 4 2" xfId="36475" xr:uid="{00000000-0005-0000-0000-00007B8E0000}"/>
    <cellStyle name="常规 2 5 5 2 2 4 3" xfId="36476" xr:uid="{00000000-0005-0000-0000-00007C8E0000}"/>
    <cellStyle name="常规 2 5 5 2 2 4 4" xfId="36477" xr:uid="{00000000-0005-0000-0000-00007D8E0000}"/>
    <cellStyle name="常规 2 5 5 2 2 5" xfId="36478" xr:uid="{00000000-0005-0000-0000-00007E8E0000}"/>
    <cellStyle name="常规 2 5 5 2 2 6" xfId="36479" xr:uid="{00000000-0005-0000-0000-00007F8E0000}"/>
    <cellStyle name="常规 2 5 5 2 2 7" xfId="36480" xr:uid="{00000000-0005-0000-0000-0000808E0000}"/>
    <cellStyle name="常规 2 5 5 2 2 8" xfId="36481" xr:uid="{00000000-0005-0000-0000-0000818E0000}"/>
    <cellStyle name="常规 2 5 5 2 2 8 2" xfId="36482" xr:uid="{00000000-0005-0000-0000-0000828E0000}"/>
    <cellStyle name="常规 2 5 5 2 2 9" xfId="36483" xr:uid="{00000000-0005-0000-0000-0000838E0000}"/>
    <cellStyle name="常规 2 5 5 2 3" xfId="36484" xr:uid="{00000000-0005-0000-0000-0000848E0000}"/>
    <cellStyle name="常规 2 5 5 2 3 2" xfId="36485" xr:uid="{00000000-0005-0000-0000-0000858E0000}"/>
    <cellStyle name="常规 2 5 5 2 3 2 2" xfId="36486" xr:uid="{00000000-0005-0000-0000-0000868E0000}"/>
    <cellStyle name="常规 2 5 5 2 3 2 3" xfId="36487" xr:uid="{00000000-0005-0000-0000-0000878E0000}"/>
    <cellStyle name="常规 2 5 5 2 3 2 4" xfId="36488" xr:uid="{00000000-0005-0000-0000-0000888E0000}"/>
    <cellStyle name="常规 2 5 5 2 3 2 5" xfId="36489" xr:uid="{00000000-0005-0000-0000-0000898E0000}"/>
    <cellStyle name="常规 2 5 5 2 3 3" xfId="36490" xr:uid="{00000000-0005-0000-0000-00008A8E0000}"/>
    <cellStyle name="常规 2 5 5 2 3 4" xfId="36491" xr:uid="{00000000-0005-0000-0000-00008B8E0000}"/>
    <cellStyle name="常规 2 5 5 2 3 5" xfId="36492" xr:uid="{00000000-0005-0000-0000-00008C8E0000}"/>
    <cellStyle name="常规 2 5 5 2 3 6" xfId="36493" xr:uid="{00000000-0005-0000-0000-00008D8E0000}"/>
    <cellStyle name="常规 2 5 5 2 4" xfId="36494" xr:uid="{00000000-0005-0000-0000-00008E8E0000}"/>
    <cellStyle name="常规 2 5 5 2 4 2" xfId="36495" xr:uid="{00000000-0005-0000-0000-00008F8E0000}"/>
    <cellStyle name="常规 2 5 5 2 4 2 2" xfId="36496" xr:uid="{00000000-0005-0000-0000-0000908E0000}"/>
    <cellStyle name="常规 2 5 5 2 4 2 3" xfId="36497" xr:uid="{00000000-0005-0000-0000-0000918E0000}"/>
    <cellStyle name="常规 2 5 5 2 4 2 4" xfId="36498" xr:uid="{00000000-0005-0000-0000-0000928E0000}"/>
    <cellStyle name="常规 2 5 5 2 4 2 5" xfId="36499" xr:uid="{00000000-0005-0000-0000-0000938E0000}"/>
    <cellStyle name="常规 2 5 5 2 4 3" xfId="36500" xr:uid="{00000000-0005-0000-0000-0000948E0000}"/>
    <cellStyle name="常规 2 5 5 2 4 4" xfId="36501" xr:uid="{00000000-0005-0000-0000-0000958E0000}"/>
    <cellStyle name="常规 2 5 5 2 4 5" xfId="36502" xr:uid="{00000000-0005-0000-0000-0000968E0000}"/>
    <cellStyle name="常规 2 5 5 2 4 6" xfId="36503" xr:uid="{00000000-0005-0000-0000-0000978E0000}"/>
    <cellStyle name="常规 2 5 5 2 5" xfId="36504" xr:uid="{00000000-0005-0000-0000-0000988E0000}"/>
    <cellStyle name="常规 2 5 5 2 5 2" xfId="36505" xr:uid="{00000000-0005-0000-0000-0000998E0000}"/>
    <cellStyle name="常规 2 5 5 2 5 3" xfId="36506" xr:uid="{00000000-0005-0000-0000-00009A8E0000}"/>
    <cellStyle name="常规 2 5 5 2 5 4" xfId="36507" xr:uid="{00000000-0005-0000-0000-00009B8E0000}"/>
    <cellStyle name="常规 2 5 5 2 5 5" xfId="36508" xr:uid="{00000000-0005-0000-0000-00009C8E0000}"/>
    <cellStyle name="常规 2 5 5 2 6" xfId="36509" xr:uid="{00000000-0005-0000-0000-00009D8E0000}"/>
    <cellStyle name="常规 2 5 5 2 7" xfId="36510" xr:uid="{00000000-0005-0000-0000-00009E8E0000}"/>
    <cellStyle name="常规 2 5 5 2 8" xfId="36511" xr:uid="{00000000-0005-0000-0000-00009F8E0000}"/>
    <cellStyle name="常规 2 5 5 2 9" xfId="36512" xr:uid="{00000000-0005-0000-0000-0000A08E0000}"/>
    <cellStyle name="常规 2 5 5 2 9 2" xfId="36513" xr:uid="{00000000-0005-0000-0000-0000A18E0000}"/>
    <cellStyle name="常规 2 5 5 3" xfId="36514" xr:uid="{00000000-0005-0000-0000-0000A28E0000}"/>
    <cellStyle name="常规 2 5 5 3 2" xfId="36515" xr:uid="{00000000-0005-0000-0000-0000A38E0000}"/>
    <cellStyle name="常规 2 5 5 3 2 2" xfId="36516" xr:uid="{00000000-0005-0000-0000-0000A48E0000}"/>
    <cellStyle name="常规 2 5 5 3 2 3" xfId="36517" xr:uid="{00000000-0005-0000-0000-0000A58E0000}"/>
    <cellStyle name="常规 2 5 5 3 2 4" xfId="36518" xr:uid="{00000000-0005-0000-0000-0000A68E0000}"/>
    <cellStyle name="常规 2 5 5 3 3" xfId="36519" xr:uid="{00000000-0005-0000-0000-0000A78E0000}"/>
    <cellStyle name="常规 2 5 5 3 4" xfId="36520" xr:uid="{00000000-0005-0000-0000-0000A88E0000}"/>
    <cellStyle name="常规 2 5 5 3 5" xfId="36521" xr:uid="{00000000-0005-0000-0000-0000A98E0000}"/>
    <cellStyle name="常规 2 5 5 3 6" xfId="36522" xr:uid="{00000000-0005-0000-0000-0000AA8E0000}"/>
    <cellStyle name="常规 2 5 5 3 6 2" xfId="36523" xr:uid="{00000000-0005-0000-0000-0000AB8E0000}"/>
    <cellStyle name="常规 2 5 5 4" xfId="36524" xr:uid="{00000000-0005-0000-0000-0000AC8E0000}"/>
    <cellStyle name="常规 2 5 5 4 2" xfId="36525" xr:uid="{00000000-0005-0000-0000-0000AD8E0000}"/>
    <cellStyle name="常规 2 5 5 4 2 2" xfId="36526" xr:uid="{00000000-0005-0000-0000-0000AE8E0000}"/>
    <cellStyle name="常规 2 5 5 4 2 3" xfId="36527" xr:uid="{00000000-0005-0000-0000-0000AF8E0000}"/>
    <cellStyle name="常规 2 5 5 4 2 4" xfId="36528" xr:uid="{00000000-0005-0000-0000-0000B08E0000}"/>
    <cellStyle name="常规 2 5 5 4 2 5" xfId="36529" xr:uid="{00000000-0005-0000-0000-0000B18E0000}"/>
    <cellStyle name="常规 2 5 5 4 3" xfId="36530" xr:uid="{00000000-0005-0000-0000-0000B28E0000}"/>
    <cellStyle name="常规 2 5 5 4 4" xfId="36531" xr:uid="{00000000-0005-0000-0000-0000B38E0000}"/>
    <cellStyle name="常规 2 5 5 4 5" xfId="36532" xr:uid="{00000000-0005-0000-0000-0000B48E0000}"/>
    <cellStyle name="常规 2 5 5 4 6" xfId="36533" xr:uid="{00000000-0005-0000-0000-0000B58E0000}"/>
    <cellStyle name="常规 2 5 5 5" xfId="36534" xr:uid="{00000000-0005-0000-0000-0000B68E0000}"/>
    <cellStyle name="常规 2 5 5 5 2" xfId="36535" xr:uid="{00000000-0005-0000-0000-0000B78E0000}"/>
    <cellStyle name="常规 2 5 5 5 2 2" xfId="36536" xr:uid="{00000000-0005-0000-0000-0000B88E0000}"/>
    <cellStyle name="常规 2 5 5 5 3" xfId="36537" xr:uid="{00000000-0005-0000-0000-0000B98E0000}"/>
    <cellStyle name="常规 2 5 5 5 4" xfId="36538" xr:uid="{00000000-0005-0000-0000-0000BA8E0000}"/>
    <cellStyle name="常规 2 5 5 5 5" xfId="36539" xr:uid="{00000000-0005-0000-0000-0000BB8E0000}"/>
    <cellStyle name="常规 2 5 5 6" xfId="36540" xr:uid="{00000000-0005-0000-0000-0000BC8E0000}"/>
    <cellStyle name="常规 2 5 5 7" xfId="36541" xr:uid="{00000000-0005-0000-0000-0000BD8E0000}"/>
    <cellStyle name="常规 2 5 5 8" xfId="36542" xr:uid="{00000000-0005-0000-0000-0000BE8E0000}"/>
    <cellStyle name="常规 2 5 5 9" xfId="36543" xr:uid="{00000000-0005-0000-0000-0000BF8E0000}"/>
    <cellStyle name="常规 2 5 5 9 2" xfId="36544" xr:uid="{00000000-0005-0000-0000-0000C08E0000}"/>
    <cellStyle name="常规 2 5 6" xfId="36545" xr:uid="{00000000-0005-0000-0000-0000C18E0000}"/>
    <cellStyle name="常规 2 5 6 10" xfId="36546" xr:uid="{00000000-0005-0000-0000-0000C28E0000}"/>
    <cellStyle name="常规 2 5 6 2" xfId="36547" xr:uid="{00000000-0005-0000-0000-0000C38E0000}"/>
    <cellStyle name="常规 2 5 6 2 10" xfId="36548" xr:uid="{00000000-0005-0000-0000-0000C48E0000}"/>
    <cellStyle name="常规 2 5 6 2 2" xfId="36549" xr:uid="{00000000-0005-0000-0000-0000C58E0000}"/>
    <cellStyle name="常规 2 5 6 2 2 2" xfId="36550" xr:uid="{00000000-0005-0000-0000-0000C68E0000}"/>
    <cellStyle name="常规 2 5 6 2 2 2 2" xfId="36551" xr:uid="{00000000-0005-0000-0000-0000C78E0000}"/>
    <cellStyle name="常规 2 5 6 2 2 2 2 2" xfId="36552" xr:uid="{00000000-0005-0000-0000-0000C88E0000}"/>
    <cellStyle name="常规 2 5 6 2 2 2 2 3" xfId="36553" xr:uid="{00000000-0005-0000-0000-0000C98E0000}"/>
    <cellStyle name="常规 2 5 6 2 2 2 2 4" xfId="36554" xr:uid="{00000000-0005-0000-0000-0000CA8E0000}"/>
    <cellStyle name="常规 2 5 6 2 2 2 3" xfId="36555" xr:uid="{00000000-0005-0000-0000-0000CB8E0000}"/>
    <cellStyle name="常规 2 5 6 2 2 2 4" xfId="36556" xr:uid="{00000000-0005-0000-0000-0000CC8E0000}"/>
    <cellStyle name="常规 2 5 6 2 2 2 5" xfId="36557" xr:uid="{00000000-0005-0000-0000-0000CD8E0000}"/>
    <cellStyle name="常规 2 5 6 2 2 3" xfId="36558" xr:uid="{00000000-0005-0000-0000-0000CE8E0000}"/>
    <cellStyle name="常规 2 5 6 2 2 3 2" xfId="36559" xr:uid="{00000000-0005-0000-0000-0000CF8E0000}"/>
    <cellStyle name="常规 2 5 6 2 2 3 2 2" xfId="36560" xr:uid="{00000000-0005-0000-0000-0000D08E0000}"/>
    <cellStyle name="常规 2 5 6 2 2 3 2 3" xfId="36561" xr:uid="{00000000-0005-0000-0000-0000D18E0000}"/>
    <cellStyle name="常规 2 5 6 2 2 3 2 4" xfId="36562" xr:uid="{00000000-0005-0000-0000-0000D28E0000}"/>
    <cellStyle name="常规 2 5 6 2 2 3 3" xfId="36563" xr:uid="{00000000-0005-0000-0000-0000D38E0000}"/>
    <cellStyle name="常规 2 5 6 2 2 3 4" xfId="36564" xr:uid="{00000000-0005-0000-0000-0000D48E0000}"/>
    <cellStyle name="常规 2 5 6 2 2 3 5" xfId="36565" xr:uid="{00000000-0005-0000-0000-0000D58E0000}"/>
    <cellStyle name="常规 2 5 6 2 2 4" xfId="36566" xr:uid="{00000000-0005-0000-0000-0000D68E0000}"/>
    <cellStyle name="常规 2 5 6 2 2 4 2" xfId="36567" xr:uid="{00000000-0005-0000-0000-0000D78E0000}"/>
    <cellStyle name="常规 2 5 6 2 2 4 3" xfId="36568" xr:uid="{00000000-0005-0000-0000-0000D88E0000}"/>
    <cellStyle name="常规 2 5 6 2 2 4 4" xfId="36569" xr:uid="{00000000-0005-0000-0000-0000D98E0000}"/>
    <cellStyle name="常规 2 5 6 2 2 5" xfId="36570" xr:uid="{00000000-0005-0000-0000-0000DA8E0000}"/>
    <cellStyle name="常规 2 5 6 2 2 6" xfId="36571" xr:uid="{00000000-0005-0000-0000-0000DB8E0000}"/>
    <cellStyle name="常规 2 5 6 2 2 7" xfId="36572" xr:uid="{00000000-0005-0000-0000-0000DC8E0000}"/>
    <cellStyle name="常规 2 5 6 2 2 8" xfId="36573" xr:uid="{00000000-0005-0000-0000-0000DD8E0000}"/>
    <cellStyle name="常规 2 5 6 2 3" xfId="36574" xr:uid="{00000000-0005-0000-0000-0000DE8E0000}"/>
    <cellStyle name="常规 2 5 6 2 3 2" xfId="36575" xr:uid="{00000000-0005-0000-0000-0000DF8E0000}"/>
    <cellStyle name="常规 2 5 6 2 3 2 2" xfId="36576" xr:uid="{00000000-0005-0000-0000-0000E08E0000}"/>
    <cellStyle name="常规 2 5 6 2 3 2 3" xfId="36577" xr:uid="{00000000-0005-0000-0000-0000E18E0000}"/>
    <cellStyle name="常规 2 5 6 2 3 2 4" xfId="36578" xr:uid="{00000000-0005-0000-0000-0000E28E0000}"/>
    <cellStyle name="常规 2 5 6 2 3 3" xfId="36579" xr:uid="{00000000-0005-0000-0000-0000E38E0000}"/>
    <cellStyle name="常规 2 5 6 2 3 4" xfId="36580" xr:uid="{00000000-0005-0000-0000-0000E48E0000}"/>
    <cellStyle name="常规 2 5 6 2 3 5" xfId="36581" xr:uid="{00000000-0005-0000-0000-0000E58E0000}"/>
    <cellStyle name="常规 2 5 6 2 4" xfId="36582" xr:uid="{00000000-0005-0000-0000-0000E68E0000}"/>
    <cellStyle name="常规 2 5 6 2 4 2" xfId="36583" xr:uid="{00000000-0005-0000-0000-0000E78E0000}"/>
    <cellStyle name="常规 2 5 6 2 4 2 2" xfId="36584" xr:uid="{00000000-0005-0000-0000-0000E88E0000}"/>
    <cellStyle name="常规 2 5 6 2 4 2 3" xfId="36585" xr:uid="{00000000-0005-0000-0000-0000E98E0000}"/>
    <cellStyle name="常规 2 5 6 2 4 2 4" xfId="36586" xr:uid="{00000000-0005-0000-0000-0000EA8E0000}"/>
    <cellStyle name="常规 2 5 6 2 4 3" xfId="36587" xr:uid="{00000000-0005-0000-0000-0000EB8E0000}"/>
    <cellStyle name="常规 2 5 6 2 4 4" xfId="36588" xr:uid="{00000000-0005-0000-0000-0000EC8E0000}"/>
    <cellStyle name="常规 2 5 6 2 4 5" xfId="36589" xr:uid="{00000000-0005-0000-0000-0000ED8E0000}"/>
    <cellStyle name="常规 2 5 6 2 5" xfId="36590" xr:uid="{00000000-0005-0000-0000-0000EE8E0000}"/>
    <cellStyle name="常规 2 5 6 2 5 2" xfId="36591" xr:uid="{00000000-0005-0000-0000-0000EF8E0000}"/>
    <cellStyle name="常规 2 5 6 2 5 3" xfId="36592" xr:uid="{00000000-0005-0000-0000-0000F08E0000}"/>
    <cellStyle name="常规 2 5 6 2 5 4" xfId="36593" xr:uid="{00000000-0005-0000-0000-0000F18E0000}"/>
    <cellStyle name="常规 2 5 6 2 6" xfId="36594" xr:uid="{00000000-0005-0000-0000-0000F28E0000}"/>
    <cellStyle name="常规 2 5 6 2 7" xfId="36595" xr:uid="{00000000-0005-0000-0000-0000F38E0000}"/>
    <cellStyle name="常规 2 5 6 2 8" xfId="36596" xr:uid="{00000000-0005-0000-0000-0000F48E0000}"/>
    <cellStyle name="常规 2 5 6 2 9" xfId="36597" xr:uid="{00000000-0005-0000-0000-0000F58E0000}"/>
    <cellStyle name="常规 2 5 6 2 9 2" xfId="36598" xr:uid="{00000000-0005-0000-0000-0000F68E0000}"/>
    <cellStyle name="常规 2 5 6 3" xfId="36599" xr:uid="{00000000-0005-0000-0000-0000F78E0000}"/>
    <cellStyle name="常规 2 5 6 3 2" xfId="36600" xr:uid="{00000000-0005-0000-0000-0000F88E0000}"/>
    <cellStyle name="常规 2 5 6 3 2 2" xfId="36601" xr:uid="{00000000-0005-0000-0000-0000F98E0000}"/>
    <cellStyle name="常规 2 5 6 3 2 3" xfId="36602" xr:uid="{00000000-0005-0000-0000-0000FA8E0000}"/>
    <cellStyle name="常规 2 5 6 3 2 4" xfId="36603" xr:uid="{00000000-0005-0000-0000-0000FB8E0000}"/>
    <cellStyle name="常规 2 5 6 3 2 5" xfId="36604" xr:uid="{00000000-0005-0000-0000-0000FC8E0000}"/>
    <cellStyle name="常规 2 5 6 3 3" xfId="36605" xr:uid="{00000000-0005-0000-0000-0000FD8E0000}"/>
    <cellStyle name="常规 2 5 6 3 4" xfId="36606" xr:uid="{00000000-0005-0000-0000-0000FE8E0000}"/>
    <cellStyle name="常规 2 5 6 3 5" xfId="36607" xr:uid="{00000000-0005-0000-0000-0000FF8E0000}"/>
    <cellStyle name="常规 2 5 6 3 6" xfId="36608" xr:uid="{00000000-0005-0000-0000-0000008F0000}"/>
    <cellStyle name="常规 2 5 6 4" xfId="36609" xr:uid="{00000000-0005-0000-0000-0000018F0000}"/>
    <cellStyle name="常规 2 5 6 4 2" xfId="36610" xr:uid="{00000000-0005-0000-0000-0000028F0000}"/>
    <cellStyle name="常规 2 5 6 4 2 2" xfId="36611" xr:uid="{00000000-0005-0000-0000-0000038F0000}"/>
    <cellStyle name="常规 2 5 6 4 2 3" xfId="36612" xr:uid="{00000000-0005-0000-0000-0000048F0000}"/>
    <cellStyle name="常规 2 5 6 4 2 4" xfId="36613" xr:uid="{00000000-0005-0000-0000-0000058F0000}"/>
    <cellStyle name="常规 2 5 6 4 2 5" xfId="36614" xr:uid="{00000000-0005-0000-0000-0000068F0000}"/>
    <cellStyle name="常规 2 5 6 4 3" xfId="36615" xr:uid="{00000000-0005-0000-0000-0000078F0000}"/>
    <cellStyle name="常规 2 5 6 4 4" xfId="36616" xr:uid="{00000000-0005-0000-0000-0000088F0000}"/>
    <cellStyle name="常规 2 5 6 4 5" xfId="36617" xr:uid="{00000000-0005-0000-0000-0000098F0000}"/>
    <cellStyle name="常规 2 5 6 4 6" xfId="36618" xr:uid="{00000000-0005-0000-0000-00000A8F0000}"/>
    <cellStyle name="常规 2 5 6 5" xfId="36619" xr:uid="{00000000-0005-0000-0000-00000B8F0000}"/>
    <cellStyle name="常规 2 5 6 5 2" xfId="36620" xr:uid="{00000000-0005-0000-0000-00000C8F0000}"/>
    <cellStyle name="常规 2 5 6 5 3" xfId="36621" xr:uid="{00000000-0005-0000-0000-00000D8F0000}"/>
    <cellStyle name="常规 2 5 6 5 4" xfId="36622" xr:uid="{00000000-0005-0000-0000-00000E8F0000}"/>
    <cellStyle name="常规 2 5 6 5 5" xfId="36623" xr:uid="{00000000-0005-0000-0000-00000F8F0000}"/>
    <cellStyle name="常规 2 5 6 6" xfId="36624" xr:uid="{00000000-0005-0000-0000-0000108F0000}"/>
    <cellStyle name="常规 2 5 6 7" xfId="36625" xr:uid="{00000000-0005-0000-0000-0000118F0000}"/>
    <cellStyle name="常规 2 5 6 8" xfId="36626" xr:uid="{00000000-0005-0000-0000-0000128F0000}"/>
    <cellStyle name="常规 2 5 6 9" xfId="36627" xr:uid="{00000000-0005-0000-0000-0000138F0000}"/>
    <cellStyle name="常规 2 5 6 9 2" xfId="36628" xr:uid="{00000000-0005-0000-0000-0000148F0000}"/>
    <cellStyle name="常规 2 5 7" xfId="36629" xr:uid="{00000000-0005-0000-0000-0000158F0000}"/>
    <cellStyle name="常规 2 5 7 2" xfId="36630" xr:uid="{00000000-0005-0000-0000-0000168F0000}"/>
    <cellStyle name="常规 2 5 7 2 2" xfId="36631" xr:uid="{00000000-0005-0000-0000-0000178F0000}"/>
    <cellStyle name="常规 2 5 7 2 2 2" xfId="36632" xr:uid="{00000000-0005-0000-0000-0000188F0000}"/>
    <cellStyle name="常规 2 5 7 2 2 2 2" xfId="36633" xr:uid="{00000000-0005-0000-0000-0000198F0000}"/>
    <cellStyle name="常规 2 5 7 2 2 2 2 2" xfId="36634" xr:uid="{00000000-0005-0000-0000-00001A8F0000}"/>
    <cellStyle name="常规 2 5 7 2 2 2 2 3" xfId="36635" xr:uid="{00000000-0005-0000-0000-00001B8F0000}"/>
    <cellStyle name="常规 2 5 7 2 2 2 2 4" xfId="36636" xr:uid="{00000000-0005-0000-0000-00001C8F0000}"/>
    <cellStyle name="常规 2 5 7 2 2 2 3" xfId="36637" xr:uid="{00000000-0005-0000-0000-00001D8F0000}"/>
    <cellStyle name="常规 2 5 7 2 2 2 4" xfId="36638" xr:uid="{00000000-0005-0000-0000-00001E8F0000}"/>
    <cellStyle name="常规 2 5 7 2 2 2 5" xfId="36639" xr:uid="{00000000-0005-0000-0000-00001F8F0000}"/>
    <cellStyle name="常规 2 5 7 2 2 3" xfId="36640" xr:uid="{00000000-0005-0000-0000-0000208F0000}"/>
    <cellStyle name="常规 2 5 7 2 2 3 2" xfId="36641" xr:uid="{00000000-0005-0000-0000-0000218F0000}"/>
    <cellStyle name="常规 2 5 7 2 2 3 2 2" xfId="36642" xr:uid="{00000000-0005-0000-0000-0000228F0000}"/>
    <cellStyle name="常规 2 5 7 2 2 3 2 3" xfId="36643" xr:uid="{00000000-0005-0000-0000-0000238F0000}"/>
    <cellStyle name="常规 2 5 7 2 2 3 2 4" xfId="36644" xr:uid="{00000000-0005-0000-0000-0000248F0000}"/>
    <cellStyle name="常规 2 5 7 2 2 3 3" xfId="36645" xr:uid="{00000000-0005-0000-0000-0000258F0000}"/>
    <cellStyle name="常规 2 5 7 2 2 3 4" xfId="36646" xr:uid="{00000000-0005-0000-0000-0000268F0000}"/>
    <cellStyle name="常规 2 5 7 2 2 3 5" xfId="36647" xr:uid="{00000000-0005-0000-0000-0000278F0000}"/>
    <cellStyle name="常规 2 5 7 2 2 4" xfId="36648" xr:uid="{00000000-0005-0000-0000-0000288F0000}"/>
    <cellStyle name="常规 2 5 7 2 2 4 2" xfId="36649" xr:uid="{00000000-0005-0000-0000-0000298F0000}"/>
    <cellStyle name="常规 2 5 7 2 2 4 3" xfId="36650" xr:uid="{00000000-0005-0000-0000-00002A8F0000}"/>
    <cellStyle name="常规 2 5 7 2 2 4 4" xfId="36651" xr:uid="{00000000-0005-0000-0000-00002B8F0000}"/>
    <cellStyle name="常规 2 5 7 2 2 5" xfId="36652" xr:uid="{00000000-0005-0000-0000-00002C8F0000}"/>
    <cellStyle name="常规 2 5 7 2 2 6" xfId="36653" xr:uid="{00000000-0005-0000-0000-00002D8F0000}"/>
    <cellStyle name="常规 2 5 7 2 2 7" xfId="36654" xr:uid="{00000000-0005-0000-0000-00002E8F0000}"/>
    <cellStyle name="常规 2 5 7 2 3" xfId="36655" xr:uid="{00000000-0005-0000-0000-00002F8F0000}"/>
    <cellStyle name="常规 2 5 7 2 3 2" xfId="36656" xr:uid="{00000000-0005-0000-0000-0000308F0000}"/>
    <cellStyle name="常规 2 5 7 2 3 2 2" xfId="36657" xr:uid="{00000000-0005-0000-0000-0000318F0000}"/>
    <cellStyle name="常规 2 5 7 2 3 2 3" xfId="36658" xr:uid="{00000000-0005-0000-0000-0000328F0000}"/>
    <cellStyle name="常规 2 5 7 2 3 2 4" xfId="36659" xr:uid="{00000000-0005-0000-0000-0000338F0000}"/>
    <cellStyle name="常规 2 5 7 2 3 3" xfId="36660" xr:uid="{00000000-0005-0000-0000-0000348F0000}"/>
    <cellStyle name="常规 2 5 7 2 3 4" xfId="36661" xr:uid="{00000000-0005-0000-0000-0000358F0000}"/>
    <cellStyle name="常规 2 5 7 2 3 5" xfId="36662" xr:uid="{00000000-0005-0000-0000-0000368F0000}"/>
    <cellStyle name="常规 2 5 7 2 4" xfId="36663" xr:uid="{00000000-0005-0000-0000-0000378F0000}"/>
    <cellStyle name="常规 2 5 7 2 4 2" xfId="36664" xr:uid="{00000000-0005-0000-0000-0000388F0000}"/>
    <cellStyle name="常规 2 5 7 2 4 2 2" xfId="36665" xr:uid="{00000000-0005-0000-0000-0000398F0000}"/>
    <cellStyle name="常规 2 5 7 2 4 2 3" xfId="36666" xr:uid="{00000000-0005-0000-0000-00003A8F0000}"/>
    <cellStyle name="常规 2 5 7 2 4 2 4" xfId="36667" xr:uid="{00000000-0005-0000-0000-00003B8F0000}"/>
    <cellStyle name="常规 2 5 7 2 4 3" xfId="36668" xr:uid="{00000000-0005-0000-0000-00003C8F0000}"/>
    <cellStyle name="常规 2 5 7 2 4 4" xfId="36669" xr:uid="{00000000-0005-0000-0000-00003D8F0000}"/>
    <cellStyle name="常规 2 5 7 2 4 5" xfId="36670" xr:uid="{00000000-0005-0000-0000-00003E8F0000}"/>
    <cellStyle name="常规 2 5 7 2 5" xfId="36671" xr:uid="{00000000-0005-0000-0000-00003F8F0000}"/>
    <cellStyle name="常规 2 5 7 2 5 2" xfId="36672" xr:uid="{00000000-0005-0000-0000-0000408F0000}"/>
    <cellStyle name="常规 2 5 7 2 5 3" xfId="36673" xr:uid="{00000000-0005-0000-0000-0000418F0000}"/>
    <cellStyle name="常规 2 5 7 2 5 4" xfId="36674" xr:uid="{00000000-0005-0000-0000-0000428F0000}"/>
    <cellStyle name="常规 2 5 7 2 6" xfId="36675" xr:uid="{00000000-0005-0000-0000-0000438F0000}"/>
    <cellStyle name="常规 2 5 7 2 7" xfId="36676" xr:uid="{00000000-0005-0000-0000-0000448F0000}"/>
    <cellStyle name="常规 2 5 7 2 8" xfId="36677" xr:uid="{00000000-0005-0000-0000-0000458F0000}"/>
    <cellStyle name="常规 2 5 7 3" xfId="36678" xr:uid="{00000000-0005-0000-0000-0000468F0000}"/>
    <cellStyle name="常规 2 5 7 3 2" xfId="36679" xr:uid="{00000000-0005-0000-0000-0000478F0000}"/>
    <cellStyle name="常规 2 5 7 3 2 2" xfId="36680" xr:uid="{00000000-0005-0000-0000-0000488F0000}"/>
    <cellStyle name="常规 2 5 7 3 2 3" xfId="36681" xr:uid="{00000000-0005-0000-0000-0000498F0000}"/>
    <cellStyle name="常规 2 5 7 3 2 4" xfId="36682" xr:uid="{00000000-0005-0000-0000-00004A8F0000}"/>
    <cellStyle name="常规 2 5 7 3 3" xfId="36683" xr:uid="{00000000-0005-0000-0000-00004B8F0000}"/>
    <cellStyle name="常规 2 5 7 3 4" xfId="36684" xr:uid="{00000000-0005-0000-0000-00004C8F0000}"/>
    <cellStyle name="常规 2 5 7 3 5" xfId="36685" xr:uid="{00000000-0005-0000-0000-00004D8F0000}"/>
    <cellStyle name="常规 2 5 7 4" xfId="36686" xr:uid="{00000000-0005-0000-0000-00004E8F0000}"/>
    <cellStyle name="常规 2 5 7 4 2" xfId="36687" xr:uid="{00000000-0005-0000-0000-00004F8F0000}"/>
    <cellStyle name="常规 2 5 7 4 2 2" xfId="36688" xr:uid="{00000000-0005-0000-0000-0000508F0000}"/>
    <cellStyle name="常规 2 5 7 4 2 3" xfId="36689" xr:uid="{00000000-0005-0000-0000-0000518F0000}"/>
    <cellStyle name="常规 2 5 7 4 2 4" xfId="36690" xr:uid="{00000000-0005-0000-0000-0000528F0000}"/>
    <cellStyle name="常规 2 5 7 4 3" xfId="36691" xr:uid="{00000000-0005-0000-0000-0000538F0000}"/>
    <cellStyle name="常规 2 5 7 4 4" xfId="36692" xr:uid="{00000000-0005-0000-0000-0000548F0000}"/>
    <cellStyle name="常规 2 5 7 4 5" xfId="36693" xr:uid="{00000000-0005-0000-0000-0000558F0000}"/>
    <cellStyle name="常规 2 5 7 5" xfId="36694" xr:uid="{00000000-0005-0000-0000-0000568F0000}"/>
    <cellStyle name="常规 2 5 7 5 2" xfId="36695" xr:uid="{00000000-0005-0000-0000-0000578F0000}"/>
    <cellStyle name="常规 2 5 7 5 3" xfId="36696" xr:uid="{00000000-0005-0000-0000-0000588F0000}"/>
    <cellStyle name="常规 2 5 7 5 4" xfId="36697" xr:uid="{00000000-0005-0000-0000-0000598F0000}"/>
    <cellStyle name="常规 2 5 7 6" xfId="36698" xr:uid="{00000000-0005-0000-0000-00005A8F0000}"/>
    <cellStyle name="常规 2 5 7 7" xfId="36699" xr:uid="{00000000-0005-0000-0000-00005B8F0000}"/>
    <cellStyle name="常规 2 5 7 8" xfId="36700" xr:uid="{00000000-0005-0000-0000-00005C8F0000}"/>
    <cellStyle name="常规 2 5 7 9" xfId="36701" xr:uid="{00000000-0005-0000-0000-00005D8F0000}"/>
    <cellStyle name="常规 2 5 7 9 2" xfId="36702" xr:uid="{00000000-0005-0000-0000-00005E8F0000}"/>
    <cellStyle name="常规 2 5 8" xfId="36703" xr:uid="{00000000-0005-0000-0000-00005F8F0000}"/>
    <cellStyle name="常规 2 5 8 2" xfId="36704" xr:uid="{00000000-0005-0000-0000-0000608F0000}"/>
    <cellStyle name="常规 2 5 8 2 2" xfId="36705" xr:uid="{00000000-0005-0000-0000-0000618F0000}"/>
    <cellStyle name="常规 2 5 8 2 2 2" xfId="36706" xr:uid="{00000000-0005-0000-0000-0000628F0000}"/>
    <cellStyle name="常规 2 5 8 2 2 2 2" xfId="36707" xr:uid="{00000000-0005-0000-0000-0000638F0000}"/>
    <cellStyle name="常规 2 5 8 2 2 2 2 2" xfId="36708" xr:uid="{00000000-0005-0000-0000-0000648F0000}"/>
    <cellStyle name="常规 2 5 8 2 2 2 2 3" xfId="36709" xr:uid="{00000000-0005-0000-0000-0000658F0000}"/>
    <cellStyle name="常规 2 5 8 2 2 2 2 4" xfId="36710" xr:uid="{00000000-0005-0000-0000-0000668F0000}"/>
    <cellStyle name="常规 2 5 8 2 2 2 3" xfId="36711" xr:uid="{00000000-0005-0000-0000-0000678F0000}"/>
    <cellStyle name="常规 2 5 8 2 2 2 4" xfId="36712" xr:uid="{00000000-0005-0000-0000-0000688F0000}"/>
    <cellStyle name="常规 2 5 8 2 2 2 5" xfId="36713" xr:uid="{00000000-0005-0000-0000-0000698F0000}"/>
    <cellStyle name="常规 2 5 8 2 2 3" xfId="36714" xr:uid="{00000000-0005-0000-0000-00006A8F0000}"/>
    <cellStyle name="常规 2 5 8 2 2 3 2" xfId="36715" xr:uid="{00000000-0005-0000-0000-00006B8F0000}"/>
    <cellStyle name="常规 2 5 8 2 2 3 2 2" xfId="36716" xr:uid="{00000000-0005-0000-0000-00006C8F0000}"/>
    <cellStyle name="常规 2 5 8 2 2 3 2 3" xfId="36717" xr:uid="{00000000-0005-0000-0000-00006D8F0000}"/>
    <cellStyle name="常规 2 5 8 2 2 3 2 4" xfId="36718" xr:uid="{00000000-0005-0000-0000-00006E8F0000}"/>
    <cellStyle name="常规 2 5 8 2 2 3 3" xfId="36719" xr:uid="{00000000-0005-0000-0000-00006F8F0000}"/>
    <cellStyle name="常规 2 5 8 2 2 3 4" xfId="36720" xr:uid="{00000000-0005-0000-0000-0000708F0000}"/>
    <cellStyle name="常规 2 5 8 2 2 3 5" xfId="36721" xr:uid="{00000000-0005-0000-0000-0000718F0000}"/>
    <cellStyle name="常规 2 5 8 2 2 4" xfId="36722" xr:uid="{00000000-0005-0000-0000-0000728F0000}"/>
    <cellStyle name="常规 2 5 8 2 2 4 2" xfId="36723" xr:uid="{00000000-0005-0000-0000-0000738F0000}"/>
    <cellStyle name="常规 2 5 8 2 2 4 3" xfId="36724" xr:uid="{00000000-0005-0000-0000-0000748F0000}"/>
    <cellStyle name="常规 2 5 8 2 2 4 4" xfId="36725" xr:uid="{00000000-0005-0000-0000-0000758F0000}"/>
    <cellStyle name="常规 2 5 8 2 2 5" xfId="36726" xr:uid="{00000000-0005-0000-0000-0000768F0000}"/>
    <cellStyle name="常规 2 5 8 2 2 6" xfId="36727" xr:uid="{00000000-0005-0000-0000-0000778F0000}"/>
    <cellStyle name="常规 2 5 8 2 2 7" xfId="36728" xr:uid="{00000000-0005-0000-0000-0000788F0000}"/>
    <cellStyle name="常规 2 5 8 2 3" xfId="36729" xr:uid="{00000000-0005-0000-0000-0000798F0000}"/>
    <cellStyle name="常规 2 5 8 2 3 2" xfId="36730" xr:uid="{00000000-0005-0000-0000-00007A8F0000}"/>
    <cellStyle name="常规 2 5 8 2 3 2 2" xfId="36731" xr:uid="{00000000-0005-0000-0000-00007B8F0000}"/>
    <cellStyle name="常规 2 5 8 2 3 2 3" xfId="36732" xr:uid="{00000000-0005-0000-0000-00007C8F0000}"/>
    <cellStyle name="常规 2 5 8 2 3 2 4" xfId="36733" xr:uid="{00000000-0005-0000-0000-00007D8F0000}"/>
    <cellStyle name="常规 2 5 8 2 3 3" xfId="36734" xr:uid="{00000000-0005-0000-0000-00007E8F0000}"/>
    <cellStyle name="常规 2 5 8 2 3 4" xfId="36735" xr:uid="{00000000-0005-0000-0000-00007F8F0000}"/>
    <cellStyle name="常规 2 5 8 2 3 5" xfId="36736" xr:uid="{00000000-0005-0000-0000-0000808F0000}"/>
    <cellStyle name="常规 2 5 8 2 4" xfId="36737" xr:uid="{00000000-0005-0000-0000-0000818F0000}"/>
    <cellStyle name="常规 2 5 8 2 4 2" xfId="36738" xr:uid="{00000000-0005-0000-0000-0000828F0000}"/>
    <cellStyle name="常规 2 5 8 2 4 2 2" xfId="36739" xr:uid="{00000000-0005-0000-0000-0000838F0000}"/>
    <cellStyle name="常规 2 5 8 2 4 2 3" xfId="36740" xr:uid="{00000000-0005-0000-0000-0000848F0000}"/>
    <cellStyle name="常规 2 5 8 2 4 2 4" xfId="36741" xr:uid="{00000000-0005-0000-0000-0000858F0000}"/>
    <cellStyle name="常规 2 5 8 2 4 3" xfId="36742" xr:uid="{00000000-0005-0000-0000-0000868F0000}"/>
    <cellStyle name="常规 2 5 8 2 4 4" xfId="36743" xr:uid="{00000000-0005-0000-0000-0000878F0000}"/>
    <cellStyle name="常规 2 5 8 2 4 5" xfId="36744" xr:uid="{00000000-0005-0000-0000-0000888F0000}"/>
    <cellStyle name="常规 2 5 8 2 5" xfId="36745" xr:uid="{00000000-0005-0000-0000-0000898F0000}"/>
    <cellStyle name="常规 2 5 8 2 5 2" xfId="36746" xr:uid="{00000000-0005-0000-0000-00008A8F0000}"/>
    <cellStyle name="常规 2 5 8 2 5 3" xfId="36747" xr:uid="{00000000-0005-0000-0000-00008B8F0000}"/>
    <cellStyle name="常规 2 5 8 2 5 4" xfId="36748" xr:uid="{00000000-0005-0000-0000-00008C8F0000}"/>
    <cellStyle name="常规 2 5 8 2 6" xfId="36749" xr:uid="{00000000-0005-0000-0000-00008D8F0000}"/>
    <cellStyle name="常规 2 5 8 2 7" xfId="36750" xr:uid="{00000000-0005-0000-0000-00008E8F0000}"/>
    <cellStyle name="常规 2 5 8 2 8" xfId="36751" xr:uid="{00000000-0005-0000-0000-00008F8F0000}"/>
    <cellStyle name="常规 2 5 8 3" xfId="36752" xr:uid="{00000000-0005-0000-0000-0000908F0000}"/>
    <cellStyle name="常规 2 5 8 3 2" xfId="36753" xr:uid="{00000000-0005-0000-0000-0000918F0000}"/>
    <cellStyle name="常规 2 5 8 3 2 2" xfId="36754" xr:uid="{00000000-0005-0000-0000-0000928F0000}"/>
    <cellStyle name="常规 2 5 8 3 2 3" xfId="36755" xr:uid="{00000000-0005-0000-0000-0000938F0000}"/>
    <cellStyle name="常规 2 5 8 3 2 4" xfId="36756" xr:uid="{00000000-0005-0000-0000-0000948F0000}"/>
    <cellStyle name="常规 2 5 8 3 3" xfId="36757" xr:uid="{00000000-0005-0000-0000-0000958F0000}"/>
    <cellStyle name="常规 2 5 8 3 4" xfId="36758" xr:uid="{00000000-0005-0000-0000-0000968F0000}"/>
    <cellStyle name="常规 2 5 8 3 5" xfId="36759" xr:uid="{00000000-0005-0000-0000-0000978F0000}"/>
    <cellStyle name="常规 2 5 8 4" xfId="36760" xr:uid="{00000000-0005-0000-0000-0000988F0000}"/>
    <cellStyle name="常规 2 5 8 4 2" xfId="36761" xr:uid="{00000000-0005-0000-0000-0000998F0000}"/>
    <cellStyle name="常规 2 5 8 4 2 2" xfId="36762" xr:uid="{00000000-0005-0000-0000-00009A8F0000}"/>
    <cellStyle name="常规 2 5 8 4 2 3" xfId="36763" xr:uid="{00000000-0005-0000-0000-00009B8F0000}"/>
    <cellStyle name="常规 2 5 8 4 2 4" xfId="36764" xr:uid="{00000000-0005-0000-0000-00009C8F0000}"/>
    <cellStyle name="常规 2 5 8 4 3" xfId="36765" xr:uid="{00000000-0005-0000-0000-00009D8F0000}"/>
    <cellStyle name="常规 2 5 8 4 4" xfId="36766" xr:uid="{00000000-0005-0000-0000-00009E8F0000}"/>
    <cellStyle name="常规 2 5 8 4 5" xfId="36767" xr:uid="{00000000-0005-0000-0000-00009F8F0000}"/>
    <cellStyle name="常规 2 5 8 5" xfId="36768" xr:uid="{00000000-0005-0000-0000-0000A08F0000}"/>
    <cellStyle name="常规 2 5 8 5 2" xfId="36769" xr:uid="{00000000-0005-0000-0000-0000A18F0000}"/>
    <cellStyle name="常规 2 5 8 5 3" xfId="36770" xr:uid="{00000000-0005-0000-0000-0000A28F0000}"/>
    <cellStyle name="常规 2 5 8 5 4" xfId="36771" xr:uid="{00000000-0005-0000-0000-0000A38F0000}"/>
    <cellStyle name="常规 2 5 8 6" xfId="36772" xr:uid="{00000000-0005-0000-0000-0000A48F0000}"/>
    <cellStyle name="常规 2 5 8 7" xfId="36773" xr:uid="{00000000-0005-0000-0000-0000A58F0000}"/>
    <cellStyle name="常规 2 5 8 8" xfId="36774" xr:uid="{00000000-0005-0000-0000-0000A68F0000}"/>
    <cellStyle name="常规 2 5 8 9" xfId="36775" xr:uid="{00000000-0005-0000-0000-0000A78F0000}"/>
    <cellStyle name="常规 2 5 8 9 2" xfId="36776" xr:uid="{00000000-0005-0000-0000-0000A88F0000}"/>
    <cellStyle name="常规 2 5 9" xfId="36777" xr:uid="{00000000-0005-0000-0000-0000A98F0000}"/>
    <cellStyle name="常规 2 5 9 2" xfId="36778" xr:uid="{00000000-0005-0000-0000-0000AA8F0000}"/>
    <cellStyle name="常规 2 5 9 2 2" xfId="36779" xr:uid="{00000000-0005-0000-0000-0000AB8F0000}"/>
    <cellStyle name="常规 2 5 9 2 2 2" xfId="36780" xr:uid="{00000000-0005-0000-0000-0000AC8F0000}"/>
    <cellStyle name="常规 2 5 9 2 2 2 2" xfId="36781" xr:uid="{00000000-0005-0000-0000-0000AD8F0000}"/>
    <cellStyle name="常规 2 5 9 2 2 2 3" xfId="36782" xr:uid="{00000000-0005-0000-0000-0000AE8F0000}"/>
    <cellStyle name="常规 2 5 9 2 2 2 4" xfId="36783" xr:uid="{00000000-0005-0000-0000-0000AF8F0000}"/>
    <cellStyle name="常规 2 5 9 2 2 3" xfId="36784" xr:uid="{00000000-0005-0000-0000-0000B08F0000}"/>
    <cellStyle name="常规 2 5 9 2 2 4" xfId="36785" xr:uid="{00000000-0005-0000-0000-0000B18F0000}"/>
    <cellStyle name="常规 2 5 9 2 2 5" xfId="36786" xr:uid="{00000000-0005-0000-0000-0000B28F0000}"/>
    <cellStyle name="常规 2 5 9 2 3" xfId="36787" xr:uid="{00000000-0005-0000-0000-0000B38F0000}"/>
    <cellStyle name="常规 2 5 9 2 3 2" xfId="36788" xr:uid="{00000000-0005-0000-0000-0000B48F0000}"/>
    <cellStyle name="常规 2 5 9 2 3 2 2" xfId="36789" xr:uid="{00000000-0005-0000-0000-0000B58F0000}"/>
    <cellStyle name="常规 2 5 9 2 3 2 3" xfId="36790" xr:uid="{00000000-0005-0000-0000-0000B68F0000}"/>
    <cellStyle name="常规 2 5 9 2 3 2 4" xfId="36791" xr:uid="{00000000-0005-0000-0000-0000B78F0000}"/>
    <cellStyle name="常规 2 5 9 2 3 3" xfId="36792" xr:uid="{00000000-0005-0000-0000-0000B88F0000}"/>
    <cellStyle name="常规 2 5 9 2 3 4" xfId="36793" xr:uid="{00000000-0005-0000-0000-0000B98F0000}"/>
    <cellStyle name="常规 2 5 9 2 3 5" xfId="36794" xr:uid="{00000000-0005-0000-0000-0000BA8F0000}"/>
    <cellStyle name="常规 2 5 9 2 4" xfId="36795" xr:uid="{00000000-0005-0000-0000-0000BB8F0000}"/>
    <cellStyle name="常规 2 5 9 2 4 2" xfId="36796" xr:uid="{00000000-0005-0000-0000-0000BC8F0000}"/>
    <cellStyle name="常规 2 5 9 2 4 3" xfId="36797" xr:uid="{00000000-0005-0000-0000-0000BD8F0000}"/>
    <cellStyle name="常规 2 5 9 2 4 4" xfId="36798" xr:uid="{00000000-0005-0000-0000-0000BE8F0000}"/>
    <cellStyle name="常规 2 5 9 2 5" xfId="36799" xr:uid="{00000000-0005-0000-0000-0000BF8F0000}"/>
    <cellStyle name="常规 2 5 9 2 6" xfId="36800" xr:uid="{00000000-0005-0000-0000-0000C08F0000}"/>
    <cellStyle name="常规 2 5 9 2 7" xfId="36801" xr:uid="{00000000-0005-0000-0000-0000C18F0000}"/>
    <cellStyle name="常规 2 5 9 3" xfId="36802" xr:uid="{00000000-0005-0000-0000-0000C28F0000}"/>
    <cellStyle name="常规 2 5 9 3 2" xfId="36803" xr:uid="{00000000-0005-0000-0000-0000C38F0000}"/>
    <cellStyle name="常规 2 5 9 3 2 2" xfId="36804" xr:uid="{00000000-0005-0000-0000-0000C48F0000}"/>
    <cellStyle name="常规 2 5 9 3 2 3" xfId="36805" xr:uid="{00000000-0005-0000-0000-0000C58F0000}"/>
    <cellStyle name="常规 2 5 9 3 2 4" xfId="36806" xr:uid="{00000000-0005-0000-0000-0000C68F0000}"/>
    <cellStyle name="常规 2 5 9 3 3" xfId="36807" xr:uid="{00000000-0005-0000-0000-0000C78F0000}"/>
    <cellStyle name="常规 2 5 9 3 4" xfId="36808" xr:uid="{00000000-0005-0000-0000-0000C88F0000}"/>
    <cellStyle name="常规 2 5 9 3 5" xfId="36809" xr:uid="{00000000-0005-0000-0000-0000C98F0000}"/>
    <cellStyle name="常规 2 5 9 4" xfId="36810" xr:uid="{00000000-0005-0000-0000-0000CA8F0000}"/>
    <cellStyle name="常规 2 5 9 4 2" xfId="36811" xr:uid="{00000000-0005-0000-0000-0000CB8F0000}"/>
    <cellStyle name="常规 2 5 9 4 2 2" xfId="36812" xr:uid="{00000000-0005-0000-0000-0000CC8F0000}"/>
    <cellStyle name="常规 2 5 9 4 2 3" xfId="36813" xr:uid="{00000000-0005-0000-0000-0000CD8F0000}"/>
    <cellStyle name="常规 2 5 9 4 2 4" xfId="36814" xr:uid="{00000000-0005-0000-0000-0000CE8F0000}"/>
    <cellStyle name="常规 2 5 9 4 3" xfId="36815" xr:uid="{00000000-0005-0000-0000-0000CF8F0000}"/>
    <cellStyle name="常规 2 5 9 4 4" xfId="36816" xr:uid="{00000000-0005-0000-0000-0000D08F0000}"/>
    <cellStyle name="常规 2 5 9 4 5" xfId="36817" xr:uid="{00000000-0005-0000-0000-0000D18F0000}"/>
    <cellStyle name="常规 2 5 9 5" xfId="36818" xr:uid="{00000000-0005-0000-0000-0000D28F0000}"/>
    <cellStyle name="常规 2 5 9 5 2" xfId="36819" xr:uid="{00000000-0005-0000-0000-0000D38F0000}"/>
    <cellStyle name="常规 2 5 9 5 3" xfId="36820" xr:uid="{00000000-0005-0000-0000-0000D48F0000}"/>
    <cellStyle name="常规 2 5 9 5 4" xfId="36821" xr:uid="{00000000-0005-0000-0000-0000D58F0000}"/>
    <cellStyle name="常规 2 5 9 6" xfId="36822" xr:uid="{00000000-0005-0000-0000-0000D68F0000}"/>
    <cellStyle name="常规 2 5 9 7" xfId="36823" xr:uid="{00000000-0005-0000-0000-0000D78F0000}"/>
    <cellStyle name="常规 2 5 9 8" xfId="36824" xr:uid="{00000000-0005-0000-0000-0000D88F0000}"/>
    <cellStyle name="常规 2 5 9 9" xfId="36825" xr:uid="{00000000-0005-0000-0000-0000D98F0000}"/>
    <cellStyle name="常规 2 5 9 9 2" xfId="36826" xr:uid="{00000000-0005-0000-0000-0000DA8F0000}"/>
    <cellStyle name="常规 2 6" xfId="36827" xr:uid="{00000000-0005-0000-0000-0000DB8F0000}"/>
    <cellStyle name="常规 2 6 10" xfId="36828" xr:uid="{00000000-0005-0000-0000-0000DC8F0000}"/>
    <cellStyle name="常规 2 6 10 2" xfId="36829" xr:uid="{00000000-0005-0000-0000-0000DD8F0000}"/>
    <cellStyle name="常规 2 6 10 2 2" xfId="36830" xr:uid="{00000000-0005-0000-0000-0000DE8F0000}"/>
    <cellStyle name="常规 2 6 10 3" xfId="36831" xr:uid="{00000000-0005-0000-0000-0000DF8F0000}"/>
    <cellStyle name="常规 2 6 10 4" xfId="36832" xr:uid="{00000000-0005-0000-0000-0000E08F0000}"/>
    <cellStyle name="常规 2 6 10 5" xfId="36833" xr:uid="{00000000-0005-0000-0000-0000E18F0000}"/>
    <cellStyle name="常规 2 6 11" xfId="36834" xr:uid="{00000000-0005-0000-0000-0000E28F0000}"/>
    <cellStyle name="常规 2 6 12" xfId="36835" xr:uid="{00000000-0005-0000-0000-0000E38F0000}"/>
    <cellStyle name="常规 2 6 13" xfId="36836" xr:uid="{00000000-0005-0000-0000-0000E48F0000}"/>
    <cellStyle name="常规 2 6 14" xfId="36837" xr:uid="{00000000-0005-0000-0000-0000E58F0000}"/>
    <cellStyle name="常规 2 6 14 2" xfId="36838" xr:uid="{00000000-0005-0000-0000-0000E68F0000}"/>
    <cellStyle name="常规 2 6 15" xfId="36839" xr:uid="{00000000-0005-0000-0000-0000E78F0000}"/>
    <cellStyle name="常规 2 6 2" xfId="36840" xr:uid="{00000000-0005-0000-0000-0000E88F0000}"/>
    <cellStyle name="常规 2 6 2 10" xfId="36841" xr:uid="{00000000-0005-0000-0000-0000E98F0000}"/>
    <cellStyle name="常规 2 6 2 10 2" xfId="36842" xr:uid="{00000000-0005-0000-0000-0000EA8F0000}"/>
    <cellStyle name="常规 2 6 2 2" xfId="36843" xr:uid="{00000000-0005-0000-0000-0000EB8F0000}"/>
    <cellStyle name="常规 2 6 2 2 10" xfId="36844" xr:uid="{00000000-0005-0000-0000-0000EC8F0000}"/>
    <cellStyle name="常规 2 6 2 2 2" xfId="36845" xr:uid="{00000000-0005-0000-0000-0000ED8F0000}"/>
    <cellStyle name="常规 2 6 2 2 2 2" xfId="36846" xr:uid="{00000000-0005-0000-0000-0000EE8F0000}"/>
    <cellStyle name="常规 2 6 2 2 2 2 2" xfId="36847" xr:uid="{00000000-0005-0000-0000-0000EF8F0000}"/>
    <cellStyle name="常规 2 6 2 2 2 2 2 2" xfId="36848" xr:uid="{00000000-0005-0000-0000-0000F08F0000}"/>
    <cellStyle name="常规 2 6 2 2 2 2 2 3" xfId="36849" xr:uid="{00000000-0005-0000-0000-0000F18F0000}"/>
    <cellStyle name="常规 2 6 2 2 2 2 2 4" xfId="36850" xr:uid="{00000000-0005-0000-0000-0000F28F0000}"/>
    <cellStyle name="常规 2 6 2 2 2 2 2 5" xfId="36851" xr:uid="{00000000-0005-0000-0000-0000F38F0000}"/>
    <cellStyle name="常规 2 6 2 2 2 2 2 5 2" xfId="36852" xr:uid="{00000000-0005-0000-0000-0000F48F0000}"/>
    <cellStyle name="常规 2 6 2 2 2 2 3" xfId="36853" xr:uid="{00000000-0005-0000-0000-0000F58F0000}"/>
    <cellStyle name="常规 2 6 2 2 2 2 3 2" xfId="36854" xr:uid="{00000000-0005-0000-0000-0000F68F0000}"/>
    <cellStyle name="常规 2 6 2 2 2 2 3 2 2" xfId="36855" xr:uid="{00000000-0005-0000-0000-0000F78F0000}"/>
    <cellStyle name="常规 2 6 2 2 2 2 4" xfId="36856" xr:uid="{00000000-0005-0000-0000-0000F88F0000}"/>
    <cellStyle name="常规 2 6 2 2 2 2 4 2" xfId="36857" xr:uid="{00000000-0005-0000-0000-0000F98F0000}"/>
    <cellStyle name="常规 2 6 2 2 2 2 4 2 2" xfId="36858" xr:uid="{00000000-0005-0000-0000-0000FA8F0000}"/>
    <cellStyle name="常规 2 6 2 2 2 2 5" xfId="36859" xr:uid="{00000000-0005-0000-0000-0000FB8F0000}"/>
    <cellStyle name="常规 2 6 2 2 2 2 5 2" xfId="36860" xr:uid="{00000000-0005-0000-0000-0000FC8F0000}"/>
    <cellStyle name="常规 2 6 2 2 2 2 5 3" xfId="36861" xr:uid="{00000000-0005-0000-0000-0000FD8F0000}"/>
    <cellStyle name="常规 2 6 2 2 2 2 6" xfId="36862" xr:uid="{00000000-0005-0000-0000-0000FE8F0000}"/>
    <cellStyle name="常规 2 6 2 2 2 2 6 2" xfId="36863" xr:uid="{00000000-0005-0000-0000-0000FF8F0000}"/>
    <cellStyle name="常规 2 6 2 2 2 2 7" xfId="36864" xr:uid="{00000000-0005-0000-0000-000000900000}"/>
    <cellStyle name="常规 2 6 2 2 2 3" xfId="36865" xr:uid="{00000000-0005-0000-0000-000001900000}"/>
    <cellStyle name="常规 2 6 2 2 2 3 2" xfId="36866" xr:uid="{00000000-0005-0000-0000-000002900000}"/>
    <cellStyle name="常规 2 6 2 2 2 3 2 2" xfId="36867" xr:uid="{00000000-0005-0000-0000-000003900000}"/>
    <cellStyle name="常规 2 6 2 2 2 3 2 2 2" xfId="36868" xr:uid="{00000000-0005-0000-0000-000004900000}"/>
    <cellStyle name="常规 2 6 2 2 2 3 2 3" xfId="36869" xr:uid="{00000000-0005-0000-0000-000005900000}"/>
    <cellStyle name="常规 2 6 2 2 2 3 2 4" xfId="36870" xr:uid="{00000000-0005-0000-0000-000006900000}"/>
    <cellStyle name="常规 2 6 2 2 2 3 2 5" xfId="36871" xr:uid="{00000000-0005-0000-0000-000007900000}"/>
    <cellStyle name="常规 2 6 2 2 2 3 2 5 2" xfId="36872" xr:uid="{00000000-0005-0000-0000-000008900000}"/>
    <cellStyle name="常规 2 6 2 2 2 3 2 6" xfId="36873" xr:uid="{00000000-0005-0000-0000-000009900000}"/>
    <cellStyle name="常规 2 6 2 2 2 3 3" xfId="36874" xr:uid="{00000000-0005-0000-0000-00000A900000}"/>
    <cellStyle name="常规 2 6 2 2 2 3 3 2" xfId="36875" xr:uid="{00000000-0005-0000-0000-00000B900000}"/>
    <cellStyle name="常规 2 6 2 2 2 3 3 2 2" xfId="36876" xr:uid="{00000000-0005-0000-0000-00000C900000}"/>
    <cellStyle name="常规 2 6 2 2 2 3 4" xfId="36877" xr:uid="{00000000-0005-0000-0000-00000D900000}"/>
    <cellStyle name="常规 2 6 2 2 2 3 4 2" xfId="36878" xr:uid="{00000000-0005-0000-0000-00000E900000}"/>
    <cellStyle name="常规 2 6 2 2 2 3 4 3" xfId="36879" xr:uid="{00000000-0005-0000-0000-00000F900000}"/>
    <cellStyle name="常规 2 6 2 2 2 3 5" xfId="36880" xr:uid="{00000000-0005-0000-0000-000010900000}"/>
    <cellStyle name="常规 2 6 2 2 2 3 5 2" xfId="36881" xr:uid="{00000000-0005-0000-0000-000011900000}"/>
    <cellStyle name="常规 2 6 2 2 2 3 6" xfId="36882" xr:uid="{00000000-0005-0000-0000-000012900000}"/>
    <cellStyle name="常规 2 6 2 2 2 3 6 2" xfId="36883" xr:uid="{00000000-0005-0000-0000-000013900000}"/>
    <cellStyle name="常规 2 6 2 2 2 3 7" xfId="36884" xr:uid="{00000000-0005-0000-0000-000014900000}"/>
    <cellStyle name="常规 2 6 2 2 2 4" xfId="36885" xr:uid="{00000000-0005-0000-0000-000015900000}"/>
    <cellStyle name="常规 2 6 2 2 2 4 2" xfId="36886" xr:uid="{00000000-0005-0000-0000-000016900000}"/>
    <cellStyle name="常规 2 6 2 2 2 4 3" xfId="36887" xr:uid="{00000000-0005-0000-0000-000017900000}"/>
    <cellStyle name="常规 2 6 2 2 2 4 4" xfId="36888" xr:uid="{00000000-0005-0000-0000-000018900000}"/>
    <cellStyle name="常规 2 6 2 2 2 4 5" xfId="36889" xr:uid="{00000000-0005-0000-0000-000019900000}"/>
    <cellStyle name="常规 2 6 2 2 2 4 5 2" xfId="36890" xr:uid="{00000000-0005-0000-0000-00001A900000}"/>
    <cellStyle name="常规 2 6 2 2 2 5" xfId="36891" xr:uid="{00000000-0005-0000-0000-00001B900000}"/>
    <cellStyle name="常规 2 6 2 2 2 5 2" xfId="36892" xr:uid="{00000000-0005-0000-0000-00001C900000}"/>
    <cellStyle name="常规 2 6 2 2 2 5 2 2" xfId="36893" xr:uid="{00000000-0005-0000-0000-00001D900000}"/>
    <cellStyle name="常规 2 6 2 2 2 6" xfId="36894" xr:uid="{00000000-0005-0000-0000-00001E900000}"/>
    <cellStyle name="常规 2 6 2 2 2 6 2" xfId="36895" xr:uid="{00000000-0005-0000-0000-00001F900000}"/>
    <cellStyle name="常规 2 6 2 2 2 6 2 2" xfId="36896" xr:uid="{00000000-0005-0000-0000-000020900000}"/>
    <cellStyle name="常规 2 6 2 2 2 7" xfId="36897" xr:uid="{00000000-0005-0000-0000-000021900000}"/>
    <cellStyle name="常规 2 6 2 2 2 7 2" xfId="36898" xr:uid="{00000000-0005-0000-0000-000022900000}"/>
    <cellStyle name="常规 2 6 2 2 2 7 2 2" xfId="36899" xr:uid="{00000000-0005-0000-0000-000023900000}"/>
    <cellStyle name="常规 2 6 2 2 2 8" xfId="36900" xr:uid="{00000000-0005-0000-0000-000024900000}"/>
    <cellStyle name="常规 2 6 2 2 2 8 2" xfId="36901" xr:uid="{00000000-0005-0000-0000-000025900000}"/>
    <cellStyle name="常规 2 6 2 2 2 8 3" xfId="36902" xr:uid="{00000000-0005-0000-0000-000026900000}"/>
    <cellStyle name="常规 2 6 2 2 2 9" xfId="36903" xr:uid="{00000000-0005-0000-0000-000027900000}"/>
    <cellStyle name="常规 2 6 2 2 3" xfId="36904" xr:uid="{00000000-0005-0000-0000-000028900000}"/>
    <cellStyle name="常规 2 6 2 2 3 2" xfId="36905" xr:uid="{00000000-0005-0000-0000-000029900000}"/>
    <cellStyle name="常规 2 6 2 2 3 2 2" xfId="36906" xr:uid="{00000000-0005-0000-0000-00002A900000}"/>
    <cellStyle name="常规 2 6 2 2 3 2 3" xfId="36907" xr:uid="{00000000-0005-0000-0000-00002B900000}"/>
    <cellStyle name="常规 2 6 2 2 3 2 4" xfId="36908" xr:uid="{00000000-0005-0000-0000-00002C900000}"/>
    <cellStyle name="常规 2 6 2 2 3 2 5" xfId="36909" xr:uid="{00000000-0005-0000-0000-00002D900000}"/>
    <cellStyle name="常规 2 6 2 2 3 2 5 2" xfId="36910" xr:uid="{00000000-0005-0000-0000-00002E900000}"/>
    <cellStyle name="常规 2 6 2 2 3 3" xfId="36911" xr:uid="{00000000-0005-0000-0000-00002F900000}"/>
    <cellStyle name="常规 2 6 2 2 3 3 2" xfId="36912" xr:uid="{00000000-0005-0000-0000-000030900000}"/>
    <cellStyle name="常规 2 6 2 2 3 3 2 2" xfId="36913" xr:uid="{00000000-0005-0000-0000-000031900000}"/>
    <cellStyle name="常规 2 6 2 2 3 4" xfId="36914" xr:uid="{00000000-0005-0000-0000-000032900000}"/>
    <cellStyle name="常规 2 6 2 2 3 4 2" xfId="36915" xr:uid="{00000000-0005-0000-0000-000033900000}"/>
    <cellStyle name="常规 2 6 2 2 3 4 2 2" xfId="36916" xr:uid="{00000000-0005-0000-0000-000034900000}"/>
    <cellStyle name="常规 2 6 2 2 3 5" xfId="36917" xr:uid="{00000000-0005-0000-0000-000035900000}"/>
    <cellStyle name="常规 2 6 2 2 3 5 2" xfId="36918" xr:uid="{00000000-0005-0000-0000-000036900000}"/>
    <cellStyle name="常规 2 6 2 2 3 5 3" xfId="36919" xr:uid="{00000000-0005-0000-0000-000037900000}"/>
    <cellStyle name="常规 2 6 2 2 3 6" xfId="36920" xr:uid="{00000000-0005-0000-0000-000038900000}"/>
    <cellStyle name="常规 2 6 2 2 3 6 2" xfId="36921" xr:uid="{00000000-0005-0000-0000-000039900000}"/>
    <cellStyle name="常规 2 6 2 2 3 7" xfId="36922" xr:uid="{00000000-0005-0000-0000-00003A900000}"/>
    <cellStyle name="常规 2 6 2 2 4" xfId="36923" xr:uid="{00000000-0005-0000-0000-00003B900000}"/>
    <cellStyle name="常规 2 6 2 2 4 2" xfId="36924" xr:uid="{00000000-0005-0000-0000-00003C900000}"/>
    <cellStyle name="常规 2 6 2 2 4 2 2" xfId="36925" xr:uid="{00000000-0005-0000-0000-00003D900000}"/>
    <cellStyle name="常规 2 6 2 2 4 2 3" xfId="36926" xr:uid="{00000000-0005-0000-0000-00003E900000}"/>
    <cellStyle name="常规 2 6 2 2 4 2 4" xfId="36927" xr:uid="{00000000-0005-0000-0000-00003F900000}"/>
    <cellStyle name="常规 2 6 2 2 4 3" xfId="36928" xr:uid="{00000000-0005-0000-0000-000040900000}"/>
    <cellStyle name="常规 2 6 2 2 4 4" xfId="36929" xr:uid="{00000000-0005-0000-0000-000041900000}"/>
    <cellStyle name="常规 2 6 2 2 4 5" xfId="36930" xr:uid="{00000000-0005-0000-0000-000042900000}"/>
    <cellStyle name="常规 2 6 2 2 4 6" xfId="36931" xr:uid="{00000000-0005-0000-0000-000043900000}"/>
    <cellStyle name="常规 2 6 2 2 4 6 2" xfId="36932" xr:uid="{00000000-0005-0000-0000-000044900000}"/>
    <cellStyle name="常规 2 6 2 2 5" xfId="36933" xr:uid="{00000000-0005-0000-0000-000045900000}"/>
    <cellStyle name="常规 2 6 2 2 5 2" xfId="36934" xr:uid="{00000000-0005-0000-0000-000046900000}"/>
    <cellStyle name="常规 2 6 2 2 5 3" xfId="36935" xr:uid="{00000000-0005-0000-0000-000047900000}"/>
    <cellStyle name="常规 2 6 2 2 5 4" xfId="36936" xr:uid="{00000000-0005-0000-0000-000048900000}"/>
    <cellStyle name="常规 2 6 2 2 5 5" xfId="36937" xr:uid="{00000000-0005-0000-0000-000049900000}"/>
    <cellStyle name="常规 2 6 2 2 5 5 2" xfId="36938" xr:uid="{00000000-0005-0000-0000-00004A900000}"/>
    <cellStyle name="常规 2 6 2 2 6" xfId="36939" xr:uid="{00000000-0005-0000-0000-00004B900000}"/>
    <cellStyle name="常规 2 6 2 2 6 2" xfId="36940" xr:uid="{00000000-0005-0000-0000-00004C900000}"/>
    <cellStyle name="常规 2 6 2 2 6 2 2" xfId="36941" xr:uid="{00000000-0005-0000-0000-00004D900000}"/>
    <cellStyle name="常规 2 6 2 2 7" xfId="36942" xr:uid="{00000000-0005-0000-0000-00004E900000}"/>
    <cellStyle name="常规 2 6 2 2 7 2" xfId="36943" xr:uid="{00000000-0005-0000-0000-00004F900000}"/>
    <cellStyle name="常规 2 6 2 2 7 2 2" xfId="36944" xr:uid="{00000000-0005-0000-0000-000050900000}"/>
    <cellStyle name="常规 2 6 2 2 8" xfId="36945" xr:uid="{00000000-0005-0000-0000-000051900000}"/>
    <cellStyle name="常规 2 6 2 2 8 2" xfId="36946" xr:uid="{00000000-0005-0000-0000-000052900000}"/>
    <cellStyle name="常规 2 6 2 2 8 2 2" xfId="36947" xr:uid="{00000000-0005-0000-0000-000053900000}"/>
    <cellStyle name="常规 2 6 2 2 9" xfId="36948" xr:uid="{00000000-0005-0000-0000-000054900000}"/>
    <cellStyle name="常规 2 6 2 2 9 2" xfId="36949" xr:uid="{00000000-0005-0000-0000-000055900000}"/>
    <cellStyle name="常规 2 6 2 2 9 3" xfId="36950" xr:uid="{00000000-0005-0000-0000-000056900000}"/>
    <cellStyle name="常规 2 6 2 3" xfId="36951" xr:uid="{00000000-0005-0000-0000-000057900000}"/>
    <cellStyle name="常规 2 6 2 3 2" xfId="36952" xr:uid="{00000000-0005-0000-0000-000058900000}"/>
    <cellStyle name="常规 2 6 2 3 2 2" xfId="36953" xr:uid="{00000000-0005-0000-0000-000059900000}"/>
    <cellStyle name="常规 2 6 2 3 2 2 2" xfId="36954" xr:uid="{00000000-0005-0000-0000-00005A900000}"/>
    <cellStyle name="常规 2 6 2 3 2 2 2 2" xfId="36955" xr:uid="{00000000-0005-0000-0000-00005B900000}"/>
    <cellStyle name="常规 2 6 2 3 2 3" xfId="36956" xr:uid="{00000000-0005-0000-0000-00005C900000}"/>
    <cellStyle name="常规 2 6 2 3 2 3 2" xfId="36957" xr:uid="{00000000-0005-0000-0000-00005D900000}"/>
    <cellStyle name="常规 2 6 2 3 2 3 2 2" xfId="36958" xr:uid="{00000000-0005-0000-0000-00005E900000}"/>
    <cellStyle name="常规 2 6 2 3 2 4" xfId="36959" xr:uid="{00000000-0005-0000-0000-00005F900000}"/>
    <cellStyle name="常规 2 6 2 3 2 4 2" xfId="36960" xr:uid="{00000000-0005-0000-0000-000060900000}"/>
    <cellStyle name="常规 2 6 2 3 2 4 2 2" xfId="36961" xr:uid="{00000000-0005-0000-0000-000061900000}"/>
    <cellStyle name="常规 2 6 2 3 2 5" xfId="36962" xr:uid="{00000000-0005-0000-0000-000062900000}"/>
    <cellStyle name="常规 2 6 2 3 2 5 2" xfId="36963" xr:uid="{00000000-0005-0000-0000-000063900000}"/>
    <cellStyle name="常规 2 6 2 3 2 5 3" xfId="36964" xr:uid="{00000000-0005-0000-0000-000064900000}"/>
    <cellStyle name="常规 2 6 2 3 2 6" xfId="36965" xr:uid="{00000000-0005-0000-0000-000065900000}"/>
    <cellStyle name="常规 2 6 2 3 3" xfId="36966" xr:uid="{00000000-0005-0000-0000-000066900000}"/>
    <cellStyle name="常规 2 6 2 3 3 2" xfId="36967" xr:uid="{00000000-0005-0000-0000-000067900000}"/>
    <cellStyle name="常规 2 6 2 3 3 2 2" xfId="36968" xr:uid="{00000000-0005-0000-0000-000068900000}"/>
    <cellStyle name="常规 2 6 2 3 3 2 2 2" xfId="36969" xr:uid="{00000000-0005-0000-0000-000069900000}"/>
    <cellStyle name="常规 2 6 2 3 3 3" xfId="36970" xr:uid="{00000000-0005-0000-0000-00006A900000}"/>
    <cellStyle name="常规 2 6 2 3 3 3 2" xfId="36971" xr:uid="{00000000-0005-0000-0000-00006B900000}"/>
    <cellStyle name="常规 2 6 2 3 3 3 2 2" xfId="36972" xr:uid="{00000000-0005-0000-0000-00006C900000}"/>
    <cellStyle name="常规 2 6 2 3 3 4" xfId="36973" xr:uid="{00000000-0005-0000-0000-00006D900000}"/>
    <cellStyle name="常规 2 6 2 3 3 4 2" xfId="36974" xr:uid="{00000000-0005-0000-0000-00006E900000}"/>
    <cellStyle name="常规 2 6 2 3 3 5" xfId="36975" xr:uid="{00000000-0005-0000-0000-00006F900000}"/>
    <cellStyle name="常规 2 6 2 3 4" xfId="36976" xr:uid="{00000000-0005-0000-0000-000070900000}"/>
    <cellStyle name="常规 2 6 2 3 4 2" xfId="36977" xr:uid="{00000000-0005-0000-0000-000071900000}"/>
    <cellStyle name="常规 2 6 2 3 4 2 2" xfId="36978" xr:uid="{00000000-0005-0000-0000-000072900000}"/>
    <cellStyle name="常规 2 6 2 3 5" xfId="36979" xr:uid="{00000000-0005-0000-0000-000073900000}"/>
    <cellStyle name="常规 2 6 2 3 5 2" xfId="36980" xr:uid="{00000000-0005-0000-0000-000074900000}"/>
    <cellStyle name="常规 2 6 2 3 5 2 2" xfId="36981" xr:uid="{00000000-0005-0000-0000-000075900000}"/>
    <cellStyle name="常规 2 6 2 3 6" xfId="36982" xr:uid="{00000000-0005-0000-0000-000076900000}"/>
    <cellStyle name="常规 2 6 2 3 7" xfId="36983" xr:uid="{00000000-0005-0000-0000-000077900000}"/>
    <cellStyle name="常规 2 6 2 3 7 2" xfId="36984" xr:uid="{00000000-0005-0000-0000-000078900000}"/>
    <cellStyle name="常规 2 6 2 3 7 3" xfId="36985" xr:uid="{00000000-0005-0000-0000-000079900000}"/>
    <cellStyle name="常规 2 6 2 3 8" xfId="36986" xr:uid="{00000000-0005-0000-0000-00007A900000}"/>
    <cellStyle name="常规 2 6 2 3 8 2" xfId="36987" xr:uid="{00000000-0005-0000-0000-00007B900000}"/>
    <cellStyle name="常规 2 6 2 4" xfId="36988" xr:uid="{00000000-0005-0000-0000-00007C900000}"/>
    <cellStyle name="常规 2 6 2 4 2" xfId="36989" xr:uid="{00000000-0005-0000-0000-00007D900000}"/>
    <cellStyle name="常规 2 6 2 4 2 2" xfId="36990" xr:uid="{00000000-0005-0000-0000-00007E900000}"/>
    <cellStyle name="常规 2 6 2 4 2 3" xfId="36991" xr:uid="{00000000-0005-0000-0000-00007F900000}"/>
    <cellStyle name="常规 2 6 2 4 2 4" xfId="36992" xr:uid="{00000000-0005-0000-0000-000080900000}"/>
    <cellStyle name="常规 2 6 2 4 2 5" xfId="36993" xr:uid="{00000000-0005-0000-0000-000081900000}"/>
    <cellStyle name="常规 2 6 2 4 2 5 2" xfId="36994" xr:uid="{00000000-0005-0000-0000-000082900000}"/>
    <cellStyle name="常规 2 6 2 4 3" xfId="36995" xr:uid="{00000000-0005-0000-0000-000083900000}"/>
    <cellStyle name="常规 2 6 2 4 3 2" xfId="36996" xr:uid="{00000000-0005-0000-0000-000084900000}"/>
    <cellStyle name="常规 2 6 2 4 3 2 2" xfId="36997" xr:uid="{00000000-0005-0000-0000-000085900000}"/>
    <cellStyle name="常规 2 6 2 4 4" xfId="36998" xr:uid="{00000000-0005-0000-0000-000086900000}"/>
    <cellStyle name="常规 2 6 2 4 4 2" xfId="36999" xr:uid="{00000000-0005-0000-0000-000087900000}"/>
    <cellStyle name="常规 2 6 2 4 4 2 2" xfId="37000" xr:uid="{00000000-0005-0000-0000-000088900000}"/>
    <cellStyle name="常规 2 6 2 4 5" xfId="37001" xr:uid="{00000000-0005-0000-0000-000089900000}"/>
    <cellStyle name="常规 2 6 2 4 5 2" xfId="37002" xr:uid="{00000000-0005-0000-0000-00008A900000}"/>
    <cellStyle name="常规 2 6 2 4 5 3" xfId="37003" xr:uid="{00000000-0005-0000-0000-00008B900000}"/>
    <cellStyle name="常规 2 6 2 4 6" xfId="37004" xr:uid="{00000000-0005-0000-0000-00008C900000}"/>
    <cellStyle name="常规 2 6 2 4 6 2" xfId="37005" xr:uid="{00000000-0005-0000-0000-00008D900000}"/>
    <cellStyle name="常规 2 6 2 4 7" xfId="37006" xr:uid="{00000000-0005-0000-0000-00008E900000}"/>
    <cellStyle name="常规 2 6 2 5" xfId="37007" xr:uid="{00000000-0005-0000-0000-00008F900000}"/>
    <cellStyle name="常规 2 6 2 5 2" xfId="37008" xr:uid="{00000000-0005-0000-0000-000090900000}"/>
    <cellStyle name="常规 2 6 2 5 3" xfId="37009" xr:uid="{00000000-0005-0000-0000-000091900000}"/>
    <cellStyle name="常规 2 6 2 5 4" xfId="37010" xr:uid="{00000000-0005-0000-0000-000092900000}"/>
    <cellStyle name="常规 2 6 2 5 5" xfId="37011" xr:uid="{00000000-0005-0000-0000-000093900000}"/>
    <cellStyle name="常规 2 6 2 5 5 2" xfId="37012" xr:uid="{00000000-0005-0000-0000-000094900000}"/>
    <cellStyle name="常规 2 6 2 6" xfId="37013" xr:uid="{00000000-0005-0000-0000-000095900000}"/>
    <cellStyle name="常规 2 6 2 6 2" xfId="37014" xr:uid="{00000000-0005-0000-0000-000096900000}"/>
    <cellStyle name="常规 2 6 2 6 2 2" xfId="37015" xr:uid="{00000000-0005-0000-0000-000097900000}"/>
    <cellStyle name="常规 2 6 2 7" xfId="37016" xr:uid="{00000000-0005-0000-0000-000098900000}"/>
    <cellStyle name="常规 2 6 2 7 2" xfId="37017" xr:uid="{00000000-0005-0000-0000-000099900000}"/>
    <cellStyle name="常规 2 6 2 7 2 2" xfId="37018" xr:uid="{00000000-0005-0000-0000-00009A900000}"/>
    <cellStyle name="常规 2 6 2 8" xfId="37019" xr:uid="{00000000-0005-0000-0000-00009B900000}"/>
    <cellStyle name="常规 2 6 2 8 2" xfId="37020" xr:uid="{00000000-0005-0000-0000-00009C900000}"/>
    <cellStyle name="常规 2 6 2 8 2 2" xfId="37021" xr:uid="{00000000-0005-0000-0000-00009D900000}"/>
    <cellStyle name="常规 2 6 2 9" xfId="37022" xr:uid="{00000000-0005-0000-0000-00009E900000}"/>
    <cellStyle name="常规 2 6 2 9 2" xfId="37023" xr:uid="{00000000-0005-0000-0000-00009F900000}"/>
    <cellStyle name="常规 2 6 2 9 3" xfId="37024" xr:uid="{00000000-0005-0000-0000-0000A0900000}"/>
    <cellStyle name="常规 2 6 3" xfId="37025" xr:uid="{00000000-0005-0000-0000-0000A1900000}"/>
    <cellStyle name="常规 2 6 3 10" xfId="37026" xr:uid="{00000000-0005-0000-0000-0000A2900000}"/>
    <cellStyle name="常规 2 6 3 2" xfId="37027" xr:uid="{00000000-0005-0000-0000-0000A3900000}"/>
    <cellStyle name="常规 2 6 3 2 10" xfId="37028" xr:uid="{00000000-0005-0000-0000-0000A4900000}"/>
    <cellStyle name="常规 2 6 3 2 2" xfId="37029" xr:uid="{00000000-0005-0000-0000-0000A5900000}"/>
    <cellStyle name="常规 2 6 3 2 2 2" xfId="37030" xr:uid="{00000000-0005-0000-0000-0000A6900000}"/>
    <cellStyle name="常规 2 6 3 2 2 2 2" xfId="37031" xr:uid="{00000000-0005-0000-0000-0000A7900000}"/>
    <cellStyle name="常规 2 6 3 2 2 2 2 2" xfId="37032" xr:uid="{00000000-0005-0000-0000-0000A8900000}"/>
    <cellStyle name="常规 2 6 3 2 2 2 2 3" xfId="37033" xr:uid="{00000000-0005-0000-0000-0000A9900000}"/>
    <cellStyle name="常规 2 6 3 2 2 2 2 4" xfId="37034" xr:uid="{00000000-0005-0000-0000-0000AA900000}"/>
    <cellStyle name="常规 2 6 3 2 2 2 3" xfId="37035" xr:uid="{00000000-0005-0000-0000-0000AB900000}"/>
    <cellStyle name="常规 2 6 3 2 2 2 4" xfId="37036" xr:uid="{00000000-0005-0000-0000-0000AC900000}"/>
    <cellStyle name="常规 2 6 3 2 2 2 5" xfId="37037" xr:uid="{00000000-0005-0000-0000-0000AD900000}"/>
    <cellStyle name="常规 2 6 3 2 2 3" xfId="37038" xr:uid="{00000000-0005-0000-0000-0000AE900000}"/>
    <cellStyle name="常规 2 6 3 2 2 3 2" xfId="37039" xr:uid="{00000000-0005-0000-0000-0000AF900000}"/>
    <cellStyle name="常规 2 6 3 2 2 3 2 2" xfId="37040" xr:uid="{00000000-0005-0000-0000-0000B0900000}"/>
    <cellStyle name="常规 2 6 3 2 2 3 2 3" xfId="37041" xr:uid="{00000000-0005-0000-0000-0000B1900000}"/>
    <cellStyle name="常规 2 6 3 2 2 3 2 4" xfId="37042" xr:uid="{00000000-0005-0000-0000-0000B2900000}"/>
    <cellStyle name="常规 2 6 3 2 2 3 3" xfId="37043" xr:uid="{00000000-0005-0000-0000-0000B3900000}"/>
    <cellStyle name="常规 2 6 3 2 2 3 4" xfId="37044" xr:uid="{00000000-0005-0000-0000-0000B4900000}"/>
    <cellStyle name="常规 2 6 3 2 2 3 5" xfId="37045" xr:uid="{00000000-0005-0000-0000-0000B5900000}"/>
    <cellStyle name="常规 2 6 3 2 2 4" xfId="37046" xr:uid="{00000000-0005-0000-0000-0000B6900000}"/>
    <cellStyle name="常规 2 6 3 2 2 4 2" xfId="37047" xr:uid="{00000000-0005-0000-0000-0000B7900000}"/>
    <cellStyle name="常规 2 6 3 2 2 4 3" xfId="37048" xr:uid="{00000000-0005-0000-0000-0000B8900000}"/>
    <cellStyle name="常规 2 6 3 2 2 4 4" xfId="37049" xr:uid="{00000000-0005-0000-0000-0000B9900000}"/>
    <cellStyle name="常规 2 6 3 2 2 5" xfId="37050" xr:uid="{00000000-0005-0000-0000-0000BA900000}"/>
    <cellStyle name="常规 2 6 3 2 2 6" xfId="37051" xr:uid="{00000000-0005-0000-0000-0000BB900000}"/>
    <cellStyle name="常规 2 6 3 2 2 7" xfId="37052" xr:uid="{00000000-0005-0000-0000-0000BC900000}"/>
    <cellStyle name="常规 2 6 3 2 2 8" xfId="37053" xr:uid="{00000000-0005-0000-0000-0000BD900000}"/>
    <cellStyle name="常规 2 6 3 2 2 8 2" xfId="37054" xr:uid="{00000000-0005-0000-0000-0000BE900000}"/>
    <cellStyle name="常规 2 6 3 2 3" xfId="37055" xr:uid="{00000000-0005-0000-0000-0000BF900000}"/>
    <cellStyle name="常规 2 6 3 2 3 2" xfId="37056" xr:uid="{00000000-0005-0000-0000-0000C0900000}"/>
    <cellStyle name="常规 2 6 3 2 3 2 2" xfId="37057" xr:uid="{00000000-0005-0000-0000-0000C1900000}"/>
    <cellStyle name="常规 2 6 3 2 3 2 3" xfId="37058" xr:uid="{00000000-0005-0000-0000-0000C2900000}"/>
    <cellStyle name="常规 2 6 3 2 3 2 4" xfId="37059" xr:uid="{00000000-0005-0000-0000-0000C3900000}"/>
    <cellStyle name="常规 2 6 3 2 3 3" xfId="37060" xr:uid="{00000000-0005-0000-0000-0000C4900000}"/>
    <cellStyle name="常规 2 6 3 2 3 4" xfId="37061" xr:uid="{00000000-0005-0000-0000-0000C5900000}"/>
    <cellStyle name="常规 2 6 3 2 3 5" xfId="37062" xr:uid="{00000000-0005-0000-0000-0000C6900000}"/>
    <cellStyle name="常规 2 6 3 2 3 6" xfId="37063" xr:uid="{00000000-0005-0000-0000-0000C7900000}"/>
    <cellStyle name="常规 2 6 3 2 3 6 2" xfId="37064" xr:uid="{00000000-0005-0000-0000-0000C8900000}"/>
    <cellStyle name="常规 2 6 3 2 4" xfId="37065" xr:uid="{00000000-0005-0000-0000-0000C9900000}"/>
    <cellStyle name="常规 2 6 3 2 4 2" xfId="37066" xr:uid="{00000000-0005-0000-0000-0000CA900000}"/>
    <cellStyle name="常规 2 6 3 2 4 2 2" xfId="37067" xr:uid="{00000000-0005-0000-0000-0000CB900000}"/>
    <cellStyle name="常规 2 6 3 2 4 2 3" xfId="37068" xr:uid="{00000000-0005-0000-0000-0000CC900000}"/>
    <cellStyle name="常规 2 6 3 2 4 2 4" xfId="37069" xr:uid="{00000000-0005-0000-0000-0000CD900000}"/>
    <cellStyle name="常规 2 6 3 2 4 2 5" xfId="37070" xr:uid="{00000000-0005-0000-0000-0000CE900000}"/>
    <cellStyle name="常规 2 6 3 2 4 3" xfId="37071" xr:uid="{00000000-0005-0000-0000-0000CF900000}"/>
    <cellStyle name="常规 2 6 3 2 4 4" xfId="37072" xr:uid="{00000000-0005-0000-0000-0000D0900000}"/>
    <cellStyle name="常规 2 6 3 2 4 5" xfId="37073" xr:uid="{00000000-0005-0000-0000-0000D1900000}"/>
    <cellStyle name="常规 2 6 3 2 4 6" xfId="37074" xr:uid="{00000000-0005-0000-0000-0000D2900000}"/>
    <cellStyle name="常规 2 6 3 2 5" xfId="37075" xr:uid="{00000000-0005-0000-0000-0000D3900000}"/>
    <cellStyle name="常规 2 6 3 2 5 2" xfId="37076" xr:uid="{00000000-0005-0000-0000-0000D4900000}"/>
    <cellStyle name="常规 2 6 3 2 5 2 2" xfId="37077" xr:uid="{00000000-0005-0000-0000-0000D5900000}"/>
    <cellStyle name="常规 2 6 3 2 5 3" xfId="37078" xr:uid="{00000000-0005-0000-0000-0000D6900000}"/>
    <cellStyle name="常规 2 6 3 2 5 4" xfId="37079" xr:uid="{00000000-0005-0000-0000-0000D7900000}"/>
    <cellStyle name="常规 2 6 3 2 5 5" xfId="37080" xr:uid="{00000000-0005-0000-0000-0000D8900000}"/>
    <cellStyle name="常规 2 6 3 2 6" xfId="37081" xr:uid="{00000000-0005-0000-0000-0000D9900000}"/>
    <cellStyle name="常规 2 6 3 2 7" xfId="37082" xr:uid="{00000000-0005-0000-0000-0000DA900000}"/>
    <cellStyle name="常规 2 6 3 2 8" xfId="37083" xr:uid="{00000000-0005-0000-0000-0000DB900000}"/>
    <cellStyle name="常规 2 6 3 2 9" xfId="37084" xr:uid="{00000000-0005-0000-0000-0000DC900000}"/>
    <cellStyle name="常规 2 6 3 2 9 2" xfId="37085" xr:uid="{00000000-0005-0000-0000-0000DD900000}"/>
    <cellStyle name="常规 2 6 3 3" xfId="37086" xr:uid="{00000000-0005-0000-0000-0000DE900000}"/>
    <cellStyle name="常规 2 6 3 3 2" xfId="37087" xr:uid="{00000000-0005-0000-0000-0000DF900000}"/>
    <cellStyle name="常规 2 6 3 3 2 2" xfId="37088" xr:uid="{00000000-0005-0000-0000-0000E0900000}"/>
    <cellStyle name="常规 2 6 3 3 2 2 2" xfId="37089" xr:uid="{00000000-0005-0000-0000-0000E1900000}"/>
    <cellStyle name="常规 2 6 3 3 2 3" xfId="37090" xr:uid="{00000000-0005-0000-0000-0000E2900000}"/>
    <cellStyle name="常规 2 6 3 3 2 4" xfId="37091" xr:uid="{00000000-0005-0000-0000-0000E3900000}"/>
    <cellStyle name="常规 2 6 3 3 2 5" xfId="37092" xr:uid="{00000000-0005-0000-0000-0000E4900000}"/>
    <cellStyle name="常规 2 6 3 3 2 5 2" xfId="37093" xr:uid="{00000000-0005-0000-0000-0000E5900000}"/>
    <cellStyle name="常规 2 6 3 3 2 6" xfId="37094" xr:uid="{00000000-0005-0000-0000-0000E6900000}"/>
    <cellStyle name="常规 2 6 3 3 3" xfId="37095" xr:uid="{00000000-0005-0000-0000-0000E7900000}"/>
    <cellStyle name="常规 2 6 3 3 3 2" xfId="37096" xr:uid="{00000000-0005-0000-0000-0000E8900000}"/>
    <cellStyle name="常规 2 6 3 3 3 2 2" xfId="37097" xr:uid="{00000000-0005-0000-0000-0000E9900000}"/>
    <cellStyle name="常规 2 6 3 3 4" xfId="37098" xr:uid="{00000000-0005-0000-0000-0000EA900000}"/>
    <cellStyle name="常规 2 6 3 3 4 2" xfId="37099" xr:uid="{00000000-0005-0000-0000-0000EB900000}"/>
    <cellStyle name="常规 2 6 3 3 4 3" xfId="37100" xr:uid="{00000000-0005-0000-0000-0000EC900000}"/>
    <cellStyle name="常规 2 6 3 3 5" xfId="37101" xr:uid="{00000000-0005-0000-0000-0000ED900000}"/>
    <cellStyle name="常规 2 6 3 3 5 2" xfId="37102" xr:uid="{00000000-0005-0000-0000-0000EE900000}"/>
    <cellStyle name="常规 2 6 3 3 6" xfId="37103" xr:uid="{00000000-0005-0000-0000-0000EF900000}"/>
    <cellStyle name="常规 2 6 3 3 6 2" xfId="37104" xr:uid="{00000000-0005-0000-0000-0000F0900000}"/>
    <cellStyle name="常规 2 6 3 3 7" xfId="37105" xr:uid="{00000000-0005-0000-0000-0000F1900000}"/>
    <cellStyle name="常规 2 6 3 4" xfId="37106" xr:uid="{00000000-0005-0000-0000-0000F2900000}"/>
    <cellStyle name="常规 2 6 3 4 2" xfId="37107" xr:uid="{00000000-0005-0000-0000-0000F3900000}"/>
    <cellStyle name="常规 2 6 3 4 2 2" xfId="37108" xr:uid="{00000000-0005-0000-0000-0000F4900000}"/>
    <cellStyle name="常规 2 6 3 4 2 3" xfId="37109" xr:uid="{00000000-0005-0000-0000-0000F5900000}"/>
    <cellStyle name="常规 2 6 3 4 2 4" xfId="37110" xr:uid="{00000000-0005-0000-0000-0000F6900000}"/>
    <cellStyle name="常规 2 6 3 4 3" xfId="37111" xr:uid="{00000000-0005-0000-0000-0000F7900000}"/>
    <cellStyle name="常规 2 6 3 4 4" xfId="37112" xr:uid="{00000000-0005-0000-0000-0000F8900000}"/>
    <cellStyle name="常规 2 6 3 4 5" xfId="37113" xr:uid="{00000000-0005-0000-0000-0000F9900000}"/>
    <cellStyle name="常规 2 6 3 4 6" xfId="37114" xr:uid="{00000000-0005-0000-0000-0000FA900000}"/>
    <cellStyle name="常规 2 6 3 4 6 2" xfId="37115" xr:uid="{00000000-0005-0000-0000-0000FB900000}"/>
    <cellStyle name="常规 2 6 3 5" xfId="37116" xr:uid="{00000000-0005-0000-0000-0000FC900000}"/>
    <cellStyle name="常规 2 6 3 5 2" xfId="37117" xr:uid="{00000000-0005-0000-0000-0000FD900000}"/>
    <cellStyle name="常规 2 6 3 5 3" xfId="37118" xr:uid="{00000000-0005-0000-0000-0000FE900000}"/>
    <cellStyle name="常规 2 6 3 5 4" xfId="37119" xr:uid="{00000000-0005-0000-0000-0000FF900000}"/>
    <cellStyle name="常规 2 6 3 5 5" xfId="37120" xr:uid="{00000000-0005-0000-0000-000000910000}"/>
    <cellStyle name="常规 2 6 3 5 5 2" xfId="37121" xr:uid="{00000000-0005-0000-0000-000001910000}"/>
    <cellStyle name="常规 2 6 3 6" xfId="37122" xr:uid="{00000000-0005-0000-0000-000002910000}"/>
    <cellStyle name="常规 2 6 3 6 2" xfId="37123" xr:uid="{00000000-0005-0000-0000-000003910000}"/>
    <cellStyle name="常规 2 6 3 6 2 2" xfId="37124" xr:uid="{00000000-0005-0000-0000-000004910000}"/>
    <cellStyle name="常规 2 6 3 7" xfId="37125" xr:uid="{00000000-0005-0000-0000-000005910000}"/>
    <cellStyle name="常规 2 6 3 7 2" xfId="37126" xr:uid="{00000000-0005-0000-0000-000006910000}"/>
    <cellStyle name="常规 2 6 3 7 2 2" xfId="37127" xr:uid="{00000000-0005-0000-0000-000007910000}"/>
    <cellStyle name="常规 2 6 3 8" xfId="37128" xr:uid="{00000000-0005-0000-0000-000008910000}"/>
    <cellStyle name="常规 2 6 3 8 2" xfId="37129" xr:uid="{00000000-0005-0000-0000-000009910000}"/>
    <cellStyle name="常规 2 6 3 8 3" xfId="37130" xr:uid="{00000000-0005-0000-0000-00000A910000}"/>
    <cellStyle name="常规 2 6 3 9" xfId="37131" xr:uid="{00000000-0005-0000-0000-00000B910000}"/>
    <cellStyle name="常规 2 6 3 9 2" xfId="37132" xr:uid="{00000000-0005-0000-0000-00000C910000}"/>
    <cellStyle name="常规 2 6 4" xfId="37133" xr:uid="{00000000-0005-0000-0000-00000D910000}"/>
    <cellStyle name="常规 2 6 4 10" xfId="37134" xr:uid="{00000000-0005-0000-0000-00000E910000}"/>
    <cellStyle name="常规 2 6 4 2" xfId="37135" xr:uid="{00000000-0005-0000-0000-00000F910000}"/>
    <cellStyle name="常规 2 6 4 2 10" xfId="37136" xr:uid="{00000000-0005-0000-0000-000010910000}"/>
    <cellStyle name="常规 2 6 4 2 2" xfId="37137" xr:uid="{00000000-0005-0000-0000-000011910000}"/>
    <cellStyle name="常规 2 6 4 2 2 2" xfId="37138" xr:uid="{00000000-0005-0000-0000-000012910000}"/>
    <cellStyle name="常规 2 6 4 2 2 2 2" xfId="37139" xr:uid="{00000000-0005-0000-0000-000013910000}"/>
    <cellStyle name="常规 2 6 4 2 2 2 2 2" xfId="37140" xr:uid="{00000000-0005-0000-0000-000014910000}"/>
    <cellStyle name="常规 2 6 4 2 2 2 2 3" xfId="37141" xr:uid="{00000000-0005-0000-0000-000015910000}"/>
    <cellStyle name="常规 2 6 4 2 2 2 2 4" xfId="37142" xr:uid="{00000000-0005-0000-0000-000016910000}"/>
    <cellStyle name="常规 2 6 4 2 2 2 3" xfId="37143" xr:uid="{00000000-0005-0000-0000-000017910000}"/>
    <cellStyle name="常规 2 6 4 2 2 2 4" xfId="37144" xr:uid="{00000000-0005-0000-0000-000018910000}"/>
    <cellStyle name="常规 2 6 4 2 2 2 5" xfId="37145" xr:uid="{00000000-0005-0000-0000-000019910000}"/>
    <cellStyle name="常规 2 6 4 2 2 3" xfId="37146" xr:uid="{00000000-0005-0000-0000-00001A910000}"/>
    <cellStyle name="常规 2 6 4 2 2 3 2" xfId="37147" xr:uid="{00000000-0005-0000-0000-00001B910000}"/>
    <cellStyle name="常规 2 6 4 2 2 3 2 2" xfId="37148" xr:uid="{00000000-0005-0000-0000-00001C910000}"/>
    <cellStyle name="常规 2 6 4 2 2 3 2 3" xfId="37149" xr:uid="{00000000-0005-0000-0000-00001D910000}"/>
    <cellStyle name="常规 2 6 4 2 2 3 2 4" xfId="37150" xr:uid="{00000000-0005-0000-0000-00001E910000}"/>
    <cellStyle name="常规 2 6 4 2 2 3 3" xfId="37151" xr:uid="{00000000-0005-0000-0000-00001F910000}"/>
    <cellStyle name="常规 2 6 4 2 2 3 4" xfId="37152" xr:uid="{00000000-0005-0000-0000-000020910000}"/>
    <cellStyle name="常规 2 6 4 2 2 3 5" xfId="37153" xr:uid="{00000000-0005-0000-0000-000021910000}"/>
    <cellStyle name="常规 2 6 4 2 2 4" xfId="37154" xr:uid="{00000000-0005-0000-0000-000022910000}"/>
    <cellStyle name="常规 2 6 4 2 2 4 2" xfId="37155" xr:uid="{00000000-0005-0000-0000-000023910000}"/>
    <cellStyle name="常规 2 6 4 2 2 4 3" xfId="37156" xr:uid="{00000000-0005-0000-0000-000024910000}"/>
    <cellStyle name="常规 2 6 4 2 2 4 4" xfId="37157" xr:uid="{00000000-0005-0000-0000-000025910000}"/>
    <cellStyle name="常规 2 6 4 2 2 5" xfId="37158" xr:uid="{00000000-0005-0000-0000-000026910000}"/>
    <cellStyle name="常规 2 6 4 2 2 6" xfId="37159" xr:uid="{00000000-0005-0000-0000-000027910000}"/>
    <cellStyle name="常规 2 6 4 2 2 7" xfId="37160" xr:uid="{00000000-0005-0000-0000-000028910000}"/>
    <cellStyle name="常规 2 6 4 2 2 8" xfId="37161" xr:uid="{00000000-0005-0000-0000-000029910000}"/>
    <cellStyle name="常规 2 6 4 2 2 8 2" xfId="37162" xr:uid="{00000000-0005-0000-0000-00002A910000}"/>
    <cellStyle name="常规 2 6 4 2 3" xfId="37163" xr:uid="{00000000-0005-0000-0000-00002B910000}"/>
    <cellStyle name="常规 2 6 4 2 3 2" xfId="37164" xr:uid="{00000000-0005-0000-0000-00002C910000}"/>
    <cellStyle name="常规 2 6 4 2 3 2 2" xfId="37165" xr:uid="{00000000-0005-0000-0000-00002D910000}"/>
    <cellStyle name="常规 2 6 4 2 3 2 3" xfId="37166" xr:uid="{00000000-0005-0000-0000-00002E910000}"/>
    <cellStyle name="常规 2 6 4 2 3 2 4" xfId="37167" xr:uid="{00000000-0005-0000-0000-00002F910000}"/>
    <cellStyle name="常规 2 6 4 2 3 3" xfId="37168" xr:uid="{00000000-0005-0000-0000-000030910000}"/>
    <cellStyle name="常规 2 6 4 2 3 4" xfId="37169" xr:uid="{00000000-0005-0000-0000-000031910000}"/>
    <cellStyle name="常规 2 6 4 2 3 5" xfId="37170" xr:uid="{00000000-0005-0000-0000-000032910000}"/>
    <cellStyle name="常规 2 6 4 2 3 6" xfId="37171" xr:uid="{00000000-0005-0000-0000-000033910000}"/>
    <cellStyle name="常规 2 6 4 2 3 6 2" xfId="37172" xr:uid="{00000000-0005-0000-0000-000034910000}"/>
    <cellStyle name="常规 2 6 4 2 4" xfId="37173" xr:uid="{00000000-0005-0000-0000-000035910000}"/>
    <cellStyle name="常规 2 6 4 2 4 2" xfId="37174" xr:uid="{00000000-0005-0000-0000-000036910000}"/>
    <cellStyle name="常规 2 6 4 2 4 2 2" xfId="37175" xr:uid="{00000000-0005-0000-0000-000037910000}"/>
    <cellStyle name="常规 2 6 4 2 4 2 3" xfId="37176" xr:uid="{00000000-0005-0000-0000-000038910000}"/>
    <cellStyle name="常规 2 6 4 2 4 2 4" xfId="37177" xr:uid="{00000000-0005-0000-0000-000039910000}"/>
    <cellStyle name="常规 2 6 4 2 4 2 5" xfId="37178" xr:uid="{00000000-0005-0000-0000-00003A910000}"/>
    <cellStyle name="常规 2 6 4 2 4 3" xfId="37179" xr:uid="{00000000-0005-0000-0000-00003B910000}"/>
    <cellStyle name="常规 2 6 4 2 4 4" xfId="37180" xr:uid="{00000000-0005-0000-0000-00003C910000}"/>
    <cellStyle name="常规 2 6 4 2 4 5" xfId="37181" xr:uid="{00000000-0005-0000-0000-00003D910000}"/>
    <cellStyle name="常规 2 6 4 2 4 6" xfId="37182" xr:uid="{00000000-0005-0000-0000-00003E910000}"/>
    <cellStyle name="常规 2 6 4 2 5" xfId="37183" xr:uid="{00000000-0005-0000-0000-00003F910000}"/>
    <cellStyle name="常规 2 6 4 2 5 2" xfId="37184" xr:uid="{00000000-0005-0000-0000-000040910000}"/>
    <cellStyle name="常规 2 6 4 2 5 2 2" xfId="37185" xr:uid="{00000000-0005-0000-0000-000041910000}"/>
    <cellStyle name="常规 2 6 4 2 5 3" xfId="37186" xr:uid="{00000000-0005-0000-0000-000042910000}"/>
    <cellStyle name="常规 2 6 4 2 5 4" xfId="37187" xr:uid="{00000000-0005-0000-0000-000043910000}"/>
    <cellStyle name="常规 2 6 4 2 5 5" xfId="37188" xr:uid="{00000000-0005-0000-0000-000044910000}"/>
    <cellStyle name="常规 2 6 4 2 6" xfId="37189" xr:uid="{00000000-0005-0000-0000-000045910000}"/>
    <cellStyle name="常规 2 6 4 2 7" xfId="37190" xr:uid="{00000000-0005-0000-0000-000046910000}"/>
    <cellStyle name="常规 2 6 4 2 8" xfId="37191" xr:uid="{00000000-0005-0000-0000-000047910000}"/>
    <cellStyle name="常规 2 6 4 2 9" xfId="37192" xr:uid="{00000000-0005-0000-0000-000048910000}"/>
    <cellStyle name="常规 2 6 4 2 9 2" xfId="37193" xr:uid="{00000000-0005-0000-0000-000049910000}"/>
    <cellStyle name="常规 2 6 4 3" xfId="37194" xr:uid="{00000000-0005-0000-0000-00004A910000}"/>
    <cellStyle name="常规 2 6 4 3 2" xfId="37195" xr:uid="{00000000-0005-0000-0000-00004B910000}"/>
    <cellStyle name="常规 2 6 4 3 2 2" xfId="37196" xr:uid="{00000000-0005-0000-0000-00004C910000}"/>
    <cellStyle name="常规 2 6 4 3 2 3" xfId="37197" xr:uid="{00000000-0005-0000-0000-00004D910000}"/>
    <cellStyle name="常规 2 6 4 3 2 4" xfId="37198" xr:uid="{00000000-0005-0000-0000-00004E910000}"/>
    <cellStyle name="常规 2 6 4 3 3" xfId="37199" xr:uid="{00000000-0005-0000-0000-00004F910000}"/>
    <cellStyle name="常规 2 6 4 3 4" xfId="37200" xr:uid="{00000000-0005-0000-0000-000050910000}"/>
    <cellStyle name="常规 2 6 4 3 5" xfId="37201" xr:uid="{00000000-0005-0000-0000-000051910000}"/>
    <cellStyle name="常规 2 6 4 3 6" xfId="37202" xr:uid="{00000000-0005-0000-0000-000052910000}"/>
    <cellStyle name="常规 2 6 4 3 6 2" xfId="37203" xr:uid="{00000000-0005-0000-0000-000053910000}"/>
    <cellStyle name="常规 2 6 4 4" xfId="37204" xr:uid="{00000000-0005-0000-0000-000054910000}"/>
    <cellStyle name="常规 2 6 4 4 2" xfId="37205" xr:uid="{00000000-0005-0000-0000-000055910000}"/>
    <cellStyle name="常规 2 6 4 4 2 2" xfId="37206" xr:uid="{00000000-0005-0000-0000-000056910000}"/>
    <cellStyle name="常规 2 6 4 4 2 3" xfId="37207" xr:uid="{00000000-0005-0000-0000-000057910000}"/>
    <cellStyle name="常规 2 6 4 4 2 4" xfId="37208" xr:uid="{00000000-0005-0000-0000-000058910000}"/>
    <cellStyle name="常规 2 6 4 4 3" xfId="37209" xr:uid="{00000000-0005-0000-0000-000059910000}"/>
    <cellStyle name="常规 2 6 4 4 4" xfId="37210" xr:uid="{00000000-0005-0000-0000-00005A910000}"/>
    <cellStyle name="常规 2 6 4 4 5" xfId="37211" xr:uid="{00000000-0005-0000-0000-00005B910000}"/>
    <cellStyle name="常规 2 6 4 4 6" xfId="37212" xr:uid="{00000000-0005-0000-0000-00005C910000}"/>
    <cellStyle name="常规 2 6 4 4 6 2" xfId="37213" xr:uid="{00000000-0005-0000-0000-00005D910000}"/>
    <cellStyle name="常规 2 6 4 5" xfId="37214" xr:uid="{00000000-0005-0000-0000-00005E910000}"/>
    <cellStyle name="常规 2 6 4 5 2" xfId="37215" xr:uid="{00000000-0005-0000-0000-00005F910000}"/>
    <cellStyle name="常规 2 6 4 5 3" xfId="37216" xr:uid="{00000000-0005-0000-0000-000060910000}"/>
    <cellStyle name="常规 2 6 4 5 4" xfId="37217" xr:uid="{00000000-0005-0000-0000-000061910000}"/>
    <cellStyle name="常规 2 6 4 5 5" xfId="37218" xr:uid="{00000000-0005-0000-0000-000062910000}"/>
    <cellStyle name="常规 2 6 4 5 5 2" xfId="37219" xr:uid="{00000000-0005-0000-0000-000063910000}"/>
    <cellStyle name="常规 2 6 4 6" xfId="37220" xr:uid="{00000000-0005-0000-0000-000064910000}"/>
    <cellStyle name="常规 2 6 4 6 2" xfId="37221" xr:uid="{00000000-0005-0000-0000-000065910000}"/>
    <cellStyle name="常规 2 6 4 6 2 2" xfId="37222" xr:uid="{00000000-0005-0000-0000-000066910000}"/>
    <cellStyle name="常规 2 6 4 7" xfId="37223" xr:uid="{00000000-0005-0000-0000-000067910000}"/>
    <cellStyle name="常规 2 6 4 7 2" xfId="37224" xr:uid="{00000000-0005-0000-0000-000068910000}"/>
    <cellStyle name="常规 2 6 4 7 2 2" xfId="37225" xr:uid="{00000000-0005-0000-0000-000069910000}"/>
    <cellStyle name="常规 2 6 4 8" xfId="37226" xr:uid="{00000000-0005-0000-0000-00006A910000}"/>
    <cellStyle name="常规 2 6 4 8 2" xfId="37227" xr:uid="{00000000-0005-0000-0000-00006B910000}"/>
    <cellStyle name="常规 2 6 4 8 3" xfId="37228" xr:uid="{00000000-0005-0000-0000-00006C910000}"/>
    <cellStyle name="常规 2 6 4 9" xfId="37229" xr:uid="{00000000-0005-0000-0000-00006D910000}"/>
    <cellStyle name="常规 2 6 4 9 2" xfId="37230" xr:uid="{00000000-0005-0000-0000-00006E910000}"/>
    <cellStyle name="常规 2 6 5" xfId="37231" xr:uid="{00000000-0005-0000-0000-00006F910000}"/>
    <cellStyle name="常规 2 6 5 10" xfId="37232" xr:uid="{00000000-0005-0000-0000-000070910000}"/>
    <cellStyle name="常规 2 6 5 2" xfId="37233" xr:uid="{00000000-0005-0000-0000-000071910000}"/>
    <cellStyle name="常规 2 6 5 2 10" xfId="37234" xr:uid="{00000000-0005-0000-0000-000072910000}"/>
    <cellStyle name="常规 2 6 5 2 2" xfId="37235" xr:uid="{00000000-0005-0000-0000-000073910000}"/>
    <cellStyle name="常规 2 6 5 2 2 2" xfId="37236" xr:uid="{00000000-0005-0000-0000-000074910000}"/>
    <cellStyle name="常规 2 6 5 2 2 2 2" xfId="37237" xr:uid="{00000000-0005-0000-0000-000075910000}"/>
    <cellStyle name="常规 2 6 5 2 2 2 2 2" xfId="37238" xr:uid="{00000000-0005-0000-0000-000076910000}"/>
    <cellStyle name="常规 2 6 5 2 2 2 2 3" xfId="37239" xr:uid="{00000000-0005-0000-0000-000077910000}"/>
    <cellStyle name="常规 2 6 5 2 2 2 2 4" xfId="37240" xr:uid="{00000000-0005-0000-0000-000078910000}"/>
    <cellStyle name="常规 2 6 5 2 2 2 3" xfId="37241" xr:uid="{00000000-0005-0000-0000-000079910000}"/>
    <cellStyle name="常规 2 6 5 2 2 2 4" xfId="37242" xr:uid="{00000000-0005-0000-0000-00007A910000}"/>
    <cellStyle name="常规 2 6 5 2 2 2 5" xfId="37243" xr:uid="{00000000-0005-0000-0000-00007B910000}"/>
    <cellStyle name="常规 2 6 5 2 2 2 6" xfId="37244" xr:uid="{00000000-0005-0000-0000-00007C910000}"/>
    <cellStyle name="常规 2 6 5 2 2 3" xfId="37245" xr:uid="{00000000-0005-0000-0000-00007D910000}"/>
    <cellStyle name="常规 2 6 5 2 2 3 2" xfId="37246" xr:uid="{00000000-0005-0000-0000-00007E910000}"/>
    <cellStyle name="常规 2 6 5 2 2 3 2 2" xfId="37247" xr:uid="{00000000-0005-0000-0000-00007F910000}"/>
    <cellStyle name="常规 2 6 5 2 2 3 2 3" xfId="37248" xr:uid="{00000000-0005-0000-0000-000080910000}"/>
    <cellStyle name="常规 2 6 5 2 2 3 2 4" xfId="37249" xr:uid="{00000000-0005-0000-0000-000081910000}"/>
    <cellStyle name="常规 2 6 5 2 2 3 3" xfId="37250" xr:uid="{00000000-0005-0000-0000-000082910000}"/>
    <cellStyle name="常规 2 6 5 2 2 3 4" xfId="37251" xr:uid="{00000000-0005-0000-0000-000083910000}"/>
    <cellStyle name="常规 2 6 5 2 2 3 5" xfId="37252" xr:uid="{00000000-0005-0000-0000-000084910000}"/>
    <cellStyle name="常规 2 6 5 2 2 4" xfId="37253" xr:uid="{00000000-0005-0000-0000-000085910000}"/>
    <cellStyle name="常规 2 6 5 2 2 4 2" xfId="37254" xr:uid="{00000000-0005-0000-0000-000086910000}"/>
    <cellStyle name="常规 2 6 5 2 2 4 3" xfId="37255" xr:uid="{00000000-0005-0000-0000-000087910000}"/>
    <cellStyle name="常规 2 6 5 2 2 4 4" xfId="37256" xr:uid="{00000000-0005-0000-0000-000088910000}"/>
    <cellStyle name="常规 2 6 5 2 2 5" xfId="37257" xr:uid="{00000000-0005-0000-0000-000089910000}"/>
    <cellStyle name="常规 2 6 5 2 2 6" xfId="37258" xr:uid="{00000000-0005-0000-0000-00008A910000}"/>
    <cellStyle name="常规 2 6 5 2 2 7" xfId="37259" xr:uid="{00000000-0005-0000-0000-00008B910000}"/>
    <cellStyle name="常规 2 6 5 2 2 8" xfId="37260" xr:uid="{00000000-0005-0000-0000-00008C910000}"/>
    <cellStyle name="常规 2 6 5 2 2 8 2" xfId="37261" xr:uid="{00000000-0005-0000-0000-00008D910000}"/>
    <cellStyle name="常规 2 6 5 2 2 9" xfId="37262" xr:uid="{00000000-0005-0000-0000-00008E910000}"/>
    <cellStyle name="常规 2 6 5 2 3" xfId="37263" xr:uid="{00000000-0005-0000-0000-00008F910000}"/>
    <cellStyle name="常规 2 6 5 2 3 2" xfId="37264" xr:uid="{00000000-0005-0000-0000-000090910000}"/>
    <cellStyle name="常规 2 6 5 2 3 2 2" xfId="37265" xr:uid="{00000000-0005-0000-0000-000091910000}"/>
    <cellStyle name="常规 2 6 5 2 3 2 3" xfId="37266" xr:uid="{00000000-0005-0000-0000-000092910000}"/>
    <cellStyle name="常规 2 6 5 2 3 2 4" xfId="37267" xr:uid="{00000000-0005-0000-0000-000093910000}"/>
    <cellStyle name="常规 2 6 5 2 3 2 5" xfId="37268" xr:uid="{00000000-0005-0000-0000-000094910000}"/>
    <cellStyle name="常规 2 6 5 2 3 3" xfId="37269" xr:uid="{00000000-0005-0000-0000-000095910000}"/>
    <cellStyle name="常规 2 6 5 2 3 4" xfId="37270" xr:uid="{00000000-0005-0000-0000-000096910000}"/>
    <cellStyle name="常规 2 6 5 2 3 5" xfId="37271" xr:uid="{00000000-0005-0000-0000-000097910000}"/>
    <cellStyle name="常规 2 6 5 2 3 6" xfId="37272" xr:uid="{00000000-0005-0000-0000-000098910000}"/>
    <cellStyle name="常规 2 6 5 2 4" xfId="37273" xr:uid="{00000000-0005-0000-0000-000099910000}"/>
    <cellStyle name="常规 2 6 5 2 4 2" xfId="37274" xr:uid="{00000000-0005-0000-0000-00009A910000}"/>
    <cellStyle name="常规 2 6 5 2 4 2 2" xfId="37275" xr:uid="{00000000-0005-0000-0000-00009B910000}"/>
    <cellStyle name="常规 2 6 5 2 4 2 3" xfId="37276" xr:uid="{00000000-0005-0000-0000-00009C910000}"/>
    <cellStyle name="常规 2 6 5 2 4 2 4" xfId="37277" xr:uid="{00000000-0005-0000-0000-00009D910000}"/>
    <cellStyle name="常规 2 6 5 2 4 2 5" xfId="37278" xr:uid="{00000000-0005-0000-0000-00009E910000}"/>
    <cellStyle name="常规 2 6 5 2 4 3" xfId="37279" xr:uid="{00000000-0005-0000-0000-00009F910000}"/>
    <cellStyle name="常规 2 6 5 2 4 4" xfId="37280" xr:uid="{00000000-0005-0000-0000-0000A0910000}"/>
    <cellStyle name="常规 2 6 5 2 4 5" xfId="37281" xr:uid="{00000000-0005-0000-0000-0000A1910000}"/>
    <cellStyle name="常规 2 6 5 2 4 6" xfId="37282" xr:uid="{00000000-0005-0000-0000-0000A2910000}"/>
    <cellStyle name="常规 2 6 5 2 5" xfId="37283" xr:uid="{00000000-0005-0000-0000-0000A3910000}"/>
    <cellStyle name="常规 2 6 5 2 5 2" xfId="37284" xr:uid="{00000000-0005-0000-0000-0000A4910000}"/>
    <cellStyle name="常规 2 6 5 2 5 3" xfId="37285" xr:uid="{00000000-0005-0000-0000-0000A5910000}"/>
    <cellStyle name="常规 2 6 5 2 5 4" xfId="37286" xr:uid="{00000000-0005-0000-0000-0000A6910000}"/>
    <cellStyle name="常规 2 6 5 2 5 5" xfId="37287" xr:uid="{00000000-0005-0000-0000-0000A7910000}"/>
    <cellStyle name="常规 2 6 5 2 6" xfId="37288" xr:uid="{00000000-0005-0000-0000-0000A8910000}"/>
    <cellStyle name="常规 2 6 5 2 7" xfId="37289" xr:uid="{00000000-0005-0000-0000-0000A9910000}"/>
    <cellStyle name="常规 2 6 5 2 8" xfId="37290" xr:uid="{00000000-0005-0000-0000-0000AA910000}"/>
    <cellStyle name="常规 2 6 5 2 9" xfId="37291" xr:uid="{00000000-0005-0000-0000-0000AB910000}"/>
    <cellStyle name="常规 2 6 5 2 9 2" xfId="37292" xr:uid="{00000000-0005-0000-0000-0000AC910000}"/>
    <cellStyle name="常规 2 6 5 3" xfId="37293" xr:uid="{00000000-0005-0000-0000-0000AD910000}"/>
    <cellStyle name="常规 2 6 5 3 2" xfId="37294" xr:uid="{00000000-0005-0000-0000-0000AE910000}"/>
    <cellStyle name="常规 2 6 5 3 2 2" xfId="37295" xr:uid="{00000000-0005-0000-0000-0000AF910000}"/>
    <cellStyle name="常规 2 6 5 3 2 3" xfId="37296" xr:uid="{00000000-0005-0000-0000-0000B0910000}"/>
    <cellStyle name="常规 2 6 5 3 2 4" xfId="37297" xr:uid="{00000000-0005-0000-0000-0000B1910000}"/>
    <cellStyle name="常规 2 6 5 3 3" xfId="37298" xr:uid="{00000000-0005-0000-0000-0000B2910000}"/>
    <cellStyle name="常规 2 6 5 3 4" xfId="37299" xr:uid="{00000000-0005-0000-0000-0000B3910000}"/>
    <cellStyle name="常规 2 6 5 3 5" xfId="37300" xr:uid="{00000000-0005-0000-0000-0000B4910000}"/>
    <cellStyle name="常规 2 6 5 3 6" xfId="37301" xr:uid="{00000000-0005-0000-0000-0000B5910000}"/>
    <cellStyle name="常规 2 6 5 3 6 2" xfId="37302" xr:uid="{00000000-0005-0000-0000-0000B6910000}"/>
    <cellStyle name="常规 2 6 5 4" xfId="37303" xr:uid="{00000000-0005-0000-0000-0000B7910000}"/>
    <cellStyle name="常规 2 6 5 4 2" xfId="37304" xr:uid="{00000000-0005-0000-0000-0000B8910000}"/>
    <cellStyle name="常规 2 6 5 4 2 2" xfId="37305" xr:uid="{00000000-0005-0000-0000-0000B9910000}"/>
    <cellStyle name="常规 2 6 5 4 2 3" xfId="37306" xr:uid="{00000000-0005-0000-0000-0000BA910000}"/>
    <cellStyle name="常规 2 6 5 4 2 4" xfId="37307" xr:uid="{00000000-0005-0000-0000-0000BB910000}"/>
    <cellStyle name="常规 2 6 5 4 2 5" xfId="37308" xr:uid="{00000000-0005-0000-0000-0000BC910000}"/>
    <cellStyle name="常规 2 6 5 4 3" xfId="37309" xr:uid="{00000000-0005-0000-0000-0000BD910000}"/>
    <cellStyle name="常规 2 6 5 4 4" xfId="37310" xr:uid="{00000000-0005-0000-0000-0000BE910000}"/>
    <cellStyle name="常规 2 6 5 4 5" xfId="37311" xr:uid="{00000000-0005-0000-0000-0000BF910000}"/>
    <cellStyle name="常规 2 6 5 4 6" xfId="37312" xr:uid="{00000000-0005-0000-0000-0000C0910000}"/>
    <cellStyle name="常规 2 6 5 5" xfId="37313" xr:uid="{00000000-0005-0000-0000-0000C1910000}"/>
    <cellStyle name="常规 2 6 5 5 2" xfId="37314" xr:uid="{00000000-0005-0000-0000-0000C2910000}"/>
    <cellStyle name="常规 2 6 5 5 2 2" xfId="37315" xr:uid="{00000000-0005-0000-0000-0000C3910000}"/>
    <cellStyle name="常规 2 6 5 5 3" xfId="37316" xr:uid="{00000000-0005-0000-0000-0000C4910000}"/>
    <cellStyle name="常规 2 6 5 5 4" xfId="37317" xr:uid="{00000000-0005-0000-0000-0000C5910000}"/>
    <cellStyle name="常规 2 6 5 5 5" xfId="37318" xr:uid="{00000000-0005-0000-0000-0000C6910000}"/>
    <cellStyle name="常规 2 6 5 6" xfId="37319" xr:uid="{00000000-0005-0000-0000-0000C7910000}"/>
    <cellStyle name="常规 2 6 5 7" xfId="37320" xr:uid="{00000000-0005-0000-0000-0000C8910000}"/>
    <cellStyle name="常规 2 6 5 8" xfId="37321" xr:uid="{00000000-0005-0000-0000-0000C9910000}"/>
    <cellStyle name="常规 2 6 5 9" xfId="37322" xr:uid="{00000000-0005-0000-0000-0000CA910000}"/>
    <cellStyle name="常规 2 6 5 9 2" xfId="37323" xr:uid="{00000000-0005-0000-0000-0000CB910000}"/>
    <cellStyle name="常规 2 6 6" xfId="37324" xr:uid="{00000000-0005-0000-0000-0000CC910000}"/>
    <cellStyle name="常规 2 6 6 10" xfId="37325" xr:uid="{00000000-0005-0000-0000-0000CD910000}"/>
    <cellStyle name="常规 2 6 6 2" xfId="37326" xr:uid="{00000000-0005-0000-0000-0000CE910000}"/>
    <cellStyle name="常规 2 6 6 2 10" xfId="37327" xr:uid="{00000000-0005-0000-0000-0000CF910000}"/>
    <cellStyle name="常规 2 6 6 2 2" xfId="37328" xr:uid="{00000000-0005-0000-0000-0000D0910000}"/>
    <cellStyle name="常规 2 6 6 2 2 2" xfId="37329" xr:uid="{00000000-0005-0000-0000-0000D1910000}"/>
    <cellStyle name="常规 2 6 6 2 2 2 2" xfId="37330" xr:uid="{00000000-0005-0000-0000-0000D2910000}"/>
    <cellStyle name="常规 2 6 6 2 2 2 2 2" xfId="37331" xr:uid="{00000000-0005-0000-0000-0000D3910000}"/>
    <cellStyle name="常规 2 6 6 2 2 2 2 3" xfId="37332" xr:uid="{00000000-0005-0000-0000-0000D4910000}"/>
    <cellStyle name="常规 2 6 6 2 2 2 2 4" xfId="37333" xr:uid="{00000000-0005-0000-0000-0000D5910000}"/>
    <cellStyle name="常规 2 6 6 2 2 2 3" xfId="37334" xr:uid="{00000000-0005-0000-0000-0000D6910000}"/>
    <cellStyle name="常规 2 6 6 2 2 2 4" xfId="37335" xr:uid="{00000000-0005-0000-0000-0000D7910000}"/>
    <cellStyle name="常规 2 6 6 2 2 2 5" xfId="37336" xr:uid="{00000000-0005-0000-0000-0000D8910000}"/>
    <cellStyle name="常规 2 6 6 2 2 3" xfId="37337" xr:uid="{00000000-0005-0000-0000-0000D9910000}"/>
    <cellStyle name="常规 2 6 6 2 2 3 2" xfId="37338" xr:uid="{00000000-0005-0000-0000-0000DA910000}"/>
    <cellStyle name="常规 2 6 6 2 2 3 2 2" xfId="37339" xr:uid="{00000000-0005-0000-0000-0000DB910000}"/>
    <cellStyle name="常规 2 6 6 2 2 3 2 3" xfId="37340" xr:uid="{00000000-0005-0000-0000-0000DC910000}"/>
    <cellStyle name="常规 2 6 6 2 2 3 2 4" xfId="37341" xr:uid="{00000000-0005-0000-0000-0000DD910000}"/>
    <cellStyle name="常规 2 6 6 2 2 3 3" xfId="37342" xr:uid="{00000000-0005-0000-0000-0000DE910000}"/>
    <cellStyle name="常规 2 6 6 2 2 3 4" xfId="37343" xr:uid="{00000000-0005-0000-0000-0000DF910000}"/>
    <cellStyle name="常规 2 6 6 2 2 3 5" xfId="37344" xr:uid="{00000000-0005-0000-0000-0000E0910000}"/>
    <cellStyle name="常规 2 6 6 2 2 4" xfId="37345" xr:uid="{00000000-0005-0000-0000-0000E1910000}"/>
    <cellStyle name="常规 2 6 6 2 2 4 2" xfId="37346" xr:uid="{00000000-0005-0000-0000-0000E2910000}"/>
    <cellStyle name="常规 2 6 6 2 2 4 3" xfId="37347" xr:uid="{00000000-0005-0000-0000-0000E3910000}"/>
    <cellStyle name="常规 2 6 6 2 2 4 4" xfId="37348" xr:uid="{00000000-0005-0000-0000-0000E4910000}"/>
    <cellStyle name="常规 2 6 6 2 2 5" xfId="37349" xr:uid="{00000000-0005-0000-0000-0000E5910000}"/>
    <cellStyle name="常规 2 6 6 2 2 6" xfId="37350" xr:uid="{00000000-0005-0000-0000-0000E6910000}"/>
    <cellStyle name="常规 2 6 6 2 2 7" xfId="37351" xr:uid="{00000000-0005-0000-0000-0000E7910000}"/>
    <cellStyle name="常规 2 6 6 2 2 8" xfId="37352" xr:uid="{00000000-0005-0000-0000-0000E8910000}"/>
    <cellStyle name="常规 2 6 6 2 3" xfId="37353" xr:uid="{00000000-0005-0000-0000-0000E9910000}"/>
    <cellStyle name="常规 2 6 6 2 3 2" xfId="37354" xr:uid="{00000000-0005-0000-0000-0000EA910000}"/>
    <cellStyle name="常规 2 6 6 2 3 2 2" xfId="37355" xr:uid="{00000000-0005-0000-0000-0000EB910000}"/>
    <cellStyle name="常规 2 6 6 2 3 2 3" xfId="37356" xr:uid="{00000000-0005-0000-0000-0000EC910000}"/>
    <cellStyle name="常规 2 6 6 2 3 2 4" xfId="37357" xr:uid="{00000000-0005-0000-0000-0000ED910000}"/>
    <cellStyle name="常规 2 6 6 2 3 3" xfId="37358" xr:uid="{00000000-0005-0000-0000-0000EE910000}"/>
    <cellStyle name="常规 2 6 6 2 3 4" xfId="37359" xr:uid="{00000000-0005-0000-0000-0000EF910000}"/>
    <cellStyle name="常规 2 6 6 2 3 5" xfId="37360" xr:uid="{00000000-0005-0000-0000-0000F0910000}"/>
    <cellStyle name="常规 2 6 6 2 4" xfId="37361" xr:uid="{00000000-0005-0000-0000-0000F1910000}"/>
    <cellStyle name="常规 2 6 6 2 4 2" xfId="37362" xr:uid="{00000000-0005-0000-0000-0000F2910000}"/>
    <cellStyle name="常规 2 6 6 2 4 2 2" xfId="37363" xr:uid="{00000000-0005-0000-0000-0000F3910000}"/>
    <cellStyle name="常规 2 6 6 2 4 2 3" xfId="37364" xr:uid="{00000000-0005-0000-0000-0000F4910000}"/>
    <cellStyle name="常规 2 6 6 2 4 2 4" xfId="37365" xr:uid="{00000000-0005-0000-0000-0000F5910000}"/>
    <cellStyle name="常规 2 6 6 2 4 3" xfId="37366" xr:uid="{00000000-0005-0000-0000-0000F6910000}"/>
    <cellStyle name="常规 2 6 6 2 4 4" xfId="37367" xr:uid="{00000000-0005-0000-0000-0000F7910000}"/>
    <cellStyle name="常规 2 6 6 2 4 5" xfId="37368" xr:uid="{00000000-0005-0000-0000-0000F8910000}"/>
    <cellStyle name="常规 2 6 6 2 5" xfId="37369" xr:uid="{00000000-0005-0000-0000-0000F9910000}"/>
    <cellStyle name="常规 2 6 6 2 5 2" xfId="37370" xr:uid="{00000000-0005-0000-0000-0000FA910000}"/>
    <cellStyle name="常规 2 6 6 2 5 3" xfId="37371" xr:uid="{00000000-0005-0000-0000-0000FB910000}"/>
    <cellStyle name="常规 2 6 6 2 5 4" xfId="37372" xr:uid="{00000000-0005-0000-0000-0000FC910000}"/>
    <cellStyle name="常规 2 6 6 2 6" xfId="37373" xr:uid="{00000000-0005-0000-0000-0000FD910000}"/>
    <cellStyle name="常规 2 6 6 2 7" xfId="37374" xr:uid="{00000000-0005-0000-0000-0000FE910000}"/>
    <cellStyle name="常规 2 6 6 2 8" xfId="37375" xr:uid="{00000000-0005-0000-0000-0000FF910000}"/>
    <cellStyle name="常规 2 6 6 2 9" xfId="37376" xr:uid="{00000000-0005-0000-0000-000000920000}"/>
    <cellStyle name="常规 2 6 6 2 9 2" xfId="37377" xr:uid="{00000000-0005-0000-0000-000001920000}"/>
    <cellStyle name="常规 2 6 6 3" xfId="37378" xr:uid="{00000000-0005-0000-0000-000002920000}"/>
    <cellStyle name="常规 2 6 6 3 2" xfId="37379" xr:uid="{00000000-0005-0000-0000-000003920000}"/>
    <cellStyle name="常规 2 6 6 3 2 2" xfId="37380" xr:uid="{00000000-0005-0000-0000-000004920000}"/>
    <cellStyle name="常规 2 6 6 3 2 3" xfId="37381" xr:uid="{00000000-0005-0000-0000-000005920000}"/>
    <cellStyle name="常规 2 6 6 3 2 4" xfId="37382" xr:uid="{00000000-0005-0000-0000-000006920000}"/>
    <cellStyle name="常规 2 6 6 3 2 5" xfId="37383" xr:uid="{00000000-0005-0000-0000-000007920000}"/>
    <cellStyle name="常规 2 6 6 3 3" xfId="37384" xr:uid="{00000000-0005-0000-0000-000008920000}"/>
    <cellStyle name="常规 2 6 6 3 4" xfId="37385" xr:uid="{00000000-0005-0000-0000-000009920000}"/>
    <cellStyle name="常规 2 6 6 3 5" xfId="37386" xr:uid="{00000000-0005-0000-0000-00000A920000}"/>
    <cellStyle name="常规 2 6 6 3 6" xfId="37387" xr:uid="{00000000-0005-0000-0000-00000B920000}"/>
    <cellStyle name="常规 2 6 6 4" xfId="37388" xr:uid="{00000000-0005-0000-0000-00000C920000}"/>
    <cellStyle name="常规 2 6 6 4 2" xfId="37389" xr:uid="{00000000-0005-0000-0000-00000D920000}"/>
    <cellStyle name="常规 2 6 6 4 2 2" xfId="37390" xr:uid="{00000000-0005-0000-0000-00000E920000}"/>
    <cellStyle name="常规 2 6 6 4 2 3" xfId="37391" xr:uid="{00000000-0005-0000-0000-00000F920000}"/>
    <cellStyle name="常规 2 6 6 4 2 4" xfId="37392" xr:uid="{00000000-0005-0000-0000-000010920000}"/>
    <cellStyle name="常规 2 6 6 4 2 5" xfId="37393" xr:uid="{00000000-0005-0000-0000-000011920000}"/>
    <cellStyle name="常规 2 6 6 4 3" xfId="37394" xr:uid="{00000000-0005-0000-0000-000012920000}"/>
    <cellStyle name="常规 2 6 6 4 4" xfId="37395" xr:uid="{00000000-0005-0000-0000-000013920000}"/>
    <cellStyle name="常规 2 6 6 4 5" xfId="37396" xr:uid="{00000000-0005-0000-0000-000014920000}"/>
    <cellStyle name="常规 2 6 6 4 6" xfId="37397" xr:uid="{00000000-0005-0000-0000-000015920000}"/>
    <cellStyle name="常规 2 6 6 5" xfId="37398" xr:uid="{00000000-0005-0000-0000-000016920000}"/>
    <cellStyle name="常规 2 6 6 5 2" xfId="37399" xr:uid="{00000000-0005-0000-0000-000017920000}"/>
    <cellStyle name="常规 2 6 6 5 3" xfId="37400" xr:uid="{00000000-0005-0000-0000-000018920000}"/>
    <cellStyle name="常规 2 6 6 5 4" xfId="37401" xr:uid="{00000000-0005-0000-0000-000019920000}"/>
    <cellStyle name="常规 2 6 6 5 5" xfId="37402" xr:uid="{00000000-0005-0000-0000-00001A920000}"/>
    <cellStyle name="常规 2 6 6 6" xfId="37403" xr:uid="{00000000-0005-0000-0000-00001B920000}"/>
    <cellStyle name="常规 2 6 6 7" xfId="37404" xr:uid="{00000000-0005-0000-0000-00001C920000}"/>
    <cellStyle name="常规 2 6 6 8" xfId="37405" xr:uid="{00000000-0005-0000-0000-00001D920000}"/>
    <cellStyle name="常规 2 6 6 9" xfId="37406" xr:uid="{00000000-0005-0000-0000-00001E920000}"/>
    <cellStyle name="常规 2 6 6 9 2" xfId="37407" xr:uid="{00000000-0005-0000-0000-00001F920000}"/>
    <cellStyle name="常规 2 6 7" xfId="37408" xr:uid="{00000000-0005-0000-0000-000020920000}"/>
    <cellStyle name="常规 2 6 7 2" xfId="37409" xr:uid="{00000000-0005-0000-0000-000021920000}"/>
    <cellStyle name="常规 2 6 7 2 2" xfId="37410" xr:uid="{00000000-0005-0000-0000-000022920000}"/>
    <cellStyle name="常规 2 6 7 2 2 2" xfId="37411" xr:uid="{00000000-0005-0000-0000-000023920000}"/>
    <cellStyle name="常规 2 6 7 2 2 2 2" xfId="37412" xr:uid="{00000000-0005-0000-0000-000024920000}"/>
    <cellStyle name="常规 2 6 7 2 2 2 3" xfId="37413" xr:uid="{00000000-0005-0000-0000-000025920000}"/>
    <cellStyle name="常规 2 6 7 2 2 2 4" xfId="37414" xr:uid="{00000000-0005-0000-0000-000026920000}"/>
    <cellStyle name="常规 2 6 7 2 2 3" xfId="37415" xr:uid="{00000000-0005-0000-0000-000027920000}"/>
    <cellStyle name="常规 2 6 7 2 2 4" xfId="37416" xr:uid="{00000000-0005-0000-0000-000028920000}"/>
    <cellStyle name="常规 2 6 7 2 2 5" xfId="37417" xr:uid="{00000000-0005-0000-0000-000029920000}"/>
    <cellStyle name="常规 2 6 7 2 3" xfId="37418" xr:uid="{00000000-0005-0000-0000-00002A920000}"/>
    <cellStyle name="常规 2 6 7 2 3 2" xfId="37419" xr:uid="{00000000-0005-0000-0000-00002B920000}"/>
    <cellStyle name="常规 2 6 7 2 3 2 2" xfId="37420" xr:uid="{00000000-0005-0000-0000-00002C920000}"/>
    <cellStyle name="常规 2 6 7 2 3 2 3" xfId="37421" xr:uid="{00000000-0005-0000-0000-00002D920000}"/>
    <cellStyle name="常规 2 6 7 2 3 2 4" xfId="37422" xr:uid="{00000000-0005-0000-0000-00002E920000}"/>
    <cellStyle name="常规 2 6 7 2 3 3" xfId="37423" xr:uid="{00000000-0005-0000-0000-00002F920000}"/>
    <cellStyle name="常规 2 6 7 2 3 4" xfId="37424" xr:uid="{00000000-0005-0000-0000-000030920000}"/>
    <cellStyle name="常规 2 6 7 2 3 5" xfId="37425" xr:uid="{00000000-0005-0000-0000-000031920000}"/>
    <cellStyle name="常规 2 6 7 2 4" xfId="37426" xr:uid="{00000000-0005-0000-0000-000032920000}"/>
    <cellStyle name="常规 2 6 7 2 4 2" xfId="37427" xr:uid="{00000000-0005-0000-0000-000033920000}"/>
    <cellStyle name="常规 2 6 7 2 4 3" xfId="37428" xr:uid="{00000000-0005-0000-0000-000034920000}"/>
    <cellStyle name="常规 2 6 7 2 4 4" xfId="37429" xr:uid="{00000000-0005-0000-0000-000035920000}"/>
    <cellStyle name="常规 2 6 7 2 5" xfId="37430" xr:uid="{00000000-0005-0000-0000-000036920000}"/>
    <cellStyle name="常规 2 6 7 2 6" xfId="37431" xr:uid="{00000000-0005-0000-0000-000037920000}"/>
    <cellStyle name="常规 2 6 7 2 7" xfId="37432" xr:uid="{00000000-0005-0000-0000-000038920000}"/>
    <cellStyle name="常规 2 6 7 3" xfId="37433" xr:uid="{00000000-0005-0000-0000-000039920000}"/>
    <cellStyle name="常规 2 6 7 3 2" xfId="37434" xr:uid="{00000000-0005-0000-0000-00003A920000}"/>
    <cellStyle name="常规 2 6 7 3 2 2" xfId="37435" xr:uid="{00000000-0005-0000-0000-00003B920000}"/>
    <cellStyle name="常规 2 6 7 3 2 3" xfId="37436" xr:uid="{00000000-0005-0000-0000-00003C920000}"/>
    <cellStyle name="常规 2 6 7 3 2 4" xfId="37437" xr:uid="{00000000-0005-0000-0000-00003D920000}"/>
    <cellStyle name="常规 2 6 7 3 3" xfId="37438" xr:uid="{00000000-0005-0000-0000-00003E920000}"/>
    <cellStyle name="常规 2 6 7 3 4" xfId="37439" xr:uid="{00000000-0005-0000-0000-00003F920000}"/>
    <cellStyle name="常规 2 6 7 3 5" xfId="37440" xr:uid="{00000000-0005-0000-0000-000040920000}"/>
    <cellStyle name="常规 2 6 7 4" xfId="37441" xr:uid="{00000000-0005-0000-0000-000041920000}"/>
    <cellStyle name="常规 2 6 7 4 2" xfId="37442" xr:uid="{00000000-0005-0000-0000-000042920000}"/>
    <cellStyle name="常规 2 6 7 4 2 2" xfId="37443" xr:uid="{00000000-0005-0000-0000-000043920000}"/>
    <cellStyle name="常规 2 6 7 4 2 3" xfId="37444" xr:uid="{00000000-0005-0000-0000-000044920000}"/>
    <cellStyle name="常规 2 6 7 4 2 4" xfId="37445" xr:uid="{00000000-0005-0000-0000-000045920000}"/>
    <cellStyle name="常规 2 6 7 4 3" xfId="37446" xr:uid="{00000000-0005-0000-0000-000046920000}"/>
    <cellStyle name="常规 2 6 7 4 4" xfId="37447" xr:uid="{00000000-0005-0000-0000-000047920000}"/>
    <cellStyle name="常规 2 6 7 4 5" xfId="37448" xr:uid="{00000000-0005-0000-0000-000048920000}"/>
    <cellStyle name="常规 2 6 7 5" xfId="37449" xr:uid="{00000000-0005-0000-0000-000049920000}"/>
    <cellStyle name="常规 2 6 7 5 2" xfId="37450" xr:uid="{00000000-0005-0000-0000-00004A920000}"/>
    <cellStyle name="常规 2 6 7 5 3" xfId="37451" xr:uid="{00000000-0005-0000-0000-00004B920000}"/>
    <cellStyle name="常规 2 6 7 5 4" xfId="37452" xr:uid="{00000000-0005-0000-0000-00004C920000}"/>
    <cellStyle name="常规 2 6 7 6" xfId="37453" xr:uid="{00000000-0005-0000-0000-00004D920000}"/>
    <cellStyle name="常规 2 6 7 7" xfId="37454" xr:uid="{00000000-0005-0000-0000-00004E920000}"/>
    <cellStyle name="常规 2 6 7 8" xfId="37455" xr:uid="{00000000-0005-0000-0000-00004F920000}"/>
    <cellStyle name="常规 2 6 7 9" xfId="37456" xr:uid="{00000000-0005-0000-0000-000050920000}"/>
    <cellStyle name="常规 2 6 7 9 2" xfId="37457" xr:uid="{00000000-0005-0000-0000-000051920000}"/>
    <cellStyle name="常规 2 6 8" xfId="37458" xr:uid="{00000000-0005-0000-0000-000052920000}"/>
    <cellStyle name="常规 2 6 8 2" xfId="37459" xr:uid="{00000000-0005-0000-0000-000053920000}"/>
    <cellStyle name="常规 2 6 8 2 2" xfId="37460" xr:uid="{00000000-0005-0000-0000-000054920000}"/>
    <cellStyle name="常规 2 6 8 2 3" xfId="37461" xr:uid="{00000000-0005-0000-0000-000055920000}"/>
    <cellStyle name="常规 2 6 8 2 4" xfId="37462" xr:uid="{00000000-0005-0000-0000-000056920000}"/>
    <cellStyle name="常规 2 6 8 3" xfId="37463" xr:uid="{00000000-0005-0000-0000-000057920000}"/>
    <cellStyle name="常规 2 6 8 4" xfId="37464" xr:uid="{00000000-0005-0000-0000-000058920000}"/>
    <cellStyle name="常规 2 6 8 5" xfId="37465" xr:uid="{00000000-0005-0000-0000-000059920000}"/>
    <cellStyle name="常规 2 6 8 6" xfId="37466" xr:uid="{00000000-0005-0000-0000-00005A920000}"/>
    <cellStyle name="常规 2 6 8 6 2" xfId="37467" xr:uid="{00000000-0005-0000-0000-00005B920000}"/>
    <cellStyle name="常规 2 6 9" xfId="37468" xr:uid="{00000000-0005-0000-0000-00005C920000}"/>
    <cellStyle name="常规 2 6 9 2" xfId="37469" xr:uid="{00000000-0005-0000-0000-00005D920000}"/>
    <cellStyle name="常规 2 6 9 2 2" xfId="37470" xr:uid="{00000000-0005-0000-0000-00005E920000}"/>
    <cellStyle name="常规 2 6 9 2 3" xfId="37471" xr:uid="{00000000-0005-0000-0000-00005F920000}"/>
    <cellStyle name="常规 2 6 9 2 4" xfId="37472" xr:uid="{00000000-0005-0000-0000-000060920000}"/>
    <cellStyle name="常规 2 6 9 2 5" xfId="37473" xr:uid="{00000000-0005-0000-0000-000061920000}"/>
    <cellStyle name="常规 2 6 9 3" xfId="37474" xr:uid="{00000000-0005-0000-0000-000062920000}"/>
    <cellStyle name="常规 2 6 9 4" xfId="37475" xr:uid="{00000000-0005-0000-0000-000063920000}"/>
    <cellStyle name="常规 2 6 9 5" xfId="37476" xr:uid="{00000000-0005-0000-0000-000064920000}"/>
    <cellStyle name="常规 2 6 9 6" xfId="37477" xr:uid="{00000000-0005-0000-0000-000065920000}"/>
    <cellStyle name="常规 2 7" xfId="37478" xr:uid="{00000000-0005-0000-0000-000066920000}"/>
    <cellStyle name="常规 2 7 10" xfId="37479" xr:uid="{00000000-0005-0000-0000-000067920000}"/>
    <cellStyle name="常规 2 7 10 2" xfId="37480" xr:uid="{00000000-0005-0000-0000-000068920000}"/>
    <cellStyle name="常规 2 7 10 3" xfId="37481" xr:uid="{00000000-0005-0000-0000-000069920000}"/>
    <cellStyle name="常规 2 7 11" xfId="37482" xr:uid="{00000000-0005-0000-0000-00006A920000}"/>
    <cellStyle name="常规 2 7 11 2" xfId="37483" xr:uid="{00000000-0005-0000-0000-00006B920000}"/>
    <cellStyle name="常规 2 7 2" xfId="37484" xr:uid="{00000000-0005-0000-0000-00006C920000}"/>
    <cellStyle name="常规 2 7 2 10" xfId="37485" xr:uid="{00000000-0005-0000-0000-00006D920000}"/>
    <cellStyle name="常规 2 7 2 10 2" xfId="37486" xr:uid="{00000000-0005-0000-0000-00006E920000}"/>
    <cellStyle name="常规 2 7 2 2" xfId="37487" xr:uid="{00000000-0005-0000-0000-00006F920000}"/>
    <cellStyle name="常规 2 7 2 2 2" xfId="37488" xr:uid="{00000000-0005-0000-0000-000070920000}"/>
    <cellStyle name="常规 2 7 2 2 2 2" xfId="37489" xr:uid="{00000000-0005-0000-0000-000071920000}"/>
    <cellStyle name="常规 2 7 2 2 2 2 2" xfId="37490" xr:uid="{00000000-0005-0000-0000-000072920000}"/>
    <cellStyle name="常规 2 7 2 2 2 2 3" xfId="37491" xr:uid="{00000000-0005-0000-0000-000073920000}"/>
    <cellStyle name="常规 2 7 2 2 2 2 4" xfId="37492" xr:uid="{00000000-0005-0000-0000-000074920000}"/>
    <cellStyle name="常规 2 7 2 2 2 2 4 2" xfId="37493" xr:uid="{00000000-0005-0000-0000-000075920000}"/>
    <cellStyle name="常规 2 7 2 2 2 2 4 3" xfId="37494" xr:uid="{00000000-0005-0000-0000-000076920000}"/>
    <cellStyle name="常规 2 7 2 2 2 2 5" xfId="37495" xr:uid="{00000000-0005-0000-0000-000077920000}"/>
    <cellStyle name="常规 2 7 2 2 2 2 5 2" xfId="37496" xr:uid="{00000000-0005-0000-0000-000078920000}"/>
    <cellStyle name="常规 2 7 2 2 2 3" xfId="37497" xr:uid="{00000000-0005-0000-0000-000079920000}"/>
    <cellStyle name="常规 2 7 2 2 2 3 2" xfId="37498" xr:uid="{00000000-0005-0000-0000-00007A920000}"/>
    <cellStyle name="常规 2 7 2 2 2 3 2 2" xfId="37499" xr:uid="{00000000-0005-0000-0000-00007B920000}"/>
    <cellStyle name="常规 2 7 2 2 2 3 2 2 2" xfId="37500" xr:uid="{00000000-0005-0000-0000-00007C920000}"/>
    <cellStyle name="常规 2 7 2 2 2 3 3" xfId="37501" xr:uid="{00000000-0005-0000-0000-00007D920000}"/>
    <cellStyle name="常规 2 7 2 2 2 3 3 2" xfId="37502" xr:uid="{00000000-0005-0000-0000-00007E920000}"/>
    <cellStyle name="常规 2 7 2 2 2 3 3 2 2" xfId="37503" xr:uid="{00000000-0005-0000-0000-00007F920000}"/>
    <cellStyle name="常规 2 7 2 2 2 3 4" xfId="37504" xr:uid="{00000000-0005-0000-0000-000080920000}"/>
    <cellStyle name="常规 2 7 2 2 2 3 4 2" xfId="37505" xr:uid="{00000000-0005-0000-0000-000081920000}"/>
    <cellStyle name="常规 2 7 2 2 2 3 5" xfId="37506" xr:uid="{00000000-0005-0000-0000-000082920000}"/>
    <cellStyle name="常规 2 7 2 2 2 4" xfId="37507" xr:uid="{00000000-0005-0000-0000-000083920000}"/>
    <cellStyle name="常规 2 7 2 2 2 4 2" xfId="37508" xr:uid="{00000000-0005-0000-0000-000084920000}"/>
    <cellStyle name="常规 2 7 2 2 2 4 2 2" xfId="37509" xr:uid="{00000000-0005-0000-0000-000085920000}"/>
    <cellStyle name="常规 2 7 2 2 2 5" xfId="37510" xr:uid="{00000000-0005-0000-0000-000086920000}"/>
    <cellStyle name="常规 2 7 2 2 2 6" xfId="37511" xr:uid="{00000000-0005-0000-0000-000087920000}"/>
    <cellStyle name="常规 2 7 2 2 2 7" xfId="37512" xr:uid="{00000000-0005-0000-0000-000088920000}"/>
    <cellStyle name="常规 2 7 2 2 2 7 2" xfId="37513" xr:uid="{00000000-0005-0000-0000-000089920000}"/>
    <cellStyle name="常规 2 7 2 2 2 7 3" xfId="37514" xr:uid="{00000000-0005-0000-0000-00008A920000}"/>
    <cellStyle name="常规 2 7 2 2 2 8" xfId="37515" xr:uid="{00000000-0005-0000-0000-00008B920000}"/>
    <cellStyle name="常规 2 7 2 2 2 8 2" xfId="37516" xr:uid="{00000000-0005-0000-0000-00008C920000}"/>
    <cellStyle name="常规 2 7 2 2 3" xfId="37517" xr:uid="{00000000-0005-0000-0000-00008D920000}"/>
    <cellStyle name="常规 2 7 2 2 3 2" xfId="37518" xr:uid="{00000000-0005-0000-0000-00008E920000}"/>
    <cellStyle name="常规 2 7 2 2 3 3" xfId="37519" xr:uid="{00000000-0005-0000-0000-00008F920000}"/>
    <cellStyle name="常规 2 7 2 2 3 4" xfId="37520" xr:uid="{00000000-0005-0000-0000-000090920000}"/>
    <cellStyle name="常规 2 7 2 2 3 4 2" xfId="37521" xr:uid="{00000000-0005-0000-0000-000091920000}"/>
    <cellStyle name="常规 2 7 2 2 3 4 3" xfId="37522" xr:uid="{00000000-0005-0000-0000-000092920000}"/>
    <cellStyle name="常规 2 7 2 2 3 5" xfId="37523" xr:uid="{00000000-0005-0000-0000-000093920000}"/>
    <cellStyle name="常规 2 7 2 2 3 5 2" xfId="37524" xr:uid="{00000000-0005-0000-0000-000094920000}"/>
    <cellStyle name="常规 2 7 2 2 4" xfId="37525" xr:uid="{00000000-0005-0000-0000-000095920000}"/>
    <cellStyle name="常规 2 7 2 2 4 2" xfId="37526" xr:uid="{00000000-0005-0000-0000-000096920000}"/>
    <cellStyle name="常规 2 7 2 2 4 2 2" xfId="37527" xr:uid="{00000000-0005-0000-0000-000097920000}"/>
    <cellStyle name="常规 2 7 2 2 5" xfId="37528" xr:uid="{00000000-0005-0000-0000-000098920000}"/>
    <cellStyle name="常规 2 7 2 2 5 2" xfId="37529" xr:uid="{00000000-0005-0000-0000-000099920000}"/>
    <cellStyle name="常规 2 7 2 2 5 2 2" xfId="37530" xr:uid="{00000000-0005-0000-0000-00009A920000}"/>
    <cellStyle name="常规 2 7 2 2 6" xfId="37531" xr:uid="{00000000-0005-0000-0000-00009B920000}"/>
    <cellStyle name="常规 2 7 2 2 7" xfId="37532" xr:uid="{00000000-0005-0000-0000-00009C920000}"/>
    <cellStyle name="常规 2 7 2 2 8" xfId="37533" xr:uid="{00000000-0005-0000-0000-00009D920000}"/>
    <cellStyle name="常规 2 7 2 2 8 2" xfId="37534" xr:uid="{00000000-0005-0000-0000-00009E920000}"/>
    <cellStyle name="常规 2 7 2 2 8 3" xfId="37535" xr:uid="{00000000-0005-0000-0000-00009F920000}"/>
    <cellStyle name="常规 2 7 2 2 9" xfId="37536" xr:uid="{00000000-0005-0000-0000-0000A0920000}"/>
    <cellStyle name="常规 2 7 2 2 9 2" xfId="37537" xr:uid="{00000000-0005-0000-0000-0000A1920000}"/>
    <cellStyle name="常规 2 7 2 3" xfId="37538" xr:uid="{00000000-0005-0000-0000-0000A2920000}"/>
    <cellStyle name="常规 2 7 2 3 2" xfId="37539" xr:uid="{00000000-0005-0000-0000-0000A3920000}"/>
    <cellStyle name="常规 2 7 2 3 2 2" xfId="37540" xr:uid="{00000000-0005-0000-0000-0000A4920000}"/>
    <cellStyle name="常规 2 7 2 3 2 2 2" xfId="37541" xr:uid="{00000000-0005-0000-0000-0000A5920000}"/>
    <cellStyle name="常规 2 7 2 3 2 2 2 2" xfId="37542" xr:uid="{00000000-0005-0000-0000-0000A6920000}"/>
    <cellStyle name="常规 2 7 2 3 2 3" xfId="37543" xr:uid="{00000000-0005-0000-0000-0000A7920000}"/>
    <cellStyle name="常规 2 7 2 3 2 3 2" xfId="37544" xr:uid="{00000000-0005-0000-0000-0000A8920000}"/>
    <cellStyle name="常规 2 7 2 3 2 3 2 2" xfId="37545" xr:uid="{00000000-0005-0000-0000-0000A9920000}"/>
    <cellStyle name="常规 2 7 2 3 2 4" xfId="37546" xr:uid="{00000000-0005-0000-0000-0000AA920000}"/>
    <cellStyle name="常规 2 7 2 3 2 4 2" xfId="37547" xr:uid="{00000000-0005-0000-0000-0000AB920000}"/>
    <cellStyle name="常规 2 7 2 3 2 4 2 2" xfId="37548" xr:uid="{00000000-0005-0000-0000-0000AC920000}"/>
    <cellStyle name="常规 2 7 2 3 2 5" xfId="37549" xr:uid="{00000000-0005-0000-0000-0000AD920000}"/>
    <cellStyle name="常规 2 7 2 3 2 5 2" xfId="37550" xr:uid="{00000000-0005-0000-0000-0000AE920000}"/>
    <cellStyle name="常规 2 7 2 3 2 5 3" xfId="37551" xr:uid="{00000000-0005-0000-0000-0000AF920000}"/>
    <cellStyle name="常规 2 7 2 3 2 6" xfId="37552" xr:uid="{00000000-0005-0000-0000-0000B0920000}"/>
    <cellStyle name="常规 2 7 2 3 3" xfId="37553" xr:uid="{00000000-0005-0000-0000-0000B1920000}"/>
    <cellStyle name="常规 2 7 2 3 3 2" xfId="37554" xr:uid="{00000000-0005-0000-0000-0000B2920000}"/>
    <cellStyle name="常规 2 7 2 3 3 2 2" xfId="37555" xr:uid="{00000000-0005-0000-0000-0000B3920000}"/>
    <cellStyle name="常规 2 7 2 3 3 2 2 2" xfId="37556" xr:uid="{00000000-0005-0000-0000-0000B4920000}"/>
    <cellStyle name="常规 2 7 2 3 3 3" xfId="37557" xr:uid="{00000000-0005-0000-0000-0000B5920000}"/>
    <cellStyle name="常规 2 7 2 3 3 3 2" xfId="37558" xr:uid="{00000000-0005-0000-0000-0000B6920000}"/>
    <cellStyle name="常规 2 7 2 3 3 3 2 2" xfId="37559" xr:uid="{00000000-0005-0000-0000-0000B7920000}"/>
    <cellStyle name="常规 2 7 2 3 3 4" xfId="37560" xr:uid="{00000000-0005-0000-0000-0000B8920000}"/>
    <cellStyle name="常规 2 7 2 3 3 4 2" xfId="37561" xr:uid="{00000000-0005-0000-0000-0000B9920000}"/>
    <cellStyle name="常规 2 7 2 3 3 5" xfId="37562" xr:uid="{00000000-0005-0000-0000-0000BA920000}"/>
    <cellStyle name="常规 2 7 2 3 4" xfId="37563" xr:uid="{00000000-0005-0000-0000-0000BB920000}"/>
    <cellStyle name="常规 2 7 2 3 4 2" xfId="37564" xr:uid="{00000000-0005-0000-0000-0000BC920000}"/>
    <cellStyle name="常规 2 7 2 3 4 2 2" xfId="37565" xr:uid="{00000000-0005-0000-0000-0000BD920000}"/>
    <cellStyle name="常规 2 7 2 3 5" xfId="37566" xr:uid="{00000000-0005-0000-0000-0000BE920000}"/>
    <cellStyle name="常规 2 7 2 3 5 2" xfId="37567" xr:uid="{00000000-0005-0000-0000-0000BF920000}"/>
    <cellStyle name="常规 2 7 2 3 5 2 2" xfId="37568" xr:uid="{00000000-0005-0000-0000-0000C0920000}"/>
    <cellStyle name="常规 2 7 2 3 6" xfId="37569" xr:uid="{00000000-0005-0000-0000-0000C1920000}"/>
    <cellStyle name="常规 2 7 2 3 7" xfId="37570" xr:uid="{00000000-0005-0000-0000-0000C2920000}"/>
    <cellStyle name="常规 2 7 2 3 7 2" xfId="37571" xr:uid="{00000000-0005-0000-0000-0000C3920000}"/>
    <cellStyle name="常规 2 7 2 3 7 3" xfId="37572" xr:uid="{00000000-0005-0000-0000-0000C4920000}"/>
    <cellStyle name="常规 2 7 2 3 8" xfId="37573" xr:uid="{00000000-0005-0000-0000-0000C5920000}"/>
    <cellStyle name="常规 2 7 2 3 8 2" xfId="37574" xr:uid="{00000000-0005-0000-0000-0000C6920000}"/>
    <cellStyle name="常规 2 7 2 4" xfId="37575" xr:uid="{00000000-0005-0000-0000-0000C7920000}"/>
    <cellStyle name="常规 2 7 2 4 2" xfId="37576" xr:uid="{00000000-0005-0000-0000-0000C8920000}"/>
    <cellStyle name="常规 2 7 2 4 2 2" xfId="37577" xr:uid="{00000000-0005-0000-0000-0000C9920000}"/>
    <cellStyle name="常规 2 7 2 4 2 2 2" xfId="37578" xr:uid="{00000000-0005-0000-0000-0000CA920000}"/>
    <cellStyle name="常规 2 7 2 4 3" xfId="37579" xr:uid="{00000000-0005-0000-0000-0000CB920000}"/>
    <cellStyle name="常规 2 7 2 4 3 2" xfId="37580" xr:uid="{00000000-0005-0000-0000-0000CC920000}"/>
    <cellStyle name="常规 2 7 2 4 3 2 2" xfId="37581" xr:uid="{00000000-0005-0000-0000-0000CD920000}"/>
    <cellStyle name="常规 2 7 2 4 4" xfId="37582" xr:uid="{00000000-0005-0000-0000-0000CE920000}"/>
    <cellStyle name="常规 2 7 2 4 4 2" xfId="37583" xr:uid="{00000000-0005-0000-0000-0000CF920000}"/>
    <cellStyle name="常规 2 7 2 4 4 2 2" xfId="37584" xr:uid="{00000000-0005-0000-0000-0000D0920000}"/>
    <cellStyle name="常规 2 7 2 4 5" xfId="37585" xr:uid="{00000000-0005-0000-0000-0000D1920000}"/>
    <cellStyle name="常规 2 7 2 4 5 2" xfId="37586" xr:uid="{00000000-0005-0000-0000-0000D2920000}"/>
    <cellStyle name="常规 2 7 2 4 5 3" xfId="37587" xr:uid="{00000000-0005-0000-0000-0000D3920000}"/>
    <cellStyle name="常规 2 7 2 4 6" xfId="37588" xr:uid="{00000000-0005-0000-0000-0000D4920000}"/>
    <cellStyle name="常规 2 7 2 5" xfId="37589" xr:uid="{00000000-0005-0000-0000-0000D5920000}"/>
    <cellStyle name="常规 2 7 2 5 2" xfId="37590" xr:uid="{00000000-0005-0000-0000-0000D6920000}"/>
    <cellStyle name="常规 2 7 2 5 2 2" xfId="37591" xr:uid="{00000000-0005-0000-0000-0000D7920000}"/>
    <cellStyle name="常规 2 7 2 6" xfId="37592" xr:uid="{00000000-0005-0000-0000-0000D8920000}"/>
    <cellStyle name="常规 2 7 2 6 2" xfId="37593" xr:uid="{00000000-0005-0000-0000-0000D9920000}"/>
    <cellStyle name="常规 2 7 2 6 2 2" xfId="37594" xr:uid="{00000000-0005-0000-0000-0000DA920000}"/>
    <cellStyle name="常规 2 7 2 7" xfId="37595" xr:uid="{00000000-0005-0000-0000-0000DB920000}"/>
    <cellStyle name="常规 2 7 2 7 2" xfId="37596" xr:uid="{00000000-0005-0000-0000-0000DC920000}"/>
    <cellStyle name="常规 2 7 2 7 2 2" xfId="37597" xr:uid="{00000000-0005-0000-0000-0000DD920000}"/>
    <cellStyle name="常规 2 7 2 8" xfId="37598" xr:uid="{00000000-0005-0000-0000-0000DE920000}"/>
    <cellStyle name="常规 2 7 2 9" xfId="37599" xr:uid="{00000000-0005-0000-0000-0000DF920000}"/>
    <cellStyle name="常规 2 7 2 9 2" xfId="37600" xr:uid="{00000000-0005-0000-0000-0000E0920000}"/>
    <cellStyle name="常规 2 7 2 9 3" xfId="37601" xr:uid="{00000000-0005-0000-0000-0000E1920000}"/>
    <cellStyle name="常规 2 7 3" xfId="37602" xr:uid="{00000000-0005-0000-0000-0000E2920000}"/>
    <cellStyle name="常规 2 7 3 2" xfId="37603" xr:uid="{00000000-0005-0000-0000-0000E3920000}"/>
    <cellStyle name="常规 2 7 3 2 2" xfId="37604" xr:uid="{00000000-0005-0000-0000-0000E4920000}"/>
    <cellStyle name="常规 2 7 3 2 2 2" xfId="37605" xr:uid="{00000000-0005-0000-0000-0000E5920000}"/>
    <cellStyle name="常规 2 7 3 2 2 2 2" xfId="37606" xr:uid="{00000000-0005-0000-0000-0000E6920000}"/>
    <cellStyle name="常规 2 7 3 2 3" xfId="37607" xr:uid="{00000000-0005-0000-0000-0000E7920000}"/>
    <cellStyle name="常规 2 7 3 2 3 2" xfId="37608" xr:uid="{00000000-0005-0000-0000-0000E8920000}"/>
    <cellStyle name="常规 2 7 3 2 3 2 2" xfId="37609" xr:uid="{00000000-0005-0000-0000-0000E9920000}"/>
    <cellStyle name="常规 2 7 3 2 4" xfId="37610" xr:uid="{00000000-0005-0000-0000-0000EA920000}"/>
    <cellStyle name="常规 2 7 3 2 4 2" xfId="37611" xr:uid="{00000000-0005-0000-0000-0000EB920000}"/>
    <cellStyle name="常规 2 7 3 2 4 2 2" xfId="37612" xr:uid="{00000000-0005-0000-0000-0000EC920000}"/>
    <cellStyle name="常规 2 7 3 2 5" xfId="37613" xr:uid="{00000000-0005-0000-0000-0000ED920000}"/>
    <cellStyle name="常规 2 7 3 2 5 2" xfId="37614" xr:uid="{00000000-0005-0000-0000-0000EE920000}"/>
    <cellStyle name="常规 2 7 3 2 5 3" xfId="37615" xr:uid="{00000000-0005-0000-0000-0000EF920000}"/>
    <cellStyle name="常规 2 7 3 2 6" xfId="37616" xr:uid="{00000000-0005-0000-0000-0000F0920000}"/>
    <cellStyle name="常规 2 7 3 3" xfId="37617" xr:uid="{00000000-0005-0000-0000-0000F1920000}"/>
    <cellStyle name="常规 2 7 3 3 2" xfId="37618" xr:uid="{00000000-0005-0000-0000-0000F2920000}"/>
    <cellStyle name="常规 2 7 3 3 2 2" xfId="37619" xr:uid="{00000000-0005-0000-0000-0000F3920000}"/>
    <cellStyle name="常规 2 7 3 3 2 2 2" xfId="37620" xr:uid="{00000000-0005-0000-0000-0000F4920000}"/>
    <cellStyle name="常规 2 7 3 3 3" xfId="37621" xr:uid="{00000000-0005-0000-0000-0000F5920000}"/>
    <cellStyle name="常规 2 7 3 3 3 2" xfId="37622" xr:uid="{00000000-0005-0000-0000-0000F6920000}"/>
    <cellStyle name="常规 2 7 3 3 3 2 2" xfId="37623" xr:uid="{00000000-0005-0000-0000-0000F7920000}"/>
    <cellStyle name="常规 2 7 3 3 4" xfId="37624" xr:uid="{00000000-0005-0000-0000-0000F8920000}"/>
    <cellStyle name="常规 2 7 3 3 4 2" xfId="37625" xr:uid="{00000000-0005-0000-0000-0000F9920000}"/>
    <cellStyle name="常规 2 7 3 3 5" xfId="37626" xr:uid="{00000000-0005-0000-0000-0000FA920000}"/>
    <cellStyle name="常规 2 7 3 4" xfId="37627" xr:uid="{00000000-0005-0000-0000-0000FB920000}"/>
    <cellStyle name="常规 2 7 3 4 2" xfId="37628" xr:uid="{00000000-0005-0000-0000-0000FC920000}"/>
    <cellStyle name="常规 2 7 3 4 2 2" xfId="37629" xr:uid="{00000000-0005-0000-0000-0000FD920000}"/>
    <cellStyle name="常规 2 7 3 5" xfId="37630" xr:uid="{00000000-0005-0000-0000-0000FE920000}"/>
    <cellStyle name="常规 2 7 3 5 2" xfId="37631" xr:uid="{00000000-0005-0000-0000-0000FF920000}"/>
    <cellStyle name="常规 2 7 3 5 2 2" xfId="37632" xr:uid="{00000000-0005-0000-0000-000000930000}"/>
    <cellStyle name="常规 2 7 3 6" xfId="37633" xr:uid="{00000000-0005-0000-0000-000001930000}"/>
    <cellStyle name="常规 2 7 3 7" xfId="37634" xr:uid="{00000000-0005-0000-0000-000002930000}"/>
    <cellStyle name="常规 2 7 3 7 2" xfId="37635" xr:uid="{00000000-0005-0000-0000-000003930000}"/>
    <cellStyle name="常规 2 7 3 7 3" xfId="37636" xr:uid="{00000000-0005-0000-0000-000004930000}"/>
    <cellStyle name="常规 2 7 3 8" xfId="37637" xr:uid="{00000000-0005-0000-0000-000005930000}"/>
    <cellStyle name="常规 2 7 3 8 2" xfId="37638" xr:uid="{00000000-0005-0000-0000-000006930000}"/>
    <cellStyle name="常规 2 7 4" xfId="37639" xr:uid="{00000000-0005-0000-0000-000007930000}"/>
    <cellStyle name="常规 2 7 4 2" xfId="37640" xr:uid="{00000000-0005-0000-0000-000008930000}"/>
    <cellStyle name="常规 2 7 4 2 2" xfId="37641" xr:uid="{00000000-0005-0000-0000-000009930000}"/>
    <cellStyle name="常规 2 7 4 2 2 2" xfId="37642" xr:uid="{00000000-0005-0000-0000-00000A930000}"/>
    <cellStyle name="常规 2 7 4 2 2 2 2" xfId="37643" xr:uid="{00000000-0005-0000-0000-00000B930000}"/>
    <cellStyle name="常规 2 7 4 2 3" xfId="37644" xr:uid="{00000000-0005-0000-0000-00000C930000}"/>
    <cellStyle name="常规 2 7 4 2 3 2" xfId="37645" xr:uid="{00000000-0005-0000-0000-00000D930000}"/>
    <cellStyle name="常规 2 7 4 2 3 2 2" xfId="37646" xr:uid="{00000000-0005-0000-0000-00000E930000}"/>
    <cellStyle name="常规 2 7 4 2 4" xfId="37647" xr:uid="{00000000-0005-0000-0000-00000F930000}"/>
    <cellStyle name="常规 2 7 4 2 4 2" xfId="37648" xr:uid="{00000000-0005-0000-0000-000010930000}"/>
    <cellStyle name="常规 2 7 4 2 4 2 2" xfId="37649" xr:uid="{00000000-0005-0000-0000-000011930000}"/>
    <cellStyle name="常规 2 7 4 2 5" xfId="37650" xr:uid="{00000000-0005-0000-0000-000012930000}"/>
    <cellStyle name="常规 2 7 4 2 5 2" xfId="37651" xr:uid="{00000000-0005-0000-0000-000013930000}"/>
    <cellStyle name="常规 2 7 4 2 5 3" xfId="37652" xr:uid="{00000000-0005-0000-0000-000014930000}"/>
    <cellStyle name="常规 2 7 4 2 6" xfId="37653" xr:uid="{00000000-0005-0000-0000-000015930000}"/>
    <cellStyle name="常规 2 7 4 3" xfId="37654" xr:uid="{00000000-0005-0000-0000-000016930000}"/>
    <cellStyle name="常规 2 7 4 3 2" xfId="37655" xr:uid="{00000000-0005-0000-0000-000017930000}"/>
    <cellStyle name="常规 2 7 4 3 2 2" xfId="37656" xr:uid="{00000000-0005-0000-0000-000018930000}"/>
    <cellStyle name="常规 2 7 4 4" xfId="37657" xr:uid="{00000000-0005-0000-0000-000019930000}"/>
    <cellStyle name="常规 2 7 4 4 2" xfId="37658" xr:uid="{00000000-0005-0000-0000-00001A930000}"/>
    <cellStyle name="常规 2 7 4 4 2 2" xfId="37659" xr:uid="{00000000-0005-0000-0000-00001B930000}"/>
    <cellStyle name="常规 2 7 4 5" xfId="37660" xr:uid="{00000000-0005-0000-0000-00001C930000}"/>
    <cellStyle name="常规 2 7 4 5 2" xfId="37661" xr:uid="{00000000-0005-0000-0000-00001D930000}"/>
    <cellStyle name="常规 2 7 4 5 2 2" xfId="37662" xr:uid="{00000000-0005-0000-0000-00001E930000}"/>
    <cellStyle name="常规 2 7 4 6" xfId="37663" xr:uid="{00000000-0005-0000-0000-00001F930000}"/>
    <cellStyle name="常规 2 7 4 7" xfId="37664" xr:uid="{00000000-0005-0000-0000-000020930000}"/>
    <cellStyle name="常规 2 7 4 7 2" xfId="37665" xr:uid="{00000000-0005-0000-0000-000021930000}"/>
    <cellStyle name="常规 2 7 4 7 3" xfId="37666" xr:uid="{00000000-0005-0000-0000-000022930000}"/>
    <cellStyle name="常规 2 7 4 8" xfId="37667" xr:uid="{00000000-0005-0000-0000-000023930000}"/>
    <cellStyle name="常规 2 7 4 8 2" xfId="37668" xr:uid="{00000000-0005-0000-0000-000024930000}"/>
    <cellStyle name="常规 2 7 5" xfId="37669" xr:uid="{00000000-0005-0000-0000-000025930000}"/>
    <cellStyle name="常规 2 7 5 2" xfId="37670" xr:uid="{00000000-0005-0000-0000-000026930000}"/>
    <cellStyle name="常规 2 7 5 2 2" xfId="37671" xr:uid="{00000000-0005-0000-0000-000027930000}"/>
    <cellStyle name="常规 2 7 5 2 2 2" xfId="37672" xr:uid="{00000000-0005-0000-0000-000028930000}"/>
    <cellStyle name="常规 2 7 5 2 2 2 2" xfId="37673" xr:uid="{00000000-0005-0000-0000-000029930000}"/>
    <cellStyle name="常规 2 7 5 2 3" xfId="37674" xr:uid="{00000000-0005-0000-0000-00002A930000}"/>
    <cellStyle name="常规 2 7 5 2 3 2" xfId="37675" xr:uid="{00000000-0005-0000-0000-00002B930000}"/>
    <cellStyle name="常规 2 7 5 2 3 2 2" xfId="37676" xr:uid="{00000000-0005-0000-0000-00002C930000}"/>
    <cellStyle name="常规 2 7 5 2 4" xfId="37677" xr:uid="{00000000-0005-0000-0000-00002D930000}"/>
    <cellStyle name="常规 2 7 5 2 4 2" xfId="37678" xr:uid="{00000000-0005-0000-0000-00002E930000}"/>
    <cellStyle name="常规 2 7 5 2 5" xfId="37679" xr:uid="{00000000-0005-0000-0000-00002F930000}"/>
    <cellStyle name="常规 2 7 5 3" xfId="37680" xr:uid="{00000000-0005-0000-0000-000030930000}"/>
    <cellStyle name="常规 2 7 5 3 2" xfId="37681" xr:uid="{00000000-0005-0000-0000-000031930000}"/>
    <cellStyle name="常规 2 7 5 3 2 2" xfId="37682" xr:uid="{00000000-0005-0000-0000-000032930000}"/>
    <cellStyle name="常规 2 7 5 4" xfId="37683" xr:uid="{00000000-0005-0000-0000-000033930000}"/>
    <cellStyle name="常规 2 7 5 4 2" xfId="37684" xr:uid="{00000000-0005-0000-0000-000034930000}"/>
    <cellStyle name="常规 2 7 5 4 2 2" xfId="37685" xr:uid="{00000000-0005-0000-0000-000035930000}"/>
    <cellStyle name="常规 2 7 5 5" xfId="37686" xr:uid="{00000000-0005-0000-0000-000036930000}"/>
    <cellStyle name="常规 2 7 5 5 2" xfId="37687" xr:uid="{00000000-0005-0000-0000-000037930000}"/>
    <cellStyle name="常规 2 7 5 5 3" xfId="37688" xr:uid="{00000000-0005-0000-0000-000038930000}"/>
    <cellStyle name="常规 2 7 5 6" xfId="37689" xr:uid="{00000000-0005-0000-0000-000039930000}"/>
    <cellStyle name="常规 2 7 6" xfId="37690" xr:uid="{00000000-0005-0000-0000-00003A930000}"/>
    <cellStyle name="常规 2 7 6 2" xfId="37691" xr:uid="{00000000-0005-0000-0000-00003B930000}"/>
    <cellStyle name="常规 2 7 6 2 2" xfId="37692" xr:uid="{00000000-0005-0000-0000-00003C930000}"/>
    <cellStyle name="常规 2 7 6 2 2 2" xfId="37693" xr:uid="{00000000-0005-0000-0000-00003D930000}"/>
    <cellStyle name="常规 2 7 6 3" xfId="37694" xr:uid="{00000000-0005-0000-0000-00003E930000}"/>
    <cellStyle name="常规 2 7 6 3 2" xfId="37695" xr:uid="{00000000-0005-0000-0000-00003F930000}"/>
    <cellStyle name="常规 2 7 6 3 2 2" xfId="37696" xr:uid="{00000000-0005-0000-0000-000040930000}"/>
    <cellStyle name="常规 2 7 6 4" xfId="37697" xr:uid="{00000000-0005-0000-0000-000041930000}"/>
    <cellStyle name="常规 2 7 6 4 2" xfId="37698" xr:uid="{00000000-0005-0000-0000-000042930000}"/>
    <cellStyle name="常规 2 7 6 5" xfId="37699" xr:uid="{00000000-0005-0000-0000-000043930000}"/>
    <cellStyle name="常规 2 7 7" xfId="37700" xr:uid="{00000000-0005-0000-0000-000044930000}"/>
    <cellStyle name="常规 2 7 7 2" xfId="37701" xr:uid="{00000000-0005-0000-0000-000045930000}"/>
    <cellStyle name="常规 2 7 7 2 2" xfId="37702" xr:uid="{00000000-0005-0000-0000-000046930000}"/>
    <cellStyle name="常规 2 7 8" xfId="37703" xr:uid="{00000000-0005-0000-0000-000047930000}"/>
    <cellStyle name="常规 2 7 8 2" xfId="37704" xr:uid="{00000000-0005-0000-0000-000048930000}"/>
    <cellStyle name="常规 2 7 8 2 2" xfId="37705" xr:uid="{00000000-0005-0000-0000-000049930000}"/>
    <cellStyle name="常规 2 7 9" xfId="37706" xr:uid="{00000000-0005-0000-0000-00004A930000}"/>
    <cellStyle name="常规 2 8" xfId="37707" xr:uid="{00000000-0005-0000-0000-00004B930000}"/>
    <cellStyle name="常规 2 8 10" xfId="37708" xr:uid="{00000000-0005-0000-0000-00004C930000}"/>
    <cellStyle name="常规 2 8 10 2" xfId="37709" xr:uid="{00000000-0005-0000-0000-00004D930000}"/>
    <cellStyle name="常规 2 8 2" xfId="37710" xr:uid="{00000000-0005-0000-0000-00004E930000}"/>
    <cellStyle name="常规 2 8 2 2" xfId="37711" xr:uid="{00000000-0005-0000-0000-00004F930000}"/>
    <cellStyle name="常规 2 8 2 2 2" xfId="37712" xr:uid="{00000000-0005-0000-0000-000050930000}"/>
    <cellStyle name="常规 2 8 2 2 2 2" xfId="37713" xr:uid="{00000000-0005-0000-0000-000051930000}"/>
    <cellStyle name="常规 2 8 2 2 2 3" xfId="37714" xr:uid="{00000000-0005-0000-0000-000052930000}"/>
    <cellStyle name="常规 2 8 2 2 2 4" xfId="37715" xr:uid="{00000000-0005-0000-0000-000053930000}"/>
    <cellStyle name="常规 2 8 2 2 2 5" xfId="37716" xr:uid="{00000000-0005-0000-0000-000054930000}"/>
    <cellStyle name="常规 2 8 2 2 2 5 2" xfId="37717" xr:uid="{00000000-0005-0000-0000-000055930000}"/>
    <cellStyle name="常规 2 8 2 2 3" xfId="37718" xr:uid="{00000000-0005-0000-0000-000056930000}"/>
    <cellStyle name="常规 2 8 2 2 3 2" xfId="37719" xr:uid="{00000000-0005-0000-0000-000057930000}"/>
    <cellStyle name="常规 2 8 2 2 3 2 2" xfId="37720" xr:uid="{00000000-0005-0000-0000-000058930000}"/>
    <cellStyle name="常规 2 8 2 2 4" xfId="37721" xr:uid="{00000000-0005-0000-0000-000059930000}"/>
    <cellStyle name="常规 2 8 2 2 4 2" xfId="37722" xr:uid="{00000000-0005-0000-0000-00005A930000}"/>
    <cellStyle name="常规 2 8 2 2 4 2 2" xfId="37723" xr:uid="{00000000-0005-0000-0000-00005B930000}"/>
    <cellStyle name="常规 2 8 2 2 5" xfId="37724" xr:uid="{00000000-0005-0000-0000-00005C930000}"/>
    <cellStyle name="常规 2 8 2 2 5 2" xfId="37725" xr:uid="{00000000-0005-0000-0000-00005D930000}"/>
    <cellStyle name="常规 2 8 2 2 5 3" xfId="37726" xr:uid="{00000000-0005-0000-0000-00005E930000}"/>
    <cellStyle name="常规 2 8 2 2 6" xfId="37727" xr:uid="{00000000-0005-0000-0000-00005F930000}"/>
    <cellStyle name="常规 2 8 2 2 6 2" xfId="37728" xr:uid="{00000000-0005-0000-0000-000060930000}"/>
    <cellStyle name="常规 2 8 2 2 7" xfId="37729" xr:uid="{00000000-0005-0000-0000-000061930000}"/>
    <cellStyle name="常规 2 8 2 3" xfId="37730" xr:uid="{00000000-0005-0000-0000-000062930000}"/>
    <cellStyle name="常规 2 8 2 3 2" xfId="37731" xr:uid="{00000000-0005-0000-0000-000063930000}"/>
    <cellStyle name="常规 2 8 2 3 2 2" xfId="37732" xr:uid="{00000000-0005-0000-0000-000064930000}"/>
    <cellStyle name="常规 2 8 2 3 2 3" xfId="37733" xr:uid="{00000000-0005-0000-0000-000065930000}"/>
    <cellStyle name="常规 2 8 2 3 2 4" xfId="37734" xr:uid="{00000000-0005-0000-0000-000066930000}"/>
    <cellStyle name="常规 2 8 2 3 3" xfId="37735" xr:uid="{00000000-0005-0000-0000-000067930000}"/>
    <cellStyle name="常规 2 8 2 3 4" xfId="37736" xr:uid="{00000000-0005-0000-0000-000068930000}"/>
    <cellStyle name="常规 2 8 2 3 5" xfId="37737" xr:uid="{00000000-0005-0000-0000-000069930000}"/>
    <cellStyle name="常规 2 8 2 3 6" xfId="37738" xr:uid="{00000000-0005-0000-0000-00006A930000}"/>
    <cellStyle name="常规 2 8 2 3 6 2" xfId="37739" xr:uid="{00000000-0005-0000-0000-00006B930000}"/>
    <cellStyle name="常规 2 8 2 4" xfId="37740" xr:uid="{00000000-0005-0000-0000-00006C930000}"/>
    <cellStyle name="常规 2 8 2 4 2" xfId="37741" xr:uid="{00000000-0005-0000-0000-00006D930000}"/>
    <cellStyle name="常规 2 8 2 4 3" xfId="37742" xr:uid="{00000000-0005-0000-0000-00006E930000}"/>
    <cellStyle name="常规 2 8 2 4 4" xfId="37743" xr:uid="{00000000-0005-0000-0000-00006F930000}"/>
    <cellStyle name="常规 2 8 2 4 5" xfId="37744" xr:uid="{00000000-0005-0000-0000-000070930000}"/>
    <cellStyle name="常规 2 8 2 4 5 2" xfId="37745" xr:uid="{00000000-0005-0000-0000-000071930000}"/>
    <cellStyle name="常规 2 8 2 5" xfId="37746" xr:uid="{00000000-0005-0000-0000-000072930000}"/>
    <cellStyle name="常规 2 8 2 5 2" xfId="37747" xr:uid="{00000000-0005-0000-0000-000073930000}"/>
    <cellStyle name="常规 2 8 2 5 2 2" xfId="37748" xr:uid="{00000000-0005-0000-0000-000074930000}"/>
    <cellStyle name="常规 2 8 2 6" xfId="37749" xr:uid="{00000000-0005-0000-0000-000075930000}"/>
    <cellStyle name="常规 2 8 2 6 2" xfId="37750" xr:uid="{00000000-0005-0000-0000-000076930000}"/>
    <cellStyle name="常规 2 8 2 6 2 2" xfId="37751" xr:uid="{00000000-0005-0000-0000-000077930000}"/>
    <cellStyle name="常规 2 8 2 7" xfId="37752" xr:uid="{00000000-0005-0000-0000-000078930000}"/>
    <cellStyle name="常规 2 8 2 7 2" xfId="37753" xr:uid="{00000000-0005-0000-0000-000079930000}"/>
    <cellStyle name="常规 2 8 2 7 2 2" xfId="37754" xr:uid="{00000000-0005-0000-0000-00007A930000}"/>
    <cellStyle name="常规 2 8 2 8" xfId="37755" xr:uid="{00000000-0005-0000-0000-00007B930000}"/>
    <cellStyle name="常规 2 8 2 8 2" xfId="37756" xr:uid="{00000000-0005-0000-0000-00007C930000}"/>
    <cellStyle name="常规 2 8 2 8 3" xfId="37757" xr:uid="{00000000-0005-0000-0000-00007D930000}"/>
    <cellStyle name="常规 2 8 2 9" xfId="37758" xr:uid="{00000000-0005-0000-0000-00007E930000}"/>
    <cellStyle name="常规 2 8 3" xfId="37759" xr:uid="{00000000-0005-0000-0000-00007F930000}"/>
    <cellStyle name="常规 2 8 3 2" xfId="37760" xr:uid="{00000000-0005-0000-0000-000080930000}"/>
    <cellStyle name="常规 2 8 3 2 2" xfId="37761" xr:uid="{00000000-0005-0000-0000-000081930000}"/>
    <cellStyle name="常规 2 8 3 2 2 2" xfId="37762" xr:uid="{00000000-0005-0000-0000-000082930000}"/>
    <cellStyle name="常规 2 8 3 2 2 2 2" xfId="37763" xr:uid="{00000000-0005-0000-0000-000083930000}"/>
    <cellStyle name="常规 2 8 3 2 3" xfId="37764" xr:uid="{00000000-0005-0000-0000-000084930000}"/>
    <cellStyle name="常规 2 8 3 2 3 2" xfId="37765" xr:uid="{00000000-0005-0000-0000-000085930000}"/>
    <cellStyle name="常规 2 8 3 2 3 2 2" xfId="37766" xr:uid="{00000000-0005-0000-0000-000086930000}"/>
    <cellStyle name="常规 2 8 3 2 4" xfId="37767" xr:uid="{00000000-0005-0000-0000-000087930000}"/>
    <cellStyle name="常规 2 8 3 2 4 2" xfId="37768" xr:uid="{00000000-0005-0000-0000-000088930000}"/>
    <cellStyle name="常规 2 8 3 2 4 2 2" xfId="37769" xr:uid="{00000000-0005-0000-0000-000089930000}"/>
    <cellStyle name="常规 2 8 3 2 5" xfId="37770" xr:uid="{00000000-0005-0000-0000-00008A930000}"/>
    <cellStyle name="常规 2 8 3 2 5 2" xfId="37771" xr:uid="{00000000-0005-0000-0000-00008B930000}"/>
    <cellStyle name="常规 2 8 3 2 5 3" xfId="37772" xr:uid="{00000000-0005-0000-0000-00008C930000}"/>
    <cellStyle name="常规 2 8 3 2 6" xfId="37773" xr:uid="{00000000-0005-0000-0000-00008D930000}"/>
    <cellStyle name="常规 2 8 3 3" xfId="37774" xr:uid="{00000000-0005-0000-0000-00008E930000}"/>
    <cellStyle name="常规 2 8 3 3 2" xfId="37775" xr:uid="{00000000-0005-0000-0000-00008F930000}"/>
    <cellStyle name="常规 2 8 3 3 2 2" xfId="37776" xr:uid="{00000000-0005-0000-0000-000090930000}"/>
    <cellStyle name="常规 2 8 3 3 2 2 2" xfId="37777" xr:uid="{00000000-0005-0000-0000-000091930000}"/>
    <cellStyle name="常规 2 8 3 3 3" xfId="37778" xr:uid="{00000000-0005-0000-0000-000092930000}"/>
    <cellStyle name="常规 2 8 3 3 3 2" xfId="37779" xr:uid="{00000000-0005-0000-0000-000093930000}"/>
    <cellStyle name="常规 2 8 3 3 3 2 2" xfId="37780" xr:uid="{00000000-0005-0000-0000-000094930000}"/>
    <cellStyle name="常规 2 8 3 3 4" xfId="37781" xr:uid="{00000000-0005-0000-0000-000095930000}"/>
    <cellStyle name="常规 2 8 3 3 4 2" xfId="37782" xr:uid="{00000000-0005-0000-0000-000096930000}"/>
    <cellStyle name="常规 2 8 3 3 5" xfId="37783" xr:uid="{00000000-0005-0000-0000-000097930000}"/>
    <cellStyle name="常规 2 8 3 4" xfId="37784" xr:uid="{00000000-0005-0000-0000-000098930000}"/>
    <cellStyle name="常规 2 8 3 4 2" xfId="37785" xr:uid="{00000000-0005-0000-0000-000099930000}"/>
    <cellStyle name="常规 2 8 3 4 2 2" xfId="37786" xr:uid="{00000000-0005-0000-0000-00009A930000}"/>
    <cellStyle name="常规 2 8 3 5" xfId="37787" xr:uid="{00000000-0005-0000-0000-00009B930000}"/>
    <cellStyle name="常规 2 8 3 5 2" xfId="37788" xr:uid="{00000000-0005-0000-0000-00009C930000}"/>
    <cellStyle name="常规 2 8 3 5 2 2" xfId="37789" xr:uid="{00000000-0005-0000-0000-00009D930000}"/>
    <cellStyle name="常规 2 8 3 6" xfId="37790" xr:uid="{00000000-0005-0000-0000-00009E930000}"/>
    <cellStyle name="常规 2 8 3 7" xfId="37791" xr:uid="{00000000-0005-0000-0000-00009F930000}"/>
    <cellStyle name="常规 2 8 3 7 2" xfId="37792" xr:uid="{00000000-0005-0000-0000-0000A0930000}"/>
    <cellStyle name="常规 2 8 3 7 3" xfId="37793" xr:uid="{00000000-0005-0000-0000-0000A1930000}"/>
    <cellStyle name="常规 2 8 3 8" xfId="37794" xr:uid="{00000000-0005-0000-0000-0000A2930000}"/>
    <cellStyle name="常规 2 8 3 8 2" xfId="37795" xr:uid="{00000000-0005-0000-0000-0000A3930000}"/>
    <cellStyle name="常规 2 8 4" xfId="37796" xr:uid="{00000000-0005-0000-0000-0000A4930000}"/>
    <cellStyle name="常规 2 8 4 2" xfId="37797" xr:uid="{00000000-0005-0000-0000-0000A5930000}"/>
    <cellStyle name="常规 2 8 4 2 2" xfId="37798" xr:uid="{00000000-0005-0000-0000-0000A6930000}"/>
    <cellStyle name="常规 2 8 4 2 3" xfId="37799" xr:uid="{00000000-0005-0000-0000-0000A7930000}"/>
    <cellStyle name="常规 2 8 4 2 4" xfId="37800" xr:uid="{00000000-0005-0000-0000-0000A8930000}"/>
    <cellStyle name="常规 2 8 4 2 5" xfId="37801" xr:uid="{00000000-0005-0000-0000-0000A9930000}"/>
    <cellStyle name="常规 2 8 4 2 5 2" xfId="37802" xr:uid="{00000000-0005-0000-0000-0000AA930000}"/>
    <cellStyle name="常规 2 8 4 3" xfId="37803" xr:uid="{00000000-0005-0000-0000-0000AB930000}"/>
    <cellStyle name="常规 2 8 4 3 2" xfId="37804" xr:uid="{00000000-0005-0000-0000-0000AC930000}"/>
    <cellStyle name="常规 2 8 4 3 2 2" xfId="37805" xr:uid="{00000000-0005-0000-0000-0000AD930000}"/>
    <cellStyle name="常规 2 8 4 4" xfId="37806" xr:uid="{00000000-0005-0000-0000-0000AE930000}"/>
    <cellStyle name="常规 2 8 4 4 2" xfId="37807" xr:uid="{00000000-0005-0000-0000-0000AF930000}"/>
    <cellStyle name="常规 2 8 4 4 2 2" xfId="37808" xr:uid="{00000000-0005-0000-0000-0000B0930000}"/>
    <cellStyle name="常规 2 8 4 5" xfId="37809" xr:uid="{00000000-0005-0000-0000-0000B1930000}"/>
    <cellStyle name="常规 2 8 4 5 2" xfId="37810" xr:uid="{00000000-0005-0000-0000-0000B2930000}"/>
    <cellStyle name="常规 2 8 4 5 3" xfId="37811" xr:uid="{00000000-0005-0000-0000-0000B3930000}"/>
    <cellStyle name="常规 2 8 4 6" xfId="37812" xr:uid="{00000000-0005-0000-0000-0000B4930000}"/>
    <cellStyle name="常规 2 8 4 6 2" xfId="37813" xr:uid="{00000000-0005-0000-0000-0000B5930000}"/>
    <cellStyle name="常规 2 8 4 7" xfId="37814" xr:uid="{00000000-0005-0000-0000-0000B6930000}"/>
    <cellStyle name="常规 2 8 5" xfId="37815" xr:uid="{00000000-0005-0000-0000-0000B7930000}"/>
    <cellStyle name="常规 2 8 5 2" xfId="37816" xr:uid="{00000000-0005-0000-0000-0000B8930000}"/>
    <cellStyle name="常规 2 8 5 3" xfId="37817" xr:uid="{00000000-0005-0000-0000-0000B9930000}"/>
    <cellStyle name="常规 2 8 5 4" xfId="37818" xr:uid="{00000000-0005-0000-0000-0000BA930000}"/>
    <cellStyle name="常规 2 8 5 5" xfId="37819" xr:uid="{00000000-0005-0000-0000-0000BB930000}"/>
    <cellStyle name="常规 2 8 5 5 2" xfId="37820" xr:uid="{00000000-0005-0000-0000-0000BC930000}"/>
    <cellStyle name="常规 2 8 6" xfId="37821" xr:uid="{00000000-0005-0000-0000-0000BD930000}"/>
    <cellStyle name="常规 2 8 6 2" xfId="37822" xr:uid="{00000000-0005-0000-0000-0000BE930000}"/>
    <cellStyle name="常规 2 8 6 2 2" xfId="37823" xr:uid="{00000000-0005-0000-0000-0000BF930000}"/>
    <cellStyle name="常规 2 8 7" xfId="37824" xr:uid="{00000000-0005-0000-0000-0000C0930000}"/>
    <cellStyle name="常规 2 8 7 2" xfId="37825" xr:uid="{00000000-0005-0000-0000-0000C1930000}"/>
    <cellStyle name="常规 2 8 7 2 2" xfId="37826" xr:uid="{00000000-0005-0000-0000-0000C2930000}"/>
    <cellStyle name="常规 2 8 8" xfId="37827" xr:uid="{00000000-0005-0000-0000-0000C3930000}"/>
    <cellStyle name="常规 2 8 8 2" xfId="37828" xr:uid="{00000000-0005-0000-0000-0000C4930000}"/>
    <cellStyle name="常规 2 8 8 2 2" xfId="37829" xr:uid="{00000000-0005-0000-0000-0000C5930000}"/>
    <cellStyle name="常规 2 8 9" xfId="37830" xr:uid="{00000000-0005-0000-0000-0000C6930000}"/>
    <cellStyle name="常规 2 8 9 2" xfId="37831" xr:uid="{00000000-0005-0000-0000-0000C7930000}"/>
    <cellStyle name="常规 2 8 9 3" xfId="37832" xr:uid="{00000000-0005-0000-0000-0000C8930000}"/>
    <cellStyle name="常规 2 9" xfId="37833" xr:uid="{00000000-0005-0000-0000-0000C9930000}"/>
    <cellStyle name="常规 2 9 10" xfId="37834" xr:uid="{00000000-0005-0000-0000-0000CA930000}"/>
    <cellStyle name="常规 2 9 10 2" xfId="37835" xr:uid="{00000000-0005-0000-0000-0000CB930000}"/>
    <cellStyle name="常规 2 9 2" xfId="37836" xr:uid="{00000000-0005-0000-0000-0000CC930000}"/>
    <cellStyle name="常规 2 9 2 2" xfId="37837" xr:uid="{00000000-0005-0000-0000-0000CD930000}"/>
    <cellStyle name="常规 2 9 2 2 2" xfId="37838" xr:uid="{00000000-0005-0000-0000-0000CE930000}"/>
    <cellStyle name="常规 2 9 2 2 2 2" xfId="37839" xr:uid="{00000000-0005-0000-0000-0000CF930000}"/>
    <cellStyle name="常规 2 9 2 2 2 2 2" xfId="37840" xr:uid="{00000000-0005-0000-0000-0000D0930000}"/>
    <cellStyle name="常规 2 9 2 2 2 2 2 2" xfId="37841" xr:uid="{00000000-0005-0000-0000-0000D1930000}"/>
    <cellStyle name="常规 2 9 2 2 2 3" xfId="37842" xr:uid="{00000000-0005-0000-0000-0000D2930000}"/>
    <cellStyle name="常规 2 9 2 2 2 3 2" xfId="37843" xr:uid="{00000000-0005-0000-0000-0000D3930000}"/>
    <cellStyle name="常规 2 9 2 2 2 3 2 2" xfId="37844" xr:uid="{00000000-0005-0000-0000-0000D4930000}"/>
    <cellStyle name="常规 2 9 2 2 2 4" xfId="37845" xr:uid="{00000000-0005-0000-0000-0000D5930000}"/>
    <cellStyle name="常规 2 9 2 2 2 4 2" xfId="37846" xr:uid="{00000000-0005-0000-0000-0000D6930000}"/>
    <cellStyle name="常规 2 9 2 2 2 4 2 2" xfId="37847" xr:uid="{00000000-0005-0000-0000-0000D7930000}"/>
    <cellStyle name="常规 2 9 2 2 2 5" xfId="37848" xr:uid="{00000000-0005-0000-0000-0000D8930000}"/>
    <cellStyle name="常规 2 9 2 2 2 5 2" xfId="37849" xr:uid="{00000000-0005-0000-0000-0000D9930000}"/>
    <cellStyle name="常规 2 9 2 2 2 5 3" xfId="37850" xr:uid="{00000000-0005-0000-0000-0000DA930000}"/>
    <cellStyle name="常规 2 9 2 2 2 6" xfId="37851" xr:uid="{00000000-0005-0000-0000-0000DB930000}"/>
    <cellStyle name="常规 2 9 2 2 3" xfId="37852" xr:uid="{00000000-0005-0000-0000-0000DC930000}"/>
    <cellStyle name="常规 2 9 2 2 3 2" xfId="37853" xr:uid="{00000000-0005-0000-0000-0000DD930000}"/>
    <cellStyle name="常规 2 9 2 2 3 2 2" xfId="37854" xr:uid="{00000000-0005-0000-0000-0000DE930000}"/>
    <cellStyle name="常规 2 9 2 2 3 2 2 2" xfId="37855" xr:uid="{00000000-0005-0000-0000-0000DF930000}"/>
    <cellStyle name="常规 2 9 2 2 3 3" xfId="37856" xr:uid="{00000000-0005-0000-0000-0000E0930000}"/>
    <cellStyle name="常规 2 9 2 2 3 3 2" xfId="37857" xr:uid="{00000000-0005-0000-0000-0000E1930000}"/>
    <cellStyle name="常规 2 9 2 2 3 3 2 2" xfId="37858" xr:uid="{00000000-0005-0000-0000-0000E2930000}"/>
    <cellStyle name="常规 2 9 2 2 3 4" xfId="37859" xr:uid="{00000000-0005-0000-0000-0000E3930000}"/>
    <cellStyle name="常规 2 9 2 2 3 4 2" xfId="37860" xr:uid="{00000000-0005-0000-0000-0000E4930000}"/>
    <cellStyle name="常规 2 9 2 2 3 5" xfId="37861" xr:uid="{00000000-0005-0000-0000-0000E5930000}"/>
    <cellStyle name="常规 2 9 2 2 4" xfId="37862" xr:uid="{00000000-0005-0000-0000-0000E6930000}"/>
    <cellStyle name="常规 2 9 2 2 4 2" xfId="37863" xr:uid="{00000000-0005-0000-0000-0000E7930000}"/>
    <cellStyle name="常规 2 9 2 2 4 2 2" xfId="37864" xr:uid="{00000000-0005-0000-0000-0000E8930000}"/>
    <cellStyle name="常规 2 9 2 2 5" xfId="37865" xr:uid="{00000000-0005-0000-0000-0000E9930000}"/>
    <cellStyle name="常规 2 9 2 2 5 2" xfId="37866" xr:uid="{00000000-0005-0000-0000-0000EA930000}"/>
    <cellStyle name="常规 2 9 2 2 5 2 2" xfId="37867" xr:uid="{00000000-0005-0000-0000-0000EB930000}"/>
    <cellStyle name="常规 2 9 2 2 6" xfId="37868" xr:uid="{00000000-0005-0000-0000-0000EC930000}"/>
    <cellStyle name="常规 2 9 2 2 7" xfId="37869" xr:uid="{00000000-0005-0000-0000-0000ED930000}"/>
    <cellStyle name="常规 2 9 2 2 7 2" xfId="37870" xr:uid="{00000000-0005-0000-0000-0000EE930000}"/>
    <cellStyle name="常规 2 9 2 2 7 3" xfId="37871" xr:uid="{00000000-0005-0000-0000-0000EF930000}"/>
    <cellStyle name="常规 2 9 2 2 8" xfId="37872" xr:uid="{00000000-0005-0000-0000-0000F0930000}"/>
    <cellStyle name="常规 2 9 2 2 8 2" xfId="37873" xr:uid="{00000000-0005-0000-0000-0000F1930000}"/>
    <cellStyle name="常规 2 9 2 3" xfId="37874" xr:uid="{00000000-0005-0000-0000-0000F2930000}"/>
    <cellStyle name="常规 2 9 2 3 2" xfId="37875" xr:uid="{00000000-0005-0000-0000-0000F3930000}"/>
    <cellStyle name="常规 2 9 2 3 2 2" xfId="37876" xr:uid="{00000000-0005-0000-0000-0000F4930000}"/>
    <cellStyle name="常规 2 9 2 3 2 3" xfId="37877" xr:uid="{00000000-0005-0000-0000-0000F5930000}"/>
    <cellStyle name="常规 2 9 2 3 2 4" xfId="37878" xr:uid="{00000000-0005-0000-0000-0000F6930000}"/>
    <cellStyle name="常规 2 9 2 3 2 5" xfId="37879" xr:uid="{00000000-0005-0000-0000-0000F7930000}"/>
    <cellStyle name="常规 2 9 2 3 2 5 2" xfId="37880" xr:uid="{00000000-0005-0000-0000-0000F8930000}"/>
    <cellStyle name="常规 2 9 2 3 3" xfId="37881" xr:uid="{00000000-0005-0000-0000-0000F9930000}"/>
    <cellStyle name="常规 2 9 2 3 3 2" xfId="37882" xr:uid="{00000000-0005-0000-0000-0000FA930000}"/>
    <cellStyle name="常规 2 9 2 3 3 2 2" xfId="37883" xr:uid="{00000000-0005-0000-0000-0000FB930000}"/>
    <cellStyle name="常规 2 9 2 3 4" xfId="37884" xr:uid="{00000000-0005-0000-0000-0000FC930000}"/>
    <cellStyle name="常规 2 9 2 3 4 2" xfId="37885" xr:uid="{00000000-0005-0000-0000-0000FD930000}"/>
    <cellStyle name="常规 2 9 2 3 4 2 2" xfId="37886" xr:uid="{00000000-0005-0000-0000-0000FE930000}"/>
    <cellStyle name="常规 2 9 2 3 5" xfId="37887" xr:uid="{00000000-0005-0000-0000-0000FF930000}"/>
    <cellStyle name="常规 2 9 2 3 5 2" xfId="37888" xr:uid="{00000000-0005-0000-0000-000000940000}"/>
    <cellStyle name="常规 2 9 2 3 5 3" xfId="37889" xr:uid="{00000000-0005-0000-0000-000001940000}"/>
    <cellStyle name="常规 2 9 2 3 6" xfId="37890" xr:uid="{00000000-0005-0000-0000-000002940000}"/>
    <cellStyle name="常规 2 9 2 3 6 2" xfId="37891" xr:uid="{00000000-0005-0000-0000-000003940000}"/>
    <cellStyle name="常规 2 9 2 3 7" xfId="37892" xr:uid="{00000000-0005-0000-0000-000004940000}"/>
    <cellStyle name="常规 2 9 2 4" xfId="37893" xr:uid="{00000000-0005-0000-0000-000005940000}"/>
    <cellStyle name="常规 2 9 2 4 2" xfId="37894" xr:uid="{00000000-0005-0000-0000-000006940000}"/>
    <cellStyle name="常规 2 9 2 4 3" xfId="37895" xr:uid="{00000000-0005-0000-0000-000007940000}"/>
    <cellStyle name="常规 2 9 2 4 4" xfId="37896" xr:uid="{00000000-0005-0000-0000-000008940000}"/>
    <cellStyle name="常规 2 9 2 4 5" xfId="37897" xr:uid="{00000000-0005-0000-0000-000009940000}"/>
    <cellStyle name="常规 2 9 2 4 5 2" xfId="37898" xr:uid="{00000000-0005-0000-0000-00000A940000}"/>
    <cellStyle name="常规 2 9 2 5" xfId="37899" xr:uid="{00000000-0005-0000-0000-00000B940000}"/>
    <cellStyle name="常规 2 9 2 5 2" xfId="37900" xr:uid="{00000000-0005-0000-0000-00000C940000}"/>
    <cellStyle name="常规 2 9 2 5 2 2" xfId="37901" xr:uid="{00000000-0005-0000-0000-00000D940000}"/>
    <cellStyle name="常规 2 9 2 6" xfId="37902" xr:uid="{00000000-0005-0000-0000-00000E940000}"/>
    <cellStyle name="常规 2 9 2 6 2" xfId="37903" xr:uid="{00000000-0005-0000-0000-00000F940000}"/>
    <cellStyle name="常规 2 9 2 6 2 2" xfId="37904" xr:uid="{00000000-0005-0000-0000-000010940000}"/>
    <cellStyle name="常规 2 9 2 7" xfId="37905" xr:uid="{00000000-0005-0000-0000-000011940000}"/>
    <cellStyle name="常规 2 9 2 7 2" xfId="37906" xr:uid="{00000000-0005-0000-0000-000012940000}"/>
    <cellStyle name="常规 2 9 2 7 2 2" xfId="37907" xr:uid="{00000000-0005-0000-0000-000013940000}"/>
    <cellStyle name="常规 2 9 2 8" xfId="37908" xr:uid="{00000000-0005-0000-0000-000014940000}"/>
    <cellStyle name="常规 2 9 2 8 2" xfId="37909" xr:uid="{00000000-0005-0000-0000-000015940000}"/>
    <cellStyle name="常规 2 9 2 8 3" xfId="37910" xr:uid="{00000000-0005-0000-0000-000016940000}"/>
    <cellStyle name="常规 2 9 2 9" xfId="37911" xr:uid="{00000000-0005-0000-0000-000017940000}"/>
    <cellStyle name="常规 2 9 2 9 2" xfId="37912" xr:uid="{00000000-0005-0000-0000-000018940000}"/>
    <cellStyle name="常规 2 9 3" xfId="37913" xr:uid="{00000000-0005-0000-0000-000019940000}"/>
    <cellStyle name="常规 2 9 3 2" xfId="37914" xr:uid="{00000000-0005-0000-0000-00001A940000}"/>
    <cellStyle name="常规 2 9 3 2 2" xfId="37915" xr:uid="{00000000-0005-0000-0000-00001B940000}"/>
    <cellStyle name="常规 2 9 3 2 2 2" xfId="37916" xr:uid="{00000000-0005-0000-0000-00001C940000}"/>
    <cellStyle name="常规 2 9 3 2 2 2 2" xfId="37917" xr:uid="{00000000-0005-0000-0000-00001D940000}"/>
    <cellStyle name="常规 2 9 3 2 3" xfId="37918" xr:uid="{00000000-0005-0000-0000-00001E940000}"/>
    <cellStyle name="常规 2 9 3 2 3 2" xfId="37919" xr:uid="{00000000-0005-0000-0000-00001F940000}"/>
    <cellStyle name="常规 2 9 3 2 3 2 2" xfId="37920" xr:uid="{00000000-0005-0000-0000-000020940000}"/>
    <cellStyle name="常规 2 9 3 2 4" xfId="37921" xr:uid="{00000000-0005-0000-0000-000021940000}"/>
    <cellStyle name="常规 2 9 3 2 4 2" xfId="37922" xr:uid="{00000000-0005-0000-0000-000022940000}"/>
    <cellStyle name="常规 2 9 3 2 4 2 2" xfId="37923" xr:uid="{00000000-0005-0000-0000-000023940000}"/>
    <cellStyle name="常规 2 9 3 2 5" xfId="37924" xr:uid="{00000000-0005-0000-0000-000024940000}"/>
    <cellStyle name="常规 2 9 3 2 5 2" xfId="37925" xr:uid="{00000000-0005-0000-0000-000025940000}"/>
    <cellStyle name="常规 2 9 3 2 5 3" xfId="37926" xr:uid="{00000000-0005-0000-0000-000026940000}"/>
    <cellStyle name="常规 2 9 3 2 6" xfId="37927" xr:uid="{00000000-0005-0000-0000-000027940000}"/>
    <cellStyle name="常规 2 9 3 3" xfId="37928" xr:uid="{00000000-0005-0000-0000-000028940000}"/>
    <cellStyle name="常规 2 9 3 3 2" xfId="37929" xr:uid="{00000000-0005-0000-0000-000029940000}"/>
    <cellStyle name="常规 2 9 3 3 2 2" xfId="37930" xr:uid="{00000000-0005-0000-0000-00002A940000}"/>
    <cellStyle name="常规 2 9 3 3 2 2 2" xfId="37931" xr:uid="{00000000-0005-0000-0000-00002B940000}"/>
    <cellStyle name="常规 2 9 3 3 3" xfId="37932" xr:uid="{00000000-0005-0000-0000-00002C940000}"/>
    <cellStyle name="常规 2 9 3 3 3 2" xfId="37933" xr:uid="{00000000-0005-0000-0000-00002D940000}"/>
    <cellStyle name="常规 2 9 3 3 3 2 2" xfId="37934" xr:uid="{00000000-0005-0000-0000-00002E940000}"/>
    <cellStyle name="常规 2 9 3 3 4" xfId="37935" xr:uid="{00000000-0005-0000-0000-00002F940000}"/>
    <cellStyle name="常规 2 9 3 3 4 2" xfId="37936" xr:uid="{00000000-0005-0000-0000-000030940000}"/>
    <cellStyle name="常规 2 9 3 3 5" xfId="37937" xr:uid="{00000000-0005-0000-0000-000031940000}"/>
    <cellStyle name="常规 2 9 3 4" xfId="37938" xr:uid="{00000000-0005-0000-0000-000032940000}"/>
    <cellStyle name="常规 2 9 3 4 2" xfId="37939" xr:uid="{00000000-0005-0000-0000-000033940000}"/>
    <cellStyle name="常规 2 9 3 4 2 2" xfId="37940" xr:uid="{00000000-0005-0000-0000-000034940000}"/>
    <cellStyle name="常规 2 9 3 5" xfId="37941" xr:uid="{00000000-0005-0000-0000-000035940000}"/>
    <cellStyle name="常规 2 9 3 5 2" xfId="37942" xr:uid="{00000000-0005-0000-0000-000036940000}"/>
    <cellStyle name="常规 2 9 3 5 2 2" xfId="37943" xr:uid="{00000000-0005-0000-0000-000037940000}"/>
    <cellStyle name="常规 2 9 3 6" xfId="37944" xr:uid="{00000000-0005-0000-0000-000038940000}"/>
    <cellStyle name="常规 2 9 3 7" xfId="37945" xr:uid="{00000000-0005-0000-0000-000039940000}"/>
    <cellStyle name="常规 2 9 3 7 2" xfId="37946" xr:uid="{00000000-0005-0000-0000-00003A940000}"/>
    <cellStyle name="常规 2 9 3 7 3" xfId="37947" xr:uid="{00000000-0005-0000-0000-00003B940000}"/>
    <cellStyle name="常规 2 9 3 8" xfId="37948" xr:uid="{00000000-0005-0000-0000-00003C940000}"/>
    <cellStyle name="常规 2 9 3 8 2" xfId="37949" xr:uid="{00000000-0005-0000-0000-00003D940000}"/>
    <cellStyle name="常规 2 9 4" xfId="37950" xr:uid="{00000000-0005-0000-0000-00003E940000}"/>
    <cellStyle name="常规 2 9 4 2" xfId="37951" xr:uid="{00000000-0005-0000-0000-00003F940000}"/>
    <cellStyle name="常规 2 9 4 2 2" xfId="37952" xr:uid="{00000000-0005-0000-0000-000040940000}"/>
    <cellStyle name="常规 2 9 4 2 3" xfId="37953" xr:uid="{00000000-0005-0000-0000-000041940000}"/>
    <cellStyle name="常规 2 9 4 2 4" xfId="37954" xr:uid="{00000000-0005-0000-0000-000042940000}"/>
    <cellStyle name="常规 2 9 4 2 5" xfId="37955" xr:uid="{00000000-0005-0000-0000-000043940000}"/>
    <cellStyle name="常规 2 9 4 2 5 2" xfId="37956" xr:uid="{00000000-0005-0000-0000-000044940000}"/>
    <cellStyle name="常规 2 9 4 3" xfId="37957" xr:uid="{00000000-0005-0000-0000-000045940000}"/>
    <cellStyle name="常规 2 9 4 3 2" xfId="37958" xr:uid="{00000000-0005-0000-0000-000046940000}"/>
    <cellStyle name="常规 2 9 4 3 2 2" xfId="37959" xr:uid="{00000000-0005-0000-0000-000047940000}"/>
    <cellStyle name="常规 2 9 4 4" xfId="37960" xr:uid="{00000000-0005-0000-0000-000048940000}"/>
    <cellStyle name="常规 2 9 4 4 2" xfId="37961" xr:uid="{00000000-0005-0000-0000-000049940000}"/>
    <cellStyle name="常规 2 9 4 4 2 2" xfId="37962" xr:uid="{00000000-0005-0000-0000-00004A940000}"/>
    <cellStyle name="常规 2 9 4 5" xfId="37963" xr:uid="{00000000-0005-0000-0000-00004B940000}"/>
    <cellStyle name="常规 2 9 4 5 2" xfId="37964" xr:uid="{00000000-0005-0000-0000-00004C940000}"/>
    <cellStyle name="常规 2 9 4 5 3" xfId="37965" xr:uid="{00000000-0005-0000-0000-00004D940000}"/>
    <cellStyle name="常规 2 9 4 6" xfId="37966" xr:uid="{00000000-0005-0000-0000-00004E940000}"/>
    <cellStyle name="常规 2 9 4 6 2" xfId="37967" xr:uid="{00000000-0005-0000-0000-00004F940000}"/>
    <cellStyle name="常规 2 9 4 7" xfId="37968" xr:uid="{00000000-0005-0000-0000-000050940000}"/>
    <cellStyle name="常规 2 9 5" xfId="37969" xr:uid="{00000000-0005-0000-0000-000051940000}"/>
    <cellStyle name="常规 2 9 5 2" xfId="37970" xr:uid="{00000000-0005-0000-0000-000052940000}"/>
    <cellStyle name="常规 2 9 5 3" xfId="37971" xr:uid="{00000000-0005-0000-0000-000053940000}"/>
    <cellStyle name="常规 2 9 5 4" xfId="37972" xr:uid="{00000000-0005-0000-0000-000054940000}"/>
    <cellStyle name="常规 2 9 5 5" xfId="37973" xr:uid="{00000000-0005-0000-0000-000055940000}"/>
    <cellStyle name="常规 2 9 5 5 2" xfId="37974" xr:uid="{00000000-0005-0000-0000-000056940000}"/>
    <cellStyle name="常规 2 9 6" xfId="37975" xr:uid="{00000000-0005-0000-0000-000057940000}"/>
    <cellStyle name="常规 2 9 6 2" xfId="37976" xr:uid="{00000000-0005-0000-0000-000058940000}"/>
    <cellStyle name="常规 2 9 6 2 2" xfId="37977" xr:uid="{00000000-0005-0000-0000-000059940000}"/>
    <cellStyle name="常规 2 9 7" xfId="37978" xr:uid="{00000000-0005-0000-0000-00005A940000}"/>
    <cellStyle name="常规 2 9 7 2" xfId="37979" xr:uid="{00000000-0005-0000-0000-00005B940000}"/>
    <cellStyle name="常规 2 9 7 2 2" xfId="37980" xr:uid="{00000000-0005-0000-0000-00005C940000}"/>
    <cellStyle name="常规 2 9 8" xfId="37981" xr:uid="{00000000-0005-0000-0000-00005D940000}"/>
    <cellStyle name="常规 2 9 8 2" xfId="37982" xr:uid="{00000000-0005-0000-0000-00005E940000}"/>
    <cellStyle name="常规 2 9 8 2 2" xfId="37983" xr:uid="{00000000-0005-0000-0000-00005F940000}"/>
    <cellStyle name="常规 2 9 9" xfId="37984" xr:uid="{00000000-0005-0000-0000-000060940000}"/>
    <cellStyle name="常规 2 9 9 2" xfId="37985" xr:uid="{00000000-0005-0000-0000-000061940000}"/>
    <cellStyle name="常规 2 9 9 3" xfId="37986" xr:uid="{00000000-0005-0000-0000-000062940000}"/>
    <cellStyle name="常规 20" xfId="37987" xr:uid="{00000000-0005-0000-0000-000063940000}"/>
    <cellStyle name="常规 20 2" xfId="37988" xr:uid="{00000000-0005-0000-0000-000064940000}"/>
    <cellStyle name="常规 20 3" xfId="37989" xr:uid="{00000000-0005-0000-0000-000065940000}"/>
    <cellStyle name="常规 20 3 2" xfId="37990" xr:uid="{00000000-0005-0000-0000-000066940000}"/>
    <cellStyle name="常规 20 3 2 2" xfId="37991" xr:uid="{00000000-0005-0000-0000-000067940000}"/>
    <cellStyle name="常规 20 3 3" xfId="37992" xr:uid="{00000000-0005-0000-0000-000068940000}"/>
    <cellStyle name="常规 20 4" xfId="37993" xr:uid="{00000000-0005-0000-0000-000069940000}"/>
    <cellStyle name="常规 20 4 2" xfId="37994" xr:uid="{00000000-0005-0000-0000-00006A940000}"/>
    <cellStyle name="常规 20 4 2 2" xfId="37995" xr:uid="{00000000-0005-0000-0000-00006B940000}"/>
    <cellStyle name="常规 20 5" xfId="37996" xr:uid="{00000000-0005-0000-0000-00006C940000}"/>
    <cellStyle name="常规 20 5 2" xfId="37997" xr:uid="{00000000-0005-0000-0000-00006D940000}"/>
    <cellStyle name="常规 20 6" xfId="37998" xr:uid="{00000000-0005-0000-0000-00006E940000}"/>
    <cellStyle name="常规 21" xfId="37999" xr:uid="{00000000-0005-0000-0000-00006F940000}"/>
    <cellStyle name="常规 21 2" xfId="38000" xr:uid="{00000000-0005-0000-0000-000070940000}"/>
    <cellStyle name="常规 21 2 2" xfId="38001" xr:uid="{00000000-0005-0000-0000-000071940000}"/>
    <cellStyle name="常规 22" xfId="38002" xr:uid="{00000000-0005-0000-0000-000072940000}"/>
    <cellStyle name="常规 22 10" xfId="38003" xr:uid="{00000000-0005-0000-0000-000073940000}"/>
    <cellStyle name="常规 22 10 2" xfId="38004" xr:uid="{00000000-0005-0000-0000-000074940000}"/>
    <cellStyle name="常规 22 11" xfId="38005" xr:uid="{00000000-0005-0000-0000-000075940000}"/>
    <cellStyle name="常规 22 11 2" xfId="38006" xr:uid="{00000000-0005-0000-0000-000076940000}"/>
    <cellStyle name="常规 22 12" xfId="38007" xr:uid="{00000000-0005-0000-0000-000077940000}"/>
    <cellStyle name="常规 22 12 2" xfId="38008" xr:uid="{00000000-0005-0000-0000-000078940000}"/>
    <cellStyle name="常规 22 13" xfId="38009" xr:uid="{00000000-0005-0000-0000-000079940000}"/>
    <cellStyle name="常规 22 14" xfId="38010" xr:uid="{00000000-0005-0000-0000-00007A940000}"/>
    <cellStyle name="常规 22 2" xfId="38011" xr:uid="{00000000-0005-0000-0000-00007B940000}"/>
    <cellStyle name="常规 22 2 10" xfId="38012" xr:uid="{00000000-0005-0000-0000-00007C940000}"/>
    <cellStyle name="常规 22 2 11" xfId="38013" xr:uid="{00000000-0005-0000-0000-00007D940000}"/>
    <cellStyle name="常规 22 2 2" xfId="38014" xr:uid="{00000000-0005-0000-0000-00007E940000}"/>
    <cellStyle name="常规 22 2 2 2" xfId="38015" xr:uid="{00000000-0005-0000-0000-00007F940000}"/>
    <cellStyle name="常规 22 2 2 3" xfId="38016" xr:uid="{00000000-0005-0000-0000-000080940000}"/>
    <cellStyle name="常规 22 2 3" xfId="38017" xr:uid="{00000000-0005-0000-0000-000081940000}"/>
    <cellStyle name="常规 22 2 3 2" xfId="38018" xr:uid="{00000000-0005-0000-0000-000082940000}"/>
    <cellStyle name="常规 22 2 3 3" xfId="38019" xr:uid="{00000000-0005-0000-0000-000083940000}"/>
    <cellStyle name="常规 22 2 4" xfId="38020" xr:uid="{00000000-0005-0000-0000-000084940000}"/>
    <cellStyle name="常规 22 2 4 2" xfId="38021" xr:uid="{00000000-0005-0000-0000-000085940000}"/>
    <cellStyle name="常规 22 2 4 3" xfId="38022" xr:uid="{00000000-0005-0000-0000-000086940000}"/>
    <cellStyle name="常规 22 2 5" xfId="38023" xr:uid="{00000000-0005-0000-0000-000087940000}"/>
    <cellStyle name="常规 22 2 5 2" xfId="38024" xr:uid="{00000000-0005-0000-0000-000088940000}"/>
    <cellStyle name="常规 22 2 6" xfId="38025" xr:uid="{00000000-0005-0000-0000-000089940000}"/>
    <cellStyle name="常规 22 2 6 2" xfId="38026" xr:uid="{00000000-0005-0000-0000-00008A940000}"/>
    <cellStyle name="常规 22 2 7" xfId="38027" xr:uid="{00000000-0005-0000-0000-00008B940000}"/>
    <cellStyle name="常规 22 2 7 2" xfId="38028" xr:uid="{00000000-0005-0000-0000-00008C940000}"/>
    <cellStyle name="常规 22 2 8" xfId="38029" xr:uid="{00000000-0005-0000-0000-00008D940000}"/>
    <cellStyle name="常规 22 2 8 2" xfId="38030" xr:uid="{00000000-0005-0000-0000-00008E940000}"/>
    <cellStyle name="常规 22 2 9" xfId="38031" xr:uid="{00000000-0005-0000-0000-00008F940000}"/>
    <cellStyle name="常规 22 2 9 2" xfId="38032" xr:uid="{00000000-0005-0000-0000-000090940000}"/>
    <cellStyle name="常规 22 3" xfId="38033" xr:uid="{00000000-0005-0000-0000-000091940000}"/>
    <cellStyle name="常规 22 3 2" xfId="38034" xr:uid="{00000000-0005-0000-0000-000092940000}"/>
    <cellStyle name="常规 22 3 2 2" xfId="38035" xr:uid="{00000000-0005-0000-0000-000093940000}"/>
    <cellStyle name="常规 22 3 3" xfId="38036" xr:uid="{00000000-0005-0000-0000-000094940000}"/>
    <cellStyle name="常规 22 3 3 2" xfId="38037" xr:uid="{00000000-0005-0000-0000-000095940000}"/>
    <cellStyle name="常规 22 3 4" xfId="38038" xr:uid="{00000000-0005-0000-0000-000096940000}"/>
    <cellStyle name="常规 22 3 5" xfId="38039" xr:uid="{00000000-0005-0000-0000-000097940000}"/>
    <cellStyle name="常规 22 4" xfId="38040" xr:uid="{00000000-0005-0000-0000-000098940000}"/>
    <cellStyle name="常规 22 4 2" xfId="38041" xr:uid="{00000000-0005-0000-0000-000099940000}"/>
    <cellStyle name="常规 22 4 2 2" xfId="38042" xr:uid="{00000000-0005-0000-0000-00009A940000}"/>
    <cellStyle name="常规 22 4 3" xfId="38043" xr:uid="{00000000-0005-0000-0000-00009B940000}"/>
    <cellStyle name="常规 22 4 4" xfId="38044" xr:uid="{00000000-0005-0000-0000-00009C940000}"/>
    <cellStyle name="常规 22 5" xfId="38045" xr:uid="{00000000-0005-0000-0000-00009D940000}"/>
    <cellStyle name="常规 22 5 2" xfId="38046" xr:uid="{00000000-0005-0000-0000-00009E940000}"/>
    <cellStyle name="常规 22 5 2 2" xfId="38047" xr:uid="{00000000-0005-0000-0000-00009F940000}"/>
    <cellStyle name="常规 22 5 3" xfId="38048" xr:uid="{00000000-0005-0000-0000-0000A0940000}"/>
    <cellStyle name="常规 22 5 4" xfId="38049" xr:uid="{00000000-0005-0000-0000-0000A1940000}"/>
    <cellStyle name="常规 22 6" xfId="38050" xr:uid="{00000000-0005-0000-0000-0000A2940000}"/>
    <cellStyle name="常规 22 6 2" xfId="38051" xr:uid="{00000000-0005-0000-0000-0000A3940000}"/>
    <cellStyle name="常规 22 6 3" xfId="38052" xr:uid="{00000000-0005-0000-0000-0000A4940000}"/>
    <cellStyle name="常规 22 7" xfId="38053" xr:uid="{00000000-0005-0000-0000-0000A5940000}"/>
    <cellStyle name="常规 22 7 2" xfId="38054" xr:uid="{00000000-0005-0000-0000-0000A6940000}"/>
    <cellStyle name="常规 22 7 3" xfId="38055" xr:uid="{00000000-0005-0000-0000-0000A7940000}"/>
    <cellStyle name="常规 22 8" xfId="38056" xr:uid="{00000000-0005-0000-0000-0000A8940000}"/>
    <cellStyle name="常规 22 8 2" xfId="38057" xr:uid="{00000000-0005-0000-0000-0000A9940000}"/>
    <cellStyle name="常规 22 9" xfId="38058" xr:uid="{00000000-0005-0000-0000-0000AA940000}"/>
    <cellStyle name="常规 22 9 2" xfId="38059" xr:uid="{00000000-0005-0000-0000-0000AB940000}"/>
    <cellStyle name="常规 23" xfId="38060" xr:uid="{00000000-0005-0000-0000-0000AC940000}"/>
    <cellStyle name="常规 23 2" xfId="38061" xr:uid="{00000000-0005-0000-0000-0000AD940000}"/>
    <cellStyle name="常规 24" xfId="38062" xr:uid="{00000000-0005-0000-0000-0000AE940000}"/>
    <cellStyle name="常规 24 2" xfId="38063" xr:uid="{00000000-0005-0000-0000-0000AF940000}"/>
    <cellStyle name="常规 24 3" xfId="38064" xr:uid="{00000000-0005-0000-0000-0000B0940000}"/>
    <cellStyle name="常规 29" xfId="38065" xr:uid="{00000000-0005-0000-0000-0000B1940000}"/>
    <cellStyle name="常规 3" xfId="38066" xr:uid="{00000000-0005-0000-0000-0000B2940000}"/>
    <cellStyle name="常规 3 10" xfId="38067" xr:uid="{00000000-0005-0000-0000-0000B3940000}"/>
    <cellStyle name="常规 3 10 2" xfId="38068" xr:uid="{00000000-0005-0000-0000-0000B4940000}"/>
    <cellStyle name="常规 3 10 2 2" xfId="38069" xr:uid="{00000000-0005-0000-0000-0000B5940000}"/>
    <cellStyle name="常规 3 10 2 3" xfId="38070" xr:uid="{00000000-0005-0000-0000-0000B6940000}"/>
    <cellStyle name="常规 3 10 2 4" xfId="38071" xr:uid="{00000000-0005-0000-0000-0000B7940000}"/>
    <cellStyle name="常规 3 10 2 4 2" xfId="38072" xr:uid="{00000000-0005-0000-0000-0000B8940000}"/>
    <cellStyle name="常规 3 10 2 4 3" xfId="38073" xr:uid="{00000000-0005-0000-0000-0000B9940000}"/>
    <cellStyle name="常规 3 10 2 5" xfId="38074" xr:uid="{00000000-0005-0000-0000-0000BA940000}"/>
    <cellStyle name="常规 3 10 2 5 2" xfId="38075" xr:uid="{00000000-0005-0000-0000-0000BB940000}"/>
    <cellStyle name="常规 3 10 3" xfId="38076" xr:uid="{00000000-0005-0000-0000-0000BC940000}"/>
    <cellStyle name="常规 3 10 3 2" xfId="38077" xr:uid="{00000000-0005-0000-0000-0000BD940000}"/>
    <cellStyle name="常规 3 10 3 2 2" xfId="38078" xr:uid="{00000000-0005-0000-0000-0000BE940000}"/>
    <cellStyle name="常规 3 10 4" xfId="38079" xr:uid="{00000000-0005-0000-0000-0000BF940000}"/>
    <cellStyle name="常规 3 10 4 2" xfId="38080" xr:uid="{00000000-0005-0000-0000-0000C0940000}"/>
    <cellStyle name="常规 3 10 4 2 2" xfId="38081" xr:uid="{00000000-0005-0000-0000-0000C1940000}"/>
    <cellStyle name="常规 3 10 5" xfId="38082" xr:uid="{00000000-0005-0000-0000-0000C2940000}"/>
    <cellStyle name="常规 3 10 6" xfId="38083" xr:uid="{00000000-0005-0000-0000-0000C3940000}"/>
    <cellStyle name="常规 3 10 7" xfId="38084" xr:uid="{00000000-0005-0000-0000-0000C4940000}"/>
    <cellStyle name="常规 3 10 7 2" xfId="38085" xr:uid="{00000000-0005-0000-0000-0000C5940000}"/>
    <cellStyle name="常规 3 10 7 3" xfId="38086" xr:uid="{00000000-0005-0000-0000-0000C6940000}"/>
    <cellStyle name="常规 3 10 8" xfId="38087" xr:uid="{00000000-0005-0000-0000-0000C7940000}"/>
    <cellStyle name="常规 3 10 8 2" xfId="38088" xr:uid="{00000000-0005-0000-0000-0000C8940000}"/>
    <cellStyle name="常规 3 11" xfId="38089" xr:uid="{00000000-0005-0000-0000-0000C9940000}"/>
    <cellStyle name="常规 3 11 2" xfId="38090" xr:uid="{00000000-0005-0000-0000-0000CA940000}"/>
    <cellStyle name="常规 3 11 2 2" xfId="38091" xr:uid="{00000000-0005-0000-0000-0000CB940000}"/>
    <cellStyle name="常规 3 11 2 3" xfId="38092" xr:uid="{00000000-0005-0000-0000-0000CC940000}"/>
    <cellStyle name="常规 3 11 2 4" xfId="38093" xr:uid="{00000000-0005-0000-0000-0000CD940000}"/>
    <cellStyle name="常规 3 11 2 4 2" xfId="38094" xr:uid="{00000000-0005-0000-0000-0000CE940000}"/>
    <cellStyle name="常规 3 11 2 5" xfId="38095" xr:uid="{00000000-0005-0000-0000-0000CF940000}"/>
    <cellStyle name="常规 3 11 2 5 2" xfId="38096" xr:uid="{00000000-0005-0000-0000-0000D0940000}"/>
    <cellStyle name="常规 3 11 3" xfId="38097" xr:uid="{00000000-0005-0000-0000-0000D1940000}"/>
    <cellStyle name="常规 3 11 4" xfId="38098" xr:uid="{00000000-0005-0000-0000-0000D2940000}"/>
    <cellStyle name="常规 3 11 5" xfId="38099" xr:uid="{00000000-0005-0000-0000-0000D3940000}"/>
    <cellStyle name="常规 3 11 6" xfId="38100" xr:uid="{00000000-0005-0000-0000-0000D4940000}"/>
    <cellStyle name="常规 3 11 7" xfId="38101" xr:uid="{00000000-0005-0000-0000-0000D5940000}"/>
    <cellStyle name="常规 3 11 7 2" xfId="38102" xr:uid="{00000000-0005-0000-0000-0000D6940000}"/>
    <cellStyle name="常规 3 11 7 3" xfId="38103" xr:uid="{00000000-0005-0000-0000-0000D7940000}"/>
    <cellStyle name="常规 3 11 8" xfId="38104" xr:uid="{00000000-0005-0000-0000-0000D8940000}"/>
    <cellStyle name="常规 3 11 8 2" xfId="38105" xr:uid="{00000000-0005-0000-0000-0000D9940000}"/>
    <cellStyle name="常规 3 12" xfId="38106" xr:uid="{00000000-0005-0000-0000-0000DA940000}"/>
    <cellStyle name="常规 3 12 2" xfId="38107" xr:uid="{00000000-0005-0000-0000-0000DB940000}"/>
    <cellStyle name="常规 3 12 2 2" xfId="38108" xr:uid="{00000000-0005-0000-0000-0000DC940000}"/>
    <cellStyle name="常规 3 12 2 3" xfId="38109" xr:uid="{00000000-0005-0000-0000-0000DD940000}"/>
    <cellStyle name="常规 3 12 2 4" xfId="38110" xr:uid="{00000000-0005-0000-0000-0000DE940000}"/>
    <cellStyle name="常规 3 12 2 4 2" xfId="38111" xr:uid="{00000000-0005-0000-0000-0000DF940000}"/>
    <cellStyle name="常规 3 12 2 5" xfId="38112" xr:uid="{00000000-0005-0000-0000-0000E0940000}"/>
    <cellStyle name="常规 3 12 2 5 2" xfId="38113" xr:uid="{00000000-0005-0000-0000-0000E1940000}"/>
    <cellStyle name="常规 3 12 3" xfId="38114" xr:uid="{00000000-0005-0000-0000-0000E2940000}"/>
    <cellStyle name="常规 3 12 4" xfId="38115" xr:uid="{00000000-0005-0000-0000-0000E3940000}"/>
    <cellStyle name="常规 3 12 5" xfId="38116" xr:uid="{00000000-0005-0000-0000-0000E4940000}"/>
    <cellStyle name="常规 3 12 6" xfId="38117" xr:uid="{00000000-0005-0000-0000-0000E5940000}"/>
    <cellStyle name="常规 3 12 6 2" xfId="38118" xr:uid="{00000000-0005-0000-0000-0000E6940000}"/>
    <cellStyle name="常规 3 12 6 3" xfId="38119" xr:uid="{00000000-0005-0000-0000-0000E7940000}"/>
    <cellStyle name="常规 3 12 7" xfId="38120" xr:uid="{00000000-0005-0000-0000-0000E8940000}"/>
    <cellStyle name="常规 3 12 7 2" xfId="38121" xr:uid="{00000000-0005-0000-0000-0000E9940000}"/>
    <cellStyle name="常规 3 13" xfId="38122" xr:uid="{00000000-0005-0000-0000-0000EA940000}"/>
    <cellStyle name="常规 3 13 2" xfId="38123" xr:uid="{00000000-0005-0000-0000-0000EB940000}"/>
    <cellStyle name="常规 3 13 2 2" xfId="38124" xr:uid="{00000000-0005-0000-0000-0000EC940000}"/>
    <cellStyle name="常规 3 13 2 3" xfId="38125" xr:uid="{00000000-0005-0000-0000-0000ED940000}"/>
    <cellStyle name="常规 3 13 2 4" xfId="38126" xr:uid="{00000000-0005-0000-0000-0000EE940000}"/>
    <cellStyle name="常规 3 13 2 4 2" xfId="38127" xr:uid="{00000000-0005-0000-0000-0000EF940000}"/>
    <cellStyle name="常规 3 13 2 5" xfId="38128" xr:uid="{00000000-0005-0000-0000-0000F0940000}"/>
    <cellStyle name="常规 3 13 2 5 2" xfId="38129" xr:uid="{00000000-0005-0000-0000-0000F1940000}"/>
    <cellStyle name="常规 3 13 3" xfId="38130" xr:uid="{00000000-0005-0000-0000-0000F2940000}"/>
    <cellStyle name="常规 3 13 4" xfId="38131" xr:uid="{00000000-0005-0000-0000-0000F3940000}"/>
    <cellStyle name="常规 3 13 5" xfId="38132" xr:uid="{00000000-0005-0000-0000-0000F4940000}"/>
    <cellStyle name="常规 3 13 6" xfId="38133" xr:uid="{00000000-0005-0000-0000-0000F5940000}"/>
    <cellStyle name="常规 3 13 6 2" xfId="38134" xr:uid="{00000000-0005-0000-0000-0000F6940000}"/>
    <cellStyle name="常规 3 13 6 3" xfId="38135" xr:uid="{00000000-0005-0000-0000-0000F7940000}"/>
    <cellStyle name="常规 3 13 7" xfId="38136" xr:uid="{00000000-0005-0000-0000-0000F8940000}"/>
    <cellStyle name="常规 3 13 7 2" xfId="38137" xr:uid="{00000000-0005-0000-0000-0000F9940000}"/>
    <cellStyle name="常规 3 14" xfId="38138" xr:uid="{00000000-0005-0000-0000-0000FA940000}"/>
    <cellStyle name="常规 3 14 2" xfId="38139" xr:uid="{00000000-0005-0000-0000-0000FB940000}"/>
    <cellStyle name="常规 3 14 2 2" xfId="38140" xr:uid="{00000000-0005-0000-0000-0000FC940000}"/>
    <cellStyle name="常规 3 14 2 2 2" xfId="38141" xr:uid="{00000000-0005-0000-0000-0000FD940000}"/>
    <cellStyle name="常规 3 14 2 2 2 2" xfId="38142" xr:uid="{00000000-0005-0000-0000-0000FE940000}"/>
    <cellStyle name="常规 3 14 2 3" xfId="38143" xr:uid="{00000000-0005-0000-0000-0000FF940000}"/>
    <cellStyle name="常规 3 14 2 3 2" xfId="38144" xr:uid="{00000000-0005-0000-0000-000000950000}"/>
    <cellStyle name="常规 3 14 2 4" xfId="38145" xr:uid="{00000000-0005-0000-0000-000001950000}"/>
    <cellStyle name="常规 3 14 2 4 2" xfId="38146" xr:uid="{00000000-0005-0000-0000-000002950000}"/>
    <cellStyle name="常规 3 14 2 5" xfId="38147" xr:uid="{00000000-0005-0000-0000-000003950000}"/>
    <cellStyle name="常规 3 14 3" xfId="38148" xr:uid="{00000000-0005-0000-0000-000004950000}"/>
    <cellStyle name="常规 3 14 4" xfId="38149" xr:uid="{00000000-0005-0000-0000-000005950000}"/>
    <cellStyle name="常规 3 14 4 2" xfId="38150" xr:uid="{00000000-0005-0000-0000-000006950000}"/>
    <cellStyle name="常规 3 14 4 3" xfId="38151" xr:uid="{00000000-0005-0000-0000-000007950000}"/>
    <cellStyle name="常规 3 14 5" xfId="38152" xr:uid="{00000000-0005-0000-0000-000008950000}"/>
    <cellStyle name="常规 3 14 5 2" xfId="38153" xr:uid="{00000000-0005-0000-0000-000009950000}"/>
    <cellStyle name="常规 3 15" xfId="38154" xr:uid="{00000000-0005-0000-0000-00000A950000}"/>
    <cellStyle name="常规 3 15 2" xfId="38155" xr:uid="{00000000-0005-0000-0000-00000B950000}"/>
    <cellStyle name="常规 3 15 2 2" xfId="38156" xr:uid="{00000000-0005-0000-0000-00000C950000}"/>
    <cellStyle name="常规 3 15 2 2 2" xfId="38157" xr:uid="{00000000-0005-0000-0000-00000D950000}"/>
    <cellStyle name="常规 3 15 2 2 2 2" xfId="38158" xr:uid="{00000000-0005-0000-0000-00000E950000}"/>
    <cellStyle name="常规 3 15 2 3" xfId="38159" xr:uid="{00000000-0005-0000-0000-00000F950000}"/>
    <cellStyle name="常规 3 15 2 3 2" xfId="38160" xr:uid="{00000000-0005-0000-0000-000010950000}"/>
    <cellStyle name="常规 3 15 2 4" xfId="38161" xr:uid="{00000000-0005-0000-0000-000011950000}"/>
    <cellStyle name="常规 3 15 2 4 2" xfId="38162" xr:uid="{00000000-0005-0000-0000-000012950000}"/>
    <cellStyle name="常规 3 15 2 5" xfId="38163" xr:uid="{00000000-0005-0000-0000-000013950000}"/>
    <cellStyle name="常规 3 15 3" xfId="38164" xr:uid="{00000000-0005-0000-0000-000014950000}"/>
    <cellStyle name="常规 3 15 3 2" xfId="38165" xr:uid="{00000000-0005-0000-0000-000015950000}"/>
    <cellStyle name="常规 3 15 3 2 2" xfId="38166" xr:uid="{00000000-0005-0000-0000-000016950000}"/>
    <cellStyle name="常规 3 15 4" xfId="38167" xr:uid="{00000000-0005-0000-0000-000017950000}"/>
    <cellStyle name="常规 3 15 4 2" xfId="38168" xr:uid="{00000000-0005-0000-0000-000018950000}"/>
    <cellStyle name="常规 3 15 4 2 2" xfId="38169" xr:uid="{00000000-0005-0000-0000-000019950000}"/>
    <cellStyle name="常规 3 15 5" xfId="38170" xr:uid="{00000000-0005-0000-0000-00001A950000}"/>
    <cellStyle name="常规 3 15 5 2" xfId="38171" xr:uid="{00000000-0005-0000-0000-00001B950000}"/>
    <cellStyle name="常规 3 15 6" xfId="38172" xr:uid="{00000000-0005-0000-0000-00001C950000}"/>
    <cellStyle name="常规 3 16" xfId="38173" xr:uid="{00000000-0005-0000-0000-00001D950000}"/>
    <cellStyle name="常规 3 16 2" xfId="38174" xr:uid="{00000000-0005-0000-0000-00001E950000}"/>
    <cellStyle name="常规 3 16 2 2" xfId="38175" xr:uid="{00000000-0005-0000-0000-00001F950000}"/>
    <cellStyle name="常规 3 16 2 2 2" xfId="38176" xr:uid="{00000000-0005-0000-0000-000020950000}"/>
    <cellStyle name="常规 3 16 2 2 2 2" xfId="38177" xr:uid="{00000000-0005-0000-0000-000021950000}"/>
    <cellStyle name="常规 3 16 2 3" xfId="38178" xr:uid="{00000000-0005-0000-0000-000022950000}"/>
    <cellStyle name="常规 3 16 2 3 2" xfId="38179" xr:uid="{00000000-0005-0000-0000-000023950000}"/>
    <cellStyle name="常规 3 16 2 4" xfId="38180" xr:uid="{00000000-0005-0000-0000-000024950000}"/>
    <cellStyle name="常规 3 16 2 4 2" xfId="38181" xr:uid="{00000000-0005-0000-0000-000025950000}"/>
    <cellStyle name="常规 3 16 2 5" xfId="38182" xr:uid="{00000000-0005-0000-0000-000026950000}"/>
    <cellStyle name="常规 3 16 3" xfId="38183" xr:uid="{00000000-0005-0000-0000-000027950000}"/>
    <cellStyle name="常规 3 16 3 2" xfId="38184" xr:uid="{00000000-0005-0000-0000-000028950000}"/>
    <cellStyle name="常规 3 16 3 2 2" xfId="38185" xr:uid="{00000000-0005-0000-0000-000029950000}"/>
    <cellStyle name="常规 3 16 4" xfId="38186" xr:uid="{00000000-0005-0000-0000-00002A950000}"/>
    <cellStyle name="常规 3 16 4 2" xfId="38187" xr:uid="{00000000-0005-0000-0000-00002B950000}"/>
    <cellStyle name="常规 3 16 5" xfId="38188" xr:uid="{00000000-0005-0000-0000-00002C950000}"/>
    <cellStyle name="常规 3 16 5 2" xfId="38189" xr:uid="{00000000-0005-0000-0000-00002D950000}"/>
    <cellStyle name="常规 3 16 6" xfId="38190" xr:uid="{00000000-0005-0000-0000-00002E950000}"/>
    <cellStyle name="常规 3 17" xfId="38191" xr:uid="{00000000-0005-0000-0000-00002F950000}"/>
    <cellStyle name="常规 3 17 2" xfId="38192" xr:uid="{00000000-0005-0000-0000-000030950000}"/>
    <cellStyle name="常规 3 17 2 2" xfId="38193" xr:uid="{00000000-0005-0000-0000-000031950000}"/>
    <cellStyle name="常规 3 17 2 2 2" xfId="38194" xr:uid="{00000000-0005-0000-0000-000032950000}"/>
    <cellStyle name="常规 3 17 3" xfId="38195" xr:uid="{00000000-0005-0000-0000-000033950000}"/>
    <cellStyle name="常规 3 17 3 2" xfId="38196" xr:uid="{00000000-0005-0000-0000-000034950000}"/>
    <cellStyle name="常规 3 17 4" xfId="38197" xr:uid="{00000000-0005-0000-0000-000035950000}"/>
    <cellStyle name="常规 3 17 4 2" xfId="38198" xr:uid="{00000000-0005-0000-0000-000036950000}"/>
    <cellStyle name="常规 3 17 5" xfId="38199" xr:uid="{00000000-0005-0000-0000-000037950000}"/>
    <cellStyle name="常规 3 18" xfId="38200" xr:uid="{00000000-0005-0000-0000-000038950000}"/>
    <cellStyle name="常规 3 19" xfId="38201" xr:uid="{00000000-0005-0000-0000-000039950000}"/>
    <cellStyle name="常规 3 19 2" xfId="38202" xr:uid="{00000000-0005-0000-0000-00003A950000}"/>
    <cellStyle name="常规 3 19 2 2" xfId="38203" xr:uid="{00000000-0005-0000-0000-00003B950000}"/>
    <cellStyle name="常规 3 19 3" xfId="38204" xr:uid="{00000000-0005-0000-0000-00003C950000}"/>
    <cellStyle name="常规 3 19 3 2" xfId="38205" xr:uid="{00000000-0005-0000-0000-00003D950000}"/>
    <cellStyle name="常规 3 19 3 3" xfId="38206" xr:uid="{00000000-0005-0000-0000-00003E950000}"/>
    <cellStyle name="常规 3 19 4" xfId="38207" xr:uid="{00000000-0005-0000-0000-00003F950000}"/>
    <cellStyle name="常规 3 19 5" xfId="38208" xr:uid="{00000000-0005-0000-0000-000040950000}"/>
    <cellStyle name="常规 3 2" xfId="38209" xr:uid="{00000000-0005-0000-0000-000041950000}"/>
    <cellStyle name="常规 3 2 10" xfId="38210" xr:uid="{00000000-0005-0000-0000-000042950000}"/>
    <cellStyle name="常规 3 2 10 2" xfId="38211" xr:uid="{00000000-0005-0000-0000-000043950000}"/>
    <cellStyle name="常规 3 2 10 2 2" xfId="38212" xr:uid="{00000000-0005-0000-0000-000044950000}"/>
    <cellStyle name="常规 3 2 10 2 2 2" xfId="38213" xr:uid="{00000000-0005-0000-0000-000045950000}"/>
    <cellStyle name="常规 3 2 10 2 2 2 2" xfId="38214" xr:uid="{00000000-0005-0000-0000-000046950000}"/>
    <cellStyle name="常规 3 2 10 2 3" xfId="38215" xr:uid="{00000000-0005-0000-0000-000047950000}"/>
    <cellStyle name="常规 3 2 10 2 3 2" xfId="38216" xr:uid="{00000000-0005-0000-0000-000048950000}"/>
    <cellStyle name="常规 3 2 10 2 4" xfId="38217" xr:uid="{00000000-0005-0000-0000-000049950000}"/>
    <cellStyle name="常规 3 2 10 2 4 2" xfId="38218" xr:uid="{00000000-0005-0000-0000-00004A950000}"/>
    <cellStyle name="常规 3 2 10 2 5" xfId="38219" xr:uid="{00000000-0005-0000-0000-00004B950000}"/>
    <cellStyle name="常规 3 2 10 3" xfId="38220" xr:uid="{00000000-0005-0000-0000-00004C950000}"/>
    <cellStyle name="常规 3 2 10 3 2" xfId="38221" xr:uid="{00000000-0005-0000-0000-00004D950000}"/>
    <cellStyle name="常规 3 2 10 3 2 2" xfId="38222" xr:uid="{00000000-0005-0000-0000-00004E950000}"/>
    <cellStyle name="常规 3 2 10 4" xfId="38223" xr:uid="{00000000-0005-0000-0000-00004F950000}"/>
    <cellStyle name="常规 3 2 10 4 2" xfId="38224" xr:uid="{00000000-0005-0000-0000-000050950000}"/>
    <cellStyle name="常规 3 2 10 5" xfId="38225" xr:uid="{00000000-0005-0000-0000-000051950000}"/>
    <cellStyle name="常规 3 2 10 5 2" xfId="38226" xr:uid="{00000000-0005-0000-0000-000052950000}"/>
    <cellStyle name="常规 3 2 10 6" xfId="38227" xr:uid="{00000000-0005-0000-0000-000053950000}"/>
    <cellStyle name="常规 3 2 11" xfId="38228" xr:uid="{00000000-0005-0000-0000-000054950000}"/>
    <cellStyle name="常规 3 2 11 2" xfId="38229" xr:uid="{00000000-0005-0000-0000-000055950000}"/>
    <cellStyle name="常规 3 2 11 2 2" xfId="38230" xr:uid="{00000000-0005-0000-0000-000056950000}"/>
    <cellStyle name="常规 3 2 11 2 2 2" xfId="38231" xr:uid="{00000000-0005-0000-0000-000057950000}"/>
    <cellStyle name="常规 3 2 11 3" xfId="38232" xr:uid="{00000000-0005-0000-0000-000058950000}"/>
    <cellStyle name="常规 3 2 11 3 2" xfId="38233" xr:uid="{00000000-0005-0000-0000-000059950000}"/>
    <cellStyle name="常规 3 2 11 4" xfId="38234" xr:uid="{00000000-0005-0000-0000-00005A950000}"/>
    <cellStyle name="常规 3 2 11 4 2" xfId="38235" xr:uid="{00000000-0005-0000-0000-00005B950000}"/>
    <cellStyle name="常规 3 2 11 5" xfId="38236" xr:uid="{00000000-0005-0000-0000-00005C950000}"/>
    <cellStyle name="常规 3 2 12" xfId="38237" xr:uid="{00000000-0005-0000-0000-00005D950000}"/>
    <cellStyle name="常规 3 2 13" xfId="38238" xr:uid="{00000000-0005-0000-0000-00005E950000}"/>
    <cellStyle name="常规 3 2 13 2" xfId="38239" xr:uid="{00000000-0005-0000-0000-00005F950000}"/>
    <cellStyle name="常规 3 2 13 2 2" xfId="38240" xr:uid="{00000000-0005-0000-0000-000060950000}"/>
    <cellStyle name="常规 3 2 13 3" xfId="38241" xr:uid="{00000000-0005-0000-0000-000061950000}"/>
    <cellStyle name="常规 3 2 13 3 2" xfId="38242" xr:uid="{00000000-0005-0000-0000-000062950000}"/>
    <cellStyle name="常规 3 2 14" xfId="38243" xr:uid="{00000000-0005-0000-0000-000063950000}"/>
    <cellStyle name="常规 3 2 14 2" xfId="38244" xr:uid="{00000000-0005-0000-0000-000064950000}"/>
    <cellStyle name="常规 3 2 2" xfId="38245" xr:uid="{00000000-0005-0000-0000-000065950000}"/>
    <cellStyle name="常规 3 2 2 10" xfId="38246" xr:uid="{00000000-0005-0000-0000-000066950000}"/>
    <cellStyle name="常规 3 2 2 2" xfId="38247" xr:uid="{00000000-0005-0000-0000-000067950000}"/>
    <cellStyle name="常规 3 2 2 2 2" xfId="38248" xr:uid="{00000000-0005-0000-0000-000068950000}"/>
    <cellStyle name="常规 3 2 2 2 2 2" xfId="38249" xr:uid="{00000000-0005-0000-0000-000069950000}"/>
    <cellStyle name="常规 3 2 2 2 2 2 2" xfId="38250" xr:uid="{00000000-0005-0000-0000-00006A950000}"/>
    <cellStyle name="常规 3 2 2 2 2 2 3" xfId="38251" xr:uid="{00000000-0005-0000-0000-00006B950000}"/>
    <cellStyle name="常规 3 2 2 2 2 2 4" xfId="38252" xr:uid="{00000000-0005-0000-0000-00006C950000}"/>
    <cellStyle name="常规 3 2 2 2 2 2 5" xfId="38253" xr:uid="{00000000-0005-0000-0000-00006D950000}"/>
    <cellStyle name="常规 3 2 2 2 2 2 5 2" xfId="38254" xr:uid="{00000000-0005-0000-0000-00006E950000}"/>
    <cellStyle name="常规 3 2 2 2 2 3" xfId="38255" xr:uid="{00000000-0005-0000-0000-00006F950000}"/>
    <cellStyle name="常规 3 2 2 2 2 3 2" xfId="38256" xr:uid="{00000000-0005-0000-0000-000070950000}"/>
    <cellStyle name="常规 3 2 2 2 2 3 2 2" xfId="38257" xr:uid="{00000000-0005-0000-0000-000071950000}"/>
    <cellStyle name="常规 3 2 2 2 2 4" xfId="38258" xr:uid="{00000000-0005-0000-0000-000072950000}"/>
    <cellStyle name="常规 3 2 2 2 2 4 2" xfId="38259" xr:uid="{00000000-0005-0000-0000-000073950000}"/>
    <cellStyle name="常规 3 2 2 2 2 4 2 2" xfId="38260" xr:uid="{00000000-0005-0000-0000-000074950000}"/>
    <cellStyle name="常规 3 2 2 2 2 5" xfId="38261" xr:uid="{00000000-0005-0000-0000-000075950000}"/>
    <cellStyle name="常规 3 2 2 2 2 5 2" xfId="38262" xr:uid="{00000000-0005-0000-0000-000076950000}"/>
    <cellStyle name="常规 3 2 2 2 2 5 3" xfId="38263" xr:uid="{00000000-0005-0000-0000-000077950000}"/>
    <cellStyle name="常规 3 2 2 2 2 6" xfId="38264" xr:uid="{00000000-0005-0000-0000-000078950000}"/>
    <cellStyle name="常规 3 2 2 2 2 6 2" xfId="38265" xr:uid="{00000000-0005-0000-0000-000079950000}"/>
    <cellStyle name="常规 3 2 2 2 2 7" xfId="38266" xr:uid="{00000000-0005-0000-0000-00007A950000}"/>
    <cellStyle name="常规 3 2 2 2 3" xfId="38267" xr:uid="{00000000-0005-0000-0000-00007B950000}"/>
    <cellStyle name="常规 3 2 2 2 3 2" xfId="38268" xr:uid="{00000000-0005-0000-0000-00007C950000}"/>
    <cellStyle name="常规 3 2 2 2 3 2 2" xfId="38269" xr:uid="{00000000-0005-0000-0000-00007D950000}"/>
    <cellStyle name="常规 3 2 2 2 3 2 2 2" xfId="38270" xr:uid="{00000000-0005-0000-0000-00007E950000}"/>
    <cellStyle name="常规 3 2 2 2 3 2 3" xfId="38271" xr:uid="{00000000-0005-0000-0000-00007F950000}"/>
    <cellStyle name="常规 3 2 2 2 3 2 4" xfId="38272" xr:uid="{00000000-0005-0000-0000-000080950000}"/>
    <cellStyle name="常规 3 2 2 2 3 2 5" xfId="38273" xr:uid="{00000000-0005-0000-0000-000081950000}"/>
    <cellStyle name="常规 3 2 2 2 3 2 5 2" xfId="38274" xr:uid="{00000000-0005-0000-0000-000082950000}"/>
    <cellStyle name="常规 3 2 2 2 3 2 6" xfId="38275" xr:uid="{00000000-0005-0000-0000-000083950000}"/>
    <cellStyle name="常规 3 2 2 2 3 3" xfId="38276" xr:uid="{00000000-0005-0000-0000-000084950000}"/>
    <cellStyle name="常规 3 2 2 2 3 3 2" xfId="38277" xr:uid="{00000000-0005-0000-0000-000085950000}"/>
    <cellStyle name="常规 3 2 2 2 3 3 2 2" xfId="38278" xr:uid="{00000000-0005-0000-0000-000086950000}"/>
    <cellStyle name="常规 3 2 2 2 3 4" xfId="38279" xr:uid="{00000000-0005-0000-0000-000087950000}"/>
    <cellStyle name="常规 3 2 2 2 3 4 2" xfId="38280" xr:uid="{00000000-0005-0000-0000-000088950000}"/>
    <cellStyle name="常规 3 2 2 2 3 4 3" xfId="38281" xr:uid="{00000000-0005-0000-0000-000089950000}"/>
    <cellStyle name="常规 3 2 2 2 3 5" xfId="38282" xr:uid="{00000000-0005-0000-0000-00008A950000}"/>
    <cellStyle name="常规 3 2 2 2 3 5 2" xfId="38283" xr:uid="{00000000-0005-0000-0000-00008B950000}"/>
    <cellStyle name="常规 3 2 2 2 3 6" xfId="38284" xr:uid="{00000000-0005-0000-0000-00008C950000}"/>
    <cellStyle name="常规 3 2 2 2 3 6 2" xfId="38285" xr:uid="{00000000-0005-0000-0000-00008D950000}"/>
    <cellStyle name="常规 3 2 2 2 3 7" xfId="38286" xr:uid="{00000000-0005-0000-0000-00008E950000}"/>
    <cellStyle name="常规 3 2 2 2 4" xfId="38287" xr:uid="{00000000-0005-0000-0000-00008F950000}"/>
    <cellStyle name="常规 3 2 2 2 4 2" xfId="38288" xr:uid="{00000000-0005-0000-0000-000090950000}"/>
    <cellStyle name="常规 3 2 2 2 4 3" xfId="38289" xr:uid="{00000000-0005-0000-0000-000091950000}"/>
    <cellStyle name="常规 3 2 2 2 4 4" xfId="38290" xr:uid="{00000000-0005-0000-0000-000092950000}"/>
    <cellStyle name="常规 3 2 2 2 4 5" xfId="38291" xr:uid="{00000000-0005-0000-0000-000093950000}"/>
    <cellStyle name="常规 3 2 2 2 4 5 2" xfId="38292" xr:uid="{00000000-0005-0000-0000-000094950000}"/>
    <cellStyle name="常规 3 2 2 2 5" xfId="38293" xr:uid="{00000000-0005-0000-0000-000095950000}"/>
    <cellStyle name="常规 3 2 2 2 5 2" xfId="38294" xr:uid="{00000000-0005-0000-0000-000096950000}"/>
    <cellStyle name="常规 3 2 2 2 5 2 2" xfId="38295" xr:uid="{00000000-0005-0000-0000-000097950000}"/>
    <cellStyle name="常规 3 2 2 2 6" xfId="38296" xr:uid="{00000000-0005-0000-0000-000098950000}"/>
    <cellStyle name="常规 3 2 2 2 6 2" xfId="38297" xr:uid="{00000000-0005-0000-0000-000099950000}"/>
    <cellStyle name="常规 3 2 2 2 6 2 2" xfId="38298" xr:uid="{00000000-0005-0000-0000-00009A950000}"/>
    <cellStyle name="常规 3 2 2 2 7" xfId="38299" xr:uid="{00000000-0005-0000-0000-00009B950000}"/>
    <cellStyle name="常规 3 2 2 2 7 2" xfId="38300" xr:uid="{00000000-0005-0000-0000-00009C950000}"/>
    <cellStyle name="常规 3 2 2 2 7 2 2" xfId="38301" xr:uid="{00000000-0005-0000-0000-00009D950000}"/>
    <cellStyle name="常规 3 2 2 2 8" xfId="38302" xr:uid="{00000000-0005-0000-0000-00009E950000}"/>
    <cellStyle name="常规 3 2 2 2 8 2" xfId="38303" xr:uid="{00000000-0005-0000-0000-00009F950000}"/>
    <cellStyle name="常规 3 2 2 2 8 3" xfId="38304" xr:uid="{00000000-0005-0000-0000-0000A0950000}"/>
    <cellStyle name="常规 3 2 2 2 9" xfId="38305" xr:uid="{00000000-0005-0000-0000-0000A1950000}"/>
    <cellStyle name="常规 3 2 2 3" xfId="38306" xr:uid="{00000000-0005-0000-0000-0000A2950000}"/>
    <cellStyle name="常规 3 2 2 3 2" xfId="38307" xr:uid="{00000000-0005-0000-0000-0000A3950000}"/>
    <cellStyle name="常规 3 2 2 3 2 2" xfId="38308" xr:uid="{00000000-0005-0000-0000-0000A4950000}"/>
    <cellStyle name="常规 3 2 2 3 2 3" xfId="38309" xr:uid="{00000000-0005-0000-0000-0000A5950000}"/>
    <cellStyle name="常规 3 2 2 3 2 4" xfId="38310" xr:uid="{00000000-0005-0000-0000-0000A6950000}"/>
    <cellStyle name="常规 3 2 2 3 2 5" xfId="38311" xr:uid="{00000000-0005-0000-0000-0000A7950000}"/>
    <cellStyle name="常规 3 2 2 3 2 5 2" xfId="38312" xr:uid="{00000000-0005-0000-0000-0000A8950000}"/>
    <cellStyle name="常规 3 2 2 3 3" xfId="38313" xr:uid="{00000000-0005-0000-0000-0000A9950000}"/>
    <cellStyle name="常规 3 2 2 3 3 2" xfId="38314" xr:uid="{00000000-0005-0000-0000-0000AA950000}"/>
    <cellStyle name="常规 3 2 2 3 3 2 2" xfId="38315" xr:uid="{00000000-0005-0000-0000-0000AB950000}"/>
    <cellStyle name="常规 3 2 2 3 4" xfId="38316" xr:uid="{00000000-0005-0000-0000-0000AC950000}"/>
    <cellStyle name="常规 3 2 2 3 4 2" xfId="38317" xr:uid="{00000000-0005-0000-0000-0000AD950000}"/>
    <cellStyle name="常规 3 2 2 3 4 2 2" xfId="38318" xr:uid="{00000000-0005-0000-0000-0000AE950000}"/>
    <cellStyle name="常规 3 2 2 3 5" xfId="38319" xr:uid="{00000000-0005-0000-0000-0000AF950000}"/>
    <cellStyle name="常规 3 2 2 3 5 2" xfId="38320" xr:uid="{00000000-0005-0000-0000-0000B0950000}"/>
    <cellStyle name="常规 3 2 2 3 5 3" xfId="38321" xr:uid="{00000000-0005-0000-0000-0000B1950000}"/>
    <cellStyle name="常规 3 2 2 3 6" xfId="38322" xr:uid="{00000000-0005-0000-0000-0000B2950000}"/>
    <cellStyle name="常规 3 2 2 3 6 2" xfId="38323" xr:uid="{00000000-0005-0000-0000-0000B3950000}"/>
    <cellStyle name="常规 3 2 2 3 7" xfId="38324" xr:uid="{00000000-0005-0000-0000-0000B4950000}"/>
    <cellStyle name="常规 3 2 2 4" xfId="38325" xr:uid="{00000000-0005-0000-0000-0000B5950000}"/>
    <cellStyle name="常规 3 2 2 4 2" xfId="38326" xr:uid="{00000000-0005-0000-0000-0000B6950000}"/>
    <cellStyle name="常规 3 2 2 4 2 2" xfId="38327" xr:uid="{00000000-0005-0000-0000-0000B7950000}"/>
    <cellStyle name="常规 3 2 2 4 2 3" xfId="38328" xr:uid="{00000000-0005-0000-0000-0000B8950000}"/>
    <cellStyle name="常规 3 2 2 4 2 4" xfId="38329" xr:uid="{00000000-0005-0000-0000-0000B9950000}"/>
    <cellStyle name="常规 3 2 2 4 3" xfId="38330" xr:uid="{00000000-0005-0000-0000-0000BA950000}"/>
    <cellStyle name="常规 3 2 2 4 4" xfId="38331" xr:uid="{00000000-0005-0000-0000-0000BB950000}"/>
    <cellStyle name="常规 3 2 2 4 5" xfId="38332" xr:uid="{00000000-0005-0000-0000-0000BC950000}"/>
    <cellStyle name="常规 3 2 2 4 6" xfId="38333" xr:uid="{00000000-0005-0000-0000-0000BD950000}"/>
    <cellStyle name="常规 3 2 2 4 6 2" xfId="38334" xr:uid="{00000000-0005-0000-0000-0000BE950000}"/>
    <cellStyle name="常规 3 2 2 5" xfId="38335" xr:uid="{00000000-0005-0000-0000-0000BF950000}"/>
    <cellStyle name="常规 3 2 2 5 2" xfId="38336" xr:uid="{00000000-0005-0000-0000-0000C0950000}"/>
    <cellStyle name="常规 3 2 2 5 3" xfId="38337" xr:uid="{00000000-0005-0000-0000-0000C1950000}"/>
    <cellStyle name="常规 3 2 2 5 4" xfId="38338" xr:uid="{00000000-0005-0000-0000-0000C2950000}"/>
    <cellStyle name="常规 3 2 2 5 5" xfId="38339" xr:uid="{00000000-0005-0000-0000-0000C3950000}"/>
    <cellStyle name="常规 3 2 2 5 5 2" xfId="38340" xr:uid="{00000000-0005-0000-0000-0000C4950000}"/>
    <cellStyle name="常规 3 2 2 6" xfId="38341" xr:uid="{00000000-0005-0000-0000-0000C5950000}"/>
    <cellStyle name="常规 3 2 2 6 2" xfId="38342" xr:uid="{00000000-0005-0000-0000-0000C6950000}"/>
    <cellStyle name="常规 3 2 2 6 2 2" xfId="38343" xr:uid="{00000000-0005-0000-0000-0000C7950000}"/>
    <cellStyle name="常规 3 2 2 7" xfId="38344" xr:uid="{00000000-0005-0000-0000-0000C8950000}"/>
    <cellStyle name="常规 3 2 2 7 2" xfId="38345" xr:uid="{00000000-0005-0000-0000-0000C9950000}"/>
    <cellStyle name="常规 3 2 2 7 2 2" xfId="38346" xr:uid="{00000000-0005-0000-0000-0000CA950000}"/>
    <cellStyle name="常规 3 2 2 8" xfId="38347" xr:uid="{00000000-0005-0000-0000-0000CB950000}"/>
    <cellStyle name="常规 3 2 2 8 2" xfId="38348" xr:uid="{00000000-0005-0000-0000-0000CC950000}"/>
    <cellStyle name="常规 3 2 2 8 2 2" xfId="38349" xr:uid="{00000000-0005-0000-0000-0000CD950000}"/>
    <cellStyle name="常规 3 2 2 9" xfId="38350" xr:uid="{00000000-0005-0000-0000-0000CE950000}"/>
    <cellStyle name="常规 3 2 2 9 2" xfId="38351" xr:uid="{00000000-0005-0000-0000-0000CF950000}"/>
    <cellStyle name="常规 3 2 2 9 3" xfId="38352" xr:uid="{00000000-0005-0000-0000-0000D0950000}"/>
    <cellStyle name="常规 3 2 3" xfId="38353" xr:uid="{00000000-0005-0000-0000-0000D1950000}"/>
    <cellStyle name="常规 3 2 3 10" xfId="38354" xr:uid="{00000000-0005-0000-0000-0000D2950000}"/>
    <cellStyle name="常规 3 2 3 2" xfId="38355" xr:uid="{00000000-0005-0000-0000-0000D3950000}"/>
    <cellStyle name="常规 3 2 3 2 2" xfId="38356" xr:uid="{00000000-0005-0000-0000-0000D4950000}"/>
    <cellStyle name="常规 3 2 3 2 2 2" xfId="38357" xr:uid="{00000000-0005-0000-0000-0000D5950000}"/>
    <cellStyle name="常规 3 2 3 2 2 2 2" xfId="38358" xr:uid="{00000000-0005-0000-0000-0000D6950000}"/>
    <cellStyle name="常规 3 2 3 2 2 2 3" xfId="38359" xr:uid="{00000000-0005-0000-0000-0000D7950000}"/>
    <cellStyle name="常规 3 2 3 2 2 2 4" xfId="38360" xr:uid="{00000000-0005-0000-0000-0000D8950000}"/>
    <cellStyle name="常规 3 2 3 2 2 3" xfId="38361" xr:uid="{00000000-0005-0000-0000-0000D9950000}"/>
    <cellStyle name="常规 3 2 3 2 2 4" xfId="38362" xr:uid="{00000000-0005-0000-0000-0000DA950000}"/>
    <cellStyle name="常规 3 2 3 2 2 5" xfId="38363" xr:uid="{00000000-0005-0000-0000-0000DB950000}"/>
    <cellStyle name="常规 3 2 3 2 2 6" xfId="38364" xr:uid="{00000000-0005-0000-0000-0000DC950000}"/>
    <cellStyle name="常规 3 2 3 2 2 6 2" xfId="38365" xr:uid="{00000000-0005-0000-0000-0000DD950000}"/>
    <cellStyle name="常规 3 2 3 2 3" xfId="38366" xr:uid="{00000000-0005-0000-0000-0000DE950000}"/>
    <cellStyle name="常规 3 2 3 2 3 2" xfId="38367" xr:uid="{00000000-0005-0000-0000-0000DF950000}"/>
    <cellStyle name="常规 3 2 3 2 3 2 2" xfId="38368" xr:uid="{00000000-0005-0000-0000-0000E0950000}"/>
    <cellStyle name="常规 3 2 3 2 3 2 3" xfId="38369" xr:uid="{00000000-0005-0000-0000-0000E1950000}"/>
    <cellStyle name="常规 3 2 3 2 3 2 4" xfId="38370" xr:uid="{00000000-0005-0000-0000-0000E2950000}"/>
    <cellStyle name="常规 3 2 3 2 3 3" xfId="38371" xr:uid="{00000000-0005-0000-0000-0000E3950000}"/>
    <cellStyle name="常规 3 2 3 2 3 4" xfId="38372" xr:uid="{00000000-0005-0000-0000-0000E4950000}"/>
    <cellStyle name="常规 3 2 3 2 3 5" xfId="38373" xr:uid="{00000000-0005-0000-0000-0000E5950000}"/>
    <cellStyle name="常规 3 2 3 2 3 6" xfId="38374" xr:uid="{00000000-0005-0000-0000-0000E6950000}"/>
    <cellStyle name="常规 3 2 3 2 3 6 2" xfId="38375" xr:uid="{00000000-0005-0000-0000-0000E7950000}"/>
    <cellStyle name="常规 3 2 3 2 4" xfId="38376" xr:uid="{00000000-0005-0000-0000-0000E8950000}"/>
    <cellStyle name="常规 3 2 3 2 4 2" xfId="38377" xr:uid="{00000000-0005-0000-0000-0000E9950000}"/>
    <cellStyle name="常规 3 2 3 2 4 2 2" xfId="38378" xr:uid="{00000000-0005-0000-0000-0000EA950000}"/>
    <cellStyle name="常规 3 2 3 2 4 3" xfId="38379" xr:uid="{00000000-0005-0000-0000-0000EB950000}"/>
    <cellStyle name="常规 3 2 3 2 4 4" xfId="38380" xr:uid="{00000000-0005-0000-0000-0000EC950000}"/>
    <cellStyle name="常规 3 2 3 2 4 5" xfId="38381" xr:uid="{00000000-0005-0000-0000-0000ED950000}"/>
    <cellStyle name="常规 3 2 3 2 5" xfId="38382" xr:uid="{00000000-0005-0000-0000-0000EE950000}"/>
    <cellStyle name="常规 3 2 3 2 5 2" xfId="38383" xr:uid="{00000000-0005-0000-0000-0000EF950000}"/>
    <cellStyle name="常规 3 2 3 2 5 3" xfId="38384" xr:uid="{00000000-0005-0000-0000-0000F0950000}"/>
    <cellStyle name="常规 3 2 3 2 6" xfId="38385" xr:uid="{00000000-0005-0000-0000-0000F1950000}"/>
    <cellStyle name="常规 3 2 3 2 7" xfId="38386" xr:uid="{00000000-0005-0000-0000-0000F2950000}"/>
    <cellStyle name="常规 3 2 3 2 8" xfId="38387" xr:uid="{00000000-0005-0000-0000-0000F3950000}"/>
    <cellStyle name="常规 3 2 3 2 8 2" xfId="38388" xr:uid="{00000000-0005-0000-0000-0000F4950000}"/>
    <cellStyle name="常规 3 2 3 2 9" xfId="38389" xr:uid="{00000000-0005-0000-0000-0000F5950000}"/>
    <cellStyle name="常规 3 2 3 3" xfId="38390" xr:uid="{00000000-0005-0000-0000-0000F6950000}"/>
    <cellStyle name="常规 3 2 3 3 2" xfId="38391" xr:uid="{00000000-0005-0000-0000-0000F7950000}"/>
    <cellStyle name="常规 3 2 3 3 2 2" xfId="38392" xr:uid="{00000000-0005-0000-0000-0000F8950000}"/>
    <cellStyle name="常规 3 2 3 3 2 2 2" xfId="38393" xr:uid="{00000000-0005-0000-0000-0000F9950000}"/>
    <cellStyle name="常规 3 2 3 3 2 3" xfId="38394" xr:uid="{00000000-0005-0000-0000-0000FA950000}"/>
    <cellStyle name="常规 3 2 3 3 2 4" xfId="38395" xr:uid="{00000000-0005-0000-0000-0000FB950000}"/>
    <cellStyle name="常规 3 2 3 3 2 5" xfId="38396" xr:uid="{00000000-0005-0000-0000-0000FC950000}"/>
    <cellStyle name="常规 3 2 3 3 2 5 2" xfId="38397" xr:uid="{00000000-0005-0000-0000-0000FD950000}"/>
    <cellStyle name="常规 3 2 3 3 2 6" xfId="38398" xr:uid="{00000000-0005-0000-0000-0000FE950000}"/>
    <cellStyle name="常规 3 2 3 3 3" xfId="38399" xr:uid="{00000000-0005-0000-0000-0000FF950000}"/>
    <cellStyle name="常规 3 2 3 3 3 2" xfId="38400" xr:uid="{00000000-0005-0000-0000-000000960000}"/>
    <cellStyle name="常规 3 2 3 3 3 2 2" xfId="38401" xr:uid="{00000000-0005-0000-0000-000001960000}"/>
    <cellStyle name="常规 3 2 3 3 4" xfId="38402" xr:uid="{00000000-0005-0000-0000-000002960000}"/>
    <cellStyle name="常规 3 2 3 3 4 2" xfId="38403" xr:uid="{00000000-0005-0000-0000-000003960000}"/>
    <cellStyle name="常规 3 2 3 3 4 3" xfId="38404" xr:uid="{00000000-0005-0000-0000-000004960000}"/>
    <cellStyle name="常规 3 2 3 3 5" xfId="38405" xr:uid="{00000000-0005-0000-0000-000005960000}"/>
    <cellStyle name="常规 3 2 3 3 5 2" xfId="38406" xr:uid="{00000000-0005-0000-0000-000006960000}"/>
    <cellStyle name="常规 3 2 3 3 6" xfId="38407" xr:uid="{00000000-0005-0000-0000-000007960000}"/>
    <cellStyle name="常规 3 2 3 3 6 2" xfId="38408" xr:uid="{00000000-0005-0000-0000-000008960000}"/>
    <cellStyle name="常规 3 2 3 3 7" xfId="38409" xr:uid="{00000000-0005-0000-0000-000009960000}"/>
    <cellStyle name="常规 3 2 3 4" xfId="38410" xr:uid="{00000000-0005-0000-0000-00000A960000}"/>
    <cellStyle name="常规 3 2 3 4 2" xfId="38411" xr:uid="{00000000-0005-0000-0000-00000B960000}"/>
    <cellStyle name="常规 3 2 3 4 2 2" xfId="38412" xr:uid="{00000000-0005-0000-0000-00000C960000}"/>
    <cellStyle name="常规 3 2 3 4 2 3" xfId="38413" xr:uid="{00000000-0005-0000-0000-00000D960000}"/>
    <cellStyle name="常规 3 2 3 4 2 4" xfId="38414" xr:uid="{00000000-0005-0000-0000-00000E960000}"/>
    <cellStyle name="常规 3 2 3 4 3" xfId="38415" xr:uid="{00000000-0005-0000-0000-00000F960000}"/>
    <cellStyle name="常规 3 2 3 4 4" xfId="38416" xr:uid="{00000000-0005-0000-0000-000010960000}"/>
    <cellStyle name="常规 3 2 3 4 5" xfId="38417" xr:uid="{00000000-0005-0000-0000-000011960000}"/>
    <cellStyle name="常规 3 2 3 4 6" xfId="38418" xr:uid="{00000000-0005-0000-0000-000012960000}"/>
    <cellStyle name="常规 3 2 3 4 6 2" xfId="38419" xr:uid="{00000000-0005-0000-0000-000013960000}"/>
    <cellStyle name="常规 3 2 3 5" xfId="38420" xr:uid="{00000000-0005-0000-0000-000014960000}"/>
    <cellStyle name="常规 3 2 3 5 2" xfId="38421" xr:uid="{00000000-0005-0000-0000-000015960000}"/>
    <cellStyle name="常规 3 2 3 5 3" xfId="38422" xr:uid="{00000000-0005-0000-0000-000016960000}"/>
    <cellStyle name="常规 3 2 3 5 4" xfId="38423" xr:uid="{00000000-0005-0000-0000-000017960000}"/>
    <cellStyle name="常规 3 2 3 5 5" xfId="38424" xr:uid="{00000000-0005-0000-0000-000018960000}"/>
    <cellStyle name="常规 3 2 3 5 5 2" xfId="38425" xr:uid="{00000000-0005-0000-0000-000019960000}"/>
    <cellStyle name="常规 3 2 3 6" xfId="38426" xr:uid="{00000000-0005-0000-0000-00001A960000}"/>
    <cellStyle name="常规 3 2 3 6 2" xfId="38427" xr:uid="{00000000-0005-0000-0000-00001B960000}"/>
    <cellStyle name="常规 3 2 3 6 2 2" xfId="38428" xr:uid="{00000000-0005-0000-0000-00001C960000}"/>
    <cellStyle name="常规 3 2 3 7" xfId="38429" xr:uid="{00000000-0005-0000-0000-00001D960000}"/>
    <cellStyle name="常规 3 2 3 7 2" xfId="38430" xr:uid="{00000000-0005-0000-0000-00001E960000}"/>
    <cellStyle name="常规 3 2 3 7 2 2" xfId="38431" xr:uid="{00000000-0005-0000-0000-00001F960000}"/>
    <cellStyle name="常规 3 2 3 8" xfId="38432" xr:uid="{00000000-0005-0000-0000-000020960000}"/>
    <cellStyle name="常规 3 2 3 8 2" xfId="38433" xr:uid="{00000000-0005-0000-0000-000021960000}"/>
    <cellStyle name="常规 3 2 3 8 3" xfId="38434" xr:uid="{00000000-0005-0000-0000-000022960000}"/>
    <cellStyle name="常规 3 2 3 9" xfId="38435" xr:uid="{00000000-0005-0000-0000-000023960000}"/>
    <cellStyle name="常规 3 2 3 9 2" xfId="38436" xr:uid="{00000000-0005-0000-0000-000024960000}"/>
    <cellStyle name="常规 3 2 4" xfId="38437" xr:uid="{00000000-0005-0000-0000-000025960000}"/>
    <cellStyle name="常规 3 2 4 2" xfId="38438" xr:uid="{00000000-0005-0000-0000-000026960000}"/>
    <cellStyle name="常规 3 2 4 2 2" xfId="38439" xr:uid="{00000000-0005-0000-0000-000027960000}"/>
    <cellStyle name="常规 3 2 4 2 2 2" xfId="38440" xr:uid="{00000000-0005-0000-0000-000028960000}"/>
    <cellStyle name="常规 3 2 4 2 2 2 2" xfId="38441" xr:uid="{00000000-0005-0000-0000-000029960000}"/>
    <cellStyle name="常规 3 2 4 2 3" xfId="38442" xr:uid="{00000000-0005-0000-0000-00002A960000}"/>
    <cellStyle name="常规 3 2 4 2 3 2" xfId="38443" xr:uid="{00000000-0005-0000-0000-00002B960000}"/>
    <cellStyle name="常规 3 2 4 2 3 2 2" xfId="38444" xr:uid="{00000000-0005-0000-0000-00002C960000}"/>
    <cellStyle name="常规 3 2 4 2 4" xfId="38445" xr:uid="{00000000-0005-0000-0000-00002D960000}"/>
    <cellStyle name="常规 3 2 4 2 4 2" xfId="38446" xr:uid="{00000000-0005-0000-0000-00002E960000}"/>
    <cellStyle name="常规 3 2 4 2 4 2 2" xfId="38447" xr:uid="{00000000-0005-0000-0000-00002F960000}"/>
    <cellStyle name="常规 3 2 4 2 5" xfId="38448" xr:uid="{00000000-0005-0000-0000-000030960000}"/>
    <cellStyle name="常规 3 2 4 2 5 2" xfId="38449" xr:uid="{00000000-0005-0000-0000-000031960000}"/>
    <cellStyle name="常规 3 2 4 2 5 3" xfId="38450" xr:uid="{00000000-0005-0000-0000-000032960000}"/>
    <cellStyle name="常规 3 2 4 2 6" xfId="38451" xr:uid="{00000000-0005-0000-0000-000033960000}"/>
    <cellStyle name="常规 3 2 4 3" xfId="38452" xr:uid="{00000000-0005-0000-0000-000034960000}"/>
    <cellStyle name="常规 3 2 4 3 2" xfId="38453" xr:uid="{00000000-0005-0000-0000-000035960000}"/>
    <cellStyle name="常规 3 2 4 3 2 2" xfId="38454" xr:uid="{00000000-0005-0000-0000-000036960000}"/>
    <cellStyle name="常规 3 2 4 4" xfId="38455" xr:uid="{00000000-0005-0000-0000-000037960000}"/>
    <cellStyle name="常规 3 2 4 4 2" xfId="38456" xr:uid="{00000000-0005-0000-0000-000038960000}"/>
    <cellStyle name="常规 3 2 4 4 2 2" xfId="38457" xr:uid="{00000000-0005-0000-0000-000039960000}"/>
    <cellStyle name="常规 3 2 4 5" xfId="38458" xr:uid="{00000000-0005-0000-0000-00003A960000}"/>
    <cellStyle name="常规 3 2 4 5 2" xfId="38459" xr:uid="{00000000-0005-0000-0000-00003B960000}"/>
    <cellStyle name="常规 3 2 4 5 2 2" xfId="38460" xr:uid="{00000000-0005-0000-0000-00003C960000}"/>
    <cellStyle name="常规 3 2 4 6" xfId="38461" xr:uid="{00000000-0005-0000-0000-00003D960000}"/>
    <cellStyle name="常规 3 2 4 7" xfId="38462" xr:uid="{00000000-0005-0000-0000-00003E960000}"/>
    <cellStyle name="常规 3 2 4 7 2" xfId="38463" xr:uid="{00000000-0005-0000-0000-00003F960000}"/>
    <cellStyle name="常规 3 2 4 7 3" xfId="38464" xr:uid="{00000000-0005-0000-0000-000040960000}"/>
    <cellStyle name="常规 3 2 4 8" xfId="38465" xr:uid="{00000000-0005-0000-0000-000041960000}"/>
    <cellStyle name="常规 3 2 4 8 2" xfId="38466" xr:uid="{00000000-0005-0000-0000-000042960000}"/>
    <cellStyle name="常规 3 2 5" xfId="38467" xr:uid="{00000000-0005-0000-0000-000043960000}"/>
    <cellStyle name="常规 3 2 5 2" xfId="38468" xr:uid="{00000000-0005-0000-0000-000044960000}"/>
    <cellStyle name="常规 3 2 5 2 2" xfId="38469" xr:uid="{00000000-0005-0000-0000-000045960000}"/>
    <cellStyle name="常规 3 2 5 2 2 2" xfId="38470" xr:uid="{00000000-0005-0000-0000-000046960000}"/>
    <cellStyle name="常规 3 2 5 2 2 2 2" xfId="38471" xr:uid="{00000000-0005-0000-0000-000047960000}"/>
    <cellStyle name="常规 3 2 5 2 3" xfId="38472" xr:uid="{00000000-0005-0000-0000-000048960000}"/>
    <cellStyle name="常规 3 2 5 2 3 2" xfId="38473" xr:uid="{00000000-0005-0000-0000-000049960000}"/>
    <cellStyle name="常规 3 2 5 2 3 2 2" xfId="38474" xr:uid="{00000000-0005-0000-0000-00004A960000}"/>
    <cellStyle name="常规 3 2 5 2 4" xfId="38475" xr:uid="{00000000-0005-0000-0000-00004B960000}"/>
    <cellStyle name="常规 3 2 5 2 4 2" xfId="38476" xr:uid="{00000000-0005-0000-0000-00004C960000}"/>
    <cellStyle name="常规 3 2 5 2 4 2 2" xfId="38477" xr:uid="{00000000-0005-0000-0000-00004D960000}"/>
    <cellStyle name="常规 3 2 5 2 5" xfId="38478" xr:uid="{00000000-0005-0000-0000-00004E960000}"/>
    <cellStyle name="常规 3 2 5 2 5 2" xfId="38479" xr:uid="{00000000-0005-0000-0000-00004F960000}"/>
    <cellStyle name="常规 3 2 5 2 5 3" xfId="38480" xr:uid="{00000000-0005-0000-0000-000050960000}"/>
    <cellStyle name="常规 3 2 5 2 6" xfId="38481" xr:uid="{00000000-0005-0000-0000-000051960000}"/>
    <cellStyle name="常规 3 2 5 3" xfId="38482" xr:uid="{00000000-0005-0000-0000-000052960000}"/>
    <cellStyle name="常规 3 2 5 3 2" xfId="38483" xr:uid="{00000000-0005-0000-0000-000053960000}"/>
    <cellStyle name="常规 3 2 5 3 2 2" xfId="38484" xr:uid="{00000000-0005-0000-0000-000054960000}"/>
    <cellStyle name="常规 3 2 5 4" xfId="38485" xr:uid="{00000000-0005-0000-0000-000055960000}"/>
    <cellStyle name="常规 3 2 5 4 2" xfId="38486" xr:uid="{00000000-0005-0000-0000-000056960000}"/>
    <cellStyle name="常规 3 2 5 4 2 2" xfId="38487" xr:uid="{00000000-0005-0000-0000-000057960000}"/>
    <cellStyle name="常规 3 2 5 5" xfId="38488" xr:uid="{00000000-0005-0000-0000-000058960000}"/>
    <cellStyle name="常规 3 2 5 5 2" xfId="38489" xr:uid="{00000000-0005-0000-0000-000059960000}"/>
    <cellStyle name="常规 3 2 5 5 2 2" xfId="38490" xr:uid="{00000000-0005-0000-0000-00005A960000}"/>
    <cellStyle name="常规 3 2 5 6" xfId="38491" xr:uid="{00000000-0005-0000-0000-00005B960000}"/>
    <cellStyle name="常规 3 2 5 7" xfId="38492" xr:uid="{00000000-0005-0000-0000-00005C960000}"/>
    <cellStyle name="常规 3 2 5 7 2" xfId="38493" xr:uid="{00000000-0005-0000-0000-00005D960000}"/>
    <cellStyle name="常规 3 2 5 7 3" xfId="38494" xr:uid="{00000000-0005-0000-0000-00005E960000}"/>
    <cellStyle name="常规 3 2 5 8" xfId="38495" xr:uid="{00000000-0005-0000-0000-00005F960000}"/>
    <cellStyle name="常规 3 2 5 8 2" xfId="38496" xr:uid="{00000000-0005-0000-0000-000060960000}"/>
    <cellStyle name="常规 3 2 6" xfId="38497" xr:uid="{00000000-0005-0000-0000-000061960000}"/>
    <cellStyle name="常规 3 2 6 2" xfId="38498" xr:uid="{00000000-0005-0000-0000-000062960000}"/>
    <cellStyle name="常规 3 2 6 2 2" xfId="38499" xr:uid="{00000000-0005-0000-0000-000063960000}"/>
    <cellStyle name="常规 3 2 6 2 3" xfId="38500" xr:uid="{00000000-0005-0000-0000-000064960000}"/>
    <cellStyle name="常规 3 2 6 2 3 2" xfId="38501" xr:uid="{00000000-0005-0000-0000-000065960000}"/>
    <cellStyle name="常规 3 2 6 3" xfId="38502" xr:uid="{00000000-0005-0000-0000-000066960000}"/>
    <cellStyle name="常规 3 2 6 3 2" xfId="38503" xr:uid="{00000000-0005-0000-0000-000067960000}"/>
    <cellStyle name="常规 3 2 6 3 2 2" xfId="38504" xr:uid="{00000000-0005-0000-0000-000068960000}"/>
    <cellStyle name="常规 3 2 6 4" xfId="38505" xr:uid="{00000000-0005-0000-0000-000069960000}"/>
    <cellStyle name="常规 3 2 6 4 2" xfId="38506" xr:uid="{00000000-0005-0000-0000-00006A960000}"/>
    <cellStyle name="常规 3 2 6 4 2 2" xfId="38507" xr:uid="{00000000-0005-0000-0000-00006B960000}"/>
    <cellStyle name="常规 3 2 6 5" xfId="38508" xr:uid="{00000000-0005-0000-0000-00006C960000}"/>
    <cellStyle name="常规 3 2 6 5 2" xfId="38509" xr:uid="{00000000-0005-0000-0000-00006D960000}"/>
    <cellStyle name="常规 3 2 6 6" xfId="38510" xr:uid="{00000000-0005-0000-0000-00006E960000}"/>
    <cellStyle name="常规 3 2 7" xfId="38511" xr:uid="{00000000-0005-0000-0000-00006F960000}"/>
    <cellStyle name="常规 3 2 7 2" xfId="38512" xr:uid="{00000000-0005-0000-0000-000070960000}"/>
    <cellStyle name="常规 3 2 7 2 2" xfId="38513" xr:uid="{00000000-0005-0000-0000-000071960000}"/>
    <cellStyle name="常规 3 2 7 3" xfId="38514" xr:uid="{00000000-0005-0000-0000-000072960000}"/>
    <cellStyle name="常规 3 2 7 4" xfId="38515" xr:uid="{00000000-0005-0000-0000-000073960000}"/>
    <cellStyle name="常规 3 2 7 5" xfId="38516" xr:uid="{00000000-0005-0000-0000-000074960000}"/>
    <cellStyle name="常规 3 2 7 5 2" xfId="38517" xr:uid="{00000000-0005-0000-0000-000075960000}"/>
    <cellStyle name="常规 3 2 7 6" xfId="38518" xr:uid="{00000000-0005-0000-0000-000076960000}"/>
    <cellStyle name="常规 3 2 8" xfId="38519" xr:uid="{00000000-0005-0000-0000-000077960000}"/>
    <cellStyle name="常规 3 2 8 2" xfId="38520" xr:uid="{00000000-0005-0000-0000-000078960000}"/>
    <cellStyle name="常规 3 2 8 2 2" xfId="38521" xr:uid="{00000000-0005-0000-0000-000079960000}"/>
    <cellStyle name="常规 3 2 8 2 2 2" xfId="38522" xr:uid="{00000000-0005-0000-0000-00007A960000}"/>
    <cellStyle name="常规 3 2 8 2 2 2 2" xfId="38523" xr:uid="{00000000-0005-0000-0000-00007B960000}"/>
    <cellStyle name="常规 3 2 8 2 3" xfId="38524" xr:uid="{00000000-0005-0000-0000-00007C960000}"/>
    <cellStyle name="常规 3 2 8 2 3 2" xfId="38525" xr:uid="{00000000-0005-0000-0000-00007D960000}"/>
    <cellStyle name="常规 3 2 8 2 4" xfId="38526" xr:uid="{00000000-0005-0000-0000-00007E960000}"/>
    <cellStyle name="常规 3 2 8 2 4 2" xfId="38527" xr:uid="{00000000-0005-0000-0000-00007F960000}"/>
    <cellStyle name="常规 3 2 8 2 5" xfId="38528" xr:uid="{00000000-0005-0000-0000-000080960000}"/>
    <cellStyle name="常规 3 2 8 3" xfId="38529" xr:uid="{00000000-0005-0000-0000-000081960000}"/>
    <cellStyle name="常规 3 2 8 4" xfId="38530" xr:uid="{00000000-0005-0000-0000-000082960000}"/>
    <cellStyle name="常规 3 2 8 4 2" xfId="38531" xr:uid="{00000000-0005-0000-0000-000083960000}"/>
    <cellStyle name="常规 3 2 8 4 3" xfId="38532" xr:uid="{00000000-0005-0000-0000-000084960000}"/>
    <cellStyle name="常规 3 2 8 5" xfId="38533" xr:uid="{00000000-0005-0000-0000-000085960000}"/>
    <cellStyle name="常规 3 2 8 5 2" xfId="38534" xr:uid="{00000000-0005-0000-0000-000086960000}"/>
    <cellStyle name="常规 3 2 9" xfId="38535" xr:uid="{00000000-0005-0000-0000-000087960000}"/>
    <cellStyle name="常规 3 2 9 2" xfId="38536" xr:uid="{00000000-0005-0000-0000-000088960000}"/>
    <cellStyle name="常规 3 2 9 2 2" xfId="38537" xr:uid="{00000000-0005-0000-0000-000089960000}"/>
    <cellStyle name="常规 3 2 9 2 2 2" xfId="38538" xr:uid="{00000000-0005-0000-0000-00008A960000}"/>
    <cellStyle name="常规 3 2 9 2 2 2 2" xfId="38539" xr:uid="{00000000-0005-0000-0000-00008B960000}"/>
    <cellStyle name="常规 3 2 9 2 3" xfId="38540" xr:uid="{00000000-0005-0000-0000-00008C960000}"/>
    <cellStyle name="常规 3 2 9 2 3 2" xfId="38541" xr:uid="{00000000-0005-0000-0000-00008D960000}"/>
    <cellStyle name="常规 3 2 9 2 4" xfId="38542" xr:uid="{00000000-0005-0000-0000-00008E960000}"/>
    <cellStyle name="常规 3 2 9 2 4 2" xfId="38543" xr:uid="{00000000-0005-0000-0000-00008F960000}"/>
    <cellStyle name="常规 3 2 9 2 5" xfId="38544" xr:uid="{00000000-0005-0000-0000-000090960000}"/>
    <cellStyle name="常规 3 2 9 3" xfId="38545" xr:uid="{00000000-0005-0000-0000-000091960000}"/>
    <cellStyle name="常规 3 2 9 3 2" xfId="38546" xr:uid="{00000000-0005-0000-0000-000092960000}"/>
    <cellStyle name="常规 3 2 9 3 2 2" xfId="38547" xr:uid="{00000000-0005-0000-0000-000093960000}"/>
    <cellStyle name="常规 3 2 9 4" xfId="38548" xr:uid="{00000000-0005-0000-0000-000094960000}"/>
    <cellStyle name="常规 3 2 9 4 2" xfId="38549" xr:uid="{00000000-0005-0000-0000-000095960000}"/>
    <cellStyle name="常规 3 2 9 4 2 2" xfId="38550" xr:uid="{00000000-0005-0000-0000-000096960000}"/>
    <cellStyle name="常规 3 2 9 5" xfId="38551" xr:uid="{00000000-0005-0000-0000-000097960000}"/>
    <cellStyle name="常规 3 2 9 5 2" xfId="38552" xr:uid="{00000000-0005-0000-0000-000098960000}"/>
    <cellStyle name="常规 3 2 9 6" xfId="38553" xr:uid="{00000000-0005-0000-0000-000099960000}"/>
    <cellStyle name="常规 3 20" xfId="38554" xr:uid="{00000000-0005-0000-0000-00009A960000}"/>
    <cellStyle name="常规 3 20 2" xfId="38555" xr:uid="{00000000-0005-0000-0000-00009B960000}"/>
    <cellStyle name="常规 3 20 3" xfId="38556" xr:uid="{00000000-0005-0000-0000-00009C960000}"/>
    <cellStyle name="常规 3 21" xfId="38557" xr:uid="{00000000-0005-0000-0000-00009D960000}"/>
    <cellStyle name="常规 3 21 2" xfId="38558" xr:uid="{00000000-0005-0000-0000-00009E960000}"/>
    <cellStyle name="常规 3 21 3" xfId="38559" xr:uid="{00000000-0005-0000-0000-00009F960000}"/>
    <cellStyle name="常规 3 3" xfId="38560" xr:uid="{00000000-0005-0000-0000-0000A0960000}"/>
    <cellStyle name="常规 3 3 10" xfId="38561" xr:uid="{00000000-0005-0000-0000-0000A1960000}"/>
    <cellStyle name="常规 3 3 11" xfId="38562" xr:uid="{00000000-0005-0000-0000-0000A2960000}"/>
    <cellStyle name="常规 3 3 11 2" xfId="38563" xr:uid="{00000000-0005-0000-0000-0000A3960000}"/>
    <cellStyle name="常规 3 3 11 3" xfId="38564" xr:uid="{00000000-0005-0000-0000-0000A4960000}"/>
    <cellStyle name="常规 3 3 12" xfId="38565" xr:uid="{00000000-0005-0000-0000-0000A5960000}"/>
    <cellStyle name="常规 3 3 12 2" xfId="38566" xr:uid="{00000000-0005-0000-0000-0000A6960000}"/>
    <cellStyle name="常规 3 3 2" xfId="38567" xr:uid="{00000000-0005-0000-0000-0000A7960000}"/>
    <cellStyle name="常规 3 3 2 10" xfId="38568" xr:uid="{00000000-0005-0000-0000-0000A8960000}"/>
    <cellStyle name="常规 3 3 2 10 2" xfId="38569" xr:uid="{00000000-0005-0000-0000-0000A9960000}"/>
    <cellStyle name="常规 3 3 2 2" xfId="38570" xr:uid="{00000000-0005-0000-0000-0000AA960000}"/>
    <cellStyle name="常规 3 3 2 2 2" xfId="38571" xr:uid="{00000000-0005-0000-0000-0000AB960000}"/>
    <cellStyle name="常规 3 3 2 2 2 2" xfId="38572" xr:uid="{00000000-0005-0000-0000-0000AC960000}"/>
    <cellStyle name="常规 3 3 2 2 2 2 2" xfId="38573" xr:uid="{00000000-0005-0000-0000-0000AD960000}"/>
    <cellStyle name="常规 3 3 2 2 2 2 2 2" xfId="38574" xr:uid="{00000000-0005-0000-0000-0000AE960000}"/>
    <cellStyle name="常规 3 3 2 2 2 2 2 2 2" xfId="38575" xr:uid="{00000000-0005-0000-0000-0000AF960000}"/>
    <cellStyle name="常规 3 3 2 2 2 2 3" xfId="38576" xr:uid="{00000000-0005-0000-0000-0000B0960000}"/>
    <cellStyle name="常规 3 3 2 2 2 2 3 2" xfId="38577" xr:uid="{00000000-0005-0000-0000-0000B1960000}"/>
    <cellStyle name="常规 3 3 2 2 2 2 3 2 2" xfId="38578" xr:uid="{00000000-0005-0000-0000-0000B2960000}"/>
    <cellStyle name="常规 3 3 2 2 2 2 4" xfId="38579" xr:uid="{00000000-0005-0000-0000-0000B3960000}"/>
    <cellStyle name="常规 3 3 2 2 2 2 4 2" xfId="38580" xr:uid="{00000000-0005-0000-0000-0000B4960000}"/>
    <cellStyle name="常规 3 3 2 2 2 2 4 2 2" xfId="38581" xr:uid="{00000000-0005-0000-0000-0000B5960000}"/>
    <cellStyle name="常规 3 3 2 2 2 2 5" xfId="38582" xr:uid="{00000000-0005-0000-0000-0000B6960000}"/>
    <cellStyle name="常规 3 3 2 2 2 2 5 2" xfId="38583" xr:uid="{00000000-0005-0000-0000-0000B7960000}"/>
    <cellStyle name="常规 3 3 2 2 2 2 5 3" xfId="38584" xr:uid="{00000000-0005-0000-0000-0000B8960000}"/>
    <cellStyle name="常规 3 3 2 2 2 2 6" xfId="38585" xr:uid="{00000000-0005-0000-0000-0000B9960000}"/>
    <cellStyle name="常规 3 3 2 2 2 3" xfId="38586" xr:uid="{00000000-0005-0000-0000-0000BA960000}"/>
    <cellStyle name="常规 3 3 2 2 2 3 2" xfId="38587" xr:uid="{00000000-0005-0000-0000-0000BB960000}"/>
    <cellStyle name="常规 3 3 2 2 2 3 2 2" xfId="38588" xr:uid="{00000000-0005-0000-0000-0000BC960000}"/>
    <cellStyle name="常规 3 3 2 2 2 3 2 2 2" xfId="38589" xr:uid="{00000000-0005-0000-0000-0000BD960000}"/>
    <cellStyle name="常规 3 3 2 2 2 3 3" xfId="38590" xr:uid="{00000000-0005-0000-0000-0000BE960000}"/>
    <cellStyle name="常规 3 3 2 2 2 3 3 2" xfId="38591" xr:uid="{00000000-0005-0000-0000-0000BF960000}"/>
    <cellStyle name="常规 3 3 2 2 2 3 3 2 2" xfId="38592" xr:uid="{00000000-0005-0000-0000-0000C0960000}"/>
    <cellStyle name="常规 3 3 2 2 2 3 4" xfId="38593" xr:uid="{00000000-0005-0000-0000-0000C1960000}"/>
    <cellStyle name="常规 3 3 2 2 2 3 4 2" xfId="38594" xr:uid="{00000000-0005-0000-0000-0000C2960000}"/>
    <cellStyle name="常规 3 3 2 2 2 3 5" xfId="38595" xr:uid="{00000000-0005-0000-0000-0000C3960000}"/>
    <cellStyle name="常规 3 3 2 2 2 4" xfId="38596" xr:uid="{00000000-0005-0000-0000-0000C4960000}"/>
    <cellStyle name="常规 3 3 2 2 2 4 2" xfId="38597" xr:uid="{00000000-0005-0000-0000-0000C5960000}"/>
    <cellStyle name="常规 3 3 2 2 2 4 2 2" xfId="38598" xr:uid="{00000000-0005-0000-0000-0000C6960000}"/>
    <cellStyle name="常规 3 3 2 2 2 5" xfId="38599" xr:uid="{00000000-0005-0000-0000-0000C7960000}"/>
    <cellStyle name="常规 3 3 2 2 2 5 2" xfId="38600" xr:uid="{00000000-0005-0000-0000-0000C8960000}"/>
    <cellStyle name="常规 3 3 2 2 2 5 2 2" xfId="38601" xr:uid="{00000000-0005-0000-0000-0000C9960000}"/>
    <cellStyle name="常规 3 3 2 2 2 6" xfId="38602" xr:uid="{00000000-0005-0000-0000-0000CA960000}"/>
    <cellStyle name="常规 3 3 2 2 2 7" xfId="38603" xr:uid="{00000000-0005-0000-0000-0000CB960000}"/>
    <cellStyle name="常规 3 3 2 2 2 7 2" xfId="38604" xr:uid="{00000000-0005-0000-0000-0000CC960000}"/>
    <cellStyle name="常规 3 3 2 2 2 7 3" xfId="38605" xr:uid="{00000000-0005-0000-0000-0000CD960000}"/>
    <cellStyle name="常规 3 3 2 2 2 8" xfId="38606" xr:uid="{00000000-0005-0000-0000-0000CE960000}"/>
    <cellStyle name="常规 3 3 2 2 2 8 2" xfId="38607" xr:uid="{00000000-0005-0000-0000-0000CF960000}"/>
    <cellStyle name="常规 3 3 2 2 3" xfId="38608" xr:uid="{00000000-0005-0000-0000-0000D0960000}"/>
    <cellStyle name="常规 3 3 2 2 3 2" xfId="38609" xr:uid="{00000000-0005-0000-0000-0000D1960000}"/>
    <cellStyle name="常规 3 3 2 2 3 2 2" xfId="38610" xr:uid="{00000000-0005-0000-0000-0000D2960000}"/>
    <cellStyle name="常规 3 3 2 2 3 2 3" xfId="38611" xr:uid="{00000000-0005-0000-0000-0000D3960000}"/>
    <cellStyle name="常规 3 3 2 2 3 2 4" xfId="38612" xr:uid="{00000000-0005-0000-0000-0000D4960000}"/>
    <cellStyle name="常规 3 3 2 2 3 2 5" xfId="38613" xr:uid="{00000000-0005-0000-0000-0000D5960000}"/>
    <cellStyle name="常规 3 3 2 2 3 2 5 2" xfId="38614" xr:uid="{00000000-0005-0000-0000-0000D6960000}"/>
    <cellStyle name="常规 3 3 2 2 3 3" xfId="38615" xr:uid="{00000000-0005-0000-0000-0000D7960000}"/>
    <cellStyle name="常规 3 3 2 2 3 3 2" xfId="38616" xr:uid="{00000000-0005-0000-0000-0000D8960000}"/>
    <cellStyle name="常规 3 3 2 2 3 3 2 2" xfId="38617" xr:uid="{00000000-0005-0000-0000-0000D9960000}"/>
    <cellStyle name="常规 3 3 2 2 3 4" xfId="38618" xr:uid="{00000000-0005-0000-0000-0000DA960000}"/>
    <cellStyle name="常规 3 3 2 2 3 4 2" xfId="38619" xr:uid="{00000000-0005-0000-0000-0000DB960000}"/>
    <cellStyle name="常规 3 3 2 2 3 4 2 2" xfId="38620" xr:uid="{00000000-0005-0000-0000-0000DC960000}"/>
    <cellStyle name="常规 3 3 2 2 3 5" xfId="38621" xr:uid="{00000000-0005-0000-0000-0000DD960000}"/>
    <cellStyle name="常规 3 3 2 2 3 5 2" xfId="38622" xr:uid="{00000000-0005-0000-0000-0000DE960000}"/>
    <cellStyle name="常规 3 3 2 2 3 5 3" xfId="38623" xr:uid="{00000000-0005-0000-0000-0000DF960000}"/>
    <cellStyle name="常规 3 3 2 2 3 6" xfId="38624" xr:uid="{00000000-0005-0000-0000-0000E0960000}"/>
    <cellStyle name="常规 3 3 2 2 3 6 2" xfId="38625" xr:uid="{00000000-0005-0000-0000-0000E1960000}"/>
    <cellStyle name="常规 3 3 2 2 3 7" xfId="38626" xr:uid="{00000000-0005-0000-0000-0000E2960000}"/>
    <cellStyle name="常规 3 3 2 2 4" xfId="38627" xr:uid="{00000000-0005-0000-0000-0000E3960000}"/>
    <cellStyle name="常规 3 3 2 2 4 2" xfId="38628" xr:uid="{00000000-0005-0000-0000-0000E4960000}"/>
    <cellStyle name="常规 3 3 2 2 4 3" xfId="38629" xr:uid="{00000000-0005-0000-0000-0000E5960000}"/>
    <cellStyle name="常规 3 3 2 2 4 4" xfId="38630" xr:uid="{00000000-0005-0000-0000-0000E6960000}"/>
    <cellStyle name="常规 3 3 2 2 4 5" xfId="38631" xr:uid="{00000000-0005-0000-0000-0000E7960000}"/>
    <cellStyle name="常规 3 3 2 2 4 5 2" xfId="38632" xr:uid="{00000000-0005-0000-0000-0000E8960000}"/>
    <cellStyle name="常规 3 3 2 2 5" xfId="38633" xr:uid="{00000000-0005-0000-0000-0000E9960000}"/>
    <cellStyle name="常规 3 3 2 2 5 2" xfId="38634" xr:uid="{00000000-0005-0000-0000-0000EA960000}"/>
    <cellStyle name="常规 3 3 2 2 5 2 2" xfId="38635" xr:uid="{00000000-0005-0000-0000-0000EB960000}"/>
    <cellStyle name="常规 3 3 2 2 6" xfId="38636" xr:uid="{00000000-0005-0000-0000-0000EC960000}"/>
    <cellStyle name="常规 3 3 2 2 6 2" xfId="38637" xr:uid="{00000000-0005-0000-0000-0000ED960000}"/>
    <cellStyle name="常规 3 3 2 2 6 2 2" xfId="38638" xr:uid="{00000000-0005-0000-0000-0000EE960000}"/>
    <cellStyle name="常规 3 3 2 2 7" xfId="38639" xr:uid="{00000000-0005-0000-0000-0000EF960000}"/>
    <cellStyle name="常规 3 3 2 2 7 2" xfId="38640" xr:uid="{00000000-0005-0000-0000-0000F0960000}"/>
    <cellStyle name="常规 3 3 2 2 7 2 2" xfId="38641" xr:uid="{00000000-0005-0000-0000-0000F1960000}"/>
    <cellStyle name="常规 3 3 2 2 8" xfId="38642" xr:uid="{00000000-0005-0000-0000-0000F2960000}"/>
    <cellStyle name="常规 3 3 2 2 8 2" xfId="38643" xr:uid="{00000000-0005-0000-0000-0000F3960000}"/>
    <cellStyle name="常规 3 3 2 2 8 3" xfId="38644" xr:uid="{00000000-0005-0000-0000-0000F4960000}"/>
    <cellStyle name="常规 3 3 2 2 9" xfId="38645" xr:uid="{00000000-0005-0000-0000-0000F5960000}"/>
    <cellStyle name="常规 3 3 2 2 9 2" xfId="38646" xr:uid="{00000000-0005-0000-0000-0000F6960000}"/>
    <cellStyle name="常规 3 3 2 3" xfId="38647" xr:uid="{00000000-0005-0000-0000-0000F7960000}"/>
    <cellStyle name="常规 3 3 2 3 2" xfId="38648" xr:uid="{00000000-0005-0000-0000-0000F8960000}"/>
    <cellStyle name="常规 3 3 2 3 2 2" xfId="38649" xr:uid="{00000000-0005-0000-0000-0000F9960000}"/>
    <cellStyle name="常规 3 3 2 3 2 2 2" xfId="38650" xr:uid="{00000000-0005-0000-0000-0000FA960000}"/>
    <cellStyle name="常规 3 3 2 3 2 2 2 2" xfId="38651" xr:uid="{00000000-0005-0000-0000-0000FB960000}"/>
    <cellStyle name="常规 3 3 2 3 2 3" xfId="38652" xr:uid="{00000000-0005-0000-0000-0000FC960000}"/>
    <cellStyle name="常规 3 3 2 3 2 3 2" xfId="38653" xr:uid="{00000000-0005-0000-0000-0000FD960000}"/>
    <cellStyle name="常规 3 3 2 3 2 3 2 2" xfId="38654" xr:uid="{00000000-0005-0000-0000-0000FE960000}"/>
    <cellStyle name="常规 3 3 2 3 2 4" xfId="38655" xr:uid="{00000000-0005-0000-0000-0000FF960000}"/>
    <cellStyle name="常规 3 3 2 3 2 4 2" xfId="38656" xr:uid="{00000000-0005-0000-0000-000000970000}"/>
    <cellStyle name="常规 3 3 2 3 2 4 2 2" xfId="38657" xr:uid="{00000000-0005-0000-0000-000001970000}"/>
    <cellStyle name="常规 3 3 2 3 2 5" xfId="38658" xr:uid="{00000000-0005-0000-0000-000002970000}"/>
    <cellStyle name="常规 3 3 2 3 2 5 2" xfId="38659" xr:uid="{00000000-0005-0000-0000-000003970000}"/>
    <cellStyle name="常规 3 3 2 3 2 5 3" xfId="38660" xr:uid="{00000000-0005-0000-0000-000004970000}"/>
    <cellStyle name="常规 3 3 2 3 2 6" xfId="38661" xr:uid="{00000000-0005-0000-0000-000005970000}"/>
    <cellStyle name="常规 3 3 2 3 3" xfId="38662" xr:uid="{00000000-0005-0000-0000-000006970000}"/>
    <cellStyle name="常规 3 3 2 3 3 2" xfId="38663" xr:uid="{00000000-0005-0000-0000-000007970000}"/>
    <cellStyle name="常规 3 3 2 3 3 2 2" xfId="38664" xr:uid="{00000000-0005-0000-0000-000008970000}"/>
    <cellStyle name="常规 3 3 2 3 3 2 2 2" xfId="38665" xr:uid="{00000000-0005-0000-0000-000009970000}"/>
    <cellStyle name="常规 3 3 2 3 3 3" xfId="38666" xr:uid="{00000000-0005-0000-0000-00000A970000}"/>
    <cellStyle name="常规 3 3 2 3 3 3 2" xfId="38667" xr:uid="{00000000-0005-0000-0000-00000B970000}"/>
    <cellStyle name="常规 3 3 2 3 3 3 2 2" xfId="38668" xr:uid="{00000000-0005-0000-0000-00000C970000}"/>
    <cellStyle name="常规 3 3 2 3 3 4" xfId="38669" xr:uid="{00000000-0005-0000-0000-00000D970000}"/>
    <cellStyle name="常规 3 3 2 3 3 4 2" xfId="38670" xr:uid="{00000000-0005-0000-0000-00000E970000}"/>
    <cellStyle name="常规 3 3 2 3 3 5" xfId="38671" xr:uid="{00000000-0005-0000-0000-00000F970000}"/>
    <cellStyle name="常规 3 3 2 3 4" xfId="38672" xr:uid="{00000000-0005-0000-0000-000010970000}"/>
    <cellStyle name="常规 3 3 2 3 4 2" xfId="38673" xr:uid="{00000000-0005-0000-0000-000011970000}"/>
    <cellStyle name="常规 3 3 2 3 4 2 2" xfId="38674" xr:uid="{00000000-0005-0000-0000-000012970000}"/>
    <cellStyle name="常规 3 3 2 3 5" xfId="38675" xr:uid="{00000000-0005-0000-0000-000013970000}"/>
    <cellStyle name="常规 3 3 2 3 5 2" xfId="38676" xr:uid="{00000000-0005-0000-0000-000014970000}"/>
    <cellStyle name="常规 3 3 2 3 5 2 2" xfId="38677" xr:uid="{00000000-0005-0000-0000-000015970000}"/>
    <cellStyle name="常规 3 3 2 3 6" xfId="38678" xr:uid="{00000000-0005-0000-0000-000016970000}"/>
    <cellStyle name="常规 3 3 2 3 7" xfId="38679" xr:uid="{00000000-0005-0000-0000-000017970000}"/>
    <cellStyle name="常规 3 3 2 3 7 2" xfId="38680" xr:uid="{00000000-0005-0000-0000-000018970000}"/>
    <cellStyle name="常规 3 3 2 3 7 3" xfId="38681" xr:uid="{00000000-0005-0000-0000-000019970000}"/>
    <cellStyle name="常规 3 3 2 3 8" xfId="38682" xr:uid="{00000000-0005-0000-0000-00001A970000}"/>
    <cellStyle name="常规 3 3 2 3 8 2" xfId="38683" xr:uid="{00000000-0005-0000-0000-00001B970000}"/>
    <cellStyle name="常规 3 3 2 4" xfId="38684" xr:uid="{00000000-0005-0000-0000-00001C970000}"/>
    <cellStyle name="常规 3 3 2 4 2" xfId="38685" xr:uid="{00000000-0005-0000-0000-00001D970000}"/>
    <cellStyle name="常规 3 3 2 4 2 2" xfId="38686" xr:uid="{00000000-0005-0000-0000-00001E970000}"/>
    <cellStyle name="常规 3 3 2 4 2 3" xfId="38687" xr:uid="{00000000-0005-0000-0000-00001F970000}"/>
    <cellStyle name="常规 3 3 2 4 2 4" xfId="38688" xr:uid="{00000000-0005-0000-0000-000020970000}"/>
    <cellStyle name="常规 3 3 2 4 2 5" xfId="38689" xr:uid="{00000000-0005-0000-0000-000021970000}"/>
    <cellStyle name="常规 3 3 2 4 2 5 2" xfId="38690" xr:uid="{00000000-0005-0000-0000-000022970000}"/>
    <cellStyle name="常规 3 3 2 4 3" xfId="38691" xr:uid="{00000000-0005-0000-0000-000023970000}"/>
    <cellStyle name="常规 3 3 2 4 3 2" xfId="38692" xr:uid="{00000000-0005-0000-0000-000024970000}"/>
    <cellStyle name="常规 3 3 2 4 3 2 2" xfId="38693" xr:uid="{00000000-0005-0000-0000-000025970000}"/>
    <cellStyle name="常规 3 3 2 4 4" xfId="38694" xr:uid="{00000000-0005-0000-0000-000026970000}"/>
    <cellStyle name="常规 3 3 2 4 4 2" xfId="38695" xr:uid="{00000000-0005-0000-0000-000027970000}"/>
    <cellStyle name="常规 3 3 2 4 4 2 2" xfId="38696" xr:uid="{00000000-0005-0000-0000-000028970000}"/>
    <cellStyle name="常规 3 3 2 4 5" xfId="38697" xr:uid="{00000000-0005-0000-0000-000029970000}"/>
    <cellStyle name="常规 3 3 2 4 5 2" xfId="38698" xr:uid="{00000000-0005-0000-0000-00002A970000}"/>
    <cellStyle name="常规 3 3 2 4 5 3" xfId="38699" xr:uid="{00000000-0005-0000-0000-00002B970000}"/>
    <cellStyle name="常规 3 3 2 4 6" xfId="38700" xr:uid="{00000000-0005-0000-0000-00002C970000}"/>
    <cellStyle name="常规 3 3 2 4 6 2" xfId="38701" xr:uid="{00000000-0005-0000-0000-00002D970000}"/>
    <cellStyle name="常规 3 3 2 4 7" xfId="38702" xr:uid="{00000000-0005-0000-0000-00002E970000}"/>
    <cellStyle name="常规 3 3 2 5" xfId="38703" xr:uid="{00000000-0005-0000-0000-00002F970000}"/>
    <cellStyle name="常规 3 3 2 5 2" xfId="38704" xr:uid="{00000000-0005-0000-0000-000030970000}"/>
    <cellStyle name="常规 3 3 2 5 3" xfId="38705" xr:uid="{00000000-0005-0000-0000-000031970000}"/>
    <cellStyle name="常规 3 3 2 5 4" xfId="38706" xr:uid="{00000000-0005-0000-0000-000032970000}"/>
    <cellStyle name="常规 3 3 2 5 5" xfId="38707" xr:uid="{00000000-0005-0000-0000-000033970000}"/>
    <cellStyle name="常规 3 3 2 5 5 2" xfId="38708" xr:uid="{00000000-0005-0000-0000-000034970000}"/>
    <cellStyle name="常规 3 3 2 6" xfId="38709" xr:uid="{00000000-0005-0000-0000-000035970000}"/>
    <cellStyle name="常规 3 3 2 6 2" xfId="38710" xr:uid="{00000000-0005-0000-0000-000036970000}"/>
    <cellStyle name="常规 3 3 2 6 2 2" xfId="38711" xr:uid="{00000000-0005-0000-0000-000037970000}"/>
    <cellStyle name="常规 3 3 2 7" xfId="38712" xr:uid="{00000000-0005-0000-0000-000038970000}"/>
    <cellStyle name="常规 3 3 2 7 2" xfId="38713" xr:uid="{00000000-0005-0000-0000-000039970000}"/>
    <cellStyle name="常规 3 3 2 7 2 2" xfId="38714" xr:uid="{00000000-0005-0000-0000-00003A970000}"/>
    <cellStyle name="常规 3 3 2 8" xfId="38715" xr:uid="{00000000-0005-0000-0000-00003B970000}"/>
    <cellStyle name="常规 3 3 2 8 2" xfId="38716" xr:uid="{00000000-0005-0000-0000-00003C970000}"/>
    <cellStyle name="常规 3 3 2 8 2 2" xfId="38717" xr:uid="{00000000-0005-0000-0000-00003D970000}"/>
    <cellStyle name="常规 3 3 2 9" xfId="38718" xr:uid="{00000000-0005-0000-0000-00003E970000}"/>
    <cellStyle name="常规 3 3 2 9 2" xfId="38719" xr:uid="{00000000-0005-0000-0000-00003F970000}"/>
    <cellStyle name="常规 3 3 2 9 3" xfId="38720" xr:uid="{00000000-0005-0000-0000-000040970000}"/>
    <cellStyle name="常规 3 3 3" xfId="38721" xr:uid="{00000000-0005-0000-0000-000041970000}"/>
    <cellStyle name="常规 3 3 3 2" xfId="38722" xr:uid="{00000000-0005-0000-0000-000042970000}"/>
    <cellStyle name="常规 3 3 3 2 2" xfId="38723" xr:uid="{00000000-0005-0000-0000-000043970000}"/>
    <cellStyle name="常规 3 3 3 2 2 2" xfId="38724" xr:uid="{00000000-0005-0000-0000-000044970000}"/>
    <cellStyle name="常规 3 3 3 2 2 2 2" xfId="38725" xr:uid="{00000000-0005-0000-0000-000045970000}"/>
    <cellStyle name="常规 3 3 3 2 3" xfId="38726" xr:uid="{00000000-0005-0000-0000-000046970000}"/>
    <cellStyle name="常规 3 3 3 2 3 2" xfId="38727" xr:uid="{00000000-0005-0000-0000-000047970000}"/>
    <cellStyle name="常规 3 3 3 2 3 2 2" xfId="38728" xr:uid="{00000000-0005-0000-0000-000048970000}"/>
    <cellStyle name="常规 3 3 3 2 4" xfId="38729" xr:uid="{00000000-0005-0000-0000-000049970000}"/>
    <cellStyle name="常规 3 3 3 2 4 2" xfId="38730" xr:uid="{00000000-0005-0000-0000-00004A970000}"/>
    <cellStyle name="常规 3 3 3 2 4 2 2" xfId="38731" xr:uid="{00000000-0005-0000-0000-00004B970000}"/>
    <cellStyle name="常规 3 3 3 2 5" xfId="38732" xr:uid="{00000000-0005-0000-0000-00004C970000}"/>
    <cellStyle name="常规 3 3 3 2 5 2" xfId="38733" xr:uid="{00000000-0005-0000-0000-00004D970000}"/>
    <cellStyle name="常规 3 3 3 2 5 3" xfId="38734" xr:uid="{00000000-0005-0000-0000-00004E970000}"/>
    <cellStyle name="常规 3 3 3 2 6" xfId="38735" xr:uid="{00000000-0005-0000-0000-00004F970000}"/>
    <cellStyle name="常规 3 3 3 3" xfId="38736" xr:uid="{00000000-0005-0000-0000-000050970000}"/>
    <cellStyle name="常规 3 3 3 3 2" xfId="38737" xr:uid="{00000000-0005-0000-0000-000051970000}"/>
    <cellStyle name="常规 3 3 3 3 2 2" xfId="38738" xr:uid="{00000000-0005-0000-0000-000052970000}"/>
    <cellStyle name="常规 3 3 3 3 2 2 2" xfId="38739" xr:uid="{00000000-0005-0000-0000-000053970000}"/>
    <cellStyle name="常规 3 3 3 3 3" xfId="38740" xr:uid="{00000000-0005-0000-0000-000054970000}"/>
    <cellStyle name="常规 3 3 3 3 3 2" xfId="38741" xr:uid="{00000000-0005-0000-0000-000055970000}"/>
    <cellStyle name="常规 3 3 3 3 3 2 2" xfId="38742" xr:uid="{00000000-0005-0000-0000-000056970000}"/>
    <cellStyle name="常规 3 3 3 3 4" xfId="38743" xr:uid="{00000000-0005-0000-0000-000057970000}"/>
    <cellStyle name="常规 3 3 3 3 4 2" xfId="38744" xr:uid="{00000000-0005-0000-0000-000058970000}"/>
    <cellStyle name="常规 3 3 3 3 5" xfId="38745" xr:uid="{00000000-0005-0000-0000-000059970000}"/>
    <cellStyle name="常规 3 3 3 4" xfId="38746" xr:uid="{00000000-0005-0000-0000-00005A970000}"/>
    <cellStyle name="常规 3 3 3 4 2" xfId="38747" xr:uid="{00000000-0005-0000-0000-00005B970000}"/>
    <cellStyle name="常规 3 3 3 4 2 2" xfId="38748" xr:uid="{00000000-0005-0000-0000-00005C970000}"/>
    <cellStyle name="常规 3 3 3 5" xfId="38749" xr:uid="{00000000-0005-0000-0000-00005D970000}"/>
    <cellStyle name="常规 3 3 3 5 2" xfId="38750" xr:uid="{00000000-0005-0000-0000-00005E970000}"/>
    <cellStyle name="常规 3 3 3 5 2 2" xfId="38751" xr:uid="{00000000-0005-0000-0000-00005F970000}"/>
    <cellStyle name="常规 3 3 3 6" xfId="38752" xr:uid="{00000000-0005-0000-0000-000060970000}"/>
    <cellStyle name="常规 3 3 3 7" xfId="38753" xr:uid="{00000000-0005-0000-0000-000061970000}"/>
    <cellStyle name="常规 3 3 3 7 2" xfId="38754" xr:uid="{00000000-0005-0000-0000-000062970000}"/>
    <cellStyle name="常规 3 3 3 7 3" xfId="38755" xr:uid="{00000000-0005-0000-0000-000063970000}"/>
    <cellStyle name="常规 3 3 3 8" xfId="38756" xr:uid="{00000000-0005-0000-0000-000064970000}"/>
    <cellStyle name="常规 3 3 3 8 2" xfId="38757" xr:uid="{00000000-0005-0000-0000-000065970000}"/>
    <cellStyle name="常规 3 3 4" xfId="38758" xr:uid="{00000000-0005-0000-0000-000066970000}"/>
    <cellStyle name="常规 3 3 4 2" xfId="38759" xr:uid="{00000000-0005-0000-0000-000067970000}"/>
    <cellStyle name="常规 3 3 4 2 2" xfId="38760" xr:uid="{00000000-0005-0000-0000-000068970000}"/>
    <cellStyle name="常规 3 3 4 2 2 2" xfId="38761" xr:uid="{00000000-0005-0000-0000-000069970000}"/>
    <cellStyle name="常规 3 3 4 2 2 2 2" xfId="38762" xr:uid="{00000000-0005-0000-0000-00006A970000}"/>
    <cellStyle name="常规 3 3 4 2 3" xfId="38763" xr:uid="{00000000-0005-0000-0000-00006B970000}"/>
    <cellStyle name="常规 3 3 4 2 3 2" xfId="38764" xr:uid="{00000000-0005-0000-0000-00006C970000}"/>
    <cellStyle name="常规 3 3 4 2 3 2 2" xfId="38765" xr:uid="{00000000-0005-0000-0000-00006D970000}"/>
    <cellStyle name="常规 3 3 4 2 4" xfId="38766" xr:uid="{00000000-0005-0000-0000-00006E970000}"/>
    <cellStyle name="常规 3 3 4 2 4 2" xfId="38767" xr:uid="{00000000-0005-0000-0000-00006F970000}"/>
    <cellStyle name="常规 3 3 4 2 4 2 2" xfId="38768" xr:uid="{00000000-0005-0000-0000-000070970000}"/>
    <cellStyle name="常规 3 3 4 2 5" xfId="38769" xr:uid="{00000000-0005-0000-0000-000071970000}"/>
    <cellStyle name="常规 3 3 4 2 5 2" xfId="38770" xr:uid="{00000000-0005-0000-0000-000072970000}"/>
    <cellStyle name="常规 3 3 4 2 5 3" xfId="38771" xr:uid="{00000000-0005-0000-0000-000073970000}"/>
    <cellStyle name="常规 3 3 4 2 6" xfId="38772" xr:uid="{00000000-0005-0000-0000-000074970000}"/>
    <cellStyle name="常规 3 3 4 3" xfId="38773" xr:uid="{00000000-0005-0000-0000-000075970000}"/>
    <cellStyle name="常规 3 3 4 3 2" xfId="38774" xr:uid="{00000000-0005-0000-0000-000076970000}"/>
    <cellStyle name="常规 3 3 4 3 2 2" xfId="38775" xr:uid="{00000000-0005-0000-0000-000077970000}"/>
    <cellStyle name="常规 3 3 4 4" xfId="38776" xr:uid="{00000000-0005-0000-0000-000078970000}"/>
    <cellStyle name="常规 3 3 4 4 2" xfId="38777" xr:uid="{00000000-0005-0000-0000-000079970000}"/>
    <cellStyle name="常规 3 3 4 4 2 2" xfId="38778" xr:uid="{00000000-0005-0000-0000-00007A970000}"/>
    <cellStyle name="常规 3 3 4 5" xfId="38779" xr:uid="{00000000-0005-0000-0000-00007B970000}"/>
    <cellStyle name="常规 3 3 4 5 2" xfId="38780" xr:uid="{00000000-0005-0000-0000-00007C970000}"/>
    <cellStyle name="常规 3 3 4 5 2 2" xfId="38781" xr:uid="{00000000-0005-0000-0000-00007D970000}"/>
    <cellStyle name="常规 3 3 4 6" xfId="38782" xr:uid="{00000000-0005-0000-0000-00007E970000}"/>
    <cellStyle name="常规 3 3 4 7" xfId="38783" xr:uid="{00000000-0005-0000-0000-00007F970000}"/>
    <cellStyle name="常规 3 3 4 7 2" xfId="38784" xr:uid="{00000000-0005-0000-0000-000080970000}"/>
    <cellStyle name="常规 3 3 4 7 3" xfId="38785" xr:uid="{00000000-0005-0000-0000-000081970000}"/>
    <cellStyle name="常规 3 3 4 8" xfId="38786" xr:uid="{00000000-0005-0000-0000-000082970000}"/>
    <cellStyle name="常规 3 3 4 8 2" xfId="38787" xr:uid="{00000000-0005-0000-0000-000083970000}"/>
    <cellStyle name="常规 3 3 5" xfId="38788" xr:uid="{00000000-0005-0000-0000-000084970000}"/>
    <cellStyle name="常规 3 3 5 2" xfId="38789" xr:uid="{00000000-0005-0000-0000-000085970000}"/>
    <cellStyle name="常规 3 3 5 2 2" xfId="38790" xr:uid="{00000000-0005-0000-0000-000086970000}"/>
    <cellStyle name="常规 3 3 5 2 3" xfId="38791" xr:uid="{00000000-0005-0000-0000-000087970000}"/>
    <cellStyle name="常规 3 3 5 2 4" xfId="38792" xr:uid="{00000000-0005-0000-0000-000088970000}"/>
    <cellStyle name="常规 3 3 5 2 4 2" xfId="38793" xr:uid="{00000000-0005-0000-0000-000089970000}"/>
    <cellStyle name="常规 3 3 5 2 4 3" xfId="38794" xr:uid="{00000000-0005-0000-0000-00008A970000}"/>
    <cellStyle name="常规 3 3 5 2 5" xfId="38795" xr:uid="{00000000-0005-0000-0000-00008B970000}"/>
    <cellStyle name="常规 3 3 5 2 5 2" xfId="38796" xr:uid="{00000000-0005-0000-0000-00008C970000}"/>
    <cellStyle name="常规 3 3 5 3" xfId="38797" xr:uid="{00000000-0005-0000-0000-00008D970000}"/>
    <cellStyle name="常规 3 3 5 3 2" xfId="38798" xr:uid="{00000000-0005-0000-0000-00008E970000}"/>
    <cellStyle name="常规 3 3 5 3 2 2" xfId="38799" xr:uid="{00000000-0005-0000-0000-00008F970000}"/>
    <cellStyle name="常规 3 3 5 4" xfId="38800" xr:uid="{00000000-0005-0000-0000-000090970000}"/>
    <cellStyle name="常规 3 3 5 4 2" xfId="38801" xr:uid="{00000000-0005-0000-0000-000091970000}"/>
    <cellStyle name="常规 3 3 5 4 2 2" xfId="38802" xr:uid="{00000000-0005-0000-0000-000092970000}"/>
    <cellStyle name="常规 3 3 5 5" xfId="38803" xr:uid="{00000000-0005-0000-0000-000093970000}"/>
    <cellStyle name="常规 3 3 5 6" xfId="38804" xr:uid="{00000000-0005-0000-0000-000094970000}"/>
    <cellStyle name="常规 3 3 5 6 2" xfId="38805" xr:uid="{00000000-0005-0000-0000-000095970000}"/>
    <cellStyle name="常规 3 3 5 6 3" xfId="38806" xr:uid="{00000000-0005-0000-0000-000096970000}"/>
    <cellStyle name="常规 3 3 5 7" xfId="38807" xr:uid="{00000000-0005-0000-0000-000097970000}"/>
    <cellStyle name="常规 3 3 5 7 2" xfId="38808" xr:uid="{00000000-0005-0000-0000-000098970000}"/>
    <cellStyle name="常规 3 3 6" xfId="38809" xr:uid="{00000000-0005-0000-0000-000099970000}"/>
    <cellStyle name="常规 3 3 6 2" xfId="38810" xr:uid="{00000000-0005-0000-0000-00009A970000}"/>
    <cellStyle name="常规 3 3 6 2 2" xfId="38811" xr:uid="{00000000-0005-0000-0000-00009B970000}"/>
    <cellStyle name="常规 3 3 6 2 2 2" xfId="38812" xr:uid="{00000000-0005-0000-0000-00009C970000}"/>
    <cellStyle name="常规 3 3 6 2 2 2 2" xfId="38813" xr:uid="{00000000-0005-0000-0000-00009D970000}"/>
    <cellStyle name="常规 3 3 6 2 3" xfId="38814" xr:uid="{00000000-0005-0000-0000-00009E970000}"/>
    <cellStyle name="常规 3 3 6 2 3 2" xfId="38815" xr:uid="{00000000-0005-0000-0000-00009F970000}"/>
    <cellStyle name="常规 3 3 6 2 4" xfId="38816" xr:uid="{00000000-0005-0000-0000-0000A0970000}"/>
    <cellStyle name="常规 3 3 6 2 4 2" xfId="38817" xr:uid="{00000000-0005-0000-0000-0000A1970000}"/>
    <cellStyle name="常规 3 3 6 2 5" xfId="38818" xr:uid="{00000000-0005-0000-0000-0000A2970000}"/>
    <cellStyle name="常规 3 3 6 3" xfId="38819" xr:uid="{00000000-0005-0000-0000-0000A3970000}"/>
    <cellStyle name="常规 3 3 6 4" xfId="38820" xr:uid="{00000000-0005-0000-0000-0000A4970000}"/>
    <cellStyle name="常规 3 3 6 4 2" xfId="38821" xr:uid="{00000000-0005-0000-0000-0000A5970000}"/>
    <cellStyle name="常规 3 3 6 4 3" xfId="38822" xr:uid="{00000000-0005-0000-0000-0000A6970000}"/>
    <cellStyle name="常规 3 3 6 5" xfId="38823" xr:uid="{00000000-0005-0000-0000-0000A7970000}"/>
    <cellStyle name="常规 3 3 6 5 2" xfId="38824" xr:uid="{00000000-0005-0000-0000-0000A8970000}"/>
    <cellStyle name="常规 3 3 7" xfId="38825" xr:uid="{00000000-0005-0000-0000-0000A9970000}"/>
    <cellStyle name="常规 3 3 7 2" xfId="38826" xr:uid="{00000000-0005-0000-0000-0000AA970000}"/>
    <cellStyle name="常规 3 3 7 2 2" xfId="38827" xr:uid="{00000000-0005-0000-0000-0000AB970000}"/>
    <cellStyle name="常规 3 3 7 2 2 2" xfId="38828" xr:uid="{00000000-0005-0000-0000-0000AC970000}"/>
    <cellStyle name="常规 3 3 7 3" xfId="38829" xr:uid="{00000000-0005-0000-0000-0000AD970000}"/>
    <cellStyle name="常规 3 3 7 3 2" xfId="38830" xr:uid="{00000000-0005-0000-0000-0000AE970000}"/>
    <cellStyle name="常规 3 3 7 3 2 2" xfId="38831" xr:uid="{00000000-0005-0000-0000-0000AF970000}"/>
    <cellStyle name="常规 3 3 7 4" xfId="38832" xr:uid="{00000000-0005-0000-0000-0000B0970000}"/>
    <cellStyle name="常规 3 3 7 4 2" xfId="38833" xr:uid="{00000000-0005-0000-0000-0000B1970000}"/>
    <cellStyle name="常规 3 3 7 5" xfId="38834" xr:uid="{00000000-0005-0000-0000-0000B2970000}"/>
    <cellStyle name="常规 3 3 8" xfId="38835" xr:uid="{00000000-0005-0000-0000-0000B3970000}"/>
    <cellStyle name="常规 3 3 8 2" xfId="38836" xr:uid="{00000000-0005-0000-0000-0000B4970000}"/>
    <cellStyle name="常规 3 3 8 2 2" xfId="38837" xr:uid="{00000000-0005-0000-0000-0000B5970000}"/>
    <cellStyle name="常规 3 3 9" xfId="38838" xr:uid="{00000000-0005-0000-0000-0000B6970000}"/>
    <cellStyle name="常规 3 4" xfId="38839" xr:uid="{00000000-0005-0000-0000-0000B7970000}"/>
    <cellStyle name="常规 3 4 10" xfId="38840" xr:uid="{00000000-0005-0000-0000-0000B8970000}"/>
    <cellStyle name="常规 3 4 10 2" xfId="38841" xr:uid="{00000000-0005-0000-0000-0000B9970000}"/>
    <cellStyle name="常规 3 4 10 3" xfId="38842" xr:uid="{00000000-0005-0000-0000-0000BA970000}"/>
    <cellStyle name="常规 3 4 11" xfId="38843" xr:uid="{00000000-0005-0000-0000-0000BB970000}"/>
    <cellStyle name="常规 3 4 11 2" xfId="38844" xr:uid="{00000000-0005-0000-0000-0000BC970000}"/>
    <cellStyle name="常规 3 4 2" xfId="38845" xr:uid="{00000000-0005-0000-0000-0000BD970000}"/>
    <cellStyle name="常规 3 4 2 10" xfId="38846" xr:uid="{00000000-0005-0000-0000-0000BE970000}"/>
    <cellStyle name="常规 3 4 2 10 2" xfId="38847" xr:uid="{00000000-0005-0000-0000-0000BF970000}"/>
    <cellStyle name="常规 3 4 2 2" xfId="38848" xr:uid="{00000000-0005-0000-0000-0000C0970000}"/>
    <cellStyle name="常规 3 4 2 2 2" xfId="38849" xr:uid="{00000000-0005-0000-0000-0000C1970000}"/>
    <cellStyle name="常规 3 4 2 2 2 2" xfId="38850" xr:uid="{00000000-0005-0000-0000-0000C2970000}"/>
    <cellStyle name="常规 3 4 2 2 2 2 2" xfId="38851" xr:uid="{00000000-0005-0000-0000-0000C3970000}"/>
    <cellStyle name="常规 3 4 2 2 2 2 2 2" xfId="38852" xr:uid="{00000000-0005-0000-0000-0000C4970000}"/>
    <cellStyle name="常规 3 4 2 2 2 2 2 2 2" xfId="38853" xr:uid="{00000000-0005-0000-0000-0000C5970000}"/>
    <cellStyle name="常规 3 4 2 2 2 2 3" xfId="38854" xr:uid="{00000000-0005-0000-0000-0000C6970000}"/>
    <cellStyle name="常规 3 4 2 2 2 2 3 2" xfId="38855" xr:uid="{00000000-0005-0000-0000-0000C7970000}"/>
    <cellStyle name="常规 3 4 2 2 2 2 3 2 2" xfId="38856" xr:uid="{00000000-0005-0000-0000-0000C8970000}"/>
    <cellStyle name="常规 3 4 2 2 2 2 4" xfId="38857" xr:uid="{00000000-0005-0000-0000-0000C9970000}"/>
    <cellStyle name="常规 3 4 2 2 2 2 4 2" xfId="38858" xr:uid="{00000000-0005-0000-0000-0000CA970000}"/>
    <cellStyle name="常规 3 4 2 2 2 2 4 2 2" xfId="38859" xr:uid="{00000000-0005-0000-0000-0000CB970000}"/>
    <cellStyle name="常规 3 4 2 2 2 2 5" xfId="38860" xr:uid="{00000000-0005-0000-0000-0000CC970000}"/>
    <cellStyle name="常规 3 4 2 2 2 2 5 2" xfId="38861" xr:uid="{00000000-0005-0000-0000-0000CD970000}"/>
    <cellStyle name="常规 3 4 2 2 2 2 5 3" xfId="38862" xr:uid="{00000000-0005-0000-0000-0000CE970000}"/>
    <cellStyle name="常规 3 4 2 2 2 2 6" xfId="38863" xr:uid="{00000000-0005-0000-0000-0000CF970000}"/>
    <cellStyle name="常规 3 4 2 2 2 3" xfId="38864" xr:uid="{00000000-0005-0000-0000-0000D0970000}"/>
    <cellStyle name="常规 3 4 2 2 2 3 2" xfId="38865" xr:uid="{00000000-0005-0000-0000-0000D1970000}"/>
    <cellStyle name="常规 3 4 2 2 2 3 2 2" xfId="38866" xr:uid="{00000000-0005-0000-0000-0000D2970000}"/>
    <cellStyle name="常规 3 4 2 2 2 3 2 2 2" xfId="38867" xr:uid="{00000000-0005-0000-0000-0000D3970000}"/>
    <cellStyle name="常规 3 4 2 2 2 3 3" xfId="38868" xr:uid="{00000000-0005-0000-0000-0000D4970000}"/>
    <cellStyle name="常规 3 4 2 2 2 3 3 2" xfId="38869" xr:uid="{00000000-0005-0000-0000-0000D5970000}"/>
    <cellStyle name="常规 3 4 2 2 2 3 3 2 2" xfId="38870" xr:uid="{00000000-0005-0000-0000-0000D6970000}"/>
    <cellStyle name="常规 3 4 2 2 2 3 4" xfId="38871" xr:uid="{00000000-0005-0000-0000-0000D7970000}"/>
    <cellStyle name="常规 3 4 2 2 2 3 4 2" xfId="38872" xr:uid="{00000000-0005-0000-0000-0000D8970000}"/>
    <cellStyle name="常规 3 4 2 2 2 3 5" xfId="38873" xr:uid="{00000000-0005-0000-0000-0000D9970000}"/>
    <cellStyle name="常规 3 4 2 2 2 4" xfId="38874" xr:uid="{00000000-0005-0000-0000-0000DA970000}"/>
    <cellStyle name="常规 3 4 2 2 2 4 2" xfId="38875" xr:uid="{00000000-0005-0000-0000-0000DB970000}"/>
    <cellStyle name="常规 3 4 2 2 2 4 2 2" xfId="38876" xr:uid="{00000000-0005-0000-0000-0000DC970000}"/>
    <cellStyle name="常规 3 4 2 2 2 5" xfId="38877" xr:uid="{00000000-0005-0000-0000-0000DD970000}"/>
    <cellStyle name="常规 3 4 2 2 2 5 2" xfId="38878" xr:uid="{00000000-0005-0000-0000-0000DE970000}"/>
    <cellStyle name="常规 3 4 2 2 2 5 2 2" xfId="38879" xr:uid="{00000000-0005-0000-0000-0000DF970000}"/>
    <cellStyle name="常规 3 4 2 2 2 6" xfId="38880" xr:uid="{00000000-0005-0000-0000-0000E0970000}"/>
    <cellStyle name="常规 3 4 2 2 2 7" xfId="38881" xr:uid="{00000000-0005-0000-0000-0000E1970000}"/>
    <cellStyle name="常规 3 4 2 2 2 7 2" xfId="38882" xr:uid="{00000000-0005-0000-0000-0000E2970000}"/>
    <cellStyle name="常规 3 4 2 2 2 7 3" xfId="38883" xr:uid="{00000000-0005-0000-0000-0000E3970000}"/>
    <cellStyle name="常规 3 4 2 2 2 8" xfId="38884" xr:uid="{00000000-0005-0000-0000-0000E4970000}"/>
    <cellStyle name="常规 3 4 2 2 2 8 2" xfId="38885" xr:uid="{00000000-0005-0000-0000-0000E5970000}"/>
    <cellStyle name="常规 3 4 2 2 3" xfId="38886" xr:uid="{00000000-0005-0000-0000-0000E6970000}"/>
    <cellStyle name="常规 3 4 2 2 3 2" xfId="38887" xr:uid="{00000000-0005-0000-0000-0000E7970000}"/>
    <cellStyle name="常规 3 4 2 2 3 2 2" xfId="38888" xr:uid="{00000000-0005-0000-0000-0000E8970000}"/>
    <cellStyle name="常规 3 4 2 2 3 2 3" xfId="38889" xr:uid="{00000000-0005-0000-0000-0000E9970000}"/>
    <cellStyle name="常规 3 4 2 2 3 2 4" xfId="38890" xr:uid="{00000000-0005-0000-0000-0000EA970000}"/>
    <cellStyle name="常规 3 4 2 2 3 2 5" xfId="38891" xr:uid="{00000000-0005-0000-0000-0000EB970000}"/>
    <cellStyle name="常规 3 4 2 2 3 2 5 2" xfId="38892" xr:uid="{00000000-0005-0000-0000-0000EC970000}"/>
    <cellStyle name="常规 3 4 2 2 3 3" xfId="38893" xr:uid="{00000000-0005-0000-0000-0000ED970000}"/>
    <cellStyle name="常规 3 4 2 2 3 3 2" xfId="38894" xr:uid="{00000000-0005-0000-0000-0000EE970000}"/>
    <cellStyle name="常规 3 4 2 2 3 3 2 2" xfId="38895" xr:uid="{00000000-0005-0000-0000-0000EF970000}"/>
    <cellStyle name="常规 3 4 2 2 3 4" xfId="38896" xr:uid="{00000000-0005-0000-0000-0000F0970000}"/>
    <cellStyle name="常规 3 4 2 2 3 4 2" xfId="38897" xr:uid="{00000000-0005-0000-0000-0000F1970000}"/>
    <cellStyle name="常规 3 4 2 2 3 4 2 2" xfId="38898" xr:uid="{00000000-0005-0000-0000-0000F2970000}"/>
    <cellStyle name="常规 3 4 2 2 3 5" xfId="38899" xr:uid="{00000000-0005-0000-0000-0000F3970000}"/>
    <cellStyle name="常规 3 4 2 2 3 5 2" xfId="38900" xr:uid="{00000000-0005-0000-0000-0000F4970000}"/>
    <cellStyle name="常规 3 4 2 2 3 5 3" xfId="38901" xr:uid="{00000000-0005-0000-0000-0000F5970000}"/>
    <cellStyle name="常规 3 4 2 2 3 6" xfId="38902" xr:uid="{00000000-0005-0000-0000-0000F6970000}"/>
    <cellStyle name="常规 3 4 2 2 3 6 2" xfId="38903" xr:uid="{00000000-0005-0000-0000-0000F7970000}"/>
    <cellStyle name="常规 3 4 2 2 3 7" xfId="38904" xr:uid="{00000000-0005-0000-0000-0000F8970000}"/>
    <cellStyle name="常规 3 4 2 2 4" xfId="38905" xr:uid="{00000000-0005-0000-0000-0000F9970000}"/>
    <cellStyle name="常规 3 4 2 2 4 2" xfId="38906" xr:uid="{00000000-0005-0000-0000-0000FA970000}"/>
    <cellStyle name="常规 3 4 2 2 4 3" xfId="38907" xr:uid="{00000000-0005-0000-0000-0000FB970000}"/>
    <cellStyle name="常规 3 4 2 2 4 4" xfId="38908" xr:uid="{00000000-0005-0000-0000-0000FC970000}"/>
    <cellStyle name="常规 3 4 2 2 4 5" xfId="38909" xr:uid="{00000000-0005-0000-0000-0000FD970000}"/>
    <cellStyle name="常规 3 4 2 2 4 5 2" xfId="38910" xr:uid="{00000000-0005-0000-0000-0000FE970000}"/>
    <cellStyle name="常规 3 4 2 2 5" xfId="38911" xr:uid="{00000000-0005-0000-0000-0000FF970000}"/>
    <cellStyle name="常规 3 4 2 2 5 2" xfId="38912" xr:uid="{00000000-0005-0000-0000-000000980000}"/>
    <cellStyle name="常规 3 4 2 2 5 2 2" xfId="38913" xr:uid="{00000000-0005-0000-0000-000001980000}"/>
    <cellStyle name="常规 3 4 2 2 6" xfId="38914" xr:uid="{00000000-0005-0000-0000-000002980000}"/>
    <cellStyle name="常规 3 4 2 2 6 2" xfId="38915" xr:uid="{00000000-0005-0000-0000-000003980000}"/>
    <cellStyle name="常规 3 4 2 2 6 2 2" xfId="38916" xr:uid="{00000000-0005-0000-0000-000004980000}"/>
    <cellStyle name="常规 3 4 2 2 7" xfId="38917" xr:uid="{00000000-0005-0000-0000-000005980000}"/>
    <cellStyle name="常规 3 4 2 2 7 2" xfId="38918" xr:uid="{00000000-0005-0000-0000-000006980000}"/>
    <cellStyle name="常规 3 4 2 2 7 2 2" xfId="38919" xr:uid="{00000000-0005-0000-0000-000007980000}"/>
    <cellStyle name="常规 3 4 2 2 8" xfId="38920" xr:uid="{00000000-0005-0000-0000-000008980000}"/>
    <cellStyle name="常规 3 4 2 2 8 2" xfId="38921" xr:uid="{00000000-0005-0000-0000-000009980000}"/>
    <cellStyle name="常规 3 4 2 2 8 3" xfId="38922" xr:uid="{00000000-0005-0000-0000-00000A980000}"/>
    <cellStyle name="常规 3 4 2 2 9" xfId="38923" xr:uid="{00000000-0005-0000-0000-00000B980000}"/>
    <cellStyle name="常规 3 4 2 2 9 2" xfId="38924" xr:uid="{00000000-0005-0000-0000-00000C980000}"/>
    <cellStyle name="常规 3 4 2 3" xfId="38925" xr:uid="{00000000-0005-0000-0000-00000D980000}"/>
    <cellStyle name="常规 3 4 2 3 2" xfId="38926" xr:uid="{00000000-0005-0000-0000-00000E980000}"/>
    <cellStyle name="常规 3 4 2 3 2 2" xfId="38927" xr:uid="{00000000-0005-0000-0000-00000F980000}"/>
    <cellStyle name="常规 3 4 2 3 2 2 2" xfId="38928" xr:uid="{00000000-0005-0000-0000-000010980000}"/>
    <cellStyle name="常规 3 4 2 3 2 2 2 2" xfId="38929" xr:uid="{00000000-0005-0000-0000-000011980000}"/>
    <cellStyle name="常规 3 4 2 3 2 3" xfId="38930" xr:uid="{00000000-0005-0000-0000-000012980000}"/>
    <cellStyle name="常规 3 4 2 3 2 3 2" xfId="38931" xr:uid="{00000000-0005-0000-0000-000013980000}"/>
    <cellStyle name="常规 3 4 2 3 2 3 2 2" xfId="38932" xr:uid="{00000000-0005-0000-0000-000014980000}"/>
    <cellStyle name="常规 3 4 2 3 2 4" xfId="38933" xr:uid="{00000000-0005-0000-0000-000015980000}"/>
    <cellStyle name="常规 3 4 2 3 2 4 2" xfId="38934" xr:uid="{00000000-0005-0000-0000-000016980000}"/>
    <cellStyle name="常规 3 4 2 3 2 4 2 2" xfId="38935" xr:uid="{00000000-0005-0000-0000-000017980000}"/>
    <cellStyle name="常规 3 4 2 3 2 5" xfId="38936" xr:uid="{00000000-0005-0000-0000-000018980000}"/>
    <cellStyle name="常规 3 4 2 3 2 5 2" xfId="38937" xr:uid="{00000000-0005-0000-0000-000019980000}"/>
    <cellStyle name="常规 3 4 2 3 2 5 3" xfId="38938" xr:uid="{00000000-0005-0000-0000-00001A980000}"/>
    <cellStyle name="常规 3 4 2 3 2 6" xfId="38939" xr:uid="{00000000-0005-0000-0000-00001B980000}"/>
    <cellStyle name="常规 3 4 2 3 3" xfId="38940" xr:uid="{00000000-0005-0000-0000-00001C980000}"/>
    <cellStyle name="常规 3 4 2 3 3 2" xfId="38941" xr:uid="{00000000-0005-0000-0000-00001D980000}"/>
    <cellStyle name="常规 3 4 2 3 3 2 2" xfId="38942" xr:uid="{00000000-0005-0000-0000-00001E980000}"/>
    <cellStyle name="常规 3 4 2 3 3 2 2 2" xfId="38943" xr:uid="{00000000-0005-0000-0000-00001F980000}"/>
    <cellStyle name="常规 3 4 2 3 3 3" xfId="38944" xr:uid="{00000000-0005-0000-0000-000020980000}"/>
    <cellStyle name="常规 3 4 2 3 3 3 2" xfId="38945" xr:uid="{00000000-0005-0000-0000-000021980000}"/>
    <cellStyle name="常规 3 4 2 3 3 3 2 2" xfId="38946" xr:uid="{00000000-0005-0000-0000-000022980000}"/>
    <cellStyle name="常规 3 4 2 3 3 4" xfId="38947" xr:uid="{00000000-0005-0000-0000-000023980000}"/>
    <cellStyle name="常规 3 4 2 3 3 4 2" xfId="38948" xr:uid="{00000000-0005-0000-0000-000024980000}"/>
    <cellStyle name="常规 3 4 2 3 3 5" xfId="38949" xr:uid="{00000000-0005-0000-0000-000025980000}"/>
    <cellStyle name="常规 3 4 2 3 4" xfId="38950" xr:uid="{00000000-0005-0000-0000-000026980000}"/>
    <cellStyle name="常规 3 4 2 3 4 2" xfId="38951" xr:uid="{00000000-0005-0000-0000-000027980000}"/>
    <cellStyle name="常规 3 4 2 3 4 2 2" xfId="38952" xr:uid="{00000000-0005-0000-0000-000028980000}"/>
    <cellStyle name="常规 3 4 2 3 5" xfId="38953" xr:uid="{00000000-0005-0000-0000-000029980000}"/>
    <cellStyle name="常规 3 4 2 3 5 2" xfId="38954" xr:uid="{00000000-0005-0000-0000-00002A980000}"/>
    <cellStyle name="常规 3 4 2 3 5 2 2" xfId="38955" xr:uid="{00000000-0005-0000-0000-00002B980000}"/>
    <cellStyle name="常规 3 4 2 3 6" xfId="38956" xr:uid="{00000000-0005-0000-0000-00002C980000}"/>
    <cellStyle name="常规 3 4 2 3 7" xfId="38957" xr:uid="{00000000-0005-0000-0000-00002D980000}"/>
    <cellStyle name="常规 3 4 2 3 7 2" xfId="38958" xr:uid="{00000000-0005-0000-0000-00002E980000}"/>
    <cellStyle name="常规 3 4 2 3 7 3" xfId="38959" xr:uid="{00000000-0005-0000-0000-00002F980000}"/>
    <cellStyle name="常规 3 4 2 3 8" xfId="38960" xr:uid="{00000000-0005-0000-0000-000030980000}"/>
    <cellStyle name="常规 3 4 2 3 8 2" xfId="38961" xr:uid="{00000000-0005-0000-0000-000031980000}"/>
    <cellStyle name="常规 3 4 2 4" xfId="38962" xr:uid="{00000000-0005-0000-0000-000032980000}"/>
    <cellStyle name="常规 3 4 2 4 2" xfId="38963" xr:uid="{00000000-0005-0000-0000-000033980000}"/>
    <cellStyle name="常规 3 4 2 4 2 2" xfId="38964" xr:uid="{00000000-0005-0000-0000-000034980000}"/>
    <cellStyle name="常规 3 4 2 4 2 3" xfId="38965" xr:uid="{00000000-0005-0000-0000-000035980000}"/>
    <cellStyle name="常规 3 4 2 4 2 4" xfId="38966" xr:uid="{00000000-0005-0000-0000-000036980000}"/>
    <cellStyle name="常规 3 4 2 4 2 5" xfId="38967" xr:uid="{00000000-0005-0000-0000-000037980000}"/>
    <cellStyle name="常规 3 4 2 4 2 5 2" xfId="38968" xr:uid="{00000000-0005-0000-0000-000038980000}"/>
    <cellStyle name="常规 3 4 2 4 3" xfId="38969" xr:uid="{00000000-0005-0000-0000-000039980000}"/>
    <cellStyle name="常规 3 4 2 4 3 2" xfId="38970" xr:uid="{00000000-0005-0000-0000-00003A980000}"/>
    <cellStyle name="常规 3 4 2 4 3 2 2" xfId="38971" xr:uid="{00000000-0005-0000-0000-00003B980000}"/>
    <cellStyle name="常规 3 4 2 4 4" xfId="38972" xr:uid="{00000000-0005-0000-0000-00003C980000}"/>
    <cellStyle name="常规 3 4 2 4 4 2" xfId="38973" xr:uid="{00000000-0005-0000-0000-00003D980000}"/>
    <cellStyle name="常规 3 4 2 4 4 2 2" xfId="38974" xr:uid="{00000000-0005-0000-0000-00003E980000}"/>
    <cellStyle name="常规 3 4 2 4 5" xfId="38975" xr:uid="{00000000-0005-0000-0000-00003F980000}"/>
    <cellStyle name="常规 3 4 2 4 5 2" xfId="38976" xr:uid="{00000000-0005-0000-0000-000040980000}"/>
    <cellStyle name="常规 3 4 2 4 5 3" xfId="38977" xr:uid="{00000000-0005-0000-0000-000041980000}"/>
    <cellStyle name="常规 3 4 2 4 6" xfId="38978" xr:uid="{00000000-0005-0000-0000-000042980000}"/>
    <cellStyle name="常规 3 4 2 4 6 2" xfId="38979" xr:uid="{00000000-0005-0000-0000-000043980000}"/>
    <cellStyle name="常规 3 4 2 4 7" xfId="38980" xr:uid="{00000000-0005-0000-0000-000044980000}"/>
    <cellStyle name="常规 3 4 2 5" xfId="38981" xr:uid="{00000000-0005-0000-0000-000045980000}"/>
    <cellStyle name="常规 3 4 2 5 2" xfId="38982" xr:uid="{00000000-0005-0000-0000-000046980000}"/>
    <cellStyle name="常规 3 4 2 5 3" xfId="38983" xr:uid="{00000000-0005-0000-0000-000047980000}"/>
    <cellStyle name="常规 3 4 2 5 4" xfId="38984" xr:uid="{00000000-0005-0000-0000-000048980000}"/>
    <cellStyle name="常规 3 4 2 5 5" xfId="38985" xr:uid="{00000000-0005-0000-0000-000049980000}"/>
    <cellStyle name="常规 3 4 2 5 5 2" xfId="38986" xr:uid="{00000000-0005-0000-0000-00004A980000}"/>
    <cellStyle name="常规 3 4 2 6" xfId="38987" xr:uid="{00000000-0005-0000-0000-00004B980000}"/>
    <cellStyle name="常规 3 4 2 6 2" xfId="38988" xr:uid="{00000000-0005-0000-0000-00004C980000}"/>
    <cellStyle name="常规 3 4 2 6 2 2" xfId="38989" xr:uid="{00000000-0005-0000-0000-00004D980000}"/>
    <cellStyle name="常规 3 4 2 7" xfId="38990" xr:uid="{00000000-0005-0000-0000-00004E980000}"/>
    <cellStyle name="常规 3 4 2 7 2" xfId="38991" xr:uid="{00000000-0005-0000-0000-00004F980000}"/>
    <cellStyle name="常规 3 4 2 7 2 2" xfId="38992" xr:uid="{00000000-0005-0000-0000-000050980000}"/>
    <cellStyle name="常规 3 4 2 8" xfId="38993" xr:uid="{00000000-0005-0000-0000-000051980000}"/>
    <cellStyle name="常规 3 4 2 8 2" xfId="38994" xr:uid="{00000000-0005-0000-0000-000052980000}"/>
    <cellStyle name="常规 3 4 2 8 2 2" xfId="38995" xr:uid="{00000000-0005-0000-0000-000053980000}"/>
    <cellStyle name="常规 3 4 2 9" xfId="38996" xr:uid="{00000000-0005-0000-0000-000054980000}"/>
    <cellStyle name="常规 3 4 2 9 2" xfId="38997" xr:uid="{00000000-0005-0000-0000-000055980000}"/>
    <cellStyle name="常规 3 4 2 9 3" xfId="38998" xr:uid="{00000000-0005-0000-0000-000056980000}"/>
    <cellStyle name="常规 3 4 3" xfId="38999" xr:uid="{00000000-0005-0000-0000-000057980000}"/>
    <cellStyle name="常规 3 4 3 2" xfId="39000" xr:uid="{00000000-0005-0000-0000-000058980000}"/>
    <cellStyle name="常规 3 4 3 2 2" xfId="39001" xr:uid="{00000000-0005-0000-0000-000059980000}"/>
    <cellStyle name="常规 3 4 3 2 2 2" xfId="39002" xr:uid="{00000000-0005-0000-0000-00005A980000}"/>
    <cellStyle name="常规 3 4 3 2 2 2 2" xfId="39003" xr:uid="{00000000-0005-0000-0000-00005B980000}"/>
    <cellStyle name="常规 3 4 3 2 3" xfId="39004" xr:uid="{00000000-0005-0000-0000-00005C980000}"/>
    <cellStyle name="常规 3 4 3 2 3 2" xfId="39005" xr:uid="{00000000-0005-0000-0000-00005D980000}"/>
    <cellStyle name="常规 3 4 3 2 3 2 2" xfId="39006" xr:uid="{00000000-0005-0000-0000-00005E980000}"/>
    <cellStyle name="常规 3 4 3 2 4" xfId="39007" xr:uid="{00000000-0005-0000-0000-00005F980000}"/>
    <cellStyle name="常规 3 4 3 2 4 2" xfId="39008" xr:uid="{00000000-0005-0000-0000-000060980000}"/>
    <cellStyle name="常规 3 4 3 2 4 2 2" xfId="39009" xr:uid="{00000000-0005-0000-0000-000061980000}"/>
    <cellStyle name="常规 3 4 3 2 5" xfId="39010" xr:uid="{00000000-0005-0000-0000-000062980000}"/>
    <cellStyle name="常规 3 4 3 2 5 2" xfId="39011" xr:uid="{00000000-0005-0000-0000-000063980000}"/>
    <cellStyle name="常规 3 4 3 2 5 3" xfId="39012" xr:uid="{00000000-0005-0000-0000-000064980000}"/>
    <cellStyle name="常规 3 4 3 2 6" xfId="39013" xr:uid="{00000000-0005-0000-0000-000065980000}"/>
    <cellStyle name="常规 3 4 3 3" xfId="39014" xr:uid="{00000000-0005-0000-0000-000066980000}"/>
    <cellStyle name="常规 3 4 3 3 2" xfId="39015" xr:uid="{00000000-0005-0000-0000-000067980000}"/>
    <cellStyle name="常规 3 4 3 3 2 2" xfId="39016" xr:uid="{00000000-0005-0000-0000-000068980000}"/>
    <cellStyle name="常规 3 4 3 3 2 2 2" xfId="39017" xr:uid="{00000000-0005-0000-0000-000069980000}"/>
    <cellStyle name="常规 3 4 3 3 3" xfId="39018" xr:uid="{00000000-0005-0000-0000-00006A980000}"/>
    <cellStyle name="常规 3 4 3 3 3 2" xfId="39019" xr:uid="{00000000-0005-0000-0000-00006B980000}"/>
    <cellStyle name="常规 3 4 3 3 3 2 2" xfId="39020" xr:uid="{00000000-0005-0000-0000-00006C980000}"/>
    <cellStyle name="常规 3 4 3 3 4" xfId="39021" xr:uid="{00000000-0005-0000-0000-00006D980000}"/>
    <cellStyle name="常规 3 4 3 3 4 2" xfId="39022" xr:uid="{00000000-0005-0000-0000-00006E980000}"/>
    <cellStyle name="常规 3 4 3 3 5" xfId="39023" xr:uid="{00000000-0005-0000-0000-00006F980000}"/>
    <cellStyle name="常规 3 4 3 4" xfId="39024" xr:uid="{00000000-0005-0000-0000-000070980000}"/>
    <cellStyle name="常规 3 4 3 4 2" xfId="39025" xr:uid="{00000000-0005-0000-0000-000071980000}"/>
    <cellStyle name="常规 3 4 3 4 2 2" xfId="39026" xr:uid="{00000000-0005-0000-0000-000072980000}"/>
    <cellStyle name="常规 3 4 3 5" xfId="39027" xr:uid="{00000000-0005-0000-0000-000073980000}"/>
    <cellStyle name="常规 3 4 3 5 2" xfId="39028" xr:uid="{00000000-0005-0000-0000-000074980000}"/>
    <cellStyle name="常规 3 4 3 5 2 2" xfId="39029" xr:uid="{00000000-0005-0000-0000-000075980000}"/>
    <cellStyle name="常规 3 4 3 6" xfId="39030" xr:uid="{00000000-0005-0000-0000-000076980000}"/>
    <cellStyle name="常规 3 4 3 7" xfId="39031" xr:uid="{00000000-0005-0000-0000-000077980000}"/>
    <cellStyle name="常规 3 4 3 7 2" xfId="39032" xr:uid="{00000000-0005-0000-0000-000078980000}"/>
    <cellStyle name="常规 3 4 3 7 3" xfId="39033" xr:uid="{00000000-0005-0000-0000-000079980000}"/>
    <cellStyle name="常规 3 4 3 8" xfId="39034" xr:uid="{00000000-0005-0000-0000-00007A980000}"/>
    <cellStyle name="常规 3 4 3 8 2" xfId="39035" xr:uid="{00000000-0005-0000-0000-00007B980000}"/>
    <cellStyle name="常规 3 4 4" xfId="39036" xr:uid="{00000000-0005-0000-0000-00007C980000}"/>
    <cellStyle name="常规 3 4 4 2" xfId="39037" xr:uid="{00000000-0005-0000-0000-00007D980000}"/>
    <cellStyle name="常规 3 4 4 2 2" xfId="39038" xr:uid="{00000000-0005-0000-0000-00007E980000}"/>
    <cellStyle name="常规 3 4 4 2 2 2" xfId="39039" xr:uid="{00000000-0005-0000-0000-00007F980000}"/>
    <cellStyle name="常规 3 4 4 2 2 2 2" xfId="39040" xr:uid="{00000000-0005-0000-0000-000080980000}"/>
    <cellStyle name="常规 3 4 4 2 3" xfId="39041" xr:uid="{00000000-0005-0000-0000-000081980000}"/>
    <cellStyle name="常规 3 4 4 2 3 2" xfId="39042" xr:uid="{00000000-0005-0000-0000-000082980000}"/>
    <cellStyle name="常规 3 4 4 2 3 2 2" xfId="39043" xr:uid="{00000000-0005-0000-0000-000083980000}"/>
    <cellStyle name="常规 3 4 4 2 4" xfId="39044" xr:uid="{00000000-0005-0000-0000-000084980000}"/>
    <cellStyle name="常规 3 4 4 2 4 2" xfId="39045" xr:uid="{00000000-0005-0000-0000-000085980000}"/>
    <cellStyle name="常规 3 4 4 2 4 2 2" xfId="39046" xr:uid="{00000000-0005-0000-0000-000086980000}"/>
    <cellStyle name="常规 3 4 4 2 5" xfId="39047" xr:uid="{00000000-0005-0000-0000-000087980000}"/>
    <cellStyle name="常规 3 4 4 2 5 2" xfId="39048" xr:uid="{00000000-0005-0000-0000-000088980000}"/>
    <cellStyle name="常规 3 4 4 2 5 3" xfId="39049" xr:uid="{00000000-0005-0000-0000-000089980000}"/>
    <cellStyle name="常规 3 4 4 2 6" xfId="39050" xr:uid="{00000000-0005-0000-0000-00008A980000}"/>
    <cellStyle name="常规 3 4 4 3" xfId="39051" xr:uid="{00000000-0005-0000-0000-00008B980000}"/>
    <cellStyle name="常规 3 4 4 3 2" xfId="39052" xr:uid="{00000000-0005-0000-0000-00008C980000}"/>
    <cellStyle name="常规 3 4 4 3 2 2" xfId="39053" xr:uid="{00000000-0005-0000-0000-00008D980000}"/>
    <cellStyle name="常规 3 4 4 4" xfId="39054" xr:uid="{00000000-0005-0000-0000-00008E980000}"/>
    <cellStyle name="常规 3 4 4 4 2" xfId="39055" xr:uid="{00000000-0005-0000-0000-00008F980000}"/>
    <cellStyle name="常规 3 4 4 4 2 2" xfId="39056" xr:uid="{00000000-0005-0000-0000-000090980000}"/>
    <cellStyle name="常规 3 4 4 5" xfId="39057" xr:uid="{00000000-0005-0000-0000-000091980000}"/>
    <cellStyle name="常规 3 4 4 5 2" xfId="39058" xr:uid="{00000000-0005-0000-0000-000092980000}"/>
    <cellStyle name="常规 3 4 4 5 2 2" xfId="39059" xr:uid="{00000000-0005-0000-0000-000093980000}"/>
    <cellStyle name="常规 3 4 4 6" xfId="39060" xr:uid="{00000000-0005-0000-0000-000094980000}"/>
    <cellStyle name="常规 3 4 4 7" xfId="39061" xr:uid="{00000000-0005-0000-0000-000095980000}"/>
    <cellStyle name="常规 3 4 4 7 2" xfId="39062" xr:uid="{00000000-0005-0000-0000-000096980000}"/>
    <cellStyle name="常规 3 4 4 7 3" xfId="39063" xr:uid="{00000000-0005-0000-0000-000097980000}"/>
    <cellStyle name="常规 3 4 4 8" xfId="39064" xr:uid="{00000000-0005-0000-0000-000098980000}"/>
    <cellStyle name="常规 3 4 4 8 2" xfId="39065" xr:uid="{00000000-0005-0000-0000-000099980000}"/>
    <cellStyle name="常规 3 4 5" xfId="39066" xr:uid="{00000000-0005-0000-0000-00009A980000}"/>
    <cellStyle name="常规 3 4 5 2" xfId="39067" xr:uid="{00000000-0005-0000-0000-00009B980000}"/>
    <cellStyle name="常规 3 4 5 2 2" xfId="39068" xr:uid="{00000000-0005-0000-0000-00009C980000}"/>
    <cellStyle name="常规 3 4 5 2 2 2" xfId="39069" xr:uid="{00000000-0005-0000-0000-00009D980000}"/>
    <cellStyle name="常规 3 4 5 2 2 2 2" xfId="39070" xr:uid="{00000000-0005-0000-0000-00009E980000}"/>
    <cellStyle name="常规 3 4 5 2 3" xfId="39071" xr:uid="{00000000-0005-0000-0000-00009F980000}"/>
    <cellStyle name="常规 3 4 5 2 3 2" xfId="39072" xr:uid="{00000000-0005-0000-0000-0000A0980000}"/>
    <cellStyle name="常规 3 4 5 2 3 2 2" xfId="39073" xr:uid="{00000000-0005-0000-0000-0000A1980000}"/>
    <cellStyle name="常规 3 4 5 2 4" xfId="39074" xr:uid="{00000000-0005-0000-0000-0000A2980000}"/>
    <cellStyle name="常规 3 4 5 2 4 2" xfId="39075" xr:uid="{00000000-0005-0000-0000-0000A3980000}"/>
    <cellStyle name="常规 3 4 5 2 5" xfId="39076" xr:uid="{00000000-0005-0000-0000-0000A4980000}"/>
    <cellStyle name="常规 3 4 5 3" xfId="39077" xr:uid="{00000000-0005-0000-0000-0000A5980000}"/>
    <cellStyle name="常规 3 4 5 3 2" xfId="39078" xr:uid="{00000000-0005-0000-0000-0000A6980000}"/>
    <cellStyle name="常规 3 4 5 3 2 2" xfId="39079" xr:uid="{00000000-0005-0000-0000-0000A7980000}"/>
    <cellStyle name="常规 3 4 5 4" xfId="39080" xr:uid="{00000000-0005-0000-0000-0000A8980000}"/>
    <cellStyle name="常规 3 4 5 4 2" xfId="39081" xr:uid="{00000000-0005-0000-0000-0000A9980000}"/>
    <cellStyle name="常规 3 4 5 4 2 2" xfId="39082" xr:uid="{00000000-0005-0000-0000-0000AA980000}"/>
    <cellStyle name="常规 3 4 5 5" xfId="39083" xr:uid="{00000000-0005-0000-0000-0000AB980000}"/>
    <cellStyle name="常规 3 4 5 5 2" xfId="39084" xr:uid="{00000000-0005-0000-0000-0000AC980000}"/>
    <cellStyle name="常规 3 4 5 5 3" xfId="39085" xr:uid="{00000000-0005-0000-0000-0000AD980000}"/>
    <cellStyle name="常规 3 4 5 6" xfId="39086" xr:uid="{00000000-0005-0000-0000-0000AE980000}"/>
    <cellStyle name="常规 3 4 6" xfId="39087" xr:uid="{00000000-0005-0000-0000-0000AF980000}"/>
    <cellStyle name="常规 3 4 6 2" xfId="39088" xr:uid="{00000000-0005-0000-0000-0000B0980000}"/>
    <cellStyle name="常规 3 4 6 2 2" xfId="39089" xr:uid="{00000000-0005-0000-0000-0000B1980000}"/>
    <cellStyle name="常规 3 4 6 2 2 2" xfId="39090" xr:uid="{00000000-0005-0000-0000-0000B2980000}"/>
    <cellStyle name="常规 3 4 6 3" xfId="39091" xr:uid="{00000000-0005-0000-0000-0000B3980000}"/>
    <cellStyle name="常规 3 4 6 3 2" xfId="39092" xr:uid="{00000000-0005-0000-0000-0000B4980000}"/>
    <cellStyle name="常规 3 4 6 3 2 2" xfId="39093" xr:uid="{00000000-0005-0000-0000-0000B5980000}"/>
    <cellStyle name="常规 3 4 6 4" xfId="39094" xr:uid="{00000000-0005-0000-0000-0000B6980000}"/>
    <cellStyle name="常规 3 4 6 4 2" xfId="39095" xr:uid="{00000000-0005-0000-0000-0000B7980000}"/>
    <cellStyle name="常规 3 4 6 5" xfId="39096" xr:uid="{00000000-0005-0000-0000-0000B8980000}"/>
    <cellStyle name="常规 3 4 7" xfId="39097" xr:uid="{00000000-0005-0000-0000-0000B9980000}"/>
    <cellStyle name="常规 3 4 7 2" xfId="39098" xr:uid="{00000000-0005-0000-0000-0000BA980000}"/>
    <cellStyle name="常规 3 4 7 2 2" xfId="39099" xr:uid="{00000000-0005-0000-0000-0000BB980000}"/>
    <cellStyle name="常规 3 4 8" xfId="39100" xr:uid="{00000000-0005-0000-0000-0000BC980000}"/>
    <cellStyle name="常规 3 4 8 2" xfId="39101" xr:uid="{00000000-0005-0000-0000-0000BD980000}"/>
    <cellStyle name="常规 3 4 8 2 2" xfId="39102" xr:uid="{00000000-0005-0000-0000-0000BE980000}"/>
    <cellStyle name="常规 3 4 9" xfId="39103" xr:uid="{00000000-0005-0000-0000-0000BF980000}"/>
    <cellStyle name="常规 3 5" xfId="39104" xr:uid="{00000000-0005-0000-0000-0000C0980000}"/>
    <cellStyle name="常规 3 5 10" xfId="39105" xr:uid="{00000000-0005-0000-0000-0000C1980000}"/>
    <cellStyle name="常规 3 5 10 2" xfId="39106" xr:uid="{00000000-0005-0000-0000-0000C2980000}"/>
    <cellStyle name="常规 3 5 2" xfId="39107" xr:uid="{00000000-0005-0000-0000-0000C3980000}"/>
    <cellStyle name="常规 3 5 2 10" xfId="39108" xr:uid="{00000000-0005-0000-0000-0000C4980000}"/>
    <cellStyle name="常规 3 5 2 10 2" xfId="39109" xr:uid="{00000000-0005-0000-0000-0000C5980000}"/>
    <cellStyle name="常规 3 5 2 2" xfId="39110" xr:uid="{00000000-0005-0000-0000-0000C6980000}"/>
    <cellStyle name="常规 3 5 2 2 2" xfId="39111" xr:uid="{00000000-0005-0000-0000-0000C7980000}"/>
    <cellStyle name="常规 3 5 2 2 2 2" xfId="39112" xr:uid="{00000000-0005-0000-0000-0000C8980000}"/>
    <cellStyle name="常规 3 5 2 2 2 2 2" xfId="39113" xr:uid="{00000000-0005-0000-0000-0000C9980000}"/>
    <cellStyle name="常规 3 5 2 2 2 2 2 2" xfId="39114" xr:uid="{00000000-0005-0000-0000-0000CA980000}"/>
    <cellStyle name="常规 3 5 2 2 2 2 2 2 2" xfId="39115" xr:uid="{00000000-0005-0000-0000-0000CB980000}"/>
    <cellStyle name="常规 3 5 2 2 2 2 3" xfId="39116" xr:uid="{00000000-0005-0000-0000-0000CC980000}"/>
    <cellStyle name="常规 3 5 2 2 2 2 3 2" xfId="39117" xr:uid="{00000000-0005-0000-0000-0000CD980000}"/>
    <cellStyle name="常规 3 5 2 2 2 2 3 2 2" xfId="39118" xr:uid="{00000000-0005-0000-0000-0000CE980000}"/>
    <cellStyle name="常规 3 5 2 2 2 2 4" xfId="39119" xr:uid="{00000000-0005-0000-0000-0000CF980000}"/>
    <cellStyle name="常规 3 5 2 2 2 2 4 2" xfId="39120" xr:uid="{00000000-0005-0000-0000-0000D0980000}"/>
    <cellStyle name="常规 3 5 2 2 2 2 4 2 2" xfId="39121" xr:uid="{00000000-0005-0000-0000-0000D1980000}"/>
    <cellStyle name="常规 3 5 2 2 2 2 5" xfId="39122" xr:uid="{00000000-0005-0000-0000-0000D2980000}"/>
    <cellStyle name="常规 3 5 2 2 2 2 5 2" xfId="39123" xr:uid="{00000000-0005-0000-0000-0000D3980000}"/>
    <cellStyle name="常规 3 5 2 2 2 2 5 3" xfId="39124" xr:uid="{00000000-0005-0000-0000-0000D4980000}"/>
    <cellStyle name="常规 3 5 2 2 2 2 6" xfId="39125" xr:uid="{00000000-0005-0000-0000-0000D5980000}"/>
    <cellStyle name="常规 3 5 2 2 2 3" xfId="39126" xr:uid="{00000000-0005-0000-0000-0000D6980000}"/>
    <cellStyle name="常规 3 5 2 2 2 3 2" xfId="39127" xr:uid="{00000000-0005-0000-0000-0000D7980000}"/>
    <cellStyle name="常规 3 5 2 2 2 3 2 2" xfId="39128" xr:uid="{00000000-0005-0000-0000-0000D8980000}"/>
    <cellStyle name="常规 3 5 2 2 2 3 2 2 2" xfId="39129" xr:uid="{00000000-0005-0000-0000-0000D9980000}"/>
    <cellStyle name="常规 3 5 2 2 2 3 3" xfId="39130" xr:uid="{00000000-0005-0000-0000-0000DA980000}"/>
    <cellStyle name="常规 3 5 2 2 2 3 3 2" xfId="39131" xr:uid="{00000000-0005-0000-0000-0000DB980000}"/>
    <cellStyle name="常规 3 5 2 2 2 3 3 2 2" xfId="39132" xr:uid="{00000000-0005-0000-0000-0000DC980000}"/>
    <cellStyle name="常规 3 5 2 2 2 3 4" xfId="39133" xr:uid="{00000000-0005-0000-0000-0000DD980000}"/>
    <cellStyle name="常规 3 5 2 2 2 3 4 2" xfId="39134" xr:uid="{00000000-0005-0000-0000-0000DE980000}"/>
    <cellStyle name="常规 3 5 2 2 2 3 5" xfId="39135" xr:uid="{00000000-0005-0000-0000-0000DF980000}"/>
    <cellStyle name="常规 3 5 2 2 2 4" xfId="39136" xr:uid="{00000000-0005-0000-0000-0000E0980000}"/>
    <cellStyle name="常规 3 5 2 2 2 4 2" xfId="39137" xr:uid="{00000000-0005-0000-0000-0000E1980000}"/>
    <cellStyle name="常规 3 5 2 2 2 4 2 2" xfId="39138" xr:uid="{00000000-0005-0000-0000-0000E2980000}"/>
    <cellStyle name="常规 3 5 2 2 2 5" xfId="39139" xr:uid="{00000000-0005-0000-0000-0000E3980000}"/>
    <cellStyle name="常规 3 5 2 2 2 5 2" xfId="39140" xr:uid="{00000000-0005-0000-0000-0000E4980000}"/>
    <cellStyle name="常规 3 5 2 2 2 5 2 2" xfId="39141" xr:uid="{00000000-0005-0000-0000-0000E5980000}"/>
    <cellStyle name="常规 3 5 2 2 2 6" xfId="39142" xr:uid="{00000000-0005-0000-0000-0000E6980000}"/>
    <cellStyle name="常规 3 5 2 2 2 7" xfId="39143" xr:uid="{00000000-0005-0000-0000-0000E7980000}"/>
    <cellStyle name="常规 3 5 2 2 2 7 2" xfId="39144" xr:uid="{00000000-0005-0000-0000-0000E8980000}"/>
    <cellStyle name="常规 3 5 2 2 2 7 3" xfId="39145" xr:uid="{00000000-0005-0000-0000-0000E9980000}"/>
    <cellStyle name="常规 3 5 2 2 2 8" xfId="39146" xr:uid="{00000000-0005-0000-0000-0000EA980000}"/>
    <cellStyle name="常规 3 5 2 2 2 8 2" xfId="39147" xr:uid="{00000000-0005-0000-0000-0000EB980000}"/>
    <cellStyle name="常规 3 5 2 2 3" xfId="39148" xr:uid="{00000000-0005-0000-0000-0000EC980000}"/>
    <cellStyle name="常规 3 5 2 2 3 2" xfId="39149" xr:uid="{00000000-0005-0000-0000-0000ED980000}"/>
    <cellStyle name="常规 3 5 2 2 3 2 2" xfId="39150" xr:uid="{00000000-0005-0000-0000-0000EE980000}"/>
    <cellStyle name="常规 3 5 2 2 3 2 3" xfId="39151" xr:uid="{00000000-0005-0000-0000-0000EF980000}"/>
    <cellStyle name="常规 3 5 2 2 3 2 4" xfId="39152" xr:uid="{00000000-0005-0000-0000-0000F0980000}"/>
    <cellStyle name="常规 3 5 2 2 3 2 5" xfId="39153" xr:uid="{00000000-0005-0000-0000-0000F1980000}"/>
    <cellStyle name="常规 3 5 2 2 3 2 5 2" xfId="39154" xr:uid="{00000000-0005-0000-0000-0000F2980000}"/>
    <cellStyle name="常规 3 5 2 2 3 3" xfId="39155" xr:uid="{00000000-0005-0000-0000-0000F3980000}"/>
    <cellStyle name="常规 3 5 2 2 3 3 2" xfId="39156" xr:uid="{00000000-0005-0000-0000-0000F4980000}"/>
    <cellStyle name="常规 3 5 2 2 3 3 2 2" xfId="39157" xr:uid="{00000000-0005-0000-0000-0000F5980000}"/>
    <cellStyle name="常规 3 5 2 2 3 4" xfId="39158" xr:uid="{00000000-0005-0000-0000-0000F6980000}"/>
    <cellStyle name="常规 3 5 2 2 3 4 2" xfId="39159" xr:uid="{00000000-0005-0000-0000-0000F7980000}"/>
    <cellStyle name="常规 3 5 2 2 3 4 2 2" xfId="39160" xr:uid="{00000000-0005-0000-0000-0000F8980000}"/>
    <cellStyle name="常规 3 5 2 2 3 5" xfId="39161" xr:uid="{00000000-0005-0000-0000-0000F9980000}"/>
    <cellStyle name="常规 3 5 2 2 3 5 2" xfId="39162" xr:uid="{00000000-0005-0000-0000-0000FA980000}"/>
    <cellStyle name="常规 3 5 2 2 3 5 3" xfId="39163" xr:uid="{00000000-0005-0000-0000-0000FB980000}"/>
    <cellStyle name="常规 3 5 2 2 3 6" xfId="39164" xr:uid="{00000000-0005-0000-0000-0000FC980000}"/>
    <cellStyle name="常规 3 5 2 2 3 6 2" xfId="39165" xr:uid="{00000000-0005-0000-0000-0000FD980000}"/>
    <cellStyle name="常规 3 5 2 2 3 7" xfId="39166" xr:uid="{00000000-0005-0000-0000-0000FE980000}"/>
    <cellStyle name="常规 3 5 2 2 4" xfId="39167" xr:uid="{00000000-0005-0000-0000-0000FF980000}"/>
    <cellStyle name="常规 3 5 2 2 4 2" xfId="39168" xr:uid="{00000000-0005-0000-0000-000000990000}"/>
    <cellStyle name="常规 3 5 2 2 4 3" xfId="39169" xr:uid="{00000000-0005-0000-0000-000001990000}"/>
    <cellStyle name="常规 3 5 2 2 4 4" xfId="39170" xr:uid="{00000000-0005-0000-0000-000002990000}"/>
    <cellStyle name="常规 3 5 2 2 4 5" xfId="39171" xr:uid="{00000000-0005-0000-0000-000003990000}"/>
    <cellStyle name="常规 3 5 2 2 4 5 2" xfId="39172" xr:uid="{00000000-0005-0000-0000-000004990000}"/>
    <cellStyle name="常规 3 5 2 2 5" xfId="39173" xr:uid="{00000000-0005-0000-0000-000005990000}"/>
    <cellStyle name="常规 3 5 2 2 5 2" xfId="39174" xr:uid="{00000000-0005-0000-0000-000006990000}"/>
    <cellStyle name="常规 3 5 2 2 5 2 2" xfId="39175" xr:uid="{00000000-0005-0000-0000-000007990000}"/>
    <cellStyle name="常规 3 5 2 2 6" xfId="39176" xr:uid="{00000000-0005-0000-0000-000008990000}"/>
    <cellStyle name="常规 3 5 2 2 6 2" xfId="39177" xr:uid="{00000000-0005-0000-0000-000009990000}"/>
    <cellStyle name="常规 3 5 2 2 6 2 2" xfId="39178" xr:uid="{00000000-0005-0000-0000-00000A990000}"/>
    <cellStyle name="常规 3 5 2 2 7" xfId="39179" xr:uid="{00000000-0005-0000-0000-00000B990000}"/>
    <cellStyle name="常规 3 5 2 2 7 2" xfId="39180" xr:uid="{00000000-0005-0000-0000-00000C990000}"/>
    <cellStyle name="常规 3 5 2 2 7 2 2" xfId="39181" xr:uid="{00000000-0005-0000-0000-00000D990000}"/>
    <cellStyle name="常规 3 5 2 2 8" xfId="39182" xr:uid="{00000000-0005-0000-0000-00000E990000}"/>
    <cellStyle name="常规 3 5 2 2 8 2" xfId="39183" xr:uid="{00000000-0005-0000-0000-00000F990000}"/>
    <cellStyle name="常规 3 5 2 2 8 3" xfId="39184" xr:uid="{00000000-0005-0000-0000-000010990000}"/>
    <cellStyle name="常规 3 5 2 2 9" xfId="39185" xr:uid="{00000000-0005-0000-0000-000011990000}"/>
    <cellStyle name="常规 3 5 2 2 9 2" xfId="39186" xr:uid="{00000000-0005-0000-0000-000012990000}"/>
    <cellStyle name="常规 3 5 2 3" xfId="39187" xr:uid="{00000000-0005-0000-0000-000013990000}"/>
    <cellStyle name="常规 3 5 2 3 2" xfId="39188" xr:uid="{00000000-0005-0000-0000-000014990000}"/>
    <cellStyle name="常规 3 5 2 3 2 2" xfId="39189" xr:uid="{00000000-0005-0000-0000-000015990000}"/>
    <cellStyle name="常规 3 5 2 3 2 2 2" xfId="39190" xr:uid="{00000000-0005-0000-0000-000016990000}"/>
    <cellStyle name="常规 3 5 2 3 2 2 2 2" xfId="39191" xr:uid="{00000000-0005-0000-0000-000017990000}"/>
    <cellStyle name="常规 3 5 2 3 2 3" xfId="39192" xr:uid="{00000000-0005-0000-0000-000018990000}"/>
    <cellStyle name="常规 3 5 2 3 2 3 2" xfId="39193" xr:uid="{00000000-0005-0000-0000-000019990000}"/>
    <cellStyle name="常规 3 5 2 3 2 3 2 2" xfId="39194" xr:uid="{00000000-0005-0000-0000-00001A990000}"/>
    <cellStyle name="常规 3 5 2 3 2 4" xfId="39195" xr:uid="{00000000-0005-0000-0000-00001B990000}"/>
    <cellStyle name="常规 3 5 2 3 2 4 2" xfId="39196" xr:uid="{00000000-0005-0000-0000-00001C990000}"/>
    <cellStyle name="常规 3 5 2 3 2 4 2 2" xfId="39197" xr:uid="{00000000-0005-0000-0000-00001D990000}"/>
    <cellStyle name="常规 3 5 2 3 2 5" xfId="39198" xr:uid="{00000000-0005-0000-0000-00001E990000}"/>
    <cellStyle name="常规 3 5 2 3 2 5 2" xfId="39199" xr:uid="{00000000-0005-0000-0000-00001F990000}"/>
    <cellStyle name="常规 3 5 2 3 2 5 3" xfId="39200" xr:uid="{00000000-0005-0000-0000-000020990000}"/>
    <cellStyle name="常规 3 5 2 3 2 6" xfId="39201" xr:uid="{00000000-0005-0000-0000-000021990000}"/>
    <cellStyle name="常规 3 5 2 3 3" xfId="39202" xr:uid="{00000000-0005-0000-0000-000022990000}"/>
    <cellStyle name="常规 3 5 2 3 3 2" xfId="39203" xr:uid="{00000000-0005-0000-0000-000023990000}"/>
    <cellStyle name="常规 3 5 2 3 3 2 2" xfId="39204" xr:uid="{00000000-0005-0000-0000-000024990000}"/>
    <cellStyle name="常规 3 5 2 3 3 2 2 2" xfId="39205" xr:uid="{00000000-0005-0000-0000-000025990000}"/>
    <cellStyle name="常规 3 5 2 3 3 3" xfId="39206" xr:uid="{00000000-0005-0000-0000-000026990000}"/>
    <cellStyle name="常规 3 5 2 3 3 3 2" xfId="39207" xr:uid="{00000000-0005-0000-0000-000027990000}"/>
    <cellStyle name="常规 3 5 2 3 3 3 2 2" xfId="39208" xr:uid="{00000000-0005-0000-0000-000028990000}"/>
    <cellStyle name="常规 3 5 2 3 3 4" xfId="39209" xr:uid="{00000000-0005-0000-0000-000029990000}"/>
    <cellStyle name="常规 3 5 2 3 3 4 2" xfId="39210" xr:uid="{00000000-0005-0000-0000-00002A990000}"/>
    <cellStyle name="常规 3 5 2 3 3 5" xfId="39211" xr:uid="{00000000-0005-0000-0000-00002B990000}"/>
    <cellStyle name="常规 3 5 2 3 4" xfId="39212" xr:uid="{00000000-0005-0000-0000-00002C990000}"/>
    <cellStyle name="常规 3 5 2 3 4 2" xfId="39213" xr:uid="{00000000-0005-0000-0000-00002D990000}"/>
    <cellStyle name="常规 3 5 2 3 4 2 2" xfId="39214" xr:uid="{00000000-0005-0000-0000-00002E990000}"/>
    <cellStyle name="常规 3 5 2 3 5" xfId="39215" xr:uid="{00000000-0005-0000-0000-00002F990000}"/>
    <cellStyle name="常规 3 5 2 3 5 2" xfId="39216" xr:uid="{00000000-0005-0000-0000-000030990000}"/>
    <cellStyle name="常规 3 5 2 3 5 2 2" xfId="39217" xr:uid="{00000000-0005-0000-0000-000031990000}"/>
    <cellStyle name="常规 3 5 2 3 6" xfId="39218" xr:uid="{00000000-0005-0000-0000-000032990000}"/>
    <cellStyle name="常规 3 5 2 3 7" xfId="39219" xr:uid="{00000000-0005-0000-0000-000033990000}"/>
    <cellStyle name="常规 3 5 2 3 7 2" xfId="39220" xr:uid="{00000000-0005-0000-0000-000034990000}"/>
    <cellStyle name="常规 3 5 2 3 7 3" xfId="39221" xr:uid="{00000000-0005-0000-0000-000035990000}"/>
    <cellStyle name="常规 3 5 2 3 8" xfId="39222" xr:uid="{00000000-0005-0000-0000-000036990000}"/>
    <cellStyle name="常规 3 5 2 3 8 2" xfId="39223" xr:uid="{00000000-0005-0000-0000-000037990000}"/>
    <cellStyle name="常规 3 5 2 4" xfId="39224" xr:uid="{00000000-0005-0000-0000-000038990000}"/>
    <cellStyle name="常规 3 5 2 4 2" xfId="39225" xr:uid="{00000000-0005-0000-0000-000039990000}"/>
    <cellStyle name="常规 3 5 2 4 2 2" xfId="39226" xr:uid="{00000000-0005-0000-0000-00003A990000}"/>
    <cellStyle name="常规 3 5 2 4 2 3" xfId="39227" xr:uid="{00000000-0005-0000-0000-00003B990000}"/>
    <cellStyle name="常规 3 5 2 4 2 4" xfId="39228" xr:uid="{00000000-0005-0000-0000-00003C990000}"/>
    <cellStyle name="常规 3 5 2 4 2 5" xfId="39229" xr:uid="{00000000-0005-0000-0000-00003D990000}"/>
    <cellStyle name="常规 3 5 2 4 2 5 2" xfId="39230" xr:uid="{00000000-0005-0000-0000-00003E990000}"/>
    <cellStyle name="常规 3 5 2 4 3" xfId="39231" xr:uid="{00000000-0005-0000-0000-00003F990000}"/>
    <cellStyle name="常规 3 5 2 4 3 2" xfId="39232" xr:uid="{00000000-0005-0000-0000-000040990000}"/>
    <cellStyle name="常规 3 5 2 4 3 2 2" xfId="39233" xr:uid="{00000000-0005-0000-0000-000041990000}"/>
    <cellStyle name="常规 3 5 2 4 4" xfId="39234" xr:uid="{00000000-0005-0000-0000-000042990000}"/>
    <cellStyle name="常规 3 5 2 4 4 2" xfId="39235" xr:uid="{00000000-0005-0000-0000-000043990000}"/>
    <cellStyle name="常规 3 5 2 4 4 2 2" xfId="39236" xr:uid="{00000000-0005-0000-0000-000044990000}"/>
    <cellStyle name="常规 3 5 2 4 5" xfId="39237" xr:uid="{00000000-0005-0000-0000-000045990000}"/>
    <cellStyle name="常规 3 5 2 4 5 2" xfId="39238" xr:uid="{00000000-0005-0000-0000-000046990000}"/>
    <cellStyle name="常规 3 5 2 4 5 3" xfId="39239" xr:uid="{00000000-0005-0000-0000-000047990000}"/>
    <cellStyle name="常规 3 5 2 4 6" xfId="39240" xr:uid="{00000000-0005-0000-0000-000048990000}"/>
    <cellStyle name="常规 3 5 2 4 6 2" xfId="39241" xr:uid="{00000000-0005-0000-0000-000049990000}"/>
    <cellStyle name="常规 3 5 2 4 7" xfId="39242" xr:uid="{00000000-0005-0000-0000-00004A990000}"/>
    <cellStyle name="常规 3 5 2 5" xfId="39243" xr:uid="{00000000-0005-0000-0000-00004B990000}"/>
    <cellStyle name="常规 3 5 2 5 2" xfId="39244" xr:uid="{00000000-0005-0000-0000-00004C990000}"/>
    <cellStyle name="常规 3 5 2 5 3" xfId="39245" xr:uid="{00000000-0005-0000-0000-00004D990000}"/>
    <cellStyle name="常规 3 5 2 5 4" xfId="39246" xr:uid="{00000000-0005-0000-0000-00004E990000}"/>
    <cellStyle name="常规 3 5 2 5 5" xfId="39247" xr:uid="{00000000-0005-0000-0000-00004F990000}"/>
    <cellStyle name="常规 3 5 2 5 5 2" xfId="39248" xr:uid="{00000000-0005-0000-0000-000050990000}"/>
    <cellStyle name="常规 3 5 2 6" xfId="39249" xr:uid="{00000000-0005-0000-0000-000051990000}"/>
    <cellStyle name="常规 3 5 2 6 2" xfId="39250" xr:uid="{00000000-0005-0000-0000-000052990000}"/>
    <cellStyle name="常规 3 5 2 6 2 2" xfId="39251" xr:uid="{00000000-0005-0000-0000-000053990000}"/>
    <cellStyle name="常规 3 5 2 7" xfId="39252" xr:uid="{00000000-0005-0000-0000-000054990000}"/>
    <cellStyle name="常规 3 5 2 7 2" xfId="39253" xr:uid="{00000000-0005-0000-0000-000055990000}"/>
    <cellStyle name="常规 3 5 2 7 2 2" xfId="39254" xr:uid="{00000000-0005-0000-0000-000056990000}"/>
    <cellStyle name="常规 3 5 2 8" xfId="39255" xr:uid="{00000000-0005-0000-0000-000057990000}"/>
    <cellStyle name="常规 3 5 2 8 2" xfId="39256" xr:uid="{00000000-0005-0000-0000-000058990000}"/>
    <cellStyle name="常规 3 5 2 8 2 2" xfId="39257" xr:uid="{00000000-0005-0000-0000-000059990000}"/>
    <cellStyle name="常规 3 5 2 9" xfId="39258" xr:uid="{00000000-0005-0000-0000-00005A990000}"/>
    <cellStyle name="常规 3 5 2 9 2" xfId="39259" xr:uid="{00000000-0005-0000-0000-00005B990000}"/>
    <cellStyle name="常规 3 5 2 9 3" xfId="39260" xr:uid="{00000000-0005-0000-0000-00005C990000}"/>
    <cellStyle name="常规 3 5 3" xfId="39261" xr:uid="{00000000-0005-0000-0000-00005D990000}"/>
    <cellStyle name="常规 3 5 3 2" xfId="39262" xr:uid="{00000000-0005-0000-0000-00005E990000}"/>
    <cellStyle name="常规 3 5 3 2 2" xfId="39263" xr:uid="{00000000-0005-0000-0000-00005F990000}"/>
    <cellStyle name="常规 3 5 3 2 2 2" xfId="39264" xr:uid="{00000000-0005-0000-0000-000060990000}"/>
    <cellStyle name="常规 3 5 3 2 2 2 2" xfId="39265" xr:uid="{00000000-0005-0000-0000-000061990000}"/>
    <cellStyle name="常规 3 5 3 2 3" xfId="39266" xr:uid="{00000000-0005-0000-0000-000062990000}"/>
    <cellStyle name="常规 3 5 3 2 3 2" xfId="39267" xr:uid="{00000000-0005-0000-0000-000063990000}"/>
    <cellStyle name="常规 3 5 3 2 3 2 2" xfId="39268" xr:uid="{00000000-0005-0000-0000-000064990000}"/>
    <cellStyle name="常规 3 5 3 2 4" xfId="39269" xr:uid="{00000000-0005-0000-0000-000065990000}"/>
    <cellStyle name="常规 3 5 3 2 4 2" xfId="39270" xr:uid="{00000000-0005-0000-0000-000066990000}"/>
    <cellStyle name="常规 3 5 3 2 4 2 2" xfId="39271" xr:uid="{00000000-0005-0000-0000-000067990000}"/>
    <cellStyle name="常规 3 5 3 2 5" xfId="39272" xr:uid="{00000000-0005-0000-0000-000068990000}"/>
    <cellStyle name="常规 3 5 3 2 5 2" xfId="39273" xr:uid="{00000000-0005-0000-0000-000069990000}"/>
    <cellStyle name="常规 3 5 3 2 5 3" xfId="39274" xr:uid="{00000000-0005-0000-0000-00006A990000}"/>
    <cellStyle name="常规 3 5 3 2 6" xfId="39275" xr:uid="{00000000-0005-0000-0000-00006B990000}"/>
    <cellStyle name="常规 3 5 3 3" xfId="39276" xr:uid="{00000000-0005-0000-0000-00006C990000}"/>
    <cellStyle name="常规 3 5 3 3 2" xfId="39277" xr:uid="{00000000-0005-0000-0000-00006D990000}"/>
    <cellStyle name="常规 3 5 3 3 2 2" xfId="39278" xr:uid="{00000000-0005-0000-0000-00006E990000}"/>
    <cellStyle name="常规 3 5 3 3 2 2 2" xfId="39279" xr:uid="{00000000-0005-0000-0000-00006F990000}"/>
    <cellStyle name="常规 3 5 3 3 3" xfId="39280" xr:uid="{00000000-0005-0000-0000-000070990000}"/>
    <cellStyle name="常规 3 5 3 3 3 2" xfId="39281" xr:uid="{00000000-0005-0000-0000-000071990000}"/>
    <cellStyle name="常规 3 5 3 3 3 2 2" xfId="39282" xr:uid="{00000000-0005-0000-0000-000072990000}"/>
    <cellStyle name="常规 3 5 3 3 4" xfId="39283" xr:uid="{00000000-0005-0000-0000-000073990000}"/>
    <cellStyle name="常规 3 5 3 3 4 2" xfId="39284" xr:uid="{00000000-0005-0000-0000-000074990000}"/>
    <cellStyle name="常规 3 5 3 3 5" xfId="39285" xr:uid="{00000000-0005-0000-0000-000075990000}"/>
    <cellStyle name="常规 3 5 3 4" xfId="39286" xr:uid="{00000000-0005-0000-0000-000076990000}"/>
    <cellStyle name="常规 3 5 3 4 2" xfId="39287" xr:uid="{00000000-0005-0000-0000-000077990000}"/>
    <cellStyle name="常规 3 5 3 4 2 2" xfId="39288" xr:uid="{00000000-0005-0000-0000-000078990000}"/>
    <cellStyle name="常规 3 5 3 5" xfId="39289" xr:uid="{00000000-0005-0000-0000-000079990000}"/>
    <cellStyle name="常规 3 5 3 5 2" xfId="39290" xr:uid="{00000000-0005-0000-0000-00007A990000}"/>
    <cellStyle name="常规 3 5 3 5 2 2" xfId="39291" xr:uid="{00000000-0005-0000-0000-00007B990000}"/>
    <cellStyle name="常规 3 5 3 6" xfId="39292" xr:uid="{00000000-0005-0000-0000-00007C990000}"/>
    <cellStyle name="常规 3 5 3 7" xfId="39293" xr:uid="{00000000-0005-0000-0000-00007D990000}"/>
    <cellStyle name="常规 3 5 3 7 2" xfId="39294" xr:uid="{00000000-0005-0000-0000-00007E990000}"/>
    <cellStyle name="常规 3 5 3 7 3" xfId="39295" xr:uid="{00000000-0005-0000-0000-00007F990000}"/>
    <cellStyle name="常规 3 5 3 8" xfId="39296" xr:uid="{00000000-0005-0000-0000-000080990000}"/>
    <cellStyle name="常规 3 5 3 8 2" xfId="39297" xr:uid="{00000000-0005-0000-0000-000081990000}"/>
    <cellStyle name="常规 3 5 4" xfId="39298" xr:uid="{00000000-0005-0000-0000-000082990000}"/>
    <cellStyle name="常规 3 5 4 2" xfId="39299" xr:uid="{00000000-0005-0000-0000-000083990000}"/>
    <cellStyle name="常规 3 5 4 2 2" xfId="39300" xr:uid="{00000000-0005-0000-0000-000084990000}"/>
    <cellStyle name="常规 3 5 4 2 2 2" xfId="39301" xr:uid="{00000000-0005-0000-0000-000085990000}"/>
    <cellStyle name="常规 3 5 4 2 2 2 2" xfId="39302" xr:uid="{00000000-0005-0000-0000-000086990000}"/>
    <cellStyle name="常规 3 5 4 2 3" xfId="39303" xr:uid="{00000000-0005-0000-0000-000087990000}"/>
    <cellStyle name="常规 3 5 4 2 3 2" xfId="39304" xr:uid="{00000000-0005-0000-0000-000088990000}"/>
    <cellStyle name="常规 3 5 4 2 3 2 2" xfId="39305" xr:uid="{00000000-0005-0000-0000-000089990000}"/>
    <cellStyle name="常规 3 5 4 2 4" xfId="39306" xr:uid="{00000000-0005-0000-0000-00008A990000}"/>
    <cellStyle name="常规 3 5 4 2 4 2" xfId="39307" xr:uid="{00000000-0005-0000-0000-00008B990000}"/>
    <cellStyle name="常规 3 5 4 2 4 2 2" xfId="39308" xr:uid="{00000000-0005-0000-0000-00008C990000}"/>
    <cellStyle name="常规 3 5 4 2 5" xfId="39309" xr:uid="{00000000-0005-0000-0000-00008D990000}"/>
    <cellStyle name="常规 3 5 4 2 5 2" xfId="39310" xr:uid="{00000000-0005-0000-0000-00008E990000}"/>
    <cellStyle name="常规 3 5 4 2 5 3" xfId="39311" xr:uid="{00000000-0005-0000-0000-00008F990000}"/>
    <cellStyle name="常规 3 5 4 2 6" xfId="39312" xr:uid="{00000000-0005-0000-0000-000090990000}"/>
    <cellStyle name="常规 3 5 4 3" xfId="39313" xr:uid="{00000000-0005-0000-0000-000091990000}"/>
    <cellStyle name="常规 3 5 4 3 2" xfId="39314" xr:uid="{00000000-0005-0000-0000-000092990000}"/>
    <cellStyle name="常规 3 5 4 3 2 2" xfId="39315" xr:uid="{00000000-0005-0000-0000-000093990000}"/>
    <cellStyle name="常规 3 5 4 4" xfId="39316" xr:uid="{00000000-0005-0000-0000-000094990000}"/>
    <cellStyle name="常规 3 5 4 4 2" xfId="39317" xr:uid="{00000000-0005-0000-0000-000095990000}"/>
    <cellStyle name="常规 3 5 4 4 2 2" xfId="39318" xr:uid="{00000000-0005-0000-0000-000096990000}"/>
    <cellStyle name="常规 3 5 4 5" xfId="39319" xr:uid="{00000000-0005-0000-0000-000097990000}"/>
    <cellStyle name="常规 3 5 4 5 2" xfId="39320" xr:uid="{00000000-0005-0000-0000-000098990000}"/>
    <cellStyle name="常规 3 5 4 5 2 2" xfId="39321" xr:uid="{00000000-0005-0000-0000-000099990000}"/>
    <cellStyle name="常规 3 5 4 6" xfId="39322" xr:uid="{00000000-0005-0000-0000-00009A990000}"/>
    <cellStyle name="常规 3 5 4 7" xfId="39323" xr:uid="{00000000-0005-0000-0000-00009B990000}"/>
    <cellStyle name="常规 3 5 4 7 2" xfId="39324" xr:uid="{00000000-0005-0000-0000-00009C990000}"/>
    <cellStyle name="常规 3 5 4 7 3" xfId="39325" xr:uid="{00000000-0005-0000-0000-00009D990000}"/>
    <cellStyle name="常规 3 5 4 8" xfId="39326" xr:uid="{00000000-0005-0000-0000-00009E990000}"/>
    <cellStyle name="常规 3 5 4 8 2" xfId="39327" xr:uid="{00000000-0005-0000-0000-00009F990000}"/>
    <cellStyle name="常规 3 5 5" xfId="39328" xr:uid="{00000000-0005-0000-0000-0000A0990000}"/>
    <cellStyle name="常规 3 5 5 2" xfId="39329" xr:uid="{00000000-0005-0000-0000-0000A1990000}"/>
    <cellStyle name="常规 3 5 5 2 2" xfId="39330" xr:uid="{00000000-0005-0000-0000-0000A2990000}"/>
    <cellStyle name="常规 3 5 5 2 2 2" xfId="39331" xr:uid="{00000000-0005-0000-0000-0000A3990000}"/>
    <cellStyle name="常规 3 5 5 2 2 2 2" xfId="39332" xr:uid="{00000000-0005-0000-0000-0000A4990000}"/>
    <cellStyle name="常规 3 5 5 2 3" xfId="39333" xr:uid="{00000000-0005-0000-0000-0000A5990000}"/>
    <cellStyle name="常规 3 5 5 2 3 2" xfId="39334" xr:uid="{00000000-0005-0000-0000-0000A6990000}"/>
    <cellStyle name="常规 3 5 5 2 3 2 2" xfId="39335" xr:uid="{00000000-0005-0000-0000-0000A7990000}"/>
    <cellStyle name="常规 3 5 5 2 4" xfId="39336" xr:uid="{00000000-0005-0000-0000-0000A8990000}"/>
    <cellStyle name="常规 3 5 5 2 4 2" xfId="39337" xr:uid="{00000000-0005-0000-0000-0000A9990000}"/>
    <cellStyle name="常规 3 5 5 2 5" xfId="39338" xr:uid="{00000000-0005-0000-0000-0000AA990000}"/>
    <cellStyle name="常规 3 5 5 3" xfId="39339" xr:uid="{00000000-0005-0000-0000-0000AB990000}"/>
    <cellStyle name="常规 3 5 5 3 2" xfId="39340" xr:uid="{00000000-0005-0000-0000-0000AC990000}"/>
    <cellStyle name="常规 3 5 5 3 2 2" xfId="39341" xr:uid="{00000000-0005-0000-0000-0000AD990000}"/>
    <cellStyle name="常规 3 5 5 4" xfId="39342" xr:uid="{00000000-0005-0000-0000-0000AE990000}"/>
    <cellStyle name="常规 3 5 5 4 2" xfId="39343" xr:uid="{00000000-0005-0000-0000-0000AF990000}"/>
    <cellStyle name="常规 3 5 5 4 2 2" xfId="39344" xr:uid="{00000000-0005-0000-0000-0000B0990000}"/>
    <cellStyle name="常规 3 5 5 5" xfId="39345" xr:uid="{00000000-0005-0000-0000-0000B1990000}"/>
    <cellStyle name="常规 3 5 5 5 2" xfId="39346" xr:uid="{00000000-0005-0000-0000-0000B2990000}"/>
    <cellStyle name="常规 3 5 5 5 3" xfId="39347" xr:uid="{00000000-0005-0000-0000-0000B3990000}"/>
    <cellStyle name="常规 3 5 5 6" xfId="39348" xr:uid="{00000000-0005-0000-0000-0000B4990000}"/>
    <cellStyle name="常规 3 5 6" xfId="39349" xr:uid="{00000000-0005-0000-0000-0000B5990000}"/>
    <cellStyle name="常规 3 5 6 2" xfId="39350" xr:uid="{00000000-0005-0000-0000-0000B6990000}"/>
    <cellStyle name="常规 3 5 6 2 2" xfId="39351" xr:uid="{00000000-0005-0000-0000-0000B7990000}"/>
    <cellStyle name="常规 3 5 6 2 2 2" xfId="39352" xr:uid="{00000000-0005-0000-0000-0000B8990000}"/>
    <cellStyle name="常规 3 5 6 3" xfId="39353" xr:uid="{00000000-0005-0000-0000-0000B9990000}"/>
    <cellStyle name="常规 3 5 6 3 2" xfId="39354" xr:uid="{00000000-0005-0000-0000-0000BA990000}"/>
    <cellStyle name="常规 3 5 6 3 2 2" xfId="39355" xr:uid="{00000000-0005-0000-0000-0000BB990000}"/>
    <cellStyle name="常规 3 5 6 4" xfId="39356" xr:uid="{00000000-0005-0000-0000-0000BC990000}"/>
    <cellStyle name="常规 3 5 6 4 2" xfId="39357" xr:uid="{00000000-0005-0000-0000-0000BD990000}"/>
    <cellStyle name="常规 3 5 6 5" xfId="39358" xr:uid="{00000000-0005-0000-0000-0000BE990000}"/>
    <cellStyle name="常规 3 5 7" xfId="39359" xr:uid="{00000000-0005-0000-0000-0000BF990000}"/>
    <cellStyle name="常规 3 5 7 2" xfId="39360" xr:uid="{00000000-0005-0000-0000-0000C0990000}"/>
    <cellStyle name="常规 3 5 7 2 2" xfId="39361" xr:uid="{00000000-0005-0000-0000-0000C1990000}"/>
    <cellStyle name="常规 3 5 8" xfId="39362" xr:uid="{00000000-0005-0000-0000-0000C2990000}"/>
    <cellStyle name="常规 3 5 8 2" xfId="39363" xr:uid="{00000000-0005-0000-0000-0000C3990000}"/>
    <cellStyle name="常规 3 5 8 2 2" xfId="39364" xr:uid="{00000000-0005-0000-0000-0000C4990000}"/>
    <cellStyle name="常规 3 5 9" xfId="39365" xr:uid="{00000000-0005-0000-0000-0000C5990000}"/>
    <cellStyle name="常规 3 5 9 2" xfId="39366" xr:uid="{00000000-0005-0000-0000-0000C6990000}"/>
    <cellStyle name="常规 3 5 9 3" xfId="39367" xr:uid="{00000000-0005-0000-0000-0000C7990000}"/>
    <cellStyle name="常规 3 6" xfId="39368" xr:uid="{00000000-0005-0000-0000-0000C8990000}"/>
    <cellStyle name="常规 3 6 10" xfId="39369" xr:uid="{00000000-0005-0000-0000-0000C9990000}"/>
    <cellStyle name="常规 3 6 10 2" xfId="39370" xr:uid="{00000000-0005-0000-0000-0000CA990000}"/>
    <cellStyle name="常规 3 6 10 3" xfId="39371" xr:uid="{00000000-0005-0000-0000-0000CB990000}"/>
    <cellStyle name="常规 3 6 11" xfId="39372" xr:uid="{00000000-0005-0000-0000-0000CC990000}"/>
    <cellStyle name="常规 3 6 11 2" xfId="39373" xr:uid="{00000000-0005-0000-0000-0000CD990000}"/>
    <cellStyle name="常规 3 6 2" xfId="39374" xr:uid="{00000000-0005-0000-0000-0000CE990000}"/>
    <cellStyle name="常规 3 6 2 10" xfId="39375" xr:uid="{00000000-0005-0000-0000-0000CF990000}"/>
    <cellStyle name="常规 3 6 2 10 2" xfId="39376" xr:uid="{00000000-0005-0000-0000-0000D0990000}"/>
    <cellStyle name="常规 3 6 2 2" xfId="39377" xr:uid="{00000000-0005-0000-0000-0000D1990000}"/>
    <cellStyle name="常规 3 6 2 2 2" xfId="39378" xr:uid="{00000000-0005-0000-0000-0000D2990000}"/>
    <cellStyle name="常规 3 6 2 2 2 2" xfId="39379" xr:uid="{00000000-0005-0000-0000-0000D3990000}"/>
    <cellStyle name="常规 3 6 2 2 2 2 2" xfId="39380" xr:uid="{00000000-0005-0000-0000-0000D4990000}"/>
    <cellStyle name="常规 3 6 2 2 2 2 2 2" xfId="39381" xr:uid="{00000000-0005-0000-0000-0000D5990000}"/>
    <cellStyle name="常规 3 6 2 2 2 2 2 2 2" xfId="39382" xr:uid="{00000000-0005-0000-0000-0000D6990000}"/>
    <cellStyle name="常规 3 6 2 2 2 2 3" xfId="39383" xr:uid="{00000000-0005-0000-0000-0000D7990000}"/>
    <cellStyle name="常规 3 6 2 2 2 2 3 2" xfId="39384" xr:uid="{00000000-0005-0000-0000-0000D8990000}"/>
    <cellStyle name="常规 3 6 2 2 2 2 3 2 2" xfId="39385" xr:uid="{00000000-0005-0000-0000-0000D9990000}"/>
    <cellStyle name="常规 3 6 2 2 2 2 4" xfId="39386" xr:uid="{00000000-0005-0000-0000-0000DA990000}"/>
    <cellStyle name="常规 3 6 2 2 2 2 4 2" xfId="39387" xr:uid="{00000000-0005-0000-0000-0000DB990000}"/>
    <cellStyle name="常规 3 6 2 2 2 2 4 2 2" xfId="39388" xr:uid="{00000000-0005-0000-0000-0000DC990000}"/>
    <cellStyle name="常规 3 6 2 2 2 2 5" xfId="39389" xr:uid="{00000000-0005-0000-0000-0000DD990000}"/>
    <cellStyle name="常规 3 6 2 2 2 2 5 2" xfId="39390" xr:uid="{00000000-0005-0000-0000-0000DE990000}"/>
    <cellStyle name="常规 3 6 2 2 2 2 5 3" xfId="39391" xr:uid="{00000000-0005-0000-0000-0000DF990000}"/>
    <cellStyle name="常规 3 6 2 2 2 2 6" xfId="39392" xr:uid="{00000000-0005-0000-0000-0000E0990000}"/>
    <cellStyle name="常规 3 6 2 2 2 3" xfId="39393" xr:uid="{00000000-0005-0000-0000-0000E1990000}"/>
    <cellStyle name="常规 3 6 2 2 2 3 2" xfId="39394" xr:uid="{00000000-0005-0000-0000-0000E2990000}"/>
    <cellStyle name="常规 3 6 2 2 2 3 2 2" xfId="39395" xr:uid="{00000000-0005-0000-0000-0000E3990000}"/>
    <cellStyle name="常规 3 6 2 2 2 3 2 2 2" xfId="39396" xr:uid="{00000000-0005-0000-0000-0000E4990000}"/>
    <cellStyle name="常规 3 6 2 2 2 3 3" xfId="39397" xr:uid="{00000000-0005-0000-0000-0000E5990000}"/>
    <cellStyle name="常规 3 6 2 2 2 3 3 2" xfId="39398" xr:uid="{00000000-0005-0000-0000-0000E6990000}"/>
    <cellStyle name="常规 3 6 2 2 2 3 3 2 2" xfId="39399" xr:uid="{00000000-0005-0000-0000-0000E7990000}"/>
    <cellStyle name="常规 3 6 2 2 2 3 4" xfId="39400" xr:uid="{00000000-0005-0000-0000-0000E8990000}"/>
    <cellStyle name="常规 3 6 2 2 2 3 4 2" xfId="39401" xr:uid="{00000000-0005-0000-0000-0000E9990000}"/>
    <cellStyle name="常规 3 6 2 2 2 3 5" xfId="39402" xr:uid="{00000000-0005-0000-0000-0000EA990000}"/>
    <cellStyle name="常规 3 6 2 2 2 4" xfId="39403" xr:uid="{00000000-0005-0000-0000-0000EB990000}"/>
    <cellStyle name="常规 3 6 2 2 2 4 2" xfId="39404" xr:uid="{00000000-0005-0000-0000-0000EC990000}"/>
    <cellStyle name="常规 3 6 2 2 2 4 2 2" xfId="39405" xr:uid="{00000000-0005-0000-0000-0000ED990000}"/>
    <cellStyle name="常规 3 6 2 2 2 5" xfId="39406" xr:uid="{00000000-0005-0000-0000-0000EE990000}"/>
    <cellStyle name="常规 3 6 2 2 2 5 2" xfId="39407" xr:uid="{00000000-0005-0000-0000-0000EF990000}"/>
    <cellStyle name="常规 3 6 2 2 2 5 2 2" xfId="39408" xr:uid="{00000000-0005-0000-0000-0000F0990000}"/>
    <cellStyle name="常规 3 6 2 2 2 6" xfId="39409" xr:uid="{00000000-0005-0000-0000-0000F1990000}"/>
    <cellStyle name="常规 3 6 2 2 2 7" xfId="39410" xr:uid="{00000000-0005-0000-0000-0000F2990000}"/>
    <cellStyle name="常规 3 6 2 2 2 7 2" xfId="39411" xr:uid="{00000000-0005-0000-0000-0000F3990000}"/>
    <cellStyle name="常规 3 6 2 2 2 7 3" xfId="39412" xr:uid="{00000000-0005-0000-0000-0000F4990000}"/>
    <cellStyle name="常规 3 6 2 2 2 8" xfId="39413" xr:uid="{00000000-0005-0000-0000-0000F5990000}"/>
    <cellStyle name="常规 3 6 2 2 2 8 2" xfId="39414" xr:uid="{00000000-0005-0000-0000-0000F6990000}"/>
    <cellStyle name="常规 3 6 2 2 3" xfId="39415" xr:uid="{00000000-0005-0000-0000-0000F7990000}"/>
    <cellStyle name="常规 3 6 2 2 3 2" xfId="39416" xr:uid="{00000000-0005-0000-0000-0000F8990000}"/>
    <cellStyle name="常规 3 6 2 2 3 2 2" xfId="39417" xr:uid="{00000000-0005-0000-0000-0000F9990000}"/>
    <cellStyle name="常规 3 6 2 2 3 2 3" xfId="39418" xr:uid="{00000000-0005-0000-0000-0000FA990000}"/>
    <cellStyle name="常规 3 6 2 2 3 2 4" xfId="39419" xr:uid="{00000000-0005-0000-0000-0000FB990000}"/>
    <cellStyle name="常规 3 6 2 2 3 2 5" xfId="39420" xr:uid="{00000000-0005-0000-0000-0000FC990000}"/>
    <cellStyle name="常规 3 6 2 2 3 2 5 2" xfId="39421" xr:uid="{00000000-0005-0000-0000-0000FD990000}"/>
    <cellStyle name="常规 3 6 2 2 3 3" xfId="39422" xr:uid="{00000000-0005-0000-0000-0000FE990000}"/>
    <cellStyle name="常规 3 6 2 2 3 3 2" xfId="39423" xr:uid="{00000000-0005-0000-0000-0000FF990000}"/>
    <cellStyle name="常规 3 6 2 2 3 3 2 2" xfId="39424" xr:uid="{00000000-0005-0000-0000-0000009A0000}"/>
    <cellStyle name="常规 3 6 2 2 3 4" xfId="39425" xr:uid="{00000000-0005-0000-0000-0000019A0000}"/>
    <cellStyle name="常规 3 6 2 2 3 4 2" xfId="39426" xr:uid="{00000000-0005-0000-0000-0000029A0000}"/>
    <cellStyle name="常规 3 6 2 2 3 4 2 2" xfId="39427" xr:uid="{00000000-0005-0000-0000-0000039A0000}"/>
    <cellStyle name="常规 3 6 2 2 3 5" xfId="39428" xr:uid="{00000000-0005-0000-0000-0000049A0000}"/>
    <cellStyle name="常规 3 6 2 2 3 5 2" xfId="39429" xr:uid="{00000000-0005-0000-0000-0000059A0000}"/>
    <cellStyle name="常规 3 6 2 2 3 5 3" xfId="39430" xr:uid="{00000000-0005-0000-0000-0000069A0000}"/>
    <cellStyle name="常规 3 6 2 2 3 6" xfId="39431" xr:uid="{00000000-0005-0000-0000-0000079A0000}"/>
    <cellStyle name="常规 3 6 2 2 3 6 2" xfId="39432" xr:uid="{00000000-0005-0000-0000-0000089A0000}"/>
    <cellStyle name="常规 3 6 2 2 3 7" xfId="39433" xr:uid="{00000000-0005-0000-0000-0000099A0000}"/>
    <cellStyle name="常规 3 6 2 2 4" xfId="39434" xr:uid="{00000000-0005-0000-0000-00000A9A0000}"/>
    <cellStyle name="常规 3 6 2 2 4 2" xfId="39435" xr:uid="{00000000-0005-0000-0000-00000B9A0000}"/>
    <cellStyle name="常规 3 6 2 2 4 3" xfId="39436" xr:uid="{00000000-0005-0000-0000-00000C9A0000}"/>
    <cellStyle name="常规 3 6 2 2 4 4" xfId="39437" xr:uid="{00000000-0005-0000-0000-00000D9A0000}"/>
    <cellStyle name="常规 3 6 2 2 4 5" xfId="39438" xr:uid="{00000000-0005-0000-0000-00000E9A0000}"/>
    <cellStyle name="常规 3 6 2 2 4 5 2" xfId="39439" xr:uid="{00000000-0005-0000-0000-00000F9A0000}"/>
    <cellStyle name="常规 3 6 2 2 5" xfId="39440" xr:uid="{00000000-0005-0000-0000-0000109A0000}"/>
    <cellStyle name="常规 3 6 2 2 5 2" xfId="39441" xr:uid="{00000000-0005-0000-0000-0000119A0000}"/>
    <cellStyle name="常规 3 6 2 2 5 2 2" xfId="39442" xr:uid="{00000000-0005-0000-0000-0000129A0000}"/>
    <cellStyle name="常规 3 6 2 2 6" xfId="39443" xr:uid="{00000000-0005-0000-0000-0000139A0000}"/>
    <cellStyle name="常规 3 6 2 2 6 2" xfId="39444" xr:uid="{00000000-0005-0000-0000-0000149A0000}"/>
    <cellStyle name="常规 3 6 2 2 6 2 2" xfId="39445" xr:uid="{00000000-0005-0000-0000-0000159A0000}"/>
    <cellStyle name="常规 3 6 2 2 7" xfId="39446" xr:uid="{00000000-0005-0000-0000-0000169A0000}"/>
    <cellStyle name="常规 3 6 2 2 7 2" xfId="39447" xr:uid="{00000000-0005-0000-0000-0000179A0000}"/>
    <cellStyle name="常规 3 6 2 2 7 2 2" xfId="39448" xr:uid="{00000000-0005-0000-0000-0000189A0000}"/>
    <cellStyle name="常规 3 6 2 2 8" xfId="39449" xr:uid="{00000000-0005-0000-0000-0000199A0000}"/>
    <cellStyle name="常规 3 6 2 2 8 2" xfId="39450" xr:uid="{00000000-0005-0000-0000-00001A9A0000}"/>
    <cellStyle name="常规 3 6 2 2 8 3" xfId="39451" xr:uid="{00000000-0005-0000-0000-00001B9A0000}"/>
    <cellStyle name="常规 3 6 2 2 9" xfId="39452" xr:uid="{00000000-0005-0000-0000-00001C9A0000}"/>
    <cellStyle name="常规 3 6 2 2 9 2" xfId="39453" xr:uid="{00000000-0005-0000-0000-00001D9A0000}"/>
    <cellStyle name="常规 3 6 2 3" xfId="39454" xr:uid="{00000000-0005-0000-0000-00001E9A0000}"/>
    <cellStyle name="常规 3 6 2 3 2" xfId="39455" xr:uid="{00000000-0005-0000-0000-00001F9A0000}"/>
    <cellStyle name="常规 3 6 2 3 2 2" xfId="39456" xr:uid="{00000000-0005-0000-0000-0000209A0000}"/>
    <cellStyle name="常规 3 6 2 3 2 2 2" xfId="39457" xr:uid="{00000000-0005-0000-0000-0000219A0000}"/>
    <cellStyle name="常规 3 6 2 3 2 2 2 2" xfId="39458" xr:uid="{00000000-0005-0000-0000-0000229A0000}"/>
    <cellStyle name="常规 3 6 2 3 2 3" xfId="39459" xr:uid="{00000000-0005-0000-0000-0000239A0000}"/>
    <cellStyle name="常规 3 6 2 3 2 3 2" xfId="39460" xr:uid="{00000000-0005-0000-0000-0000249A0000}"/>
    <cellStyle name="常规 3 6 2 3 2 3 2 2" xfId="39461" xr:uid="{00000000-0005-0000-0000-0000259A0000}"/>
    <cellStyle name="常规 3 6 2 3 2 4" xfId="39462" xr:uid="{00000000-0005-0000-0000-0000269A0000}"/>
    <cellStyle name="常规 3 6 2 3 2 4 2" xfId="39463" xr:uid="{00000000-0005-0000-0000-0000279A0000}"/>
    <cellStyle name="常规 3 6 2 3 2 4 2 2" xfId="39464" xr:uid="{00000000-0005-0000-0000-0000289A0000}"/>
    <cellStyle name="常规 3 6 2 3 2 5" xfId="39465" xr:uid="{00000000-0005-0000-0000-0000299A0000}"/>
    <cellStyle name="常规 3 6 2 3 2 5 2" xfId="39466" xr:uid="{00000000-0005-0000-0000-00002A9A0000}"/>
    <cellStyle name="常规 3 6 2 3 2 5 3" xfId="39467" xr:uid="{00000000-0005-0000-0000-00002B9A0000}"/>
    <cellStyle name="常规 3 6 2 3 2 6" xfId="39468" xr:uid="{00000000-0005-0000-0000-00002C9A0000}"/>
    <cellStyle name="常规 3 6 2 3 3" xfId="39469" xr:uid="{00000000-0005-0000-0000-00002D9A0000}"/>
    <cellStyle name="常规 3 6 2 3 3 2" xfId="39470" xr:uid="{00000000-0005-0000-0000-00002E9A0000}"/>
    <cellStyle name="常规 3 6 2 3 3 2 2" xfId="39471" xr:uid="{00000000-0005-0000-0000-00002F9A0000}"/>
    <cellStyle name="常规 3 6 2 3 3 2 2 2" xfId="39472" xr:uid="{00000000-0005-0000-0000-0000309A0000}"/>
    <cellStyle name="常规 3 6 2 3 3 3" xfId="39473" xr:uid="{00000000-0005-0000-0000-0000319A0000}"/>
    <cellStyle name="常规 3 6 2 3 3 3 2" xfId="39474" xr:uid="{00000000-0005-0000-0000-0000329A0000}"/>
    <cellStyle name="常规 3 6 2 3 3 3 2 2" xfId="39475" xr:uid="{00000000-0005-0000-0000-0000339A0000}"/>
    <cellStyle name="常规 3 6 2 3 3 4" xfId="39476" xr:uid="{00000000-0005-0000-0000-0000349A0000}"/>
    <cellStyle name="常规 3 6 2 3 3 4 2" xfId="39477" xr:uid="{00000000-0005-0000-0000-0000359A0000}"/>
    <cellStyle name="常规 3 6 2 3 3 5" xfId="39478" xr:uid="{00000000-0005-0000-0000-0000369A0000}"/>
    <cellStyle name="常规 3 6 2 3 4" xfId="39479" xr:uid="{00000000-0005-0000-0000-0000379A0000}"/>
    <cellStyle name="常规 3 6 2 3 4 2" xfId="39480" xr:uid="{00000000-0005-0000-0000-0000389A0000}"/>
    <cellStyle name="常规 3 6 2 3 4 2 2" xfId="39481" xr:uid="{00000000-0005-0000-0000-0000399A0000}"/>
    <cellStyle name="常规 3 6 2 3 5" xfId="39482" xr:uid="{00000000-0005-0000-0000-00003A9A0000}"/>
    <cellStyle name="常规 3 6 2 3 5 2" xfId="39483" xr:uid="{00000000-0005-0000-0000-00003B9A0000}"/>
    <cellStyle name="常规 3 6 2 3 5 2 2" xfId="39484" xr:uid="{00000000-0005-0000-0000-00003C9A0000}"/>
    <cellStyle name="常规 3 6 2 3 6" xfId="39485" xr:uid="{00000000-0005-0000-0000-00003D9A0000}"/>
    <cellStyle name="常规 3 6 2 3 7" xfId="39486" xr:uid="{00000000-0005-0000-0000-00003E9A0000}"/>
    <cellStyle name="常规 3 6 2 3 7 2" xfId="39487" xr:uid="{00000000-0005-0000-0000-00003F9A0000}"/>
    <cellStyle name="常规 3 6 2 3 7 3" xfId="39488" xr:uid="{00000000-0005-0000-0000-0000409A0000}"/>
    <cellStyle name="常规 3 6 2 3 8" xfId="39489" xr:uid="{00000000-0005-0000-0000-0000419A0000}"/>
    <cellStyle name="常规 3 6 2 3 8 2" xfId="39490" xr:uid="{00000000-0005-0000-0000-0000429A0000}"/>
    <cellStyle name="常规 3 6 2 4" xfId="39491" xr:uid="{00000000-0005-0000-0000-0000439A0000}"/>
    <cellStyle name="常规 3 6 2 4 2" xfId="39492" xr:uid="{00000000-0005-0000-0000-0000449A0000}"/>
    <cellStyle name="常规 3 6 2 4 2 2" xfId="39493" xr:uid="{00000000-0005-0000-0000-0000459A0000}"/>
    <cellStyle name="常规 3 6 2 4 2 3" xfId="39494" xr:uid="{00000000-0005-0000-0000-0000469A0000}"/>
    <cellStyle name="常规 3 6 2 4 2 4" xfId="39495" xr:uid="{00000000-0005-0000-0000-0000479A0000}"/>
    <cellStyle name="常规 3 6 2 4 2 5" xfId="39496" xr:uid="{00000000-0005-0000-0000-0000489A0000}"/>
    <cellStyle name="常规 3 6 2 4 2 5 2" xfId="39497" xr:uid="{00000000-0005-0000-0000-0000499A0000}"/>
    <cellStyle name="常规 3 6 2 4 3" xfId="39498" xr:uid="{00000000-0005-0000-0000-00004A9A0000}"/>
    <cellStyle name="常规 3 6 2 4 3 2" xfId="39499" xr:uid="{00000000-0005-0000-0000-00004B9A0000}"/>
    <cellStyle name="常规 3 6 2 4 3 2 2" xfId="39500" xr:uid="{00000000-0005-0000-0000-00004C9A0000}"/>
    <cellStyle name="常规 3 6 2 4 4" xfId="39501" xr:uid="{00000000-0005-0000-0000-00004D9A0000}"/>
    <cellStyle name="常规 3 6 2 4 4 2" xfId="39502" xr:uid="{00000000-0005-0000-0000-00004E9A0000}"/>
    <cellStyle name="常规 3 6 2 4 4 2 2" xfId="39503" xr:uid="{00000000-0005-0000-0000-00004F9A0000}"/>
    <cellStyle name="常规 3 6 2 4 5" xfId="39504" xr:uid="{00000000-0005-0000-0000-0000509A0000}"/>
    <cellStyle name="常规 3 6 2 4 5 2" xfId="39505" xr:uid="{00000000-0005-0000-0000-0000519A0000}"/>
    <cellStyle name="常规 3 6 2 4 5 3" xfId="39506" xr:uid="{00000000-0005-0000-0000-0000529A0000}"/>
    <cellStyle name="常规 3 6 2 4 6" xfId="39507" xr:uid="{00000000-0005-0000-0000-0000539A0000}"/>
    <cellStyle name="常规 3 6 2 4 6 2" xfId="39508" xr:uid="{00000000-0005-0000-0000-0000549A0000}"/>
    <cellStyle name="常规 3 6 2 4 7" xfId="39509" xr:uid="{00000000-0005-0000-0000-0000559A0000}"/>
    <cellStyle name="常规 3 6 2 5" xfId="39510" xr:uid="{00000000-0005-0000-0000-0000569A0000}"/>
    <cellStyle name="常规 3 6 2 5 2" xfId="39511" xr:uid="{00000000-0005-0000-0000-0000579A0000}"/>
    <cellStyle name="常规 3 6 2 5 3" xfId="39512" xr:uid="{00000000-0005-0000-0000-0000589A0000}"/>
    <cellStyle name="常规 3 6 2 5 4" xfId="39513" xr:uid="{00000000-0005-0000-0000-0000599A0000}"/>
    <cellStyle name="常规 3 6 2 5 5" xfId="39514" xr:uid="{00000000-0005-0000-0000-00005A9A0000}"/>
    <cellStyle name="常规 3 6 2 5 5 2" xfId="39515" xr:uid="{00000000-0005-0000-0000-00005B9A0000}"/>
    <cellStyle name="常规 3 6 2 6" xfId="39516" xr:uid="{00000000-0005-0000-0000-00005C9A0000}"/>
    <cellStyle name="常规 3 6 2 6 2" xfId="39517" xr:uid="{00000000-0005-0000-0000-00005D9A0000}"/>
    <cellStyle name="常规 3 6 2 6 2 2" xfId="39518" xr:uid="{00000000-0005-0000-0000-00005E9A0000}"/>
    <cellStyle name="常规 3 6 2 7" xfId="39519" xr:uid="{00000000-0005-0000-0000-00005F9A0000}"/>
    <cellStyle name="常规 3 6 2 7 2" xfId="39520" xr:uid="{00000000-0005-0000-0000-0000609A0000}"/>
    <cellStyle name="常规 3 6 2 7 2 2" xfId="39521" xr:uid="{00000000-0005-0000-0000-0000619A0000}"/>
    <cellStyle name="常规 3 6 2 8" xfId="39522" xr:uid="{00000000-0005-0000-0000-0000629A0000}"/>
    <cellStyle name="常规 3 6 2 8 2" xfId="39523" xr:uid="{00000000-0005-0000-0000-0000639A0000}"/>
    <cellStyle name="常规 3 6 2 8 2 2" xfId="39524" xr:uid="{00000000-0005-0000-0000-0000649A0000}"/>
    <cellStyle name="常规 3 6 2 9" xfId="39525" xr:uid="{00000000-0005-0000-0000-0000659A0000}"/>
    <cellStyle name="常规 3 6 2 9 2" xfId="39526" xr:uid="{00000000-0005-0000-0000-0000669A0000}"/>
    <cellStyle name="常规 3 6 2 9 3" xfId="39527" xr:uid="{00000000-0005-0000-0000-0000679A0000}"/>
    <cellStyle name="常规 3 6 3" xfId="39528" xr:uid="{00000000-0005-0000-0000-0000689A0000}"/>
    <cellStyle name="常规 3 6 3 2" xfId="39529" xr:uid="{00000000-0005-0000-0000-0000699A0000}"/>
    <cellStyle name="常规 3 6 3 2 2" xfId="39530" xr:uid="{00000000-0005-0000-0000-00006A9A0000}"/>
    <cellStyle name="常规 3 6 3 2 2 2" xfId="39531" xr:uid="{00000000-0005-0000-0000-00006B9A0000}"/>
    <cellStyle name="常规 3 6 3 2 2 2 2" xfId="39532" xr:uid="{00000000-0005-0000-0000-00006C9A0000}"/>
    <cellStyle name="常规 3 6 3 2 3" xfId="39533" xr:uid="{00000000-0005-0000-0000-00006D9A0000}"/>
    <cellStyle name="常规 3 6 3 2 3 2" xfId="39534" xr:uid="{00000000-0005-0000-0000-00006E9A0000}"/>
    <cellStyle name="常规 3 6 3 2 3 2 2" xfId="39535" xr:uid="{00000000-0005-0000-0000-00006F9A0000}"/>
    <cellStyle name="常规 3 6 3 2 4" xfId="39536" xr:uid="{00000000-0005-0000-0000-0000709A0000}"/>
    <cellStyle name="常规 3 6 3 2 4 2" xfId="39537" xr:uid="{00000000-0005-0000-0000-0000719A0000}"/>
    <cellStyle name="常规 3 6 3 2 4 2 2" xfId="39538" xr:uid="{00000000-0005-0000-0000-0000729A0000}"/>
    <cellStyle name="常规 3 6 3 2 5" xfId="39539" xr:uid="{00000000-0005-0000-0000-0000739A0000}"/>
    <cellStyle name="常规 3 6 3 2 5 2" xfId="39540" xr:uid="{00000000-0005-0000-0000-0000749A0000}"/>
    <cellStyle name="常规 3 6 3 2 5 3" xfId="39541" xr:uid="{00000000-0005-0000-0000-0000759A0000}"/>
    <cellStyle name="常规 3 6 3 2 6" xfId="39542" xr:uid="{00000000-0005-0000-0000-0000769A0000}"/>
    <cellStyle name="常规 3 6 3 3" xfId="39543" xr:uid="{00000000-0005-0000-0000-0000779A0000}"/>
    <cellStyle name="常规 3 6 3 3 2" xfId="39544" xr:uid="{00000000-0005-0000-0000-0000789A0000}"/>
    <cellStyle name="常规 3 6 3 3 2 2" xfId="39545" xr:uid="{00000000-0005-0000-0000-0000799A0000}"/>
    <cellStyle name="常规 3 6 3 3 2 2 2" xfId="39546" xr:uid="{00000000-0005-0000-0000-00007A9A0000}"/>
    <cellStyle name="常规 3 6 3 3 3" xfId="39547" xr:uid="{00000000-0005-0000-0000-00007B9A0000}"/>
    <cellStyle name="常规 3 6 3 3 3 2" xfId="39548" xr:uid="{00000000-0005-0000-0000-00007C9A0000}"/>
    <cellStyle name="常规 3 6 3 3 3 2 2" xfId="39549" xr:uid="{00000000-0005-0000-0000-00007D9A0000}"/>
    <cellStyle name="常规 3 6 3 3 4" xfId="39550" xr:uid="{00000000-0005-0000-0000-00007E9A0000}"/>
    <cellStyle name="常规 3 6 3 3 4 2" xfId="39551" xr:uid="{00000000-0005-0000-0000-00007F9A0000}"/>
    <cellStyle name="常规 3 6 3 3 5" xfId="39552" xr:uid="{00000000-0005-0000-0000-0000809A0000}"/>
    <cellStyle name="常规 3 6 3 4" xfId="39553" xr:uid="{00000000-0005-0000-0000-0000819A0000}"/>
    <cellStyle name="常规 3 6 3 4 2" xfId="39554" xr:uid="{00000000-0005-0000-0000-0000829A0000}"/>
    <cellStyle name="常规 3 6 3 4 2 2" xfId="39555" xr:uid="{00000000-0005-0000-0000-0000839A0000}"/>
    <cellStyle name="常规 3 6 3 5" xfId="39556" xr:uid="{00000000-0005-0000-0000-0000849A0000}"/>
    <cellStyle name="常规 3 6 3 5 2" xfId="39557" xr:uid="{00000000-0005-0000-0000-0000859A0000}"/>
    <cellStyle name="常规 3 6 3 5 2 2" xfId="39558" xr:uid="{00000000-0005-0000-0000-0000869A0000}"/>
    <cellStyle name="常规 3 6 3 6" xfId="39559" xr:uid="{00000000-0005-0000-0000-0000879A0000}"/>
    <cellStyle name="常规 3 6 3 7" xfId="39560" xr:uid="{00000000-0005-0000-0000-0000889A0000}"/>
    <cellStyle name="常规 3 6 3 7 2" xfId="39561" xr:uid="{00000000-0005-0000-0000-0000899A0000}"/>
    <cellStyle name="常规 3 6 3 7 3" xfId="39562" xr:uid="{00000000-0005-0000-0000-00008A9A0000}"/>
    <cellStyle name="常规 3 6 3 8" xfId="39563" xr:uid="{00000000-0005-0000-0000-00008B9A0000}"/>
    <cellStyle name="常规 3 6 3 8 2" xfId="39564" xr:uid="{00000000-0005-0000-0000-00008C9A0000}"/>
    <cellStyle name="常规 3 6 4" xfId="39565" xr:uid="{00000000-0005-0000-0000-00008D9A0000}"/>
    <cellStyle name="常规 3 6 4 2" xfId="39566" xr:uid="{00000000-0005-0000-0000-00008E9A0000}"/>
    <cellStyle name="常规 3 6 4 2 2" xfId="39567" xr:uid="{00000000-0005-0000-0000-00008F9A0000}"/>
    <cellStyle name="常规 3 6 4 2 2 2" xfId="39568" xr:uid="{00000000-0005-0000-0000-0000909A0000}"/>
    <cellStyle name="常规 3 6 4 2 2 2 2" xfId="39569" xr:uid="{00000000-0005-0000-0000-0000919A0000}"/>
    <cellStyle name="常规 3 6 4 2 3" xfId="39570" xr:uid="{00000000-0005-0000-0000-0000929A0000}"/>
    <cellStyle name="常规 3 6 4 2 3 2" xfId="39571" xr:uid="{00000000-0005-0000-0000-0000939A0000}"/>
    <cellStyle name="常规 3 6 4 2 3 2 2" xfId="39572" xr:uid="{00000000-0005-0000-0000-0000949A0000}"/>
    <cellStyle name="常规 3 6 4 2 4" xfId="39573" xr:uid="{00000000-0005-0000-0000-0000959A0000}"/>
    <cellStyle name="常规 3 6 4 2 4 2" xfId="39574" xr:uid="{00000000-0005-0000-0000-0000969A0000}"/>
    <cellStyle name="常规 3 6 4 2 4 2 2" xfId="39575" xr:uid="{00000000-0005-0000-0000-0000979A0000}"/>
    <cellStyle name="常规 3 6 4 2 5" xfId="39576" xr:uid="{00000000-0005-0000-0000-0000989A0000}"/>
    <cellStyle name="常规 3 6 4 2 5 2" xfId="39577" xr:uid="{00000000-0005-0000-0000-0000999A0000}"/>
    <cellStyle name="常规 3 6 4 2 5 3" xfId="39578" xr:uid="{00000000-0005-0000-0000-00009A9A0000}"/>
    <cellStyle name="常规 3 6 4 2 6" xfId="39579" xr:uid="{00000000-0005-0000-0000-00009B9A0000}"/>
    <cellStyle name="常规 3 6 4 3" xfId="39580" xr:uid="{00000000-0005-0000-0000-00009C9A0000}"/>
    <cellStyle name="常规 3 6 4 3 2" xfId="39581" xr:uid="{00000000-0005-0000-0000-00009D9A0000}"/>
    <cellStyle name="常规 3 6 4 3 2 2" xfId="39582" xr:uid="{00000000-0005-0000-0000-00009E9A0000}"/>
    <cellStyle name="常规 3 6 4 4" xfId="39583" xr:uid="{00000000-0005-0000-0000-00009F9A0000}"/>
    <cellStyle name="常规 3 6 4 4 2" xfId="39584" xr:uid="{00000000-0005-0000-0000-0000A09A0000}"/>
    <cellStyle name="常规 3 6 4 4 2 2" xfId="39585" xr:uid="{00000000-0005-0000-0000-0000A19A0000}"/>
    <cellStyle name="常规 3 6 4 5" xfId="39586" xr:uid="{00000000-0005-0000-0000-0000A29A0000}"/>
    <cellStyle name="常规 3 6 4 5 2" xfId="39587" xr:uid="{00000000-0005-0000-0000-0000A39A0000}"/>
    <cellStyle name="常规 3 6 4 5 2 2" xfId="39588" xr:uid="{00000000-0005-0000-0000-0000A49A0000}"/>
    <cellStyle name="常规 3 6 4 6" xfId="39589" xr:uid="{00000000-0005-0000-0000-0000A59A0000}"/>
    <cellStyle name="常规 3 6 4 7" xfId="39590" xr:uid="{00000000-0005-0000-0000-0000A69A0000}"/>
    <cellStyle name="常规 3 6 4 7 2" xfId="39591" xr:uid="{00000000-0005-0000-0000-0000A79A0000}"/>
    <cellStyle name="常规 3 6 4 7 3" xfId="39592" xr:uid="{00000000-0005-0000-0000-0000A89A0000}"/>
    <cellStyle name="常规 3 6 4 8" xfId="39593" xr:uid="{00000000-0005-0000-0000-0000A99A0000}"/>
    <cellStyle name="常规 3 6 4 8 2" xfId="39594" xr:uid="{00000000-0005-0000-0000-0000AA9A0000}"/>
    <cellStyle name="常规 3 6 5" xfId="39595" xr:uid="{00000000-0005-0000-0000-0000AB9A0000}"/>
    <cellStyle name="常规 3 6 5 2" xfId="39596" xr:uid="{00000000-0005-0000-0000-0000AC9A0000}"/>
    <cellStyle name="常规 3 6 5 2 2" xfId="39597" xr:uid="{00000000-0005-0000-0000-0000AD9A0000}"/>
    <cellStyle name="常规 3 6 5 2 2 2" xfId="39598" xr:uid="{00000000-0005-0000-0000-0000AE9A0000}"/>
    <cellStyle name="常规 3 6 5 2 2 2 2" xfId="39599" xr:uid="{00000000-0005-0000-0000-0000AF9A0000}"/>
    <cellStyle name="常规 3 6 5 2 3" xfId="39600" xr:uid="{00000000-0005-0000-0000-0000B09A0000}"/>
    <cellStyle name="常规 3 6 5 2 3 2" xfId="39601" xr:uid="{00000000-0005-0000-0000-0000B19A0000}"/>
    <cellStyle name="常规 3 6 5 2 3 2 2" xfId="39602" xr:uid="{00000000-0005-0000-0000-0000B29A0000}"/>
    <cellStyle name="常规 3 6 5 2 4" xfId="39603" xr:uid="{00000000-0005-0000-0000-0000B39A0000}"/>
    <cellStyle name="常规 3 6 5 2 4 2" xfId="39604" xr:uid="{00000000-0005-0000-0000-0000B49A0000}"/>
    <cellStyle name="常规 3 6 5 2 5" xfId="39605" xr:uid="{00000000-0005-0000-0000-0000B59A0000}"/>
    <cellStyle name="常规 3 6 5 3" xfId="39606" xr:uid="{00000000-0005-0000-0000-0000B69A0000}"/>
    <cellStyle name="常规 3 6 5 3 2" xfId="39607" xr:uid="{00000000-0005-0000-0000-0000B79A0000}"/>
    <cellStyle name="常规 3 6 5 3 2 2" xfId="39608" xr:uid="{00000000-0005-0000-0000-0000B89A0000}"/>
    <cellStyle name="常规 3 6 5 4" xfId="39609" xr:uid="{00000000-0005-0000-0000-0000B99A0000}"/>
    <cellStyle name="常规 3 6 5 4 2" xfId="39610" xr:uid="{00000000-0005-0000-0000-0000BA9A0000}"/>
    <cellStyle name="常规 3 6 5 4 2 2" xfId="39611" xr:uid="{00000000-0005-0000-0000-0000BB9A0000}"/>
    <cellStyle name="常规 3 6 5 5" xfId="39612" xr:uid="{00000000-0005-0000-0000-0000BC9A0000}"/>
    <cellStyle name="常规 3 6 5 5 2" xfId="39613" xr:uid="{00000000-0005-0000-0000-0000BD9A0000}"/>
    <cellStyle name="常规 3 6 5 5 3" xfId="39614" xr:uid="{00000000-0005-0000-0000-0000BE9A0000}"/>
    <cellStyle name="常规 3 6 5 6" xfId="39615" xr:uid="{00000000-0005-0000-0000-0000BF9A0000}"/>
    <cellStyle name="常规 3 6 6" xfId="39616" xr:uid="{00000000-0005-0000-0000-0000C09A0000}"/>
    <cellStyle name="常规 3 6 6 2" xfId="39617" xr:uid="{00000000-0005-0000-0000-0000C19A0000}"/>
    <cellStyle name="常规 3 6 6 2 2" xfId="39618" xr:uid="{00000000-0005-0000-0000-0000C29A0000}"/>
    <cellStyle name="常规 3 6 6 2 2 2" xfId="39619" xr:uid="{00000000-0005-0000-0000-0000C39A0000}"/>
    <cellStyle name="常规 3 6 6 3" xfId="39620" xr:uid="{00000000-0005-0000-0000-0000C49A0000}"/>
    <cellStyle name="常规 3 6 6 3 2" xfId="39621" xr:uid="{00000000-0005-0000-0000-0000C59A0000}"/>
    <cellStyle name="常规 3 6 6 3 2 2" xfId="39622" xr:uid="{00000000-0005-0000-0000-0000C69A0000}"/>
    <cellStyle name="常规 3 6 6 4" xfId="39623" xr:uid="{00000000-0005-0000-0000-0000C79A0000}"/>
    <cellStyle name="常规 3 6 6 4 2" xfId="39624" xr:uid="{00000000-0005-0000-0000-0000C89A0000}"/>
    <cellStyle name="常规 3 6 6 5" xfId="39625" xr:uid="{00000000-0005-0000-0000-0000C99A0000}"/>
    <cellStyle name="常规 3 6 7" xfId="39626" xr:uid="{00000000-0005-0000-0000-0000CA9A0000}"/>
    <cellStyle name="常规 3 6 7 2" xfId="39627" xr:uid="{00000000-0005-0000-0000-0000CB9A0000}"/>
    <cellStyle name="常规 3 6 7 2 2" xfId="39628" xr:uid="{00000000-0005-0000-0000-0000CC9A0000}"/>
    <cellStyle name="常规 3 6 8" xfId="39629" xr:uid="{00000000-0005-0000-0000-0000CD9A0000}"/>
    <cellStyle name="常规 3 6 8 2" xfId="39630" xr:uid="{00000000-0005-0000-0000-0000CE9A0000}"/>
    <cellStyle name="常规 3 6 8 2 2" xfId="39631" xr:uid="{00000000-0005-0000-0000-0000CF9A0000}"/>
    <cellStyle name="常规 3 6 9" xfId="39632" xr:uid="{00000000-0005-0000-0000-0000D09A0000}"/>
    <cellStyle name="常规 3 7" xfId="39633" xr:uid="{00000000-0005-0000-0000-0000D19A0000}"/>
    <cellStyle name="常规 3 7 10" xfId="39634" xr:uid="{00000000-0005-0000-0000-0000D29A0000}"/>
    <cellStyle name="常规 3 7 10 2" xfId="39635" xr:uid="{00000000-0005-0000-0000-0000D39A0000}"/>
    <cellStyle name="常规 3 7 2" xfId="39636" xr:uid="{00000000-0005-0000-0000-0000D49A0000}"/>
    <cellStyle name="常规 3 7 2 2" xfId="39637" xr:uid="{00000000-0005-0000-0000-0000D59A0000}"/>
    <cellStyle name="常规 3 7 2 2 2" xfId="39638" xr:uid="{00000000-0005-0000-0000-0000D69A0000}"/>
    <cellStyle name="常规 3 7 2 2 2 2" xfId="39639" xr:uid="{00000000-0005-0000-0000-0000D79A0000}"/>
    <cellStyle name="常规 3 7 2 2 2 2 2" xfId="39640" xr:uid="{00000000-0005-0000-0000-0000D89A0000}"/>
    <cellStyle name="常规 3 7 2 2 3" xfId="39641" xr:uid="{00000000-0005-0000-0000-0000D99A0000}"/>
    <cellStyle name="常规 3 7 2 2 3 2" xfId="39642" xr:uid="{00000000-0005-0000-0000-0000DA9A0000}"/>
    <cellStyle name="常规 3 7 2 2 3 2 2" xfId="39643" xr:uid="{00000000-0005-0000-0000-0000DB9A0000}"/>
    <cellStyle name="常规 3 7 2 2 4" xfId="39644" xr:uid="{00000000-0005-0000-0000-0000DC9A0000}"/>
    <cellStyle name="常规 3 7 2 2 4 2" xfId="39645" xr:uid="{00000000-0005-0000-0000-0000DD9A0000}"/>
    <cellStyle name="常规 3 7 2 2 4 2 2" xfId="39646" xr:uid="{00000000-0005-0000-0000-0000DE9A0000}"/>
    <cellStyle name="常规 3 7 2 2 5" xfId="39647" xr:uid="{00000000-0005-0000-0000-0000DF9A0000}"/>
    <cellStyle name="常规 3 7 2 2 5 2" xfId="39648" xr:uid="{00000000-0005-0000-0000-0000E09A0000}"/>
    <cellStyle name="常规 3 7 2 2 5 3" xfId="39649" xr:uid="{00000000-0005-0000-0000-0000E19A0000}"/>
    <cellStyle name="常规 3 7 2 2 6" xfId="39650" xr:uid="{00000000-0005-0000-0000-0000E29A0000}"/>
    <cellStyle name="常规 3 7 2 3" xfId="39651" xr:uid="{00000000-0005-0000-0000-0000E39A0000}"/>
    <cellStyle name="常规 3 7 2 3 2" xfId="39652" xr:uid="{00000000-0005-0000-0000-0000E49A0000}"/>
    <cellStyle name="常规 3 7 2 3 2 2" xfId="39653" xr:uid="{00000000-0005-0000-0000-0000E59A0000}"/>
    <cellStyle name="常规 3 7 2 4" xfId="39654" xr:uid="{00000000-0005-0000-0000-0000E69A0000}"/>
    <cellStyle name="常规 3 7 2 4 2" xfId="39655" xr:uid="{00000000-0005-0000-0000-0000E79A0000}"/>
    <cellStyle name="常规 3 7 2 4 2 2" xfId="39656" xr:uid="{00000000-0005-0000-0000-0000E89A0000}"/>
    <cellStyle name="常规 3 7 2 5" xfId="39657" xr:uid="{00000000-0005-0000-0000-0000E99A0000}"/>
    <cellStyle name="常规 3 7 2 5 2" xfId="39658" xr:uid="{00000000-0005-0000-0000-0000EA9A0000}"/>
    <cellStyle name="常规 3 7 2 5 2 2" xfId="39659" xr:uid="{00000000-0005-0000-0000-0000EB9A0000}"/>
    <cellStyle name="常规 3 7 2 6" xfId="39660" xr:uid="{00000000-0005-0000-0000-0000EC9A0000}"/>
    <cellStyle name="常规 3 7 2 7" xfId="39661" xr:uid="{00000000-0005-0000-0000-0000ED9A0000}"/>
    <cellStyle name="常规 3 7 2 7 2" xfId="39662" xr:uid="{00000000-0005-0000-0000-0000EE9A0000}"/>
    <cellStyle name="常规 3 7 2 7 3" xfId="39663" xr:uid="{00000000-0005-0000-0000-0000EF9A0000}"/>
    <cellStyle name="常规 3 7 2 8" xfId="39664" xr:uid="{00000000-0005-0000-0000-0000F09A0000}"/>
    <cellStyle name="常规 3 7 2 8 2" xfId="39665" xr:uid="{00000000-0005-0000-0000-0000F19A0000}"/>
    <cellStyle name="常规 3 7 3" xfId="39666" xr:uid="{00000000-0005-0000-0000-0000F29A0000}"/>
    <cellStyle name="常规 3 7 3 2" xfId="39667" xr:uid="{00000000-0005-0000-0000-0000F39A0000}"/>
    <cellStyle name="常规 3 7 3 2 2" xfId="39668" xr:uid="{00000000-0005-0000-0000-0000F49A0000}"/>
    <cellStyle name="常规 3 7 3 2 2 2" xfId="39669" xr:uid="{00000000-0005-0000-0000-0000F59A0000}"/>
    <cellStyle name="常规 3 7 3 2 2 2 2" xfId="39670" xr:uid="{00000000-0005-0000-0000-0000F69A0000}"/>
    <cellStyle name="常规 3 7 3 2 3" xfId="39671" xr:uid="{00000000-0005-0000-0000-0000F79A0000}"/>
    <cellStyle name="常规 3 7 3 2 3 2" xfId="39672" xr:uid="{00000000-0005-0000-0000-0000F89A0000}"/>
    <cellStyle name="常规 3 7 3 2 3 2 2" xfId="39673" xr:uid="{00000000-0005-0000-0000-0000F99A0000}"/>
    <cellStyle name="常规 3 7 3 2 4" xfId="39674" xr:uid="{00000000-0005-0000-0000-0000FA9A0000}"/>
    <cellStyle name="常规 3 7 3 2 4 2" xfId="39675" xr:uid="{00000000-0005-0000-0000-0000FB9A0000}"/>
    <cellStyle name="常规 3 7 3 2 4 2 2" xfId="39676" xr:uid="{00000000-0005-0000-0000-0000FC9A0000}"/>
    <cellStyle name="常规 3 7 3 2 5" xfId="39677" xr:uid="{00000000-0005-0000-0000-0000FD9A0000}"/>
    <cellStyle name="常规 3 7 3 2 5 2" xfId="39678" xr:uid="{00000000-0005-0000-0000-0000FE9A0000}"/>
    <cellStyle name="常规 3 7 3 2 5 3" xfId="39679" xr:uid="{00000000-0005-0000-0000-0000FF9A0000}"/>
    <cellStyle name="常规 3 7 3 2 6" xfId="39680" xr:uid="{00000000-0005-0000-0000-0000009B0000}"/>
    <cellStyle name="常规 3 7 3 3" xfId="39681" xr:uid="{00000000-0005-0000-0000-0000019B0000}"/>
    <cellStyle name="常规 3 7 3 3 2" xfId="39682" xr:uid="{00000000-0005-0000-0000-0000029B0000}"/>
    <cellStyle name="常规 3 7 3 3 2 2" xfId="39683" xr:uid="{00000000-0005-0000-0000-0000039B0000}"/>
    <cellStyle name="常规 3 7 3 3 2 2 2" xfId="39684" xr:uid="{00000000-0005-0000-0000-0000049B0000}"/>
    <cellStyle name="常规 3 7 3 3 3" xfId="39685" xr:uid="{00000000-0005-0000-0000-0000059B0000}"/>
    <cellStyle name="常规 3 7 3 3 3 2" xfId="39686" xr:uid="{00000000-0005-0000-0000-0000069B0000}"/>
    <cellStyle name="常规 3 7 3 3 3 2 2" xfId="39687" xr:uid="{00000000-0005-0000-0000-0000079B0000}"/>
    <cellStyle name="常规 3 7 3 3 4" xfId="39688" xr:uid="{00000000-0005-0000-0000-0000089B0000}"/>
    <cellStyle name="常规 3 7 3 3 4 2" xfId="39689" xr:uid="{00000000-0005-0000-0000-0000099B0000}"/>
    <cellStyle name="常规 3 7 3 3 5" xfId="39690" xr:uid="{00000000-0005-0000-0000-00000A9B0000}"/>
    <cellStyle name="常规 3 7 3 4" xfId="39691" xr:uid="{00000000-0005-0000-0000-00000B9B0000}"/>
    <cellStyle name="常规 3 7 3 4 2" xfId="39692" xr:uid="{00000000-0005-0000-0000-00000C9B0000}"/>
    <cellStyle name="常规 3 7 3 4 2 2" xfId="39693" xr:uid="{00000000-0005-0000-0000-00000D9B0000}"/>
    <cellStyle name="常规 3 7 3 5" xfId="39694" xr:uid="{00000000-0005-0000-0000-00000E9B0000}"/>
    <cellStyle name="常规 3 7 3 5 2" xfId="39695" xr:uid="{00000000-0005-0000-0000-00000F9B0000}"/>
    <cellStyle name="常规 3 7 3 5 2 2" xfId="39696" xr:uid="{00000000-0005-0000-0000-0000109B0000}"/>
    <cellStyle name="常规 3 7 3 6" xfId="39697" xr:uid="{00000000-0005-0000-0000-0000119B0000}"/>
    <cellStyle name="常规 3 7 3 7" xfId="39698" xr:uid="{00000000-0005-0000-0000-0000129B0000}"/>
    <cellStyle name="常规 3 7 3 7 2" xfId="39699" xr:uid="{00000000-0005-0000-0000-0000139B0000}"/>
    <cellStyle name="常规 3 7 3 7 3" xfId="39700" xr:uid="{00000000-0005-0000-0000-0000149B0000}"/>
    <cellStyle name="常规 3 7 3 8" xfId="39701" xr:uid="{00000000-0005-0000-0000-0000159B0000}"/>
    <cellStyle name="常规 3 7 3 8 2" xfId="39702" xr:uid="{00000000-0005-0000-0000-0000169B0000}"/>
    <cellStyle name="常规 3 7 4" xfId="39703" xr:uid="{00000000-0005-0000-0000-0000179B0000}"/>
    <cellStyle name="常规 3 7 4 2" xfId="39704" xr:uid="{00000000-0005-0000-0000-0000189B0000}"/>
    <cellStyle name="常规 3 7 4 2 2" xfId="39705" xr:uid="{00000000-0005-0000-0000-0000199B0000}"/>
    <cellStyle name="常规 3 7 4 2 2 2" xfId="39706" xr:uid="{00000000-0005-0000-0000-00001A9B0000}"/>
    <cellStyle name="常规 3 7 4 3" xfId="39707" xr:uid="{00000000-0005-0000-0000-00001B9B0000}"/>
    <cellStyle name="常规 3 7 4 3 2" xfId="39708" xr:uid="{00000000-0005-0000-0000-00001C9B0000}"/>
    <cellStyle name="常规 3 7 4 3 2 2" xfId="39709" xr:uid="{00000000-0005-0000-0000-00001D9B0000}"/>
    <cellStyle name="常规 3 7 4 4" xfId="39710" xr:uid="{00000000-0005-0000-0000-00001E9B0000}"/>
    <cellStyle name="常规 3 7 4 4 2" xfId="39711" xr:uid="{00000000-0005-0000-0000-00001F9B0000}"/>
    <cellStyle name="常规 3 7 4 4 2 2" xfId="39712" xr:uid="{00000000-0005-0000-0000-0000209B0000}"/>
    <cellStyle name="常规 3 7 4 5" xfId="39713" xr:uid="{00000000-0005-0000-0000-0000219B0000}"/>
    <cellStyle name="常规 3 7 4 5 2" xfId="39714" xr:uid="{00000000-0005-0000-0000-0000229B0000}"/>
    <cellStyle name="常规 3 7 4 5 3" xfId="39715" xr:uid="{00000000-0005-0000-0000-0000239B0000}"/>
    <cellStyle name="常规 3 7 4 6" xfId="39716" xr:uid="{00000000-0005-0000-0000-0000249B0000}"/>
    <cellStyle name="常规 3 7 5" xfId="39717" xr:uid="{00000000-0005-0000-0000-0000259B0000}"/>
    <cellStyle name="常规 3 7 5 2" xfId="39718" xr:uid="{00000000-0005-0000-0000-0000269B0000}"/>
    <cellStyle name="常规 3 7 5 2 2" xfId="39719" xr:uid="{00000000-0005-0000-0000-0000279B0000}"/>
    <cellStyle name="常规 3 7 6" xfId="39720" xr:uid="{00000000-0005-0000-0000-0000289B0000}"/>
    <cellStyle name="常规 3 7 6 2" xfId="39721" xr:uid="{00000000-0005-0000-0000-0000299B0000}"/>
    <cellStyle name="常规 3 7 6 2 2" xfId="39722" xr:uid="{00000000-0005-0000-0000-00002A9B0000}"/>
    <cellStyle name="常规 3 7 7" xfId="39723" xr:uid="{00000000-0005-0000-0000-00002B9B0000}"/>
    <cellStyle name="常规 3 7 7 2" xfId="39724" xr:uid="{00000000-0005-0000-0000-00002C9B0000}"/>
    <cellStyle name="常规 3 7 7 2 2" xfId="39725" xr:uid="{00000000-0005-0000-0000-00002D9B0000}"/>
    <cellStyle name="常规 3 7 8" xfId="39726" xr:uid="{00000000-0005-0000-0000-00002E9B0000}"/>
    <cellStyle name="常规 3 7 9" xfId="39727" xr:uid="{00000000-0005-0000-0000-00002F9B0000}"/>
    <cellStyle name="常规 3 7 9 2" xfId="39728" xr:uid="{00000000-0005-0000-0000-0000309B0000}"/>
    <cellStyle name="常规 3 7 9 3" xfId="39729" xr:uid="{00000000-0005-0000-0000-0000319B0000}"/>
    <cellStyle name="常规 3 8" xfId="39730" xr:uid="{00000000-0005-0000-0000-0000329B0000}"/>
    <cellStyle name="常规 3 8 2" xfId="39731" xr:uid="{00000000-0005-0000-0000-0000339B0000}"/>
    <cellStyle name="常规 3 8 2 2" xfId="39732" xr:uid="{00000000-0005-0000-0000-0000349B0000}"/>
    <cellStyle name="常规 3 8 2 2 2" xfId="39733" xr:uid="{00000000-0005-0000-0000-0000359B0000}"/>
    <cellStyle name="常规 3 8 2 2 3" xfId="39734" xr:uid="{00000000-0005-0000-0000-0000369B0000}"/>
    <cellStyle name="常规 3 8 2 2 4" xfId="39735" xr:uid="{00000000-0005-0000-0000-0000379B0000}"/>
    <cellStyle name="常规 3 8 2 2 4 2" xfId="39736" xr:uid="{00000000-0005-0000-0000-0000389B0000}"/>
    <cellStyle name="常规 3 8 2 2 4 3" xfId="39737" xr:uid="{00000000-0005-0000-0000-0000399B0000}"/>
    <cellStyle name="常规 3 8 2 2 5" xfId="39738" xr:uid="{00000000-0005-0000-0000-00003A9B0000}"/>
    <cellStyle name="常规 3 8 2 2 5 2" xfId="39739" xr:uid="{00000000-0005-0000-0000-00003B9B0000}"/>
    <cellStyle name="常规 3 8 2 3" xfId="39740" xr:uid="{00000000-0005-0000-0000-00003C9B0000}"/>
    <cellStyle name="常规 3 8 2 3 2" xfId="39741" xr:uid="{00000000-0005-0000-0000-00003D9B0000}"/>
    <cellStyle name="常规 3 8 2 3 2 2" xfId="39742" xr:uid="{00000000-0005-0000-0000-00003E9B0000}"/>
    <cellStyle name="常规 3 8 2 3 2 2 2" xfId="39743" xr:uid="{00000000-0005-0000-0000-00003F9B0000}"/>
    <cellStyle name="常规 3 8 2 3 3" xfId="39744" xr:uid="{00000000-0005-0000-0000-0000409B0000}"/>
    <cellStyle name="常规 3 8 2 3 3 2" xfId="39745" xr:uid="{00000000-0005-0000-0000-0000419B0000}"/>
    <cellStyle name="常规 3 8 2 3 3 2 2" xfId="39746" xr:uid="{00000000-0005-0000-0000-0000429B0000}"/>
    <cellStyle name="常规 3 8 2 3 4" xfId="39747" xr:uid="{00000000-0005-0000-0000-0000439B0000}"/>
    <cellStyle name="常规 3 8 2 3 4 2" xfId="39748" xr:uid="{00000000-0005-0000-0000-0000449B0000}"/>
    <cellStyle name="常规 3 8 2 3 5" xfId="39749" xr:uid="{00000000-0005-0000-0000-0000459B0000}"/>
    <cellStyle name="常规 3 8 2 4" xfId="39750" xr:uid="{00000000-0005-0000-0000-0000469B0000}"/>
    <cellStyle name="常规 3 8 2 4 2" xfId="39751" xr:uid="{00000000-0005-0000-0000-0000479B0000}"/>
    <cellStyle name="常规 3 8 2 4 2 2" xfId="39752" xr:uid="{00000000-0005-0000-0000-0000489B0000}"/>
    <cellStyle name="常规 3 8 2 5" xfId="39753" xr:uid="{00000000-0005-0000-0000-0000499B0000}"/>
    <cellStyle name="常规 3 8 2 6" xfId="39754" xr:uid="{00000000-0005-0000-0000-00004A9B0000}"/>
    <cellStyle name="常规 3 8 2 7" xfId="39755" xr:uid="{00000000-0005-0000-0000-00004B9B0000}"/>
    <cellStyle name="常规 3 8 2 7 2" xfId="39756" xr:uid="{00000000-0005-0000-0000-00004C9B0000}"/>
    <cellStyle name="常规 3 8 2 7 3" xfId="39757" xr:uid="{00000000-0005-0000-0000-00004D9B0000}"/>
    <cellStyle name="常规 3 8 2 8" xfId="39758" xr:uid="{00000000-0005-0000-0000-00004E9B0000}"/>
    <cellStyle name="常规 3 8 2 8 2" xfId="39759" xr:uid="{00000000-0005-0000-0000-00004F9B0000}"/>
    <cellStyle name="常规 3 8 3" xfId="39760" xr:uid="{00000000-0005-0000-0000-0000509B0000}"/>
    <cellStyle name="常规 3 8 3 2" xfId="39761" xr:uid="{00000000-0005-0000-0000-0000519B0000}"/>
    <cellStyle name="常规 3 8 3 3" xfId="39762" xr:uid="{00000000-0005-0000-0000-0000529B0000}"/>
    <cellStyle name="常规 3 8 3 4" xfId="39763" xr:uid="{00000000-0005-0000-0000-0000539B0000}"/>
    <cellStyle name="常规 3 8 3 4 2" xfId="39764" xr:uid="{00000000-0005-0000-0000-0000549B0000}"/>
    <cellStyle name="常规 3 8 3 4 3" xfId="39765" xr:uid="{00000000-0005-0000-0000-0000559B0000}"/>
    <cellStyle name="常规 3 8 3 5" xfId="39766" xr:uid="{00000000-0005-0000-0000-0000569B0000}"/>
    <cellStyle name="常规 3 8 3 5 2" xfId="39767" xr:uid="{00000000-0005-0000-0000-0000579B0000}"/>
    <cellStyle name="常规 3 8 4" xfId="39768" xr:uid="{00000000-0005-0000-0000-0000589B0000}"/>
    <cellStyle name="常规 3 8 4 2" xfId="39769" xr:uid="{00000000-0005-0000-0000-0000599B0000}"/>
    <cellStyle name="常规 3 8 4 2 2" xfId="39770" xr:uid="{00000000-0005-0000-0000-00005A9B0000}"/>
    <cellStyle name="常规 3 8 5" xfId="39771" xr:uid="{00000000-0005-0000-0000-00005B9B0000}"/>
    <cellStyle name="常规 3 8 5 2" xfId="39772" xr:uid="{00000000-0005-0000-0000-00005C9B0000}"/>
    <cellStyle name="常规 3 8 5 2 2" xfId="39773" xr:uid="{00000000-0005-0000-0000-00005D9B0000}"/>
    <cellStyle name="常规 3 8 6" xfId="39774" xr:uid="{00000000-0005-0000-0000-00005E9B0000}"/>
    <cellStyle name="常规 3 8 7" xfId="39775" xr:uid="{00000000-0005-0000-0000-00005F9B0000}"/>
    <cellStyle name="常规 3 8 8" xfId="39776" xr:uid="{00000000-0005-0000-0000-0000609B0000}"/>
    <cellStyle name="常规 3 8 8 2" xfId="39777" xr:uid="{00000000-0005-0000-0000-0000619B0000}"/>
    <cellStyle name="常规 3 8 8 3" xfId="39778" xr:uid="{00000000-0005-0000-0000-0000629B0000}"/>
    <cellStyle name="常规 3 8 9" xfId="39779" xr:uid="{00000000-0005-0000-0000-0000639B0000}"/>
    <cellStyle name="常规 3 8 9 2" xfId="39780" xr:uid="{00000000-0005-0000-0000-0000649B0000}"/>
    <cellStyle name="常规 3 9" xfId="39781" xr:uid="{00000000-0005-0000-0000-0000659B0000}"/>
    <cellStyle name="常规 3 9 2" xfId="39782" xr:uid="{00000000-0005-0000-0000-0000669B0000}"/>
    <cellStyle name="常规 3 9 2 2" xfId="39783" xr:uid="{00000000-0005-0000-0000-0000679B0000}"/>
    <cellStyle name="常规 3 9 2 2 2" xfId="39784" xr:uid="{00000000-0005-0000-0000-0000689B0000}"/>
    <cellStyle name="常规 3 9 2 2 2 2" xfId="39785" xr:uid="{00000000-0005-0000-0000-0000699B0000}"/>
    <cellStyle name="常规 3 9 2 3" xfId="39786" xr:uid="{00000000-0005-0000-0000-00006A9B0000}"/>
    <cellStyle name="常规 3 9 2 3 2" xfId="39787" xr:uid="{00000000-0005-0000-0000-00006B9B0000}"/>
    <cellStyle name="常规 3 9 2 3 2 2" xfId="39788" xr:uid="{00000000-0005-0000-0000-00006C9B0000}"/>
    <cellStyle name="常规 3 9 2 4" xfId="39789" xr:uid="{00000000-0005-0000-0000-00006D9B0000}"/>
    <cellStyle name="常规 3 9 2 4 2" xfId="39790" xr:uid="{00000000-0005-0000-0000-00006E9B0000}"/>
    <cellStyle name="常规 3 9 2 4 2 2" xfId="39791" xr:uid="{00000000-0005-0000-0000-00006F9B0000}"/>
    <cellStyle name="常规 3 9 2 5" xfId="39792" xr:uid="{00000000-0005-0000-0000-0000709B0000}"/>
    <cellStyle name="常规 3 9 2 5 2" xfId="39793" xr:uid="{00000000-0005-0000-0000-0000719B0000}"/>
    <cellStyle name="常规 3 9 2 5 3" xfId="39794" xr:uid="{00000000-0005-0000-0000-0000729B0000}"/>
    <cellStyle name="常规 3 9 2 6" xfId="39795" xr:uid="{00000000-0005-0000-0000-0000739B0000}"/>
    <cellStyle name="常规 3 9 3" xfId="39796" xr:uid="{00000000-0005-0000-0000-0000749B0000}"/>
    <cellStyle name="常规 3 9 3 2" xfId="39797" xr:uid="{00000000-0005-0000-0000-0000759B0000}"/>
    <cellStyle name="常规 3 9 3 2 2" xfId="39798" xr:uid="{00000000-0005-0000-0000-0000769B0000}"/>
    <cellStyle name="常规 3 9 3 2 2 2" xfId="39799" xr:uid="{00000000-0005-0000-0000-0000779B0000}"/>
    <cellStyle name="常规 3 9 3 3" xfId="39800" xr:uid="{00000000-0005-0000-0000-0000789B0000}"/>
    <cellStyle name="常规 3 9 3 3 2" xfId="39801" xr:uid="{00000000-0005-0000-0000-0000799B0000}"/>
    <cellStyle name="常规 3 9 3 3 2 2" xfId="39802" xr:uid="{00000000-0005-0000-0000-00007A9B0000}"/>
    <cellStyle name="常规 3 9 3 4" xfId="39803" xr:uid="{00000000-0005-0000-0000-00007B9B0000}"/>
    <cellStyle name="常规 3 9 3 4 2" xfId="39804" xr:uid="{00000000-0005-0000-0000-00007C9B0000}"/>
    <cellStyle name="常规 3 9 3 5" xfId="39805" xr:uid="{00000000-0005-0000-0000-00007D9B0000}"/>
    <cellStyle name="常规 3 9 4" xfId="39806" xr:uid="{00000000-0005-0000-0000-00007E9B0000}"/>
    <cellStyle name="常规 3 9 4 2" xfId="39807" xr:uid="{00000000-0005-0000-0000-00007F9B0000}"/>
    <cellStyle name="常规 3 9 4 2 2" xfId="39808" xr:uid="{00000000-0005-0000-0000-0000809B0000}"/>
    <cellStyle name="常规 3 9 5" xfId="39809" xr:uid="{00000000-0005-0000-0000-0000819B0000}"/>
    <cellStyle name="常规 3 9 5 2" xfId="39810" xr:uid="{00000000-0005-0000-0000-0000829B0000}"/>
    <cellStyle name="常规 3 9 5 2 2" xfId="39811" xr:uid="{00000000-0005-0000-0000-0000839B0000}"/>
    <cellStyle name="常规 3 9 6" xfId="39812" xr:uid="{00000000-0005-0000-0000-0000849B0000}"/>
    <cellStyle name="常规 3 9 7" xfId="39813" xr:uid="{00000000-0005-0000-0000-0000859B0000}"/>
    <cellStyle name="常规 3 9 7 2" xfId="39814" xr:uid="{00000000-0005-0000-0000-0000869B0000}"/>
    <cellStyle name="常规 3 9 7 3" xfId="39815" xr:uid="{00000000-0005-0000-0000-0000879B0000}"/>
    <cellStyle name="常规 3 9 8" xfId="39816" xr:uid="{00000000-0005-0000-0000-0000889B0000}"/>
    <cellStyle name="常规 3 9 8 2" xfId="39817" xr:uid="{00000000-0005-0000-0000-0000899B0000}"/>
    <cellStyle name="常规 4" xfId="39818" xr:uid="{00000000-0005-0000-0000-00008A9B0000}"/>
    <cellStyle name="常规 4 10" xfId="39819" xr:uid="{00000000-0005-0000-0000-00008B9B0000}"/>
    <cellStyle name="常规 4 10 2" xfId="39820" xr:uid="{00000000-0005-0000-0000-00008C9B0000}"/>
    <cellStyle name="常规 4 10 2 2" xfId="39821" xr:uid="{00000000-0005-0000-0000-00008D9B0000}"/>
    <cellStyle name="常规 4 10 2 2 2" xfId="39822" xr:uid="{00000000-0005-0000-0000-00008E9B0000}"/>
    <cellStyle name="常规 4 10 2 2 2 2" xfId="39823" xr:uid="{00000000-0005-0000-0000-00008F9B0000}"/>
    <cellStyle name="常规 4 10 2 2 3" xfId="39824" xr:uid="{00000000-0005-0000-0000-0000909B0000}"/>
    <cellStyle name="常规 4 10 2 3" xfId="39825" xr:uid="{00000000-0005-0000-0000-0000919B0000}"/>
    <cellStyle name="常规 4 10 2 3 2" xfId="39826" xr:uid="{00000000-0005-0000-0000-0000929B0000}"/>
    <cellStyle name="常规 4 10 2 3 2 2" xfId="39827" xr:uid="{00000000-0005-0000-0000-0000939B0000}"/>
    <cellStyle name="常规 4 10 2 4" xfId="39828" xr:uid="{00000000-0005-0000-0000-0000949B0000}"/>
    <cellStyle name="常规 4 10 2 4 2" xfId="39829" xr:uid="{00000000-0005-0000-0000-0000959B0000}"/>
    <cellStyle name="常规 4 10 2 4 3" xfId="39830" xr:uid="{00000000-0005-0000-0000-0000969B0000}"/>
    <cellStyle name="常规 4 10 2 5" xfId="39831" xr:uid="{00000000-0005-0000-0000-0000979B0000}"/>
    <cellStyle name="常规 4 10 2 5 2" xfId="39832" xr:uid="{00000000-0005-0000-0000-0000989B0000}"/>
    <cellStyle name="常规 4 10 2 6" xfId="39833" xr:uid="{00000000-0005-0000-0000-0000999B0000}"/>
    <cellStyle name="常规 4 10 3" xfId="39834" xr:uid="{00000000-0005-0000-0000-00009A9B0000}"/>
    <cellStyle name="常规 4 10 3 2" xfId="39835" xr:uid="{00000000-0005-0000-0000-00009B9B0000}"/>
    <cellStyle name="常规 4 10 3 2 2" xfId="39836" xr:uid="{00000000-0005-0000-0000-00009C9B0000}"/>
    <cellStyle name="常规 4 10 3 3" xfId="39837" xr:uid="{00000000-0005-0000-0000-00009D9B0000}"/>
    <cellStyle name="常规 4 10 4" xfId="39838" xr:uid="{00000000-0005-0000-0000-00009E9B0000}"/>
    <cellStyle name="常规 4 10 4 2" xfId="39839" xr:uid="{00000000-0005-0000-0000-00009F9B0000}"/>
    <cellStyle name="常规 4 10 4 2 2" xfId="39840" xr:uid="{00000000-0005-0000-0000-0000A09B0000}"/>
    <cellStyle name="常规 4 10 5" xfId="39841" xr:uid="{00000000-0005-0000-0000-0000A19B0000}"/>
    <cellStyle name="常规 4 10 5 2" xfId="39842" xr:uid="{00000000-0005-0000-0000-0000A29B0000}"/>
    <cellStyle name="常规 4 10 5 3" xfId="39843" xr:uid="{00000000-0005-0000-0000-0000A39B0000}"/>
    <cellStyle name="常规 4 10 6" xfId="39844" xr:uid="{00000000-0005-0000-0000-0000A49B0000}"/>
    <cellStyle name="常规 4 10 6 2" xfId="39845" xr:uid="{00000000-0005-0000-0000-0000A59B0000}"/>
    <cellStyle name="常规 4 10 7" xfId="39846" xr:uid="{00000000-0005-0000-0000-0000A69B0000}"/>
    <cellStyle name="常规 4 11" xfId="39847" xr:uid="{00000000-0005-0000-0000-0000A79B0000}"/>
    <cellStyle name="常规 4 11 2" xfId="39848" xr:uid="{00000000-0005-0000-0000-0000A89B0000}"/>
    <cellStyle name="常规 4 11 2 2" xfId="39849" xr:uid="{00000000-0005-0000-0000-0000A99B0000}"/>
    <cellStyle name="常规 4 11 2 2 2" xfId="39850" xr:uid="{00000000-0005-0000-0000-0000AA9B0000}"/>
    <cellStyle name="常规 4 11 2 2 2 2" xfId="39851" xr:uid="{00000000-0005-0000-0000-0000AB9B0000}"/>
    <cellStyle name="常规 4 11 2 2 3" xfId="39852" xr:uid="{00000000-0005-0000-0000-0000AC9B0000}"/>
    <cellStyle name="常规 4 11 2 3" xfId="39853" xr:uid="{00000000-0005-0000-0000-0000AD9B0000}"/>
    <cellStyle name="常规 4 11 2 3 2" xfId="39854" xr:uid="{00000000-0005-0000-0000-0000AE9B0000}"/>
    <cellStyle name="常规 4 11 2 3 2 2" xfId="39855" xr:uid="{00000000-0005-0000-0000-0000AF9B0000}"/>
    <cellStyle name="常规 4 11 2 4" xfId="39856" xr:uid="{00000000-0005-0000-0000-0000B09B0000}"/>
    <cellStyle name="常规 4 11 2 4 2" xfId="39857" xr:uid="{00000000-0005-0000-0000-0000B19B0000}"/>
    <cellStyle name="常规 4 11 2 4 3" xfId="39858" xr:uid="{00000000-0005-0000-0000-0000B29B0000}"/>
    <cellStyle name="常规 4 11 2 5" xfId="39859" xr:uid="{00000000-0005-0000-0000-0000B39B0000}"/>
    <cellStyle name="常规 4 11 2 5 2" xfId="39860" xr:uid="{00000000-0005-0000-0000-0000B49B0000}"/>
    <cellStyle name="常规 4 11 2 6" xfId="39861" xr:uid="{00000000-0005-0000-0000-0000B59B0000}"/>
    <cellStyle name="常规 4 11 3" xfId="39862" xr:uid="{00000000-0005-0000-0000-0000B69B0000}"/>
    <cellStyle name="常规 4 11 3 2" xfId="39863" xr:uid="{00000000-0005-0000-0000-0000B79B0000}"/>
    <cellStyle name="常规 4 11 3 2 2" xfId="39864" xr:uid="{00000000-0005-0000-0000-0000B89B0000}"/>
    <cellStyle name="常规 4 11 3 3" xfId="39865" xr:uid="{00000000-0005-0000-0000-0000B99B0000}"/>
    <cellStyle name="常规 4 11 4" xfId="39866" xr:uid="{00000000-0005-0000-0000-0000BA9B0000}"/>
    <cellStyle name="常规 4 11 4 2" xfId="39867" xr:uid="{00000000-0005-0000-0000-0000BB9B0000}"/>
    <cellStyle name="常规 4 11 4 2 2" xfId="39868" xr:uid="{00000000-0005-0000-0000-0000BC9B0000}"/>
    <cellStyle name="常规 4 11 5" xfId="39869" xr:uid="{00000000-0005-0000-0000-0000BD9B0000}"/>
    <cellStyle name="常规 4 11 5 2" xfId="39870" xr:uid="{00000000-0005-0000-0000-0000BE9B0000}"/>
    <cellStyle name="常规 4 11 5 3" xfId="39871" xr:uid="{00000000-0005-0000-0000-0000BF9B0000}"/>
    <cellStyle name="常规 4 11 6" xfId="39872" xr:uid="{00000000-0005-0000-0000-0000C09B0000}"/>
    <cellStyle name="常规 4 11 6 2" xfId="39873" xr:uid="{00000000-0005-0000-0000-0000C19B0000}"/>
    <cellStyle name="常规 4 11 7" xfId="39874" xr:uid="{00000000-0005-0000-0000-0000C29B0000}"/>
    <cellStyle name="常规 4 12" xfId="39875" xr:uid="{00000000-0005-0000-0000-0000C39B0000}"/>
    <cellStyle name="常规 4 12 2" xfId="39876" xr:uid="{00000000-0005-0000-0000-0000C49B0000}"/>
    <cellStyle name="常规 4 12 2 2" xfId="39877" xr:uid="{00000000-0005-0000-0000-0000C59B0000}"/>
    <cellStyle name="常规 4 12 2 2 2" xfId="39878" xr:uid="{00000000-0005-0000-0000-0000C69B0000}"/>
    <cellStyle name="常规 4 12 2 2 2 2" xfId="39879" xr:uid="{00000000-0005-0000-0000-0000C79B0000}"/>
    <cellStyle name="常规 4 12 2 3" xfId="39880" xr:uid="{00000000-0005-0000-0000-0000C89B0000}"/>
    <cellStyle name="常规 4 12 2 3 2" xfId="39881" xr:uid="{00000000-0005-0000-0000-0000C99B0000}"/>
    <cellStyle name="常规 4 12 2 3 2 2" xfId="39882" xr:uid="{00000000-0005-0000-0000-0000CA9B0000}"/>
    <cellStyle name="常规 4 12 2 4" xfId="39883" xr:uid="{00000000-0005-0000-0000-0000CB9B0000}"/>
    <cellStyle name="常规 4 12 2 4 2" xfId="39884" xr:uid="{00000000-0005-0000-0000-0000CC9B0000}"/>
    <cellStyle name="常规 4 12 2 5" xfId="39885" xr:uid="{00000000-0005-0000-0000-0000CD9B0000}"/>
    <cellStyle name="常规 4 12 3" xfId="39886" xr:uid="{00000000-0005-0000-0000-0000CE9B0000}"/>
    <cellStyle name="常规 4 12 3 2" xfId="39887" xr:uid="{00000000-0005-0000-0000-0000CF9B0000}"/>
    <cellStyle name="常规 4 12 3 2 2" xfId="39888" xr:uid="{00000000-0005-0000-0000-0000D09B0000}"/>
    <cellStyle name="常规 4 12 3 3" xfId="39889" xr:uid="{00000000-0005-0000-0000-0000D19B0000}"/>
    <cellStyle name="常规 4 12 4" xfId="39890" xr:uid="{00000000-0005-0000-0000-0000D29B0000}"/>
    <cellStyle name="常规 4 12 4 2" xfId="39891" xr:uid="{00000000-0005-0000-0000-0000D39B0000}"/>
    <cellStyle name="常规 4 12 4 2 2" xfId="39892" xr:uid="{00000000-0005-0000-0000-0000D49B0000}"/>
    <cellStyle name="常规 4 12 5" xfId="39893" xr:uid="{00000000-0005-0000-0000-0000D59B0000}"/>
    <cellStyle name="常规 4 12 5 2" xfId="39894" xr:uid="{00000000-0005-0000-0000-0000D69B0000}"/>
    <cellStyle name="常规 4 12 5 3" xfId="39895" xr:uid="{00000000-0005-0000-0000-0000D79B0000}"/>
    <cellStyle name="常规 4 12 6" xfId="39896" xr:uid="{00000000-0005-0000-0000-0000D89B0000}"/>
    <cellStyle name="常规 4 12 6 2" xfId="39897" xr:uid="{00000000-0005-0000-0000-0000D99B0000}"/>
    <cellStyle name="常规 4 13" xfId="39898" xr:uid="{00000000-0005-0000-0000-0000DA9B0000}"/>
    <cellStyle name="常规 4 13 2" xfId="39899" xr:uid="{00000000-0005-0000-0000-0000DB9B0000}"/>
    <cellStyle name="常规 4 13 2 2" xfId="39900" xr:uid="{00000000-0005-0000-0000-0000DC9B0000}"/>
    <cellStyle name="常规 4 13 2 2 2" xfId="39901" xr:uid="{00000000-0005-0000-0000-0000DD9B0000}"/>
    <cellStyle name="常规 4 13 3" xfId="39902" xr:uid="{00000000-0005-0000-0000-0000DE9B0000}"/>
    <cellStyle name="常规 4 13 3 2" xfId="39903" xr:uid="{00000000-0005-0000-0000-0000DF9B0000}"/>
    <cellStyle name="常规 4 13 3 2 2" xfId="39904" xr:uid="{00000000-0005-0000-0000-0000E09B0000}"/>
    <cellStyle name="常规 4 13 4" xfId="39905" xr:uid="{00000000-0005-0000-0000-0000E19B0000}"/>
    <cellStyle name="常规 4 13 4 2" xfId="39906" xr:uid="{00000000-0005-0000-0000-0000E29B0000}"/>
    <cellStyle name="常规 4 13 5" xfId="39907" xr:uid="{00000000-0005-0000-0000-0000E39B0000}"/>
    <cellStyle name="常规 4 14" xfId="39908" xr:uid="{00000000-0005-0000-0000-0000E49B0000}"/>
    <cellStyle name="常规 4 14 2" xfId="39909" xr:uid="{00000000-0005-0000-0000-0000E59B0000}"/>
    <cellStyle name="常规 4 14 2 2" xfId="39910" xr:uid="{00000000-0005-0000-0000-0000E69B0000}"/>
    <cellStyle name="常规 4 14 2 2 2" xfId="39911" xr:uid="{00000000-0005-0000-0000-0000E79B0000}"/>
    <cellStyle name="常规 4 14 3" xfId="39912" xr:uid="{00000000-0005-0000-0000-0000E89B0000}"/>
    <cellStyle name="常规 4 14 3 2" xfId="39913" xr:uid="{00000000-0005-0000-0000-0000E99B0000}"/>
    <cellStyle name="常规 4 14 3 2 2" xfId="39914" xr:uid="{00000000-0005-0000-0000-0000EA9B0000}"/>
    <cellStyle name="常规 4 14 4" xfId="39915" xr:uid="{00000000-0005-0000-0000-0000EB9B0000}"/>
    <cellStyle name="常规 4 14 4 2" xfId="39916" xr:uid="{00000000-0005-0000-0000-0000EC9B0000}"/>
    <cellStyle name="常规 4 14 5" xfId="39917" xr:uid="{00000000-0005-0000-0000-0000ED9B0000}"/>
    <cellStyle name="常规 4 15" xfId="39918" xr:uid="{00000000-0005-0000-0000-0000EE9B0000}"/>
    <cellStyle name="常规 4 15 2" xfId="39919" xr:uid="{00000000-0005-0000-0000-0000EF9B0000}"/>
    <cellStyle name="常规 4 15 2 2" xfId="39920" xr:uid="{00000000-0005-0000-0000-0000F09B0000}"/>
    <cellStyle name="常规 4 15 2 3" xfId="39921" xr:uid="{00000000-0005-0000-0000-0000F19B0000}"/>
    <cellStyle name="常规 4 15 3" xfId="39922" xr:uid="{00000000-0005-0000-0000-0000F29B0000}"/>
    <cellStyle name="常规 4 15 3 2" xfId="39923" xr:uid="{00000000-0005-0000-0000-0000F39B0000}"/>
    <cellStyle name="常规 4 15 4" xfId="39924" xr:uid="{00000000-0005-0000-0000-0000F49B0000}"/>
    <cellStyle name="常规 4 15 5" xfId="39925" xr:uid="{00000000-0005-0000-0000-0000F59B0000}"/>
    <cellStyle name="常规 4 16" xfId="39926" xr:uid="{00000000-0005-0000-0000-0000F69B0000}"/>
    <cellStyle name="常规 4 16 2" xfId="39927" xr:uid="{00000000-0005-0000-0000-0000F79B0000}"/>
    <cellStyle name="常规 4 16 2 2" xfId="39928" xr:uid="{00000000-0005-0000-0000-0000F89B0000}"/>
    <cellStyle name="常规 4 16 3" xfId="39929" xr:uid="{00000000-0005-0000-0000-0000F99B0000}"/>
    <cellStyle name="常规 4 17" xfId="39930" xr:uid="{00000000-0005-0000-0000-0000FA9B0000}"/>
    <cellStyle name="常规 4 17 2" xfId="39931" xr:uid="{00000000-0005-0000-0000-0000FB9B0000}"/>
    <cellStyle name="常规 4 18" xfId="39932" xr:uid="{00000000-0005-0000-0000-0000FC9B0000}"/>
    <cellStyle name="常规 4 2" xfId="39933" xr:uid="{00000000-0005-0000-0000-0000FD9B0000}"/>
    <cellStyle name="常规 4 2 10" xfId="39934" xr:uid="{00000000-0005-0000-0000-0000FE9B0000}"/>
    <cellStyle name="常规 4 2 10 2" xfId="39935" xr:uid="{00000000-0005-0000-0000-0000FF9B0000}"/>
    <cellStyle name="常规 4 2 10 2 2" xfId="39936" xr:uid="{00000000-0005-0000-0000-0000009C0000}"/>
    <cellStyle name="常规 4 2 11" xfId="39937" xr:uid="{00000000-0005-0000-0000-0000019C0000}"/>
    <cellStyle name="常规 4 2 11 2" xfId="39938" xr:uid="{00000000-0005-0000-0000-0000029C0000}"/>
    <cellStyle name="常规 4 2 11 3" xfId="39939" xr:uid="{00000000-0005-0000-0000-0000039C0000}"/>
    <cellStyle name="常规 4 2 12" xfId="39940" xr:uid="{00000000-0005-0000-0000-0000049C0000}"/>
    <cellStyle name="常规 4 2 2" xfId="39941" xr:uid="{00000000-0005-0000-0000-0000059C0000}"/>
    <cellStyle name="常规 4 2 2 10" xfId="39942" xr:uid="{00000000-0005-0000-0000-0000069C0000}"/>
    <cellStyle name="常规 4 2 2 10 2" xfId="39943" xr:uid="{00000000-0005-0000-0000-0000079C0000}"/>
    <cellStyle name="常规 4 2 2 2" xfId="39944" xr:uid="{00000000-0005-0000-0000-0000089C0000}"/>
    <cellStyle name="常规 4 2 2 2 2" xfId="39945" xr:uid="{00000000-0005-0000-0000-0000099C0000}"/>
    <cellStyle name="常规 4 2 2 2 2 2" xfId="39946" xr:uid="{00000000-0005-0000-0000-00000A9C0000}"/>
    <cellStyle name="常规 4 2 2 2 2 2 2" xfId="39947" xr:uid="{00000000-0005-0000-0000-00000B9C0000}"/>
    <cellStyle name="常规 4 2 2 2 2 2 3" xfId="39948" xr:uid="{00000000-0005-0000-0000-00000C9C0000}"/>
    <cellStyle name="常规 4 2 2 2 2 2 4" xfId="39949" xr:uid="{00000000-0005-0000-0000-00000D9C0000}"/>
    <cellStyle name="常规 4 2 2 2 2 2 4 2" xfId="39950" xr:uid="{00000000-0005-0000-0000-00000E9C0000}"/>
    <cellStyle name="常规 4 2 2 2 2 2 4 3" xfId="39951" xr:uid="{00000000-0005-0000-0000-00000F9C0000}"/>
    <cellStyle name="常规 4 2 2 2 2 2 5" xfId="39952" xr:uid="{00000000-0005-0000-0000-0000109C0000}"/>
    <cellStyle name="常规 4 2 2 2 2 2 5 2" xfId="39953" xr:uid="{00000000-0005-0000-0000-0000119C0000}"/>
    <cellStyle name="常规 4 2 2 2 2 3" xfId="39954" xr:uid="{00000000-0005-0000-0000-0000129C0000}"/>
    <cellStyle name="常规 4 2 2 2 2 3 2" xfId="39955" xr:uid="{00000000-0005-0000-0000-0000139C0000}"/>
    <cellStyle name="常规 4 2 2 2 2 3 2 2" xfId="39956" xr:uid="{00000000-0005-0000-0000-0000149C0000}"/>
    <cellStyle name="常规 4 2 2 2 2 3 2 2 2" xfId="39957" xr:uid="{00000000-0005-0000-0000-0000159C0000}"/>
    <cellStyle name="常规 4 2 2 2 2 3 3" xfId="39958" xr:uid="{00000000-0005-0000-0000-0000169C0000}"/>
    <cellStyle name="常规 4 2 2 2 2 3 3 2" xfId="39959" xr:uid="{00000000-0005-0000-0000-0000179C0000}"/>
    <cellStyle name="常规 4 2 2 2 2 3 3 2 2" xfId="39960" xr:uid="{00000000-0005-0000-0000-0000189C0000}"/>
    <cellStyle name="常规 4 2 2 2 2 3 4" xfId="39961" xr:uid="{00000000-0005-0000-0000-0000199C0000}"/>
    <cellStyle name="常规 4 2 2 2 2 3 4 2" xfId="39962" xr:uid="{00000000-0005-0000-0000-00001A9C0000}"/>
    <cellStyle name="常规 4 2 2 2 2 3 5" xfId="39963" xr:uid="{00000000-0005-0000-0000-00001B9C0000}"/>
    <cellStyle name="常规 4 2 2 2 2 4" xfId="39964" xr:uid="{00000000-0005-0000-0000-00001C9C0000}"/>
    <cellStyle name="常规 4 2 2 2 2 4 2" xfId="39965" xr:uid="{00000000-0005-0000-0000-00001D9C0000}"/>
    <cellStyle name="常规 4 2 2 2 2 4 2 2" xfId="39966" xr:uid="{00000000-0005-0000-0000-00001E9C0000}"/>
    <cellStyle name="常规 4 2 2 2 2 5" xfId="39967" xr:uid="{00000000-0005-0000-0000-00001F9C0000}"/>
    <cellStyle name="常规 4 2 2 2 2 6" xfId="39968" xr:uid="{00000000-0005-0000-0000-0000209C0000}"/>
    <cellStyle name="常规 4 2 2 2 2 7" xfId="39969" xr:uid="{00000000-0005-0000-0000-0000219C0000}"/>
    <cellStyle name="常规 4 2 2 2 2 7 2" xfId="39970" xr:uid="{00000000-0005-0000-0000-0000229C0000}"/>
    <cellStyle name="常规 4 2 2 2 2 7 3" xfId="39971" xr:uid="{00000000-0005-0000-0000-0000239C0000}"/>
    <cellStyle name="常规 4 2 2 2 2 8" xfId="39972" xr:uid="{00000000-0005-0000-0000-0000249C0000}"/>
    <cellStyle name="常规 4 2 2 2 2 8 2" xfId="39973" xr:uid="{00000000-0005-0000-0000-0000259C0000}"/>
    <cellStyle name="常规 4 2 2 2 3" xfId="39974" xr:uid="{00000000-0005-0000-0000-0000269C0000}"/>
    <cellStyle name="常规 4 2 2 2 3 2" xfId="39975" xr:uid="{00000000-0005-0000-0000-0000279C0000}"/>
    <cellStyle name="常规 4 2 2 2 3 3" xfId="39976" xr:uid="{00000000-0005-0000-0000-0000289C0000}"/>
    <cellStyle name="常规 4 2 2 2 3 4" xfId="39977" xr:uid="{00000000-0005-0000-0000-0000299C0000}"/>
    <cellStyle name="常规 4 2 2 2 3 4 2" xfId="39978" xr:uid="{00000000-0005-0000-0000-00002A9C0000}"/>
    <cellStyle name="常规 4 2 2 2 3 4 3" xfId="39979" xr:uid="{00000000-0005-0000-0000-00002B9C0000}"/>
    <cellStyle name="常规 4 2 2 2 3 5" xfId="39980" xr:uid="{00000000-0005-0000-0000-00002C9C0000}"/>
    <cellStyle name="常规 4 2 2 2 3 5 2" xfId="39981" xr:uid="{00000000-0005-0000-0000-00002D9C0000}"/>
    <cellStyle name="常规 4 2 2 2 4" xfId="39982" xr:uid="{00000000-0005-0000-0000-00002E9C0000}"/>
    <cellStyle name="常规 4 2 2 2 4 2" xfId="39983" xr:uid="{00000000-0005-0000-0000-00002F9C0000}"/>
    <cellStyle name="常规 4 2 2 2 4 2 2" xfId="39984" xr:uid="{00000000-0005-0000-0000-0000309C0000}"/>
    <cellStyle name="常规 4 2 2 2 5" xfId="39985" xr:uid="{00000000-0005-0000-0000-0000319C0000}"/>
    <cellStyle name="常规 4 2 2 2 5 2" xfId="39986" xr:uid="{00000000-0005-0000-0000-0000329C0000}"/>
    <cellStyle name="常规 4 2 2 2 5 2 2" xfId="39987" xr:uid="{00000000-0005-0000-0000-0000339C0000}"/>
    <cellStyle name="常规 4 2 2 2 6" xfId="39988" xr:uid="{00000000-0005-0000-0000-0000349C0000}"/>
    <cellStyle name="常规 4 2 2 2 7" xfId="39989" xr:uid="{00000000-0005-0000-0000-0000359C0000}"/>
    <cellStyle name="常规 4 2 2 2 8" xfId="39990" xr:uid="{00000000-0005-0000-0000-0000369C0000}"/>
    <cellStyle name="常规 4 2 2 2 8 2" xfId="39991" xr:uid="{00000000-0005-0000-0000-0000379C0000}"/>
    <cellStyle name="常规 4 2 2 2 8 3" xfId="39992" xr:uid="{00000000-0005-0000-0000-0000389C0000}"/>
    <cellStyle name="常规 4 2 2 2 9" xfId="39993" xr:uid="{00000000-0005-0000-0000-0000399C0000}"/>
    <cellStyle name="常规 4 2 2 2 9 2" xfId="39994" xr:uid="{00000000-0005-0000-0000-00003A9C0000}"/>
    <cellStyle name="常规 4 2 2 3" xfId="39995" xr:uid="{00000000-0005-0000-0000-00003B9C0000}"/>
    <cellStyle name="常规 4 2 2 3 2" xfId="39996" xr:uid="{00000000-0005-0000-0000-00003C9C0000}"/>
    <cellStyle name="常规 4 2 2 3 2 2" xfId="39997" xr:uid="{00000000-0005-0000-0000-00003D9C0000}"/>
    <cellStyle name="常规 4 2 2 3 2 2 2" xfId="39998" xr:uid="{00000000-0005-0000-0000-00003E9C0000}"/>
    <cellStyle name="常规 4 2 2 3 2 2 2 2" xfId="39999" xr:uid="{00000000-0005-0000-0000-00003F9C0000}"/>
    <cellStyle name="常规 4 2 2 3 2 3" xfId="40000" xr:uid="{00000000-0005-0000-0000-0000409C0000}"/>
    <cellStyle name="常规 4 2 2 3 2 3 2" xfId="40001" xr:uid="{00000000-0005-0000-0000-0000419C0000}"/>
    <cellStyle name="常规 4 2 2 3 2 3 2 2" xfId="40002" xr:uid="{00000000-0005-0000-0000-0000429C0000}"/>
    <cellStyle name="常规 4 2 2 3 2 4" xfId="40003" xr:uid="{00000000-0005-0000-0000-0000439C0000}"/>
    <cellStyle name="常规 4 2 2 3 2 4 2" xfId="40004" xr:uid="{00000000-0005-0000-0000-0000449C0000}"/>
    <cellStyle name="常规 4 2 2 3 2 4 2 2" xfId="40005" xr:uid="{00000000-0005-0000-0000-0000459C0000}"/>
    <cellStyle name="常规 4 2 2 3 2 5" xfId="40006" xr:uid="{00000000-0005-0000-0000-0000469C0000}"/>
    <cellStyle name="常规 4 2 2 3 2 5 2" xfId="40007" xr:uid="{00000000-0005-0000-0000-0000479C0000}"/>
    <cellStyle name="常规 4 2 2 3 2 5 3" xfId="40008" xr:uid="{00000000-0005-0000-0000-0000489C0000}"/>
    <cellStyle name="常规 4 2 2 3 2 6" xfId="40009" xr:uid="{00000000-0005-0000-0000-0000499C0000}"/>
    <cellStyle name="常规 4 2 2 3 3" xfId="40010" xr:uid="{00000000-0005-0000-0000-00004A9C0000}"/>
    <cellStyle name="常规 4 2 2 3 3 2" xfId="40011" xr:uid="{00000000-0005-0000-0000-00004B9C0000}"/>
    <cellStyle name="常规 4 2 2 3 3 2 2" xfId="40012" xr:uid="{00000000-0005-0000-0000-00004C9C0000}"/>
    <cellStyle name="常规 4 2 2 3 3 2 2 2" xfId="40013" xr:uid="{00000000-0005-0000-0000-00004D9C0000}"/>
    <cellStyle name="常规 4 2 2 3 3 3" xfId="40014" xr:uid="{00000000-0005-0000-0000-00004E9C0000}"/>
    <cellStyle name="常规 4 2 2 3 3 3 2" xfId="40015" xr:uid="{00000000-0005-0000-0000-00004F9C0000}"/>
    <cellStyle name="常规 4 2 2 3 3 3 2 2" xfId="40016" xr:uid="{00000000-0005-0000-0000-0000509C0000}"/>
    <cellStyle name="常规 4 2 2 3 3 4" xfId="40017" xr:uid="{00000000-0005-0000-0000-0000519C0000}"/>
    <cellStyle name="常规 4 2 2 3 3 4 2" xfId="40018" xr:uid="{00000000-0005-0000-0000-0000529C0000}"/>
    <cellStyle name="常规 4 2 2 3 3 5" xfId="40019" xr:uid="{00000000-0005-0000-0000-0000539C0000}"/>
    <cellStyle name="常规 4 2 2 3 4" xfId="40020" xr:uid="{00000000-0005-0000-0000-0000549C0000}"/>
    <cellStyle name="常规 4 2 2 3 4 2" xfId="40021" xr:uid="{00000000-0005-0000-0000-0000559C0000}"/>
    <cellStyle name="常规 4 2 2 3 4 2 2" xfId="40022" xr:uid="{00000000-0005-0000-0000-0000569C0000}"/>
    <cellStyle name="常规 4 2 2 3 5" xfId="40023" xr:uid="{00000000-0005-0000-0000-0000579C0000}"/>
    <cellStyle name="常规 4 2 2 3 5 2" xfId="40024" xr:uid="{00000000-0005-0000-0000-0000589C0000}"/>
    <cellStyle name="常规 4 2 2 3 5 2 2" xfId="40025" xr:uid="{00000000-0005-0000-0000-0000599C0000}"/>
    <cellStyle name="常规 4 2 2 3 6" xfId="40026" xr:uid="{00000000-0005-0000-0000-00005A9C0000}"/>
    <cellStyle name="常规 4 2 2 3 7" xfId="40027" xr:uid="{00000000-0005-0000-0000-00005B9C0000}"/>
    <cellStyle name="常规 4 2 2 3 7 2" xfId="40028" xr:uid="{00000000-0005-0000-0000-00005C9C0000}"/>
    <cellStyle name="常规 4 2 2 3 7 3" xfId="40029" xr:uid="{00000000-0005-0000-0000-00005D9C0000}"/>
    <cellStyle name="常规 4 2 2 3 8" xfId="40030" xr:uid="{00000000-0005-0000-0000-00005E9C0000}"/>
    <cellStyle name="常规 4 2 2 3 8 2" xfId="40031" xr:uid="{00000000-0005-0000-0000-00005F9C0000}"/>
    <cellStyle name="常规 4 2 2 4" xfId="40032" xr:uid="{00000000-0005-0000-0000-0000609C0000}"/>
    <cellStyle name="常规 4 2 2 4 2" xfId="40033" xr:uid="{00000000-0005-0000-0000-0000619C0000}"/>
    <cellStyle name="常规 4 2 2 4 2 2" xfId="40034" xr:uid="{00000000-0005-0000-0000-0000629C0000}"/>
    <cellStyle name="常规 4 2 2 4 2 2 2" xfId="40035" xr:uid="{00000000-0005-0000-0000-0000639C0000}"/>
    <cellStyle name="常规 4 2 2 4 3" xfId="40036" xr:uid="{00000000-0005-0000-0000-0000649C0000}"/>
    <cellStyle name="常规 4 2 2 4 3 2" xfId="40037" xr:uid="{00000000-0005-0000-0000-0000659C0000}"/>
    <cellStyle name="常规 4 2 2 4 3 2 2" xfId="40038" xr:uid="{00000000-0005-0000-0000-0000669C0000}"/>
    <cellStyle name="常规 4 2 2 4 4" xfId="40039" xr:uid="{00000000-0005-0000-0000-0000679C0000}"/>
    <cellStyle name="常规 4 2 2 4 4 2" xfId="40040" xr:uid="{00000000-0005-0000-0000-0000689C0000}"/>
    <cellStyle name="常规 4 2 2 4 4 2 2" xfId="40041" xr:uid="{00000000-0005-0000-0000-0000699C0000}"/>
    <cellStyle name="常规 4 2 2 4 5" xfId="40042" xr:uid="{00000000-0005-0000-0000-00006A9C0000}"/>
    <cellStyle name="常规 4 2 2 4 5 2" xfId="40043" xr:uid="{00000000-0005-0000-0000-00006B9C0000}"/>
    <cellStyle name="常规 4 2 2 4 5 3" xfId="40044" xr:uid="{00000000-0005-0000-0000-00006C9C0000}"/>
    <cellStyle name="常规 4 2 2 4 6" xfId="40045" xr:uid="{00000000-0005-0000-0000-00006D9C0000}"/>
    <cellStyle name="常规 4 2 2 5" xfId="40046" xr:uid="{00000000-0005-0000-0000-00006E9C0000}"/>
    <cellStyle name="常规 4 2 2 5 2" xfId="40047" xr:uid="{00000000-0005-0000-0000-00006F9C0000}"/>
    <cellStyle name="常规 4 2 2 5 2 2" xfId="40048" xr:uid="{00000000-0005-0000-0000-0000709C0000}"/>
    <cellStyle name="常规 4 2 2 6" xfId="40049" xr:uid="{00000000-0005-0000-0000-0000719C0000}"/>
    <cellStyle name="常规 4 2 2 6 2" xfId="40050" xr:uid="{00000000-0005-0000-0000-0000729C0000}"/>
    <cellStyle name="常规 4 2 2 6 2 2" xfId="40051" xr:uid="{00000000-0005-0000-0000-0000739C0000}"/>
    <cellStyle name="常规 4 2 2 7" xfId="40052" xr:uid="{00000000-0005-0000-0000-0000749C0000}"/>
    <cellStyle name="常规 4 2 2 7 2" xfId="40053" xr:uid="{00000000-0005-0000-0000-0000759C0000}"/>
    <cellStyle name="常规 4 2 2 7 2 2" xfId="40054" xr:uid="{00000000-0005-0000-0000-0000769C0000}"/>
    <cellStyle name="常规 4 2 2 8" xfId="40055" xr:uid="{00000000-0005-0000-0000-0000779C0000}"/>
    <cellStyle name="常规 4 2 2 9" xfId="40056" xr:uid="{00000000-0005-0000-0000-0000789C0000}"/>
    <cellStyle name="常规 4 2 2 9 2" xfId="40057" xr:uid="{00000000-0005-0000-0000-0000799C0000}"/>
    <cellStyle name="常规 4 2 2 9 3" xfId="40058" xr:uid="{00000000-0005-0000-0000-00007A9C0000}"/>
    <cellStyle name="常规 4 2 3" xfId="40059" xr:uid="{00000000-0005-0000-0000-00007B9C0000}"/>
    <cellStyle name="常规 4 2 3 2" xfId="40060" xr:uid="{00000000-0005-0000-0000-00007C9C0000}"/>
    <cellStyle name="常规 4 2 3 2 2" xfId="40061" xr:uid="{00000000-0005-0000-0000-00007D9C0000}"/>
    <cellStyle name="常规 4 2 3 2 2 2" xfId="40062" xr:uid="{00000000-0005-0000-0000-00007E9C0000}"/>
    <cellStyle name="常规 4 2 3 2 2 3" xfId="40063" xr:uid="{00000000-0005-0000-0000-00007F9C0000}"/>
    <cellStyle name="常规 4 2 3 2 2 4" xfId="40064" xr:uid="{00000000-0005-0000-0000-0000809C0000}"/>
    <cellStyle name="常规 4 2 3 2 2 5" xfId="40065" xr:uid="{00000000-0005-0000-0000-0000819C0000}"/>
    <cellStyle name="常规 4 2 3 2 2 5 2" xfId="40066" xr:uid="{00000000-0005-0000-0000-0000829C0000}"/>
    <cellStyle name="常规 4 2 3 2 3" xfId="40067" xr:uid="{00000000-0005-0000-0000-0000839C0000}"/>
    <cellStyle name="常规 4 2 3 2 3 2" xfId="40068" xr:uid="{00000000-0005-0000-0000-0000849C0000}"/>
    <cellStyle name="常规 4 2 3 2 3 2 2" xfId="40069" xr:uid="{00000000-0005-0000-0000-0000859C0000}"/>
    <cellStyle name="常规 4 2 3 2 4" xfId="40070" xr:uid="{00000000-0005-0000-0000-0000869C0000}"/>
    <cellStyle name="常规 4 2 3 2 4 2" xfId="40071" xr:uid="{00000000-0005-0000-0000-0000879C0000}"/>
    <cellStyle name="常规 4 2 3 2 4 2 2" xfId="40072" xr:uid="{00000000-0005-0000-0000-0000889C0000}"/>
    <cellStyle name="常规 4 2 3 2 5" xfId="40073" xr:uid="{00000000-0005-0000-0000-0000899C0000}"/>
    <cellStyle name="常规 4 2 3 2 5 2" xfId="40074" xr:uid="{00000000-0005-0000-0000-00008A9C0000}"/>
    <cellStyle name="常规 4 2 3 2 5 3" xfId="40075" xr:uid="{00000000-0005-0000-0000-00008B9C0000}"/>
    <cellStyle name="常规 4 2 3 2 6" xfId="40076" xr:uid="{00000000-0005-0000-0000-00008C9C0000}"/>
    <cellStyle name="常规 4 2 3 2 6 2" xfId="40077" xr:uid="{00000000-0005-0000-0000-00008D9C0000}"/>
    <cellStyle name="常规 4 2 3 2 7" xfId="40078" xr:uid="{00000000-0005-0000-0000-00008E9C0000}"/>
    <cellStyle name="常规 4 2 3 3" xfId="40079" xr:uid="{00000000-0005-0000-0000-00008F9C0000}"/>
    <cellStyle name="常规 4 2 3 3 2" xfId="40080" xr:uid="{00000000-0005-0000-0000-0000909C0000}"/>
    <cellStyle name="常规 4 2 3 3 2 2" xfId="40081" xr:uid="{00000000-0005-0000-0000-0000919C0000}"/>
    <cellStyle name="常规 4 2 3 3 2 2 2" xfId="40082" xr:uid="{00000000-0005-0000-0000-0000929C0000}"/>
    <cellStyle name="常规 4 2 3 3 2 3" xfId="40083" xr:uid="{00000000-0005-0000-0000-0000939C0000}"/>
    <cellStyle name="常规 4 2 3 3 2 4" xfId="40084" xr:uid="{00000000-0005-0000-0000-0000949C0000}"/>
    <cellStyle name="常规 4 2 3 3 2 5" xfId="40085" xr:uid="{00000000-0005-0000-0000-0000959C0000}"/>
    <cellStyle name="常规 4 2 3 3 2 5 2" xfId="40086" xr:uid="{00000000-0005-0000-0000-0000969C0000}"/>
    <cellStyle name="常规 4 2 3 3 2 6" xfId="40087" xr:uid="{00000000-0005-0000-0000-0000979C0000}"/>
    <cellStyle name="常规 4 2 3 3 3" xfId="40088" xr:uid="{00000000-0005-0000-0000-0000989C0000}"/>
    <cellStyle name="常规 4 2 3 3 3 2" xfId="40089" xr:uid="{00000000-0005-0000-0000-0000999C0000}"/>
    <cellStyle name="常规 4 2 3 3 3 2 2" xfId="40090" xr:uid="{00000000-0005-0000-0000-00009A9C0000}"/>
    <cellStyle name="常规 4 2 3 3 4" xfId="40091" xr:uid="{00000000-0005-0000-0000-00009B9C0000}"/>
    <cellStyle name="常规 4 2 3 3 4 2" xfId="40092" xr:uid="{00000000-0005-0000-0000-00009C9C0000}"/>
    <cellStyle name="常规 4 2 3 3 4 3" xfId="40093" xr:uid="{00000000-0005-0000-0000-00009D9C0000}"/>
    <cellStyle name="常规 4 2 3 3 5" xfId="40094" xr:uid="{00000000-0005-0000-0000-00009E9C0000}"/>
    <cellStyle name="常规 4 2 3 3 5 2" xfId="40095" xr:uid="{00000000-0005-0000-0000-00009F9C0000}"/>
    <cellStyle name="常规 4 2 3 3 6" xfId="40096" xr:uid="{00000000-0005-0000-0000-0000A09C0000}"/>
    <cellStyle name="常规 4 2 3 3 6 2" xfId="40097" xr:uid="{00000000-0005-0000-0000-0000A19C0000}"/>
    <cellStyle name="常规 4 2 3 3 7" xfId="40098" xr:uid="{00000000-0005-0000-0000-0000A29C0000}"/>
    <cellStyle name="常规 4 2 3 4" xfId="40099" xr:uid="{00000000-0005-0000-0000-0000A39C0000}"/>
    <cellStyle name="常规 4 2 3 4 2" xfId="40100" xr:uid="{00000000-0005-0000-0000-0000A49C0000}"/>
    <cellStyle name="常规 4 2 3 4 3" xfId="40101" xr:uid="{00000000-0005-0000-0000-0000A59C0000}"/>
    <cellStyle name="常规 4 2 3 4 4" xfId="40102" xr:uid="{00000000-0005-0000-0000-0000A69C0000}"/>
    <cellStyle name="常规 4 2 3 4 5" xfId="40103" xr:uid="{00000000-0005-0000-0000-0000A79C0000}"/>
    <cellStyle name="常规 4 2 3 4 5 2" xfId="40104" xr:uid="{00000000-0005-0000-0000-0000A89C0000}"/>
    <cellStyle name="常规 4 2 3 5" xfId="40105" xr:uid="{00000000-0005-0000-0000-0000A99C0000}"/>
    <cellStyle name="常规 4 2 3 5 2" xfId="40106" xr:uid="{00000000-0005-0000-0000-0000AA9C0000}"/>
    <cellStyle name="常规 4 2 3 5 2 2" xfId="40107" xr:uid="{00000000-0005-0000-0000-0000AB9C0000}"/>
    <cellStyle name="常规 4 2 3 6" xfId="40108" xr:uid="{00000000-0005-0000-0000-0000AC9C0000}"/>
    <cellStyle name="常规 4 2 3 6 2" xfId="40109" xr:uid="{00000000-0005-0000-0000-0000AD9C0000}"/>
    <cellStyle name="常规 4 2 3 6 2 2" xfId="40110" xr:uid="{00000000-0005-0000-0000-0000AE9C0000}"/>
    <cellStyle name="常规 4 2 3 7" xfId="40111" xr:uid="{00000000-0005-0000-0000-0000AF9C0000}"/>
    <cellStyle name="常规 4 2 3 7 2" xfId="40112" xr:uid="{00000000-0005-0000-0000-0000B09C0000}"/>
    <cellStyle name="常规 4 2 3 7 2 2" xfId="40113" xr:uid="{00000000-0005-0000-0000-0000B19C0000}"/>
    <cellStyle name="常规 4 2 3 8" xfId="40114" xr:uid="{00000000-0005-0000-0000-0000B29C0000}"/>
    <cellStyle name="常规 4 2 3 8 2" xfId="40115" xr:uid="{00000000-0005-0000-0000-0000B39C0000}"/>
    <cellStyle name="常规 4 2 3 8 3" xfId="40116" xr:uid="{00000000-0005-0000-0000-0000B49C0000}"/>
    <cellStyle name="常规 4 2 3 9" xfId="40117" xr:uid="{00000000-0005-0000-0000-0000B59C0000}"/>
    <cellStyle name="常规 4 2 4" xfId="40118" xr:uid="{00000000-0005-0000-0000-0000B69C0000}"/>
    <cellStyle name="常规 4 2 4 10" xfId="40119" xr:uid="{00000000-0005-0000-0000-0000B79C0000}"/>
    <cellStyle name="常规 4 2 4 2" xfId="40120" xr:uid="{00000000-0005-0000-0000-0000B89C0000}"/>
    <cellStyle name="常规 4 2 4 2 2" xfId="40121" xr:uid="{00000000-0005-0000-0000-0000B99C0000}"/>
    <cellStyle name="常规 4 2 4 2 2 2" xfId="40122" xr:uid="{00000000-0005-0000-0000-0000BA9C0000}"/>
    <cellStyle name="常规 4 2 4 2 2 2 2" xfId="40123" xr:uid="{00000000-0005-0000-0000-0000BB9C0000}"/>
    <cellStyle name="常规 4 2 4 2 2 2 3" xfId="40124" xr:uid="{00000000-0005-0000-0000-0000BC9C0000}"/>
    <cellStyle name="常规 4 2 4 2 2 2 4" xfId="40125" xr:uid="{00000000-0005-0000-0000-0000BD9C0000}"/>
    <cellStyle name="常规 4 2 4 2 2 3" xfId="40126" xr:uid="{00000000-0005-0000-0000-0000BE9C0000}"/>
    <cellStyle name="常规 4 2 4 2 2 4" xfId="40127" xr:uid="{00000000-0005-0000-0000-0000BF9C0000}"/>
    <cellStyle name="常规 4 2 4 2 2 5" xfId="40128" xr:uid="{00000000-0005-0000-0000-0000C09C0000}"/>
    <cellStyle name="常规 4 2 4 2 2 6" xfId="40129" xr:uid="{00000000-0005-0000-0000-0000C19C0000}"/>
    <cellStyle name="常规 4 2 4 2 2 6 2" xfId="40130" xr:uid="{00000000-0005-0000-0000-0000C29C0000}"/>
    <cellStyle name="常规 4 2 4 2 3" xfId="40131" xr:uid="{00000000-0005-0000-0000-0000C39C0000}"/>
    <cellStyle name="常规 4 2 4 2 3 2" xfId="40132" xr:uid="{00000000-0005-0000-0000-0000C49C0000}"/>
    <cellStyle name="常规 4 2 4 2 3 2 2" xfId="40133" xr:uid="{00000000-0005-0000-0000-0000C59C0000}"/>
    <cellStyle name="常规 4 2 4 2 3 2 3" xfId="40134" xr:uid="{00000000-0005-0000-0000-0000C69C0000}"/>
    <cellStyle name="常规 4 2 4 2 3 2 4" xfId="40135" xr:uid="{00000000-0005-0000-0000-0000C79C0000}"/>
    <cellStyle name="常规 4 2 4 2 3 3" xfId="40136" xr:uid="{00000000-0005-0000-0000-0000C89C0000}"/>
    <cellStyle name="常规 4 2 4 2 3 4" xfId="40137" xr:uid="{00000000-0005-0000-0000-0000C99C0000}"/>
    <cellStyle name="常规 4 2 4 2 3 5" xfId="40138" xr:uid="{00000000-0005-0000-0000-0000CA9C0000}"/>
    <cellStyle name="常规 4 2 4 2 3 6" xfId="40139" xr:uid="{00000000-0005-0000-0000-0000CB9C0000}"/>
    <cellStyle name="常规 4 2 4 2 3 6 2" xfId="40140" xr:uid="{00000000-0005-0000-0000-0000CC9C0000}"/>
    <cellStyle name="常规 4 2 4 2 4" xfId="40141" xr:uid="{00000000-0005-0000-0000-0000CD9C0000}"/>
    <cellStyle name="常规 4 2 4 2 4 2" xfId="40142" xr:uid="{00000000-0005-0000-0000-0000CE9C0000}"/>
    <cellStyle name="常规 4 2 4 2 4 2 2" xfId="40143" xr:uid="{00000000-0005-0000-0000-0000CF9C0000}"/>
    <cellStyle name="常规 4 2 4 2 4 3" xfId="40144" xr:uid="{00000000-0005-0000-0000-0000D09C0000}"/>
    <cellStyle name="常规 4 2 4 2 4 4" xfId="40145" xr:uid="{00000000-0005-0000-0000-0000D19C0000}"/>
    <cellStyle name="常规 4 2 4 2 4 5" xfId="40146" xr:uid="{00000000-0005-0000-0000-0000D29C0000}"/>
    <cellStyle name="常规 4 2 4 2 5" xfId="40147" xr:uid="{00000000-0005-0000-0000-0000D39C0000}"/>
    <cellStyle name="常规 4 2 4 2 5 2" xfId="40148" xr:uid="{00000000-0005-0000-0000-0000D49C0000}"/>
    <cellStyle name="常规 4 2 4 2 5 3" xfId="40149" xr:uid="{00000000-0005-0000-0000-0000D59C0000}"/>
    <cellStyle name="常规 4 2 4 2 6" xfId="40150" xr:uid="{00000000-0005-0000-0000-0000D69C0000}"/>
    <cellStyle name="常规 4 2 4 2 7" xfId="40151" xr:uid="{00000000-0005-0000-0000-0000D79C0000}"/>
    <cellStyle name="常规 4 2 4 2 8" xfId="40152" xr:uid="{00000000-0005-0000-0000-0000D89C0000}"/>
    <cellStyle name="常规 4 2 4 2 8 2" xfId="40153" xr:uid="{00000000-0005-0000-0000-0000D99C0000}"/>
    <cellStyle name="常规 4 2 4 2 9" xfId="40154" xr:uid="{00000000-0005-0000-0000-0000DA9C0000}"/>
    <cellStyle name="常规 4 2 4 3" xfId="40155" xr:uid="{00000000-0005-0000-0000-0000DB9C0000}"/>
    <cellStyle name="常规 4 2 4 3 2" xfId="40156" xr:uid="{00000000-0005-0000-0000-0000DC9C0000}"/>
    <cellStyle name="常规 4 2 4 3 2 2" xfId="40157" xr:uid="{00000000-0005-0000-0000-0000DD9C0000}"/>
    <cellStyle name="常规 4 2 4 3 2 3" xfId="40158" xr:uid="{00000000-0005-0000-0000-0000DE9C0000}"/>
    <cellStyle name="常规 4 2 4 3 2 4" xfId="40159" xr:uid="{00000000-0005-0000-0000-0000DF9C0000}"/>
    <cellStyle name="常规 4 2 4 3 3" xfId="40160" xr:uid="{00000000-0005-0000-0000-0000E09C0000}"/>
    <cellStyle name="常规 4 2 4 3 4" xfId="40161" xr:uid="{00000000-0005-0000-0000-0000E19C0000}"/>
    <cellStyle name="常规 4 2 4 3 5" xfId="40162" xr:uid="{00000000-0005-0000-0000-0000E29C0000}"/>
    <cellStyle name="常规 4 2 4 3 6" xfId="40163" xr:uid="{00000000-0005-0000-0000-0000E39C0000}"/>
    <cellStyle name="常规 4 2 4 3 6 2" xfId="40164" xr:uid="{00000000-0005-0000-0000-0000E49C0000}"/>
    <cellStyle name="常规 4 2 4 4" xfId="40165" xr:uid="{00000000-0005-0000-0000-0000E59C0000}"/>
    <cellStyle name="常规 4 2 4 4 2" xfId="40166" xr:uid="{00000000-0005-0000-0000-0000E69C0000}"/>
    <cellStyle name="常规 4 2 4 4 2 2" xfId="40167" xr:uid="{00000000-0005-0000-0000-0000E79C0000}"/>
    <cellStyle name="常规 4 2 4 4 2 3" xfId="40168" xr:uid="{00000000-0005-0000-0000-0000E89C0000}"/>
    <cellStyle name="常规 4 2 4 4 2 4" xfId="40169" xr:uid="{00000000-0005-0000-0000-0000E99C0000}"/>
    <cellStyle name="常规 4 2 4 4 3" xfId="40170" xr:uid="{00000000-0005-0000-0000-0000EA9C0000}"/>
    <cellStyle name="常规 4 2 4 4 4" xfId="40171" xr:uid="{00000000-0005-0000-0000-0000EB9C0000}"/>
    <cellStyle name="常规 4 2 4 4 5" xfId="40172" xr:uid="{00000000-0005-0000-0000-0000EC9C0000}"/>
    <cellStyle name="常规 4 2 4 4 6" xfId="40173" xr:uid="{00000000-0005-0000-0000-0000ED9C0000}"/>
    <cellStyle name="常规 4 2 4 4 6 2" xfId="40174" xr:uid="{00000000-0005-0000-0000-0000EE9C0000}"/>
    <cellStyle name="常规 4 2 4 5" xfId="40175" xr:uid="{00000000-0005-0000-0000-0000EF9C0000}"/>
    <cellStyle name="常规 4 2 4 5 2" xfId="40176" xr:uid="{00000000-0005-0000-0000-0000F09C0000}"/>
    <cellStyle name="常规 4 2 4 5 3" xfId="40177" xr:uid="{00000000-0005-0000-0000-0000F19C0000}"/>
    <cellStyle name="常规 4 2 4 5 4" xfId="40178" xr:uid="{00000000-0005-0000-0000-0000F29C0000}"/>
    <cellStyle name="常规 4 2 4 5 5" xfId="40179" xr:uid="{00000000-0005-0000-0000-0000F39C0000}"/>
    <cellStyle name="常规 4 2 4 5 5 2" xfId="40180" xr:uid="{00000000-0005-0000-0000-0000F49C0000}"/>
    <cellStyle name="常规 4 2 4 6" xfId="40181" xr:uid="{00000000-0005-0000-0000-0000F59C0000}"/>
    <cellStyle name="常规 4 2 4 6 2" xfId="40182" xr:uid="{00000000-0005-0000-0000-0000F69C0000}"/>
    <cellStyle name="常规 4 2 4 6 2 2" xfId="40183" xr:uid="{00000000-0005-0000-0000-0000F79C0000}"/>
    <cellStyle name="常规 4 2 4 7" xfId="40184" xr:uid="{00000000-0005-0000-0000-0000F89C0000}"/>
    <cellStyle name="常规 4 2 4 7 2" xfId="40185" xr:uid="{00000000-0005-0000-0000-0000F99C0000}"/>
    <cellStyle name="常规 4 2 4 7 2 2" xfId="40186" xr:uid="{00000000-0005-0000-0000-0000FA9C0000}"/>
    <cellStyle name="常规 4 2 4 8" xfId="40187" xr:uid="{00000000-0005-0000-0000-0000FB9C0000}"/>
    <cellStyle name="常规 4 2 4 8 2" xfId="40188" xr:uid="{00000000-0005-0000-0000-0000FC9C0000}"/>
    <cellStyle name="常规 4 2 4 8 3" xfId="40189" xr:uid="{00000000-0005-0000-0000-0000FD9C0000}"/>
    <cellStyle name="常规 4 2 4 9" xfId="40190" xr:uid="{00000000-0005-0000-0000-0000FE9C0000}"/>
    <cellStyle name="常规 4 2 4 9 2" xfId="40191" xr:uid="{00000000-0005-0000-0000-0000FF9C0000}"/>
    <cellStyle name="常规 4 2 5" xfId="40192" xr:uid="{00000000-0005-0000-0000-0000009D0000}"/>
    <cellStyle name="常规 4 2 5 2" xfId="40193" xr:uid="{00000000-0005-0000-0000-0000019D0000}"/>
    <cellStyle name="常规 4 2 5 2 2" xfId="40194" xr:uid="{00000000-0005-0000-0000-0000029D0000}"/>
    <cellStyle name="常规 4 2 5 2 2 2" xfId="40195" xr:uid="{00000000-0005-0000-0000-0000039D0000}"/>
    <cellStyle name="常规 4 2 5 2 2 2 2" xfId="40196" xr:uid="{00000000-0005-0000-0000-0000049D0000}"/>
    <cellStyle name="常规 4 2 5 2 2 3" xfId="40197" xr:uid="{00000000-0005-0000-0000-0000059D0000}"/>
    <cellStyle name="常规 4 2 5 2 3" xfId="40198" xr:uid="{00000000-0005-0000-0000-0000069D0000}"/>
    <cellStyle name="常规 4 2 5 2 3 2" xfId="40199" xr:uid="{00000000-0005-0000-0000-0000079D0000}"/>
    <cellStyle name="常规 4 2 5 2 3 2 2" xfId="40200" xr:uid="{00000000-0005-0000-0000-0000089D0000}"/>
    <cellStyle name="常规 4 2 5 2 4" xfId="40201" xr:uid="{00000000-0005-0000-0000-0000099D0000}"/>
    <cellStyle name="常规 4 2 5 2 4 2" xfId="40202" xr:uid="{00000000-0005-0000-0000-00000A9D0000}"/>
    <cellStyle name="常规 4 2 5 2 4 3" xfId="40203" xr:uid="{00000000-0005-0000-0000-00000B9D0000}"/>
    <cellStyle name="常规 4 2 5 2 5" xfId="40204" xr:uid="{00000000-0005-0000-0000-00000C9D0000}"/>
    <cellStyle name="常规 4 2 5 2 5 2" xfId="40205" xr:uid="{00000000-0005-0000-0000-00000D9D0000}"/>
    <cellStyle name="常规 4 2 5 2 6" xfId="40206" xr:uid="{00000000-0005-0000-0000-00000E9D0000}"/>
    <cellStyle name="常规 4 2 5 3" xfId="40207" xr:uid="{00000000-0005-0000-0000-00000F9D0000}"/>
    <cellStyle name="常规 4 2 5 3 2" xfId="40208" xr:uid="{00000000-0005-0000-0000-0000109D0000}"/>
    <cellStyle name="常规 4 2 5 3 2 2" xfId="40209" xr:uid="{00000000-0005-0000-0000-0000119D0000}"/>
    <cellStyle name="常规 4 2 5 4" xfId="40210" xr:uid="{00000000-0005-0000-0000-0000129D0000}"/>
    <cellStyle name="常规 4 2 5 4 2" xfId="40211" xr:uid="{00000000-0005-0000-0000-0000139D0000}"/>
    <cellStyle name="常规 4 2 5 4 2 2" xfId="40212" xr:uid="{00000000-0005-0000-0000-0000149D0000}"/>
    <cellStyle name="常规 4 2 5 5" xfId="40213" xr:uid="{00000000-0005-0000-0000-0000159D0000}"/>
    <cellStyle name="常规 4 2 5 5 2" xfId="40214" xr:uid="{00000000-0005-0000-0000-0000169D0000}"/>
    <cellStyle name="常规 4 2 5 5 3" xfId="40215" xr:uid="{00000000-0005-0000-0000-0000179D0000}"/>
    <cellStyle name="常规 4 2 5 6" xfId="40216" xr:uid="{00000000-0005-0000-0000-0000189D0000}"/>
    <cellStyle name="常规 4 2 5 6 2" xfId="40217" xr:uid="{00000000-0005-0000-0000-0000199D0000}"/>
    <cellStyle name="常规 4 2 5 7" xfId="40218" xr:uid="{00000000-0005-0000-0000-00001A9D0000}"/>
    <cellStyle name="常规 4 2 6" xfId="40219" xr:uid="{00000000-0005-0000-0000-00001B9D0000}"/>
    <cellStyle name="常规 4 2 6 2" xfId="40220" xr:uid="{00000000-0005-0000-0000-00001C9D0000}"/>
    <cellStyle name="常规 4 2 6 2 2" xfId="40221" xr:uid="{00000000-0005-0000-0000-00001D9D0000}"/>
    <cellStyle name="常规 4 2 6 2 2 2" xfId="40222" xr:uid="{00000000-0005-0000-0000-00001E9D0000}"/>
    <cellStyle name="常规 4 2 6 2 2 2 2" xfId="40223" xr:uid="{00000000-0005-0000-0000-00001F9D0000}"/>
    <cellStyle name="常规 4 2 6 2 2 3" xfId="40224" xr:uid="{00000000-0005-0000-0000-0000209D0000}"/>
    <cellStyle name="常规 4 2 6 2 3" xfId="40225" xr:uid="{00000000-0005-0000-0000-0000219D0000}"/>
    <cellStyle name="常规 4 2 6 2 3 2" xfId="40226" xr:uid="{00000000-0005-0000-0000-0000229D0000}"/>
    <cellStyle name="常规 4 2 6 2 3 2 2" xfId="40227" xr:uid="{00000000-0005-0000-0000-0000239D0000}"/>
    <cellStyle name="常规 4 2 6 2 4" xfId="40228" xr:uid="{00000000-0005-0000-0000-0000249D0000}"/>
    <cellStyle name="常规 4 2 6 2 4 2" xfId="40229" xr:uid="{00000000-0005-0000-0000-0000259D0000}"/>
    <cellStyle name="常规 4 2 6 2 4 3" xfId="40230" xr:uid="{00000000-0005-0000-0000-0000269D0000}"/>
    <cellStyle name="常规 4 2 6 2 5" xfId="40231" xr:uid="{00000000-0005-0000-0000-0000279D0000}"/>
    <cellStyle name="常规 4 2 6 2 5 2" xfId="40232" xr:uid="{00000000-0005-0000-0000-0000289D0000}"/>
    <cellStyle name="常规 4 2 6 2 6" xfId="40233" xr:uid="{00000000-0005-0000-0000-0000299D0000}"/>
    <cellStyle name="常规 4 2 6 3" xfId="40234" xr:uid="{00000000-0005-0000-0000-00002A9D0000}"/>
    <cellStyle name="常规 4 2 6 3 2" xfId="40235" xr:uid="{00000000-0005-0000-0000-00002B9D0000}"/>
    <cellStyle name="常规 4 2 6 3 2 2" xfId="40236" xr:uid="{00000000-0005-0000-0000-00002C9D0000}"/>
    <cellStyle name="常规 4 2 6 3 3" xfId="40237" xr:uid="{00000000-0005-0000-0000-00002D9D0000}"/>
    <cellStyle name="常规 4 2 6 4" xfId="40238" xr:uid="{00000000-0005-0000-0000-00002E9D0000}"/>
    <cellStyle name="常规 4 2 6 4 2" xfId="40239" xr:uid="{00000000-0005-0000-0000-00002F9D0000}"/>
    <cellStyle name="常规 4 2 6 4 2 2" xfId="40240" xr:uid="{00000000-0005-0000-0000-0000309D0000}"/>
    <cellStyle name="常规 4 2 6 5" xfId="40241" xr:uid="{00000000-0005-0000-0000-0000319D0000}"/>
    <cellStyle name="常规 4 2 6 5 2" xfId="40242" xr:uid="{00000000-0005-0000-0000-0000329D0000}"/>
    <cellStyle name="常规 4 2 6 5 3" xfId="40243" xr:uid="{00000000-0005-0000-0000-0000339D0000}"/>
    <cellStyle name="常规 4 2 6 6" xfId="40244" xr:uid="{00000000-0005-0000-0000-0000349D0000}"/>
    <cellStyle name="常规 4 2 6 6 2" xfId="40245" xr:uid="{00000000-0005-0000-0000-0000359D0000}"/>
    <cellStyle name="常规 4 2 6 7" xfId="40246" xr:uid="{00000000-0005-0000-0000-0000369D0000}"/>
    <cellStyle name="常规 4 2 7" xfId="40247" xr:uid="{00000000-0005-0000-0000-0000379D0000}"/>
    <cellStyle name="常规 4 2 7 2" xfId="40248" xr:uid="{00000000-0005-0000-0000-0000389D0000}"/>
    <cellStyle name="常规 4 2 7 2 2" xfId="40249" xr:uid="{00000000-0005-0000-0000-0000399D0000}"/>
    <cellStyle name="常规 4 2 7 2 2 2" xfId="40250" xr:uid="{00000000-0005-0000-0000-00003A9D0000}"/>
    <cellStyle name="常规 4 2 7 2 2 2 2" xfId="40251" xr:uid="{00000000-0005-0000-0000-00003B9D0000}"/>
    <cellStyle name="常规 4 2 7 2 3" xfId="40252" xr:uid="{00000000-0005-0000-0000-00003C9D0000}"/>
    <cellStyle name="常规 4 2 7 2 3 2" xfId="40253" xr:uid="{00000000-0005-0000-0000-00003D9D0000}"/>
    <cellStyle name="常规 4 2 7 2 3 2 2" xfId="40254" xr:uid="{00000000-0005-0000-0000-00003E9D0000}"/>
    <cellStyle name="常规 4 2 7 2 4" xfId="40255" xr:uid="{00000000-0005-0000-0000-00003F9D0000}"/>
    <cellStyle name="常规 4 2 7 2 4 2" xfId="40256" xr:uid="{00000000-0005-0000-0000-0000409D0000}"/>
    <cellStyle name="常规 4 2 7 2 5" xfId="40257" xr:uid="{00000000-0005-0000-0000-0000419D0000}"/>
    <cellStyle name="常规 4 2 7 3" xfId="40258" xr:uid="{00000000-0005-0000-0000-0000429D0000}"/>
    <cellStyle name="常规 4 2 7 3 2" xfId="40259" xr:uid="{00000000-0005-0000-0000-0000439D0000}"/>
    <cellStyle name="常规 4 2 7 3 2 2" xfId="40260" xr:uid="{00000000-0005-0000-0000-0000449D0000}"/>
    <cellStyle name="常规 4 2 7 3 3" xfId="40261" xr:uid="{00000000-0005-0000-0000-0000459D0000}"/>
    <cellStyle name="常规 4 2 7 4" xfId="40262" xr:uid="{00000000-0005-0000-0000-0000469D0000}"/>
    <cellStyle name="常规 4 2 7 4 2" xfId="40263" xr:uid="{00000000-0005-0000-0000-0000479D0000}"/>
    <cellStyle name="常规 4 2 7 4 2 2" xfId="40264" xr:uid="{00000000-0005-0000-0000-0000489D0000}"/>
    <cellStyle name="常规 4 2 7 5" xfId="40265" xr:uid="{00000000-0005-0000-0000-0000499D0000}"/>
    <cellStyle name="常规 4 2 7 5 2" xfId="40266" xr:uid="{00000000-0005-0000-0000-00004A9D0000}"/>
    <cellStyle name="常规 4 2 7 5 3" xfId="40267" xr:uid="{00000000-0005-0000-0000-00004B9D0000}"/>
    <cellStyle name="常规 4 2 7 6" xfId="40268" xr:uid="{00000000-0005-0000-0000-00004C9D0000}"/>
    <cellStyle name="常规 4 2 7 6 2" xfId="40269" xr:uid="{00000000-0005-0000-0000-00004D9D0000}"/>
    <cellStyle name="常规 4 2 8" xfId="40270" xr:uid="{00000000-0005-0000-0000-00004E9D0000}"/>
    <cellStyle name="常规 4 2 8 2" xfId="40271" xr:uid="{00000000-0005-0000-0000-00004F9D0000}"/>
    <cellStyle name="常规 4 2 8 2 2" xfId="40272" xr:uid="{00000000-0005-0000-0000-0000509D0000}"/>
    <cellStyle name="常规 4 2 8 2 2 2" xfId="40273" xr:uid="{00000000-0005-0000-0000-0000519D0000}"/>
    <cellStyle name="常规 4 2 8 3" xfId="40274" xr:uid="{00000000-0005-0000-0000-0000529D0000}"/>
    <cellStyle name="常规 4 2 8 3 2" xfId="40275" xr:uid="{00000000-0005-0000-0000-0000539D0000}"/>
    <cellStyle name="常规 4 2 8 3 2 2" xfId="40276" xr:uid="{00000000-0005-0000-0000-0000549D0000}"/>
    <cellStyle name="常规 4 2 8 4" xfId="40277" xr:uid="{00000000-0005-0000-0000-0000559D0000}"/>
    <cellStyle name="常规 4 2 8 4 2" xfId="40278" xr:uid="{00000000-0005-0000-0000-0000569D0000}"/>
    <cellStyle name="常规 4 2 8 5" xfId="40279" xr:uid="{00000000-0005-0000-0000-0000579D0000}"/>
    <cellStyle name="常规 4 2 9" xfId="40280" xr:uid="{00000000-0005-0000-0000-0000589D0000}"/>
    <cellStyle name="常规 4 2 9 2" xfId="40281" xr:uid="{00000000-0005-0000-0000-0000599D0000}"/>
    <cellStyle name="常规 4 2 9 2 2" xfId="40282" xr:uid="{00000000-0005-0000-0000-00005A9D0000}"/>
    <cellStyle name="常规 4 3" xfId="40283" xr:uid="{00000000-0005-0000-0000-00005B9D0000}"/>
    <cellStyle name="常规 4 3 10" xfId="40284" xr:uid="{00000000-0005-0000-0000-00005C9D0000}"/>
    <cellStyle name="常规 4 3 10 2" xfId="40285" xr:uid="{00000000-0005-0000-0000-00005D9D0000}"/>
    <cellStyle name="常规 4 3 10 3" xfId="40286" xr:uid="{00000000-0005-0000-0000-00005E9D0000}"/>
    <cellStyle name="常规 4 3 10 4" xfId="40287" xr:uid="{00000000-0005-0000-0000-00005F9D0000}"/>
    <cellStyle name="常规 4 3 11" xfId="40288" xr:uid="{00000000-0005-0000-0000-0000609D0000}"/>
    <cellStyle name="常规 4 3 12" xfId="40289" xr:uid="{00000000-0005-0000-0000-0000619D0000}"/>
    <cellStyle name="常规 4 3 13" xfId="40290" xr:uid="{00000000-0005-0000-0000-0000629D0000}"/>
    <cellStyle name="常规 4 3 14" xfId="40291" xr:uid="{00000000-0005-0000-0000-0000639D0000}"/>
    <cellStyle name="常规 4 3 14 2" xfId="40292" xr:uid="{00000000-0005-0000-0000-0000649D0000}"/>
    <cellStyle name="常规 4 3 2" xfId="40293" xr:uid="{00000000-0005-0000-0000-0000659D0000}"/>
    <cellStyle name="常规 4 3 2 2" xfId="40294" xr:uid="{00000000-0005-0000-0000-0000669D0000}"/>
    <cellStyle name="常规 4 3 2 2 2" xfId="40295" xr:uid="{00000000-0005-0000-0000-0000679D0000}"/>
    <cellStyle name="常规 4 3 2 2 2 2" xfId="40296" xr:uid="{00000000-0005-0000-0000-0000689D0000}"/>
    <cellStyle name="常规 4 3 2 2 2 3" xfId="40297" xr:uid="{00000000-0005-0000-0000-0000699D0000}"/>
    <cellStyle name="常规 4 3 2 2 2 4" xfId="40298" xr:uid="{00000000-0005-0000-0000-00006A9D0000}"/>
    <cellStyle name="常规 4 3 2 2 3" xfId="40299" xr:uid="{00000000-0005-0000-0000-00006B9D0000}"/>
    <cellStyle name="常规 4 3 2 2 4" xfId="40300" xr:uid="{00000000-0005-0000-0000-00006C9D0000}"/>
    <cellStyle name="常规 4 3 2 2 5" xfId="40301" xr:uid="{00000000-0005-0000-0000-00006D9D0000}"/>
    <cellStyle name="常规 4 3 2 3" xfId="40302" xr:uid="{00000000-0005-0000-0000-00006E9D0000}"/>
    <cellStyle name="常规 4 3 2 3 2" xfId="40303" xr:uid="{00000000-0005-0000-0000-00006F9D0000}"/>
    <cellStyle name="常规 4 3 2 3 2 2" xfId="40304" xr:uid="{00000000-0005-0000-0000-0000709D0000}"/>
    <cellStyle name="常规 4 3 2 3 2 3" xfId="40305" xr:uid="{00000000-0005-0000-0000-0000719D0000}"/>
    <cellStyle name="常规 4 3 2 3 2 4" xfId="40306" xr:uid="{00000000-0005-0000-0000-0000729D0000}"/>
    <cellStyle name="常规 4 3 2 3 3" xfId="40307" xr:uid="{00000000-0005-0000-0000-0000739D0000}"/>
    <cellStyle name="常规 4 3 2 3 4" xfId="40308" xr:uid="{00000000-0005-0000-0000-0000749D0000}"/>
    <cellStyle name="常规 4 3 2 3 5" xfId="40309" xr:uid="{00000000-0005-0000-0000-0000759D0000}"/>
    <cellStyle name="常规 4 3 2 4" xfId="40310" xr:uid="{00000000-0005-0000-0000-0000769D0000}"/>
    <cellStyle name="常规 4 3 2 4 2" xfId="40311" xr:uid="{00000000-0005-0000-0000-0000779D0000}"/>
    <cellStyle name="常规 4 3 2 4 3" xfId="40312" xr:uid="{00000000-0005-0000-0000-0000789D0000}"/>
    <cellStyle name="常规 4 3 2 4 4" xfId="40313" xr:uid="{00000000-0005-0000-0000-0000799D0000}"/>
    <cellStyle name="常规 4 3 2 5" xfId="40314" xr:uid="{00000000-0005-0000-0000-00007A9D0000}"/>
    <cellStyle name="常规 4 3 2 6" xfId="40315" xr:uid="{00000000-0005-0000-0000-00007B9D0000}"/>
    <cellStyle name="常规 4 3 2 7" xfId="40316" xr:uid="{00000000-0005-0000-0000-00007C9D0000}"/>
    <cellStyle name="常规 4 3 3" xfId="40317" xr:uid="{00000000-0005-0000-0000-00007D9D0000}"/>
    <cellStyle name="常规 4 3 3 2" xfId="40318" xr:uid="{00000000-0005-0000-0000-00007E9D0000}"/>
    <cellStyle name="常规 4 3 3 2 2" xfId="40319" xr:uid="{00000000-0005-0000-0000-00007F9D0000}"/>
    <cellStyle name="常规 4 3 3 2 2 2" xfId="40320" xr:uid="{00000000-0005-0000-0000-0000809D0000}"/>
    <cellStyle name="常规 4 3 3 2 2 3" xfId="40321" xr:uid="{00000000-0005-0000-0000-0000819D0000}"/>
    <cellStyle name="常规 4 3 3 2 2 4" xfId="40322" xr:uid="{00000000-0005-0000-0000-0000829D0000}"/>
    <cellStyle name="常规 4 3 3 2 3" xfId="40323" xr:uid="{00000000-0005-0000-0000-0000839D0000}"/>
    <cellStyle name="常规 4 3 3 2 4" xfId="40324" xr:uid="{00000000-0005-0000-0000-0000849D0000}"/>
    <cellStyle name="常规 4 3 3 2 5" xfId="40325" xr:uid="{00000000-0005-0000-0000-0000859D0000}"/>
    <cellStyle name="常规 4 3 3 3" xfId="40326" xr:uid="{00000000-0005-0000-0000-0000869D0000}"/>
    <cellStyle name="常规 4 3 3 3 2" xfId="40327" xr:uid="{00000000-0005-0000-0000-0000879D0000}"/>
    <cellStyle name="常规 4 3 3 3 2 2" xfId="40328" xr:uid="{00000000-0005-0000-0000-0000889D0000}"/>
    <cellStyle name="常规 4 3 3 3 2 3" xfId="40329" xr:uid="{00000000-0005-0000-0000-0000899D0000}"/>
    <cellStyle name="常规 4 3 3 3 2 4" xfId="40330" xr:uid="{00000000-0005-0000-0000-00008A9D0000}"/>
    <cellStyle name="常规 4 3 3 3 3" xfId="40331" xr:uid="{00000000-0005-0000-0000-00008B9D0000}"/>
    <cellStyle name="常规 4 3 3 3 4" xfId="40332" xr:uid="{00000000-0005-0000-0000-00008C9D0000}"/>
    <cellStyle name="常规 4 3 3 3 5" xfId="40333" xr:uid="{00000000-0005-0000-0000-00008D9D0000}"/>
    <cellStyle name="常规 4 3 3 4" xfId="40334" xr:uid="{00000000-0005-0000-0000-00008E9D0000}"/>
    <cellStyle name="常规 4 3 3 4 2" xfId="40335" xr:uid="{00000000-0005-0000-0000-00008F9D0000}"/>
    <cellStyle name="常规 4 3 3 4 3" xfId="40336" xr:uid="{00000000-0005-0000-0000-0000909D0000}"/>
    <cellStyle name="常规 4 3 3 4 4" xfId="40337" xr:uid="{00000000-0005-0000-0000-0000919D0000}"/>
    <cellStyle name="常规 4 3 3 5" xfId="40338" xr:uid="{00000000-0005-0000-0000-0000929D0000}"/>
    <cellStyle name="常规 4 3 3 6" xfId="40339" xr:uid="{00000000-0005-0000-0000-0000939D0000}"/>
    <cellStyle name="常规 4 3 3 7" xfId="40340" xr:uid="{00000000-0005-0000-0000-0000949D0000}"/>
    <cellStyle name="常规 4 3 4" xfId="40341" xr:uid="{00000000-0005-0000-0000-0000959D0000}"/>
    <cellStyle name="常规 4 3 4 2" xfId="40342" xr:uid="{00000000-0005-0000-0000-0000969D0000}"/>
    <cellStyle name="常规 4 3 4 2 2" xfId="40343" xr:uid="{00000000-0005-0000-0000-0000979D0000}"/>
    <cellStyle name="常规 4 3 4 2 2 2" xfId="40344" xr:uid="{00000000-0005-0000-0000-0000989D0000}"/>
    <cellStyle name="常规 4 3 4 2 2 3" xfId="40345" xr:uid="{00000000-0005-0000-0000-0000999D0000}"/>
    <cellStyle name="常规 4 3 4 2 2 4" xfId="40346" xr:uid="{00000000-0005-0000-0000-00009A9D0000}"/>
    <cellStyle name="常规 4 3 4 2 3" xfId="40347" xr:uid="{00000000-0005-0000-0000-00009B9D0000}"/>
    <cellStyle name="常规 4 3 4 2 4" xfId="40348" xr:uid="{00000000-0005-0000-0000-00009C9D0000}"/>
    <cellStyle name="常规 4 3 4 2 5" xfId="40349" xr:uid="{00000000-0005-0000-0000-00009D9D0000}"/>
    <cellStyle name="常规 4 3 4 3" xfId="40350" xr:uid="{00000000-0005-0000-0000-00009E9D0000}"/>
    <cellStyle name="常规 4 3 4 3 2" xfId="40351" xr:uid="{00000000-0005-0000-0000-00009F9D0000}"/>
    <cellStyle name="常规 4 3 4 3 2 2" xfId="40352" xr:uid="{00000000-0005-0000-0000-0000A09D0000}"/>
    <cellStyle name="常规 4 3 4 3 2 3" xfId="40353" xr:uid="{00000000-0005-0000-0000-0000A19D0000}"/>
    <cellStyle name="常规 4 3 4 3 2 4" xfId="40354" xr:uid="{00000000-0005-0000-0000-0000A29D0000}"/>
    <cellStyle name="常规 4 3 4 3 3" xfId="40355" xr:uid="{00000000-0005-0000-0000-0000A39D0000}"/>
    <cellStyle name="常规 4 3 4 3 4" xfId="40356" xr:uid="{00000000-0005-0000-0000-0000A49D0000}"/>
    <cellStyle name="常规 4 3 4 3 5" xfId="40357" xr:uid="{00000000-0005-0000-0000-0000A59D0000}"/>
    <cellStyle name="常规 4 3 4 4" xfId="40358" xr:uid="{00000000-0005-0000-0000-0000A69D0000}"/>
    <cellStyle name="常规 4 3 4 4 2" xfId="40359" xr:uid="{00000000-0005-0000-0000-0000A79D0000}"/>
    <cellStyle name="常规 4 3 4 4 3" xfId="40360" xr:uid="{00000000-0005-0000-0000-0000A89D0000}"/>
    <cellStyle name="常规 4 3 4 4 4" xfId="40361" xr:uid="{00000000-0005-0000-0000-0000A99D0000}"/>
    <cellStyle name="常规 4 3 4 5" xfId="40362" xr:uid="{00000000-0005-0000-0000-0000AA9D0000}"/>
    <cellStyle name="常规 4 3 4 6" xfId="40363" xr:uid="{00000000-0005-0000-0000-0000AB9D0000}"/>
    <cellStyle name="常规 4 3 4 7" xfId="40364" xr:uid="{00000000-0005-0000-0000-0000AC9D0000}"/>
    <cellStyle name="常规 4 3 5" xfId="40365" xr:uid="{00000000-0005-0000-0000-0000AD9D0000}"/>
    <cellStyle name="常规 4 3 5 2" xfId="40366" xr:uid="{00000000-0005-0000-0000-0000AE9D0000}"/>
    <cellStyle name="常规 4 3 5 2 2" xfId="40367" xr:uid="{00000000-0005-0000-0000-0000AF9D0000}"/>
    <cellStyle name="常规 4 3 5 2 2 2" xfId="40368" xr:uid="{00000000-0005-0000-0000-0000B09D0000}"/>
    <cellStyle name="常规 4 3 5 2 2 3" xfId="40369" xr:uid="{00000000-0005-0000-0000-0000B19D0000}"/>
    <cellStyle name="常规 4 3 5 2 2 4" xfId="40370" xr:uid="{00000000-0005-0000-0000-0000B29D0000}"/>
    <cellStyle name="常规 4 3 5 2 3" xfId="40371" xr:uid="{00000000-0005-0000-0000-0000B39D0000}"/>
    <cellStyle name="常规 4 3 5 2 4" xfId="40372" xr:uid="{00000000-0005-0000-0000-0000B49D0000}"/>
    <cellStyle name="常规 4 3 5 2 5" xfId="40373" xr:uid="{00000000-0005-0000-0000-0000B59D0000}"/>
    <cellStyle name="常规 4 3 5 3" xfId="40374" xr:uid="{00000000-0005-0000-0000-0000B69D0000}"/>
    <cellStyle name="常规 4 3 5 3 2" xfId="40375" xr:uid="{00000000-0005-0000-0000-0000B79D0000}"/>
    <cellStyle name="常规 4 3 5 3 2 2" xfId="40376" xr:uid="{00000000-0005-0000-0000-0000B89D0000}"/>
    <cellStyle name="常规 4 3 5 3 2 3" xfId="40377" xr:uid="{00000000-0005-0000-0000-0000B99D0000}"/>
    <cellStyle name="常规 4 3 5 3 2 4" xfId="40378" xr:uid="{00000000-0005-0000-0000-0000BA9D0000}"/>
    <cellStyle name="常规 4 3 5 3 3" xfId="40379" xr:uid="{00000000-0005-0000-0000-0000BB9D0000}"/>
    <cellStyle name="常规 4 3 5 3 4" xfId="40380" xr:uid="{00000000-0005-0000-0000-0000BC9D0000}"/>
    <cellStyle name="常规 4 3 5 3 5" xfId="40381" xr:uid="{00000000-0005-0000-0000-0000BD9D0000}"/>
    <cellStyle name="常规 4 3 5 4" xfId="40382" xr:uid="{00000000-0005-0000-0000-0000BE9D0000}"/>
    <cellStyle name="常规 4 3 5 4 2" xfId="40383" xr:uid="{00000000-0005-0000-0000-0000BF9D0000}"/>
    <cellStyle name="常规 4 3 5 4 3" xfId="40384" xr:uid="{00000000-0005-0000-0000-0000C09D0000}"/>
    <cellStyle name="常规 4 3 5 4 4" xfId="40385" xr:uid="{00000000-0005-0000-0000-0000C19D0000}"/>
    <cellStyle name="常规 4 3 5 5" xfId="40386" xr:uid="{00000000-0005-0000-0000-0000C29D0000}"/>
    <cellStyle name="常规 4 3 5 6" xfId="40387" xr:uid="{00000000-0005-0000-0000-0000C39D0000}"/>
    <cellStyle name="常规 4 3 5 7" xfId="40388" xr:uid="{00000000-0005-0000-0000-0000C49D0000}"/>
    <cellStyle name="常规 4 3 6" xfId="40389" xr:uid="{00000000-0005-0000-0000-0000C59D0000}"/>
    <cellStyle name="常规 4 3 6 2" xfId="40390" xr:uid="{00000000-0005-0000-0000-0000C69D0000}"/>
    <cellStyle name="常规 4 3 6 2 2" xfId="40391" xr:uid="{00000000-0005-0000-0000-0000C79D0000}"/>
    <cellStyle name="常规 4 3 6 2 2 2" xfId="40392" xr:uid="{00000000-0005-0000-0000-0000C89D0000}"/>
    <cellStyle name="常规 4 3 6 2 2 3" xfId="40393" xr:uid="{00000000-0005-0000-0000-0000C99D0000}"/>
    <cellStyle name="常规 4 3 6 2 2 4" xfId="40394" xr:uid="{00000000-0005-0000-0000-0000CA9D0000}"/>
    <cellStyle name="常规 4 3 6 2 3" xfId="40395" xr:uid="{00000000-0005-0000-0000-0000CB9D0000}"/>
    <cellStyle name="常规 4 3 6 2 4" xfId="40396" xr:uid="{00000000-0005-0000-0000-0000CC9D0000}"/>
    <cellStyle name="常规 4 3 6 2 5" xfId="40397" xr:uid="{00000000-0005-0000-0000-0000CD9D0000}"/>
    <cellStyle name="常规 4 3 6 3" xfId="40398" xr:uid="{00000000-0005-0000-0000-0000CE9D0000}"/>
    <cellStyle name="常规 4 3 6 3 2" xfId="40399" xr:uid="{00000000-0005-0000-0000-0000CF9D0000}"/>
    <cellStyle name="常规 4 3 6 3 2 2" xfId="40400" xr:uid="{00000000-0005-0000-0000-0000D09D0000}"/>
    <cellStyle name="常规 4 3 6 3 2 3" xfId="40401" xr:uid="{00000000-0005-0000-0000-0000D19D0000}"/>
    <cellStyle name="常规 4 3 6 3 2 4" xfId="40402" xr:uid="{00000000-0005-0000-0000-0000D29D0000}"/>
    <cellStyle name="常规 4 3 6 3 3" xfId="40403" xr:uid="{00000000-0005-0000-0000-0000D39D0000}"/>
    <cellStyle name="常规 4 3 6 3 4" xfId="40404" xr:uid="{00000000-0005-0000-0000-0000D49D0000}"/>
    <cellStyle name="常规 4 3 6 3 5" xfId="40405" xr:uid="{00000000-0005-0000-0000-0000D59D0000}"/>
    <cellStyle name="常规 4 3 6 4" xfId="40406" xr:uid="{00000000-0005-0000-0000-0000D69D0000}"/>
    <cellStyle name="常规 4 3 6 4 2" xfId="40407" xr:uid="{00000000-0005-0000-0000-0000D79D0000}"/>
    <cellStyle name="常规 4 3 6 4 3" xfId="40408" xr:uid="{00000000-0005-0000-0000-0000D89D0000}"/>
    <cellStyle name="常规 4 3 6 4 4" xfId="40409" xr:uid="{00000000-0005-0000-0000-0000D99D0000}"/>
    <cellStyle name="常规 4 3 6 5" xfId="40410" xr:uid="{00000000-0005-0000-0000-0000DA9D0000}"/>
    <cellStyle name="常规 4 3 6 6" xfId="40411" xr:uid="{00000000-0005-0000-0000-0000DB9D0000}"/>
    <cellStyle name="常规 4 3 6 7" xfId="40412" xr:uid="{00000000-0005-0000-0000-0000DC9D0000}"/>
    <cellStyle name="常规 4 3 7" xfId="40413" xr:uid="{00000000-0005-0000-0000-0000DD9D0000}"/>
    <cellStyle name="常规 4 3 7 2" xfId="40414" xr:uid="{00000000-0005-0000-0000-0000DE9D0000}"/>
    <cellStyle name="常规 4 3 7 2 2" xfId="40415" xr:uid="{00000000-0005-0000-0000-0000DF9D0000}"/>
    <cellStyle name="常规 4 3 7 2 2 2" xfId="40416" xr:uid="{00000000-0005-0000-0000-0000E09D0000}"/>
    <cellStyle name="常规 4 3 7 2 2 2 2" xfId="40417" xr:uid="{00000000-0005-0000-0000-0000E19D0000}"/>
    <cellStyle name="常规 4 3 7 2 2 2 3" xfId="40418" xr:uid="{00000000-0005-0000-0000-0000E29D0000}"/>
    <cellStyle name="常规 4 3 7 2 2 2 4" xfId="40419" xr:uid="{00000000-0005-0000-0000-0000E39D0000}"/>
    <cellStyle name="常规 4 3 7 2 2 3" xfId="40420" xr:uid="{00000000-0005-0000-0000-0000E49D0000}"/>
    <cellStyle name="常规 4 3 7 2 2 4" xfId="40421" xr:uid="{00000000-0005-0000-0000-0000E59D0000}"/>
    <cellStyle name="常规 4 3 7 2 2 5" xfId="40422" xr:uid="{00000000-0005-0000-0000-0000E69D0000}"/>
    <cellStyle name="常规 4 3 7 2 3" xfId="40423" xr:uid="{00000000-0005-0000-0000-0000E79D0000}"/>
    <cellStyle name="常规 4 3 7 2 3 2" xfId="40424" xr:uid="{00000000-0005-0000-0000-0000E89D0000}"/>
    <cellStyle name="常规 4 3 7 2 3 2 2" xfId="40425" xr:uid="{00000000-0005-0000-0000-0000E99D0000}"/>
    <cellStyle name="常规 4 3 7 2 3 2 3" xfId="40426" xr:uid="{00000000-0005-0000-0000-0000EA9D0000}"/>
    <cellStyle name="常规 4 3 7 2 3 2 4" xfId="40427" xr:uid="{00000000-0005-0000-0000-0000EB9D0000}"/>
    <cellStyle name="常规 4 3 7 2 3 3" xfId="40428" xr:uid="{00000000-0005-0000-0000-0000EC9D0000}"/>
    <cellStyle name="常规 4 3 7 2 3 4" xfId="40429" xr:uid="{00000000-0005-0000-0000-0000ED9D0000}"/>
    <cellStyle name="常规 4 3 7 2 3 5" xfId="40430" xr:uid="{00000000-0005-0000-0000-0000EE9D0000}"/>
    <cellStyle name="常规 4 3 7 2 4" xfId="40431" xr:uid="{00000000-0005-0000-0000-0000EF9D0000}"/>
    <cellStyle name="常规 4 3 7 2 4 2" xfId="40432" xr:uid="{00000000-0005-0000-0000-0000F09D0000}"/>
    <cellStyle name="常规 4 3 7 2 4 3" xfId="40433" xr:uid="{00000000-0005-0000-0000-0000F19D0000}"/>
    <cellStyle name="常规 4 3 7 2 4 4" xfId="40434" xr:uid="{00000000-0005-0000-0000-0000F29D0000}"/>
    <cellStyle name="常规 4 3 7 2 5" xfId="40435" xr:uid="{00000000-0005-0000-0000-0000F39D0000}"/>
    <cellStyle name="常规 4 3 7 2 6" xfId="40436" xr:uid="{00000000-0005-0000-0000-0000F49D0000}"/>
    <cellStyle name="常规 4 3 7 2 7" xfId="40437" xr:uid="{00000000-0005-0000-0000-0000F59D0000}"/>
    <cellStyle name="常规 4 3 7 3" xfId="40438" xr:uid="{00000000-0005-0000-0000-0000F69D0000}"/>
    <cellStyle name="常规 4 3 7 3 2" xfId="40439" xr:uid="{00000000-0005-0000-0000-0000F79D0000}"/>
    <cellStyle name="常规 4 3 7 3 2 2" xfId="40440" xr:uid="{00000000-0005-0000-0000-0000F89D0000}"/>
    <cellStyle name="常规 4 3 7 3 2 3" xfId="40441" xr:uid="{00000000-0005-0000-0000-0000F99D0000}"/>
    <cellStyle name="常规 4 3 7 3 2 4" xfId="40442" xr:uid="{00000000-0005-0000-0000-0000FA9D0000}"/>
    <cellStyle name="常规 4 3 7 3 3" xfId="40443" xr:uid="{00000000-0005-0000-0000-0000FB9D0000}"/>
    <cellStyle name="常规 4 3 7 3 4" xfId="40444" xr:uid="{00000000-0005-0000-0000-0000FC9D0000}"/>
    <cellStyle name="常规 4 3 7 3 5" xfId="40445" xr:uid="{00000000-0005-0000-0000-0000FD9D0000}"/>
    <cellStyle name="常规 4 3 7 4" xfId="40446" xr:uid="{00000000-0005-0000-0000-0000FE9D0000}"/>
    <cellStyle name="常规 4 3 7 4 2" xfId="40447" xr:uid="{00000000-0005-0000-0000-0000FF9D0000}"/>
    <cellStyle name="常规 4 3 7 4 2 2" xfId="40448" xr:uid="{00000000-0005-0000-0000-0000009E0000}"/>
    <cellStyle name="常规 4 3 7 4 2 3" xfId="40449" xr:uid="{00000000-0005-0000-0000-0000019E0000}"/>
    <cellStyle name="常规 4 3 7 4 2 4" xfId="40450" xr:uid="{00000000-0005-0000-0000-0000029E0000}"/>
    <cellStyle name="常规 4 3 7 4 3" xfId="40451" xr:uid="{00000000-0005-0000-0000-0000039E0000}"/>
    <cellStyle name="常规 4 3 7 4 4" xfId="40452" xr:uid="{00000000-0005-0000-0000-0000049E0000}"/>
    <cellStyle name="常规 4 3 7 4 5" xfId="40453" xr:uid="{00000000-0005-0000-0000-0000059E0000}"/>
    <cellStyle name="常规 4 3 7 5" xfId="40454" xr:uid="{00000000-0005-0000-0000-0000069E0000}"/>
    <cellStyle name="常规 4 3 7 5 2" xfId="40455" xr:uid="{00000000-0005-0000-0000-0000079E0000}"/>
    <cellStyle name="常规 4 3 7 5 3" xfId="40456" xr:uid="{00000000-0005-0000-0000-0000089E0000}"/>
    <cellStyle name="常规 4 3 7 5 4" xfId="40457" xr:uid="{00000000-0005-0000-0000-0000099E0000}"/>
    <cellStyle name="常规 4 3 7 6" xfId="40458" xr:uid="{00000000-0005-0000-0000-00000A9E0000}"/>
    <cellStyle name="常规 4 3 7 7" xfId="40459" xr:uid="{00000000-0005-0000-0000-00000B9E0000}"/>
    <cellStyle name="常规 4 3 7 8" xfId="40460" xr:uid="{00000000-0005-0000-0000-00000C9E0000}"/>
    <cellStyle name="常规 4 3 8" xfId="40461" xr:uid="{00000000-0005-0000-0000-00000D9E0000}"/>
    <cellStyle name="常规 4 3 8 2" xfId="40462" xr:uid="{00000000-0005-0000-0000-00000E9E0000}"/>
    <cellStyle name="常规 4 3 8 2 2" xfId="40463" xr:uid="{00000000-0005-0000-0000-00000F9E0000}"/>
    <cellStyle name="常规 4 3 8 2 3" xfId="40464" xr:uid="{00000000-0005-0000-0000-0000109E0000}"/>
    <cellStyle name="常规 4 3 8 2 4" xfId="40465" xr:uid="{00000000-0005-0000-0000-0000119E0000}"/>
    <cellStyle name="常规 4 3 8 3" xfId="40466" xr:uid="{00000000-0005-0000-0000-0000129E0000}"/>
    <cellStyle name="常规 4 3 8 4" xfId="40467" xr:uid="{00000000-0005-0000-0000-0000139E0000}"/>
    <cellStyle name="常规 4 3 8 5" xfId="40468" xr:uid="{00000000-0005-0000-0000-0000149E0000}"/>
    <cellStyle name="常规 4 3 9" xfId="40469" xr:uid="{00000000-0005-0000-0000-0000159E0000}"/>
    <cellStyle name="常规 4 3 9 2" xfId="40470" xr:uid="{00000000-0005-0000-0000-0000169E0000}"/>
    <cellStyle name="常规 4 3 9 2 2" xfId="40471" xr:uid="{00000000-0005-0000-0000-0000179E0000}"/>
    <cellStyle name="常规 4 3 9 2 3" xfId="40472" xr:uid="{00000000-0005-0000-0000-0000189E0000}"/>
    <cellStyle name="常规 4 3 9 2 4" xfId="40473" xr:uid="{00000000-0005-0000-0000-0000199E0000}"/>
    <cellStyle name="常规 4 3 9 3" xfId="40474" xr:uid="{00000000-0005-0000-0000-00001A9E0000}"/>
    <cellStyle name="常规 4 3 9 4" xfId="40475" xr:uid="{00000000-0005-0000-0000-00001B9E0000}"/>
    <cellStyle name="常规 4 3 9 5" xfId="40476" xr:uid="{00000000-0005-0000-0000-00001C9E0000}"/>
    <cellStyle name="常规 4 4" xfId="40477" xr:uid="{00000000-0005-0000-0000-00001D9E0000}"/>
    <cellStyle name="常规 4 4 10" xfId="40478" xr:uid="{00000000-0005-0000-0000-00001E9E0000}"/>
    <cellStyle name="常规 4 4 10 2" xfId="40479" xr:uid="{00000000-0005-0000-0000-00001F9E0000}"/>
    <cellStyle name="常规 4 4 10 3" xfId="40480" xr:uid="{00000000-0005-0000-0000-0000209E0000}"/>
    <cellStyle name="常规 4 4 11" xfId="40481" xr:uid="{00000000-0005-0000-0000-0000219E0000}"/>
    <cellStyle name="常规 4 4 2" xfId="40482" xr:uid="{00000000-0005-0000-0000-0000229E0000}"/>
    <cellStyle name="常规 4 4 2 2" xfId="40483" xr:uid="{00000000-0005-0000-0000-0000239E0000}"/>
    <cellStyle name="常规 4 4 2 2 2" xfId="40484" xr:uid="{00000000-0005-0000-0000-0000249E0000}"/>
    <cellStyle name="常规 4 4 2 2 2 2" xfId="40485" xr:uid="{00000000-0005-0000-0000-0000259E0000}"/>
    <cellStyle name="常规 4 4 2 2 2 2 2" xfId="40486" xr:uid="{00000000-0005-0000-0000-0000269E0000}"/>
    <cellStyle name="常规 4 4 2 2 2 2 2 2" xfId="40487" xr:uid="{00000000-0005-0000-0000-0000279E0000}"/>
    <cellStyle name="常规 4 4 2 2 2 3" xfId="40488" xr:uid="{00000000-0005-0000-0000-0000289E0000}"/>
    <cellStyle name="常规 4 4 2 2 2 3 2" xfId="40489" xr:uid="{00000000-0005-0000-0000-0000299E0000}"/>
    <cellStyle name="常规 4 4 2 2 2 3 2 2" xfId="40490" xr:uid="{00000000-0005-0000-0000-00002A9E0000}"/>
    <cellStyle name="常规 4 4 2 2 2 4" xfId="40491" xr:uid="{00000000-0005-0000-0000-00002B9E0000}"/>
    <cellStyle name="常规 4 4 2 2 2 4 2" xfId="40492" xr:uid="{00000000-0005-0000-0000-00002C9E0000}"/>
    <cellStyle name="常规 4 4 2 2 2 4 2 2" xfId="40493" xr:uid="{00000000-0005-0000-0000-00002D9E0000}"/>
    <cellStyle name="常规 4 4 2 2 2 5" xfId="40494" xr:uid="{00000000-0005-0000-0000-00002E9E0000}"/>
    <cellStyle name="常规 4 4 2 2 2 5 2" xfId="40495" xr:uid="{00000000-0005-0000-0000-00002F9E0000}"/>
    <cellStyle name="常规 4 4 2 2 2 5 3" xfId="40496" xr:uid="{00000000-0005-0000-0000-0000309E0000}"/>
    <cellStyle name="常规 4 4 2 2 2 6" xfId="40497" xr:uid="{00000000-0005-0000-0000-0000319E0000}"/>
    <cellStyle name="常规 4 4 2 2 3" xfId="40498" xr:uid="{00000000-0005-0000-0000-0000329E0000}"/>
    <cellStyle name="常规 4 4 2 2 3 2" xfId="40499" xr:uid="{00000000-0005-0000-0000-0000339E0000}"/>
    <cellStyle name="常规 4 4 2 2 3 2 2" xfId="40500" xr:uid="{00000000-0005-0000-0000-0000349E0000}"/>
    <cellStyle name="常规 4 4 2 2 3 2 2 2" xfId="40501" xr:uid="{00000000-0005-0000-0000-0000359E0000}"/>
    <cellStyle name="常规 4 4 2 2 3 3" xfId="40502" xr:uid="{00000000-0005-0000-0000-0000369E0000}"/>
    <cellStyle name="常规 4 4 2 2 3 3 2" xfId="40503" xr:uid="{00000000-0005-0000-0000-0000379E0000}"/>
    <cellStyle name="常规 4 4 2 2 3 3 2 2" xfId="40504" xr:uid="{00000000-0005-0000-0000-0000389E0000}"/>
    <cellStyle name="常规 4 4 2 2 3 4" xfId="40505" xr:uid="{00000000-0005-0000-0000-0000399E0000}"/>
    <cellStyle name="常规 4 4 2 2 3 4 2" xfId="40506" xr:uid="{00000000-0005-0000-0000-00003A9E0000}"/>
    <cellStyle name="常规 4 4 2 2 3 5" xfId="40507" xr:uid="{00000000-0005-0000-0000-00003B9E0000}"/>
    <cellStyle name="常规 4 4 2 2 4" xfId="40508" xr:uid="{00000000-0005-0000-0000-00003C9E0000}"/>
    <cellStyle name="常规 4 4 2 2 4 2" xfId="40509" xr:uid="{00000000-0005-0000-0000-00003D9E0000}"/>
    <cellStyle name="常规 4 4 2 2 4 2 2" xfId="40510" xr:uid="{00000000-0005-0000-0000-00003E9E0000}"/>
    <cellStyle name="常规 4 4 2 2 5" xfId="40511" xr:uid="{00000000-0005-0000-0000-00003F9E0000}"/>
    <cellStyle name="常规 4 4 2 2 5 2" xfId="40512" xr:uid="{00000000-0005-0000-0000-0000409E0000}"/>
    <cellStyle name="常规 4 4 2 2 5 2 2" xfId="40513" xr:uid="{00000000-0005-0000-0000-0000419E0000}"/>
    <cellStyle name="常规 4 4 2 2 6" xfId="40514" xr:uid="{00000000-0005-0000-0000-0000429E0000}"/>
    <cellStyle name="常规 4 4 2 2 7" xfId="40515" xr:uid="{00000000-0005-0000-0000-0000439E0000}"/>
    <cellStyle name="常规 4 4 2 2 7 2" xfId="40516" xr:uid="{00000000-0005-0000-0000-0000449E0000}"/>
    <cellStyle name="常规 4 4 2 2 7 3" xfId="40517" xr:uid="{00000000-0005-0000-0000-0000459E0000}"/>
    <cellStyle name="常规 4 4 2 2 8" xfId="40518" xr:uid="{00000000-0005-0000-0000-0000469E0000}"/>
    <cellStyle name="常规 4 4 2 2 8 2" xfId="40519" xr:uid="{00000000-0005-0000-0000-0000479E0000}"/>
    <cellStyle name="常规 4 4 2 3" xfId="40520" xr:uid="{00000000-0005-0000-0000-0000489E0000}"/>
    <cellStyle name="常规 4 4 2 3 2" xfId="40521" xr:uid="{00000000-0005-0000-0000-0000499E0000}"/>
    <cellStyle name="常规 4 4 2 3 2 2" xfId="40522" xr:uid="{00000000-0005-0000-0000-00004A9E0000}"/>
    <cellStyle name="常规 4 4 2 3 2 3" xfId="40523" xr:uid="{00000000-0005-0000-0000-00004B9E0000}"/>
    <cellStyle name="常规 4 4 2 3 2 4" xfId="40524" xr:uid="{00000000-0005-0000-0000-00004C9E0000}"/>
    <cellStyle name="常规 4 4 2 3 2 5" xfId="40525" xr:uid="{00000000-0005-0000-0000-00004D9E0000}"/>
    <cellStyle name="常规 4 4 2 3 2 5 2" xfId="40526" xr:uid="{00000000-0005-0000-0000-00004E9E0000}"/>
    <cellStyle name="常规 4 4 2 3 3" xfId="40527" xr:uid="{00000000-0005-0000-0000-00004F9E0000}"/>
    <cellStyle name="常规 4 4 2 3 3 2" xfId="40528" xr:uid="{00000000-0005-0000-0000-0000509E0000}"/>
    <cellStyle name="常规 4 4 2 3 3 2 2" xfId="40529" xr:uid="{00000000-0005-0000-0000-0000519E0000}"/>
    <cellStyle name="常规 4 4 2 3 4" xfId="40530" xr:uid="{00000000-0005-0000-0000-0000529E0000}"/>
    <cellStyle name="常规 4 4 2 3 4 2" xfId="40531" xr:uid="{00000000-0005-0000-0000-0000539E0000}"/>
    <cellStyle name="常规 4 4 2 3 4 2 2" xfId="40532" xr:uid="{00000000-0005-0000-0000-0000549E0000}"/>
    <cellStyle name="常规 4 4 2 3 5" xfId="40533" xr:uid="{00000000-0005-0000-0000-0000559E0000}"/>
    <cellStyle name="常规 4 4 2 3 5 2" xfId="40534" xr:uid="{00000000-0005-0000-0000-0000569E0000}"/>
    <cellStyle name="常规 4 4 2 3 5 3" xfId="40535" xr:uid="{00000000-0005-0000-0000-0000579E0000}"/>
    <cellStyle name="常规 4 4 2 3 6" xfId="40536" xr:uid="{00000000-0005-0000-0000-0000589E0000}"/>
    <cellStyle name="常规 4 4 2 3 6 2" xfId="40537" xr:uid="{00000000-0005-0000-0000-0000599E0000}"/>
    <cellStyle name="常规 4 4 2 3 7" xfId="40538" xr:uid="{00000000-0005-0000-0000-00005A9E0000}"/>
    <cellStyle name="常规 4 4 2 4" xfId="40539" xr:uid="{00000000-0005-0000-0000-00005B9E0000}"/>
    <cellStyle name="常规 4 4 2 4 2" xfId="40540" xr:uid="{00000000-0005-0000-0000-00005C9E0000}"/>
    <cellStyle name="常规 4 4 2 4 3" xfId="40541" xr:uid="{00000000-0005-0000-0000-00005D9E0000}"/>
    <cellStyle name="常规 4 4 2 4 4" xfId="40542" xr:uid="{00000000-0005-0000-0000-00005E9E0000}"/>
    <cellStyle name="常规 4 4 2 4 5" xfId="40543" xr:uid="{00000000-0005-0000-0000-00005F9E0000}"/>
    <cellStyle name="常规 4 4 2 4 5 2" xfId="40544" xr:uid="{00000000-0005-0000-0000-0000609E0000}"/>
    <cellStyle name="常规 4 4 2 5" xfId="40545" xr:uid="{00000000-0005-0000-0000-0000619E0000}"/>
    <cellStyle name="常规 4 4 2 5 2" xfId="40546" xr:uid="{00000000-0005-0000-0000-0000629E0000}"/>
    <cellStyle name="常规 4 4 2 5 2 2" xfId="40547" xr:uid="{00000000-0005-0000-0000-0000639E0000}"/>
    <cellStyle name="常规 4 4 2 6" xfId="40548" xr:uid="{00000000-0005-0000-0000-0000649E0000}"/>
    <cellStyle name="常规 4 4 2 6 2" xfId="40549" xr:uid="{00000000-0005-0000-0000-0000659E0000}"/>
    <cellStyle name="常规 4 4 2 6 2 2" xfId="40550" xr:uid="{00000000-0005-0000-0000-0000669E0000}"/>
    <cellStyle name="常规 4 4 2 7" xfId="40551" xr:uid="{00000000-0005-0000-0000-0000679E0000}"/>
    <cellStyle name="常规 4 4 2 7 2" xfId="40552" xr:uid="{00000000-0005-0000-0000-0000689E0000}"/>
    <cellStyle name="常规 4 4 2 7 2 2" xfId="40553" xr:uid="{00000000-0005-0000-0000-0000699E0000}"/>
    <cellStyle name="常规 4 4 2 8" xfId="40554" xr:uid="{00000000-0005-0000-0000-00006A9E0000}"/>
    <cellStyle name="常规 4 4 2 8 2" xfId="40555" xr:uid="{00000000-0005-0000-0000-00006B9E0000}"/>
    <cellStyle name="常规 4 4 2 8 3" xfId="40556" xr:uid="{00000000-0005-0000-0000-00006C9E0000}"/>
    <cellStyle name="常规 4 4 2 9" xfId="40557" xr:uid="{00000000-0005-0000-0000-00006D9E0000}"/>
    <cellStyle name="常规 4 4 2 9 2" xfId="40558" xr:uid="{00000000-0005-0000-0000-00006E9E0000}"/>
    <cellStyle name="常规 4 4 3" xfId="40559" xr:uid="{00000000-0005-0000-0000-00006F9E0000}"/>
    <cellStyle name="常规 4 4 3 10" xfId="40560" xr:uid="{00000000-0005-0000-0000-0000709E0000}"/>
    <cellStyle name="常规 4 4 3 2" xfId="40561" xr:uid="{00000000-0005-0000-0000-0000719E0000}"/>
    <cellStyle name="常规 4 4 3 2 2" xfId="40562" xr:uid="{00000000-0005-0000-0000-0000729E0000}"/>
    <cellStyle name="常规 4 4 3 2 2 2" xfId="40563" xr:uid="{00000000-0005-0000-0000-0000739E0000}"/>
    <cellStyle name="常规 4 4 3 2 2 2 2" xfId="40564" xr:uid="{00000000-0005-0000-0000-0000749E0000}"/>
    <cellStyle name="常规 4 4 3 2 2 2 3" xfId="40565" xr:uid="{00000000-0005-0000-0000-0000759E0000}"/>
    <cellStyle name="常规 4 4 3 2 2 2 4" xfId="40566" xr:uid="{00000000-0005-0000-0000-0000769E0000}"/>
    <cellStyle name="常规 4 4 3 2 2 3" xfId="40567" xr:uid="{00000000-0005-0000-0000-0000779E0000}"/>
    <cellStyle name="常规 4 4 3 2 2 4" xfId="40568" xr:uid="{00000000-0005-0000-0000-0000789E0000}"/>
    <cellStyle name="常规 4 4 3 2 2 5" xfId="40569" xr:uid="{00000000-0005-0000-0000-0000799E0000}"/>
    <cellStyle name="常规 4 4 3 2 2 6" xfId="40570" xr:uid="{00000000-0005-0000-0000-00007A9E0000}"/>
    <cellStyle name="常规 4 4 3 2 2 6 2" xfId="40571" xr:uid="{00000000-0005-0000-0000-00007B9E0000}"/>
    <cellStyle name="常规 4 4 3 2 3" xfId="40572" xr:uid="{00000000-0005-0000-0000-00007C9E0000}"/>
    <cellStyle name="常规 4 4 3 2 3 2" xfId="40573" xr:uid="{00000000-0005-0000-0000-00007D9E0000}"/>
    <cellStyle name="常规 4 4 3 2 3 2 2" xfId="40574" xr:uid="{00000000-0005-0000-0000-00007E9E0000}"/>
    <cellStyle name="常规 4 4 3 2 3 2 3" xfId="40575" xr:uid="{00000000-0005-0000-0000-00007F9E0000}"/>
    <cellStyle name="常规 4 4 3 2 3 2 4" xfId="40576" xr:uid="{00000000-0005-0000-0000-0000809E0000}"/>
    <cellStyle name="常规 4 4 3 2 3 3" xfId="40577" xr:uid="{00000000-0005-0000-0000-0000819E0000}"/>
    <cellStyle name="常规 4 4 3 2 3 4" xfId="40578" xr:uid="{00000000-0005-0000-0000-0000829E0000}"/>
    <cellStyle name="常规 4 4 3 2 3 5" xfId="40579" xr:uid="{00000000-0005-0000-0000-0000839E0000}"/>
    <cellStyle name="常规 4 4 3 2 3 6" xfId="40580" xr:uid="{00000000-0005-0000-0000-0000849E0000}"/>
    <cellStyle name="常规 4 4 3 2 3 6 2" xfId="40581" xr:uid="{00000000-0005-0000-0000-0000859E0000}"/>
    <cellStyle name="常规 4 4 3 2 4" xfId="40582" xr:uid="{00000000-0005-0000-0000-0000869E0000}"/>
    <cellStyle name="常规 4 4 3 2 4 2" xfId="40583" xr:uid="{00000000-0005-0000-0000-0000879E0000}"/>
    <cellStyle name="常规 4 4 3 2 4 2 2" xfId="40584" xr:uid="{00000000-0005-0000-0000-0000889E0000}"/>
    <cellStyle name="常规 4 4 3 2 4 3" xfId="40585" xr:uid="{00000000-0005-0000-0000-0000899E0000}"/>
    <cellStyle name="常规 4 4 3 2 4 4" xfId="40586" xr:uid="{00000000-0005-0000-0000-00008A9E0000}"/>
    <cellStyle name="常规 4 4 3 2 4 5" xfId="40587" xr:uid="{00000000-0005-0000-0000-00008B9E0000}"/>
    <cellStyle name="常规 4 4 3 2 5" xfId="40588" xr:uid="{00000000-0005-0000-0000-00008C9E0000}"/>
    <cellStyle name="常规 4 4 3 2 5 2" xfId="40589" xr:uid="{00000000-0005-0000-0000-00008D9E0000}"/>
    <cellStyle name="常规 4 4 3 2 5 3" xfId="40590" xr:uid="{00000000-0005-0000-0000-00008E9E0000}"/>
    <cellStyle name="常规 4 4 3 2 6" xfId="40591" xr:uid="{00000000-0005-0000-0000-00008F9E0000}"/>
    <cellStyle name="常规 4 4 3 2 7" xfId="40592" xr:uid="{00000000-0005-0000-0000-0000909E0000}"/>
    <cellStyle name="常规 4 4 3 2 8" xfId="40593" xr:uid="{00000000-0005-0000-0000-0000919E0000}"/>
    <cellStyle name="常规 4 4 3 2 8 2" xfId="40594" xr:uid="{00000000-0005-0000-0000-0000929E0000}"/>
    <cellStyle name="常规 4 4 3 2 9" xfId="40595" xr:uid="{00000000-0005-0000-0000-0000939E0000}"/>
    <cellStyle name="常规 4 4 3 3" xfId="40596" xr:uid="{00000000-0005-0000-0000-0000949E0000}"/>
    <cellStyle name="常规 4 4 3 3 2" xfId="40597" xr:uid="{00000000-0005-0000-0000-0000959E0000}"/>
    <cellStyle name="常规 4 4 3 3 2 2" xfId="40598" xr:uid="{00000000-0005-0000-0000-0000969E0000}"/>
    <cellStyle name="常规 4 4 3 3 2 2 2" xfId="40599" xr:uid="{00000000-0005-0000-0000-0000979E0000}"/>
    <cellStyle name="常规 4 4 3 3 2 3" xfId="40600" xr:uid="{00000000-0005-0000-0000-0000989E0000}"/>
    <cellStyle name="常规 4 4 3 3 2 4" xfId="40601" xr:uid="{00000000-0005-0000-0000-0000999E0000}"/>
    <cellStyle name="常规 4 4 3 3 2 5" xfId="40602" xr:uid="{00000000-0005-0000-0000-00009A9E0000}"/>
    <cellStyle name="常规 4 4 3 3 2 5 2" xfId="40603" xr:uid="{00000000-0005-0000-0000-00009B9E0000}"/>
    <cellStyle name="常规 4 4 3 3 2 6" xfId="40604" xr:uid="{00000000-0005-0000-0000-00009C9E0000}"/>
    <cellStyle name="常规 4 4 3 3 3" xfId="40605" xr:uid="{00000000-0005-0000-0000-00009D9E0000}"/>
    <cellStyle name="常规 4 4 3 3 3 2" xfId="40606" xr:uid="{00000000-0005-0000-0000-00009E9E0000}"/>
    <cellStyle name="常规 4 4 3 3 3 2 2" xfId="40607" xr:uid="{00000000-0005-0000-0000-00009F9E0000}"/>
    <cellStyle name="常规 4 4 3 3 4" xfId="40608" xr:uid="{00000000-0005-0000-0000-0000A09E0000}"/>
    <cellStyle name="常规 4 4 3 3 4 2" xfId="40609" xr:uid="{00000000-0005-0000-0000-0000A19E0000}"/>
    <cellStyle name="常规 4 4 3 3 4 3" xfId="40610" xr:uid="{00000000-0005-0000-0000-0000A29E0000}"/>
    <cellStyle name="常规 4 4 3 3 5" xfId="40611" xr:uid="{00000000-0005-0000-0000-0000A39E0000}"/>
    <cellStyle name="常规 4 4 3 3 5 2" xfId="40612" xr:uid="{00000000-0005-0000-0000-0000A49E0000}"/>
    <cellStyle name="常规 4 4 3 3 6" xfId="40613" xr:uid="{00000000-0005-0000-0000-0000A59E0000}"/>
    <cellStyle name="常规 4 4 3 3 6 2" xfId="40614" xr:uid="{00000000-0005-0000-0000-0000A69E0000}"/>
    <cellStyle name="常规 4 4 3 3 7" xfId="40615" xr:uid="{00000000-0005-0000-0000-0000A79E0000}"/>
    <cellStyle name="常规 4 4 3 4" xfId="40616" xr:uid="{00000000-0005-0000-0000-0000A89E0000}"/>
    <cellStyle name="常规 4 4 3 4 2" xfId="40617" xr:uid="{00000000-0005-0000-0000-0000A99E0000}"/>
    <cellStyle name="常规 4 4 3 4 2 2" xfId="40618" xr:uid="{00000000-0005-0000-0000-0000AA9E0000}"/>
    <cellStyle name="常规 4 4 3 4 2 3" xfId="40619" xr:uid="{00000000-0005-0000-0000-0000AB9E0000}"/>
    <cellStyle name="常规 4 4 3 4 2 4" xfId="40620" xr:uid="{00000000-0005-0000-0000-0000AC9E0000}"/>
    <cellStyle name="常规 4 4 3 4 3" xfId="40621" xr:uid="{00000000-0005-0000-0000-0000AD9E0000}"/>
    <cellStyle name="常规 4 4 3 4 4" xfId="40622" xr:uid="{00000000-0005-0000-0000-0000AE9E0000}"/>
    <cellStyle name="常规 4 4 3 4 5" xfId="40623" xr:uid="{00000000-0005-0000-0000-0000AF9E0000}"/>
    <cellStyle name="常规 4 4 3 4 6" xfId="40624" xr:uid="{00000000-0005-0000-0000-0000B09E0000}"/>
    <cellStyle name="常规 4 4 3 4 6 2" xfId="40625" xr:uid="{00000000-0005-0000-0000-0000B19E0000}"/>
    <cellStyle name="常规 4 4 3 5" xfId="40626" xr:uid="{00000000-0005-0000-0000-0000B29E0000}"/>
    <cellStyle name="常规 4 4 3 5 2" xfId="40627" xr:uid="{00000000-0005-0000-0000-0000B39E0000}"/>
    <cellStyle name="常规 4 4 3 5 3" xfId="40628" xr:uid="{00000000-0005-0000-0000-0000B49E0000}"/>
    <cellStyle name="常规 4 4 3 5 4" xfId="40629" xr:uid="{00000000-0005-0000-0000-0000B59E0000}"/>
    <cellStyle name="常规 4 4 3 5 5" xfId="40630" xr:uid="{00000000-0005-0000-0000-0000B69E0000}"/>
    <cellStyle name="常规 4 4 3 5 5 2" xfId="40631" xr:uid="{00000000-0005-0000-0000-0000B79E0000}"/>
    <cellStyle name="常规 4 4 3 6" xfId="40632" xr:uid="{00000000-0005-0000-0000-0000B89E0000}"/>
    <cellStyle name="常规 4 4 3 6 2" xfId="40633" xr:uid="{00000000-0005-0000-0000-0000B99E0000}"/>
    <cellStyle name="常规 4 4 3 6 2 2" xfId="40634" xr:uid="{00000000-0005-0000-0000-0000BA9E0000}"/>
    <cellStyle name="常规 4 4 3 7" xfId="40635" xr:uid="{00000000-0005-0000-0000-0000BB9E0000}"/>
    <cellStyle name="常规 4 4 3 7 2" xfId="40636" xr:uid="{00000000-0005-0000-0000-0000BC9E0000}"/>
    <cellStyle name="常规 4 4 3 7 2 2" xfId="40637" xr:uid="{00000000-0005-0000-0000-0000BD9E0000}"/>
    <cellStyle name="常规 4 4 3 8" xfId="40638" xr:uid="{00000000-0005-0000-0000-0000BE9E0000}"/>
    <cellStyle name="常规 4 4 3 8 2" xfId="40639" xr:uid="{00000000-0005-0000-0000-0000BF9E0000}"/>
    <cellStyle name="常规 4 4 3 8 3" xfId="40640" xr:uid="{00000000-0005-0000-0000-0000C09E0000}"/>
    <cellStyle name="常规 4 4 3 9" xfId="40641" xr:uid="{00000000-0005-0000-0000-0000C19E0000}"/>
    <cellStyle name="常规 4 4 3 9 2" xfId="40642" xr:uid="{00000000-0005-0000-0000-0000C29E0000}"/>
    <cellStyle name="常规 4 4 4" xfId="40643" xr:uid="{00000000-0005-0000-0000-0000C39E0000}"/>
    <cellStyle name="常规 4 4 4 2" xfId="40644" xr:uid="{00000000-0005-0000-0000-0000C49E0000}"/>
    <cellStyle name="常规 4 4 4 2 2" xfId="40645" xr:uid="{00000000-0005-0000-0000-0000C59E0000}"/>
    <cellStyle name="常规 4 4 4 2 3" xfId="40646" xr:uid="{00000000-0005-0000-0000-0000C69E0000}"/>
    <cellStyle name="常规 4 4 4 2 4" xfId="40647" xr:uid="{00000000-0005-0000-0000-0000C79E0000}"/>
    <cellStyle name="常规 4 4 4 2 5" xfId="40648" xr:uid="{00000000-0005-0000-0000-0000C89E0000}"/>
    <cellStyle name="常规 4 4 4 2 5 2" xfId="40649" xr:uid="{00000000-0005-0000-0000-0000C99E0000}"/>
    <cellStyle name="常规 4 4 4 3" xfId="40650" xr:uid="{00000000-0005-0000-0000-0000CA9E0000}"/>
    <cellStyle name="常规 4 4 4 3 2" xfId="40651" xr:uid="{00000000-0005-0000-0000-0000CB9E0000}"/>
    <cellStyle name="常规 4 4 4 3 2 2" xfId="40652" xr:uid="{00000000-0005-0000-0000-0000CC9E0000}"/>
    <cellStyle name="常规 4 4 4 4" xfId="40653" xr:uid="{00000000-0005-0000-0000-0000CD9E0000}"/>
    <cellStyle name="常规 4 4 4 4 2" xfId="40654" xr:uid="{00000000-0005-0000-0000-0000CE9E0000}"/>
    <cellStyle name="常规 4 4 4 4 2 2" xfId="40655" xr:uid="{00000000-0005-0000-0000-0000CF9E0000}"/>
    <cellStyle name="常规 4 4 4 5" xfId="40656" xr:uid="{00000000-0005-0000-0000-0000D09E0000}"/>
    <cellStyle name="常规 4 4 4 5 2" xfId="40657" xr:uid="{00000000-0005-0000-0000-0000D19E0000}"/>
    <cellStyle name="常规 4 4 4 5 3" xfId="40658" xr:uid="{00000000-0005-0000-0000-0000D29E0000}"/>
    <cellStyle name="常规 4 4 4 6" xfId="40659" xr:uid="{00000000-0005-0000-0000-0000D39E0000}"/>
    <cellStyle name="常规 4 4 4 6 2" xfId="40660" xr:uid="{00000000-0005-0000-0000-0000D49E0000}"/>
    <cellStyle name="常规 4 4 4 7" xfId="40661" xr:uid="{00000000-0005-0000-0000-0000D59E0000}"/>
    <cellStyle name="常规 4 4 5" xfId="40662" xr:uid="{00000000-0005-0000-0000-0000D69E0000}"/>
    <cellStyle name="常规 4 4 5 2" xfId="40663" xr:uid="{00000000-0005-0000-0000-0000D79E0000}"/>
    <cellStyle name="常规 4 4 5 2 2" xfId="40664" xr:uid="{00000000-0005-0000-0000-0000D89E0000}"/>
    <cellStyle name="常规 4 4 5 2 3" xfId="40665" xr:uid="{00000000-0005-0000-0000-0000D99E0000}"/>
    <cellStyle name="常规 4 4 5 2 4" xfId="40666" xr:uid="{00000000-0005-0000-0000-0000DA9E0000}"/>
    <cellStyle name="常规 4 4 5 3" xfId="40667" xr:uid="{00000000-0005-0000-0000-0000DB9E0000}"/>
    <cellStyle name="常规 4 4 5 4" xfId="40668" xr:uid="{00000000-0005-0000-0000-0000DC9E0000}"/>
    <cellStyle name="常规 4 4 5 5" xfId="40669" xr:uid="{00000000-0005-0000-0000-0000DD9E0000}"/>
    <cellStyle name="常规 4 4 5 6" xfId="40670" xr:uid="{00000000-0005-0000-0000-0000DE9E0000}"/>
    <cellStyle name="常规 4 4 5 6 2" xfId="40671" xr:uid="{00000000-0005-0000-0000-0000DF9E0000}"/>
    <cellStyle name="常规 4 4 6" xfId="40672" xr:uid="{00000000-0005-0000-0000-0000E09E0000}"/>
    <cellStyle name="常规 4 4 6 2" xfId="40673" xr:uid="{00000000-0005-0000-0000-0000E19E0000}"/>
    <cellStyle name="常规 4 4 6 3" xfId="40674" xr:uid="{00000000-0005-0000-0000-0000E29E0000}"/>
    <cellStyle name="常规 4 4 6 4" xfId="40675" xr:uid="{00000000-0005-0000-0000-0000E39E0000}"/>
    <cellStyle name="常规 4 4 6 5" xfId="40676" xr:uid="{00000000-0005-0000-0000-0000E49E0000}"/>
    <cellStyle name="常规 4 4 6 5 2" xfId="40677" xr:uid="{00000000-0005-0000-0000-0000E59E0000}"/>
    <cellStyle name="常规 4 4 7" xfId="40678" xr:uid="{00000000-0005-0000-0000-0000E69E0000}"/>
    <cellStyle name="常规 4 4 7 2" xfId="40679" xr:uid="{00000000-0005-0000-0000-0000E79E0000}"/>
    <cellStyle name="常规 4 4 7 2 2" xfId="40680" xr:uid="{00000000-0005-0000-0000-0000E89E0000}"/>
    <cellStyle name="常规 4 4 8" xfId="40681" xr:uid="{00000000-0005-0000-0000-0000E99E0000}"/>
    <cellStyle name="常规 4 4 8 2" xfId="40682" xr:uid="{00000000-0005-0000-0000-0000EA9E0000}"/>
    <cellStyle name="常规 4 4 8 2 2" xfId="40683" xr:uid="{00000000-0005-0000-0000-0000EB9E0000}"/>
    <cellStyle name="常规 4 4 9" xfId="40684" xr:uid="{00000000-0005-0000-0000-0000EC9E0000}"/>
    <cellStyle name="常规 4 4 9 2" xfId="40685" xr:uid="{00000000-0005-0000-0000-0000ED9E0000}"/>
    <cellStyle name="常规 4 4 9 2 2" xfId="40686" xr:uid="{00000000-0005-0000-0000-0000EE9E0000}"/>
    <cellStyle name="常规 4 5" xfId="40687" xr:uid="{00000000-0005-0000-0000-0000EF9E0000}"/>
    <cellStyle name="常规 4 5 10" xfId="40688" xr:uid="{00000000-0005-0000-0000-0000F09E0000}"/>
    <cellStyle name="常规 4 5 10 2" xfId="40689" xr:uid="{00000000-0005-0000-0000-0000F19E0000}"/>
    <cellStyle name="常规 4 5 2" xfId="40690" xr:uid="{00000000-0005-0000-0000-0000F29E0000}"/>
    <cellStyle name="常规 4 5 2 10" xfId="40691" xr:uid="{00000000-0005-0000-0000-0000F39E0000}"/>
    <cellStyle name="常规 4 5 2 2" xfId="40692" xr:uid="{00000000-0005-0000-0000-0000F49E0000}"/>
    <cellStyle name="常规 4 5 2 2 2" xfId="40693" xr:uid="{00000000-0005-0000-0000-0000F59E0000}"/>
    <cellStyle name="常规 4 5 2 2 2 2" xfId="40694" xr:uid="{00000000-0005-0000-0000-0000F69E0000}"/>
    <cellStyle name="常规 4 5 2 2 2 2 2" xfId="40695" xr:uid="{00000000-0005-0000-0000-0000F79E0000}"/>
    <cellStyle name="常规 4 5 2 2 2 2 3" xfId="40696" xr:uid="{00000000-0005-0000-0000-0000F89E0000}"/>
    <cellStyle name="常规 4 5 2 2 2 2 4" xfId="40697" xr:uid="{00000000-0005-0000-0000-0000F99E0000}"/>
    <cellStyle name="常规 4 5 2 2 2 3" xfId="40698" xr:uid="{00000000-0005-0000-0000-0000FA9E0000}"/>
    <cellStyle name="常规 4 5 2 2 2 4" xfId="40699" xr:uid="{00000000-0005-0000-0000-0000FB9E0000}"/>
    <cellStyle name="常规 4 5 2 2 2 5" xfId="40700" xr:uid="{00000000-0005-0000-0000-0000FC9E0000}"/>
    <cellStyle name="常规 4 5 2 2 2 6" xfId="40701" xr:uid="{00000000-0005-0000-0000-0000FD9E0000}"/>
    <cellStyle name="常规 4 5 2 2 2 6 2" xfId="40702" xr:uid="{00000000-0005-0000-0000-0000FE9E0000}"/>
    <cellStyle name="常规 4 5 2 2 3" xfId="40703" xr:uid="{00000000-0005-0000-0000-0000FF9E0000}"/>
    <cellStyle name="常规 4 5 2 2 3 2" xfId="40704" xr:uid="{00000000-0005-0000-0000-0000009F0000}"/>
    <cellStyle name="常规 4 5 2 2 3 2 2" xfId="40705" xr:uid="{00000000-0005-0000-0000-0000019F0000}"/>
    <cellStyle name="常规 4 5 2 2 3 2 3" xfId="40706" xr:uid="{00000000-0005-0000-0000-0000029F0000}"/>
    <cellStyle name="常规 4 5 2 2 3 2 4" xfId="40707" xr:uid="{00000000-0005-0000-0000-0000039F0000}"/>
    <cellStyle name="常规 4 5 2 2 3 3" xfId="40708" xr:uid="{00000000-0005-0000-0000-0000049F0000}"/>
    <cellStyle name="常规 4 5 2 2 3 4" xfId="40709" xr:uid="{00000000-0005-0000-0000-0000059F0000}"/>
    <cellStyle name="常规 4 5 2 2 3 5" xfId="40710" xr:uid="{00000000-0005-0000-0000-0000069F0000}"/>
    <cellStyle name="常规 4 5 2 2 3 6" xfId="40711" xr:uid="{00000000-0005-0000-0000-0000079F0000}"/>
    <cellStyle name="常规 4 5 2 2 3 6 2" xfId="40712" xr:uid="{00000000-0005-0000-0000-0000089F0000}"/>
    <cellStyle name="常规 4 5 2 2 4" xfId="40713" xr:uid="{00000000-0005-0000-0000-0000099F0000}"/>
    <cellStyle name="常规 4 5 2 2 4 2" xfId="40714" xr:uid="{00000000-0005-0000-0000-00000A9F0000}"/>
    <cellStyle name="常规 4 5 2 2 4 2 2" xfId="40715" xr:uid="{00000000-0005-0000-0000-00000B9F0000}"/>
    <cellStyle name="常规 4 5 2 2 4 3" xfId="40716" xr:uid="{00000000-0005-0000-0000-00000C9F0000}"/>
    <cellStyle name="常规 4 5 2 2 4 4" xfId="40717" xr:uid="{00000000-0005-0000-0000-00000D9F0000}"/>
    <cellStyle name="常规 4 5 2 2 4 5" xfId="40718" xr:uid="{00000000-0005-0000-0000-00000E9F0000}"/>
    <cellStyle name="常规 4 5 2 2 5" xfId="40719" xr:uid="{00000000-0005-0000-0000-00000F9F0000}"/>
    <cellStyle name="常规 4 5 2 2 5 2" xfId="40720" xr:uid="{00000000-0005-0000-0000-0000109F0000}"/>
    <cellStyle name="常规 4 5 2 2 5 3" xfId="40721" xr:uid="{00000000-0005-0000-0000-0000119F0000}"/>
    <cellStyle name="常规 4 5 2 2 6" xfId="40722" xr:uid="{00000000-0005-0000-0000-0000129F0000}"/>
    <cellStyle name="常规 4 5 2 2 7" xfId="40723" xr:uid="{00000000-0005-0000-0000-0000139F0000}"/>
    <cellStyle name="常规 4 5 2 2 8" xfId="40724" xr:uid="{00000000-0005-0000-0000-0000149F0000}"/>
    <cellStyle name="常规 4 5 2 2 8 2" xfId="40725" xr:uid="{00000000-0005-0000-0000-0000159F0000}"/>
    <cellStyle name="常规 4 5 2 2 9" xfId="40726" xr:uid="{00000000-0005-0000-0000-0000169F0000}"/>
    <cellStyle name="常规 4 5 2 3" xfId="40727" xr:uid="{00000000-0005-0000-0000-0000179F0000}"/>
    <cellStyle name="常规 4 5 2 3 2" xfId="40728" xr:uid="{00000000-0005-0000-0000-0000189F0000}"/>
    <cellStyle name="常规 4 5 2 3 2 2" xfId="40729" xr:uid="{00000000-0005-0000-0000-0000199F0000}"/>
    <cellStyle name="常规 4 5 2 3 2 3" xfId="40730" xr:uid="{00000000-0005-0000-0000-00001A9F0000}"/>
    <cellStyle name="常规 4 5 2 3 2 4" xfId="40731" xr:uid="{00000000-0005-0000-0000-00001B9F0000}"/>
    <cellStyle name="常规 4 5 2 3 3" xfId="40732" xr:uid="{00000000-0005-0000-0000-00001C9F0000}"/>
    <cellStyle name="常规 4 5 2 3 4" xfId="40733" xr:uid="{00000000-0005-0000-0000-00001D9F0000}"/>
    <cellStyle name="常规 4 5 2 3 5" xfId="40734" xr:uid="{00000000-0005-0000-0000-00001E9F0000}"/>
    <cellStyle name="常规 4 5 2 3 6" xfId="40735" xr:uid="{00000000-0005-0000-0000-00001F9F0000}"/>
    <cellStyle name="常规 4 5 2 3 6 2" xfId="40736" xr:uid="{00000000-0005-0000-0000-0000209F0000}"/>
    <cellStyle name="常规 4 5 2 4" xfId="40737" xr:uid="{00000000-0005-0000-0000-0000219F0000}"/>
    <cellStyle name="常规 4 5 2 4 2" xfId="40738" xr:uid="{00000000-0005-0000-0000-0000229F0000}"/>
    <cellStyle name="常规 4 5 2 4 2 2" xfId="40739" xr:uid="{00000000-0005-0000-0000-0000239F0000}"/>
    <cellStyle name="常规 4 5 2 4 2 3" xfId="40740" xr:uid="{00000000-0005-0000-0000-0000249F0000}"/>
    <cellStyle name="常规 4 5 2 4 2 4" xfId="40741" xr:uid="{00000000-0005-0000-0000-0000259F0000}"/>
    <cellStyle name="常规 4 5 2 4 3" xfId="40742" xr:uid="{00000000-0005-0000-0000-0000269F0000}"/>
    <cellStyle name="常规 4 5 2 4 4" xfId="40743" xr:uid="{00000000-0005-0000-0000-0000279F0000}"/>
    <cellStyle name="常规 4 5 2 4 5" xfId="40744" xr:uid="{00000000-0005-0000-0000-0000289F0000}"/>
    <cellStyle name="常规 4 5 2 4 6" xfId="40745" xr:uid="{00000000-0005-0000-0000-0000299F0000}"/>
    <cellStyle name="常规 4 5 2 4 6 2" xfId="40746" xr:uid="{00000000-0005-0000-0000-00002A9F0000}"/>
    <cellStyle name="常规 4 5 2 5" xfId="40747" xr:uid="{00000000-0005-0000-0000-00002B9F0000}"/>
    <cellStyle name="常规 4 5 2 5 2" xfId="40748" xr:uid="{00000000-0005-0000-0000-00002C9F0000}"/>
    <cellStyle name="常规 4 5 2 5 3" xfId="40749" xr:uid="{00000000-0005-0000-0000-00002D9F0000}"/>
    <cellStyle name="常规 4 5 2 5 4" xfId="40750" xr:uid="{00000000-0005-0000-0000-00002E9F0000}"/>
    <cellStyle name="常规 4 5 2 5 5" xfId="40751" xr:uid="{00000000-0005-0000-0000-00002F9F0000}"/>
    <cellStyle name="常规 4 5 2 5 5 2" xfId="40752" xr:uid="{00000000-0005-0000-0000-0000309F0000}"/>
    <cellStyle name="常规 4 5 2 6" xfId="40753" xr:uid="{00000000-0005-0000-0000-0000319F0000}"/>
    <cellStyle name="常规 4 5 2 6 2" xfId="40754" xr:uid="{00000000-0005-0000-0000-0000329F0000}"/>
    <cellStyle name="常规 4 5 2 6 2 2" xfId="40755" xr:uid="{00000000-0005-0000-0000-0000339F0000}"/>
    <cellStyle name="常规 4 5 2 7" xfId="40756" xr:uid="{00000000-0005-0000-0000-0000349F0000}"/>
    <cellStyle name="常规 4 5 2 7 2" xfId="40757" xr:uid="{00000000-0005-0000-0000-0000359F0000}"/>
    <cellStyle name="常规 4 5 2 7 2 2" xfId="40758" xr:uid="{00000000-0005-0000-0000-0000369F0000}"/>
    <cellStyle name="常规 4 5 2 8" xfId="40759" xr:uid="{00000000-0005-0000-0000-0000379F0000}"/>
    <cellStyle name="常规 4 5 2 8 2" xfId="40760" xr:uid="{00000000-0005-0000-0000-0000389F0000}"/>
    <cellStyle name="常规 4 5 2 8 3" xfId="40761" xr:uid="{00000000-0005-0000-0000-0000399F0000}"/>
    <cellStyle name="常规 4 5 2 9" xfId="40762" xr:uid="{00000000-0005-0000-0000-00003A9F0000}"/>
    <cellStyle name="常规 4 5 2 9 2" xfId="40763" xr:uid="{00000000-0005-0000-0000-00003B9F0000}"/>
    <cellStyle name="常规 4 5 3" xfId="40764" xr:uid="{00000000-0005-0000-0000-00003C9F0000}"/>
    <cellStyle name="常规 4 5 3 2" xfId="40765" xr:uid="{00000000-0005-0000-0000-00003D9F0000}"/>
    <cellStyle name="常规 4 5 3 2 2" xfId="40766" xr:uid="{00000000-0005-0000-0000-00003E9F0000}"/>
    <cellStyle name="常规 4 5 3 2 2 2" xfId="40767" xr:uid="{00000000-0005-0000-0000-00003F9F0000}"/>
    <cellStyle name="常规 4 5 3 2 2 2 2" xfId="40768" xr:uid="{00000000-0005-0000-0000-0000409F0000}"/>
    <cellStyle name="常规 4 5 3 2 3" xfId="40769" xr:uid="{00000000-0005-0000-0000-0000419F0000}"/>
    <cellStyle name="常规 4 5 3 2 3 2" xfId="40770" xr:uid="{00000000-0005-0000-0000-0000429F0000}"/>
    <cellStyle name="常规 4 5 3 2 3 2 2" xfId="40771" xr:uid="{00000000-0005-0000-0000-0000439F0000}"/>
    <cellStyle name="常规 4 5 3 2 4" xfId="40772" xr:uid="{00000000-0005-0000-0000-0000449F0000}"/>
    <cellStyle name="常规 4 5 3 2 4 2" xfId="40773" xr:uid="{00000000-0005-0000-0000-0000459F0000}"/>
    <cellStyle name="常规 4 5 3 2 4 2 2" xfId="40774" xr:uid="{00000000-0005-0000-0000-0000469F0000}"/>
    <cellStyle name="常规 4 5 3 2 5" xfId="40775" xr:uid="{00000000-0005-0000-0000-0000479F0000}"/>
    <cellStyle name="常规 4 5 3 2 5 2" xfId="40776" xr:uid="{00000000-0005-0000-0000-0000489F0000}"/>
    <cellStyle name="常规 4 5 3 2 5 3" xfId="40777" xr:uid="{00000000-0005-0000-0000-0000499F0000}"/>
    <cellStyle name="常规 4 5 3 2 6" xfId="40778" xr:uid="{00000000-0005-0000-0000-00004A9F0000}"/>
    <cellStyle name="常规 4 5 3 3" xfId="40779" xr:uid="{00000000-0005-0000-0000-00004B9F0000}"/>
    <cellStyle name="常规 4 5 3 3 2" xfId="40780" xr:uid="{00000000-0005-0000-0000-00004C9F0000}"/>
    <cellStyle name="常规 4 5 3 3 2 2" xfId="40781" xr:uid="{00000000-0005-0000-0000-00004D9F0000}"/>
    <cellStyle name="常规 4 5 3 3 2 2 2" xfId="40782" xr:uid="{00000000-0005-0000-0000-00004E9F0000}"/>
    <cellStyle name="常规 4 5 3 3 3" xfId="40783" xr:uid="{00000000-0005-0000-0000-00004F9F0000}"/>
    <cellStyle name="常规 4 5 3 3 3 2" xfId="40784" xr:uid="{00000000-0005-0000-0000-0000509F0000}"/>
    <cellStyle name="常规 4 5 3 3 3 2 2" xfId="40785" xr:uid="{00000000-0005-0000-0000-0000519F0000}"/>
    <cellStyle name="常规 4 5 3 3 4" xfId="40786" xr:uid="{00000000-0005-0000-0000-0000529F0000}"/>
    <cellStyle name="常规 4 5 3 3 4 2" xfId="40787" xr:uid="{00000000-0005-0000-0000-0000539F0000}"/>
    <cellStyle name="常规 4 5 3 3 5" xfId="40788" xr:uid="{00000000-0005-0000-0000-0000549F0000}"/>
    <cellStyle name="常规 4 5 3 4" xfId="40789" xr:uid="{00000000-0005-0000-0000-0000559F0000}"/>
    <cellStyle name="常规 4 5 3 4 2" xfId="40790" xr:uid="{00000000-0005-0000-0000-0000569F0000}"/>
    <cellStyle name="常规 4 5 3 4 2 2" xfId="40791" xr:uid="{00000000-0005-0000-0000-0000579F0000}"/>
    <cellStyle name="常规 4 5 3 5" xfId="40792" xr:uid="{00000000-0005-0000-0000-0000589F0000}"/>
    <cellStyle name="常规 4 5 3 5 2" xfId="40793" xr:uid="{00000000-0005-0000-0000-0000599F0000}"/>
    <cellStyle name="常规 4 5 3 5 2 2" xfId="40794" xr:uid="{00000000-0005-0000-0000-00005A9F0000}"/>
    <cellStyle name="常规 4 5 3 6" xfId="40795" xr:uid="{00000000-0005-0000-0000-00005B9F0000}"/>
    <cellStyle name="常规 4 5 3 7" xfId="40796" xr:uid="{00000000-0005-0000-0000-00005C9F0000}"/>
    <cellStyle name="常规 4 5 3 7 2" xfId="40797" xr:uid="{00000000-0005-0000-0000-00005D9F0000}"/>
    <cellStyle name="常规 4 5 3 7 3" xfId="40798" xr:uid="{00000000-0005-0000-0000-00005E9F0000}"/>
    <cellStyle name="常规 4 5 3 8" xfId="40799" xr:uid="{00000000-0005-0000-0000-00005F9F0000}"/>
    <cellStyle name="常规 4 5 3 8 2" xfId="40800" xr:uid="{00000000-0005-0000-0000-0000609F0000}"/>
    <cellStyle name="常规 4 5 4" xfId="40801" xr:uid="{00000000-0005-0000-0000-0000619F0000}"/>
    <cellStyle name="常规 4 5 4 2" xfId="40802" xr:uid="{00000000-0005-0000-0000-0000629F0000}"/>
    <cellStyle name="常规 4 5 4 2 2" xfId="40803" xr:uid="{00000000-0005-0000-0000-0000639F0000}"/>
    <cellStyle name="常规 4 5 4 2 3" xfId="40804" xr:uid="{00000000-0005-0000-0000-0000649F0000}"/>
    <cellStyle name="常规 4 5 4 2 4" xfId="40805" xr:uid="{00000000-0005-0000-0000-0000659F0000}"/>
    <cellStyle name="常规 4 5 4 2 5" xfId="40806" xr:uid="{00000000-0005-0000-0000-0000669F0000}"/>
    <cellStyle name="常规 4 5 4 2 5 2" xfId="40807" xr:uid="{00000000-0005-0000-0000-0000679F0000}"/>
    <cellStyle name="常规 4 5 4 3" xfId="40808" xr:uid="{00000000-0005-0000-0000-0000689F0000}"/>
    <cellStyle name="常规 4 5 4 3 2" xfId="40809" xr:uid="{00000000-0005-0000-0000-0000699F0000}"/>
    <cellStyle name="常规 4 5 4 3 2 2" xfId="40810" xr:uid="{00000000-0005-0000-0000-00006A9F0000}"/>
    <cellStyle name="常规 4 5 4 4" xfId="40811" xr:uid="{00000000-0005-0000-0000-00006B9F0000}"/>
    <cellStyle name="常规 4 5 4 4 2" xfId="40812" xr:uid="{00000000-0005-0000-0000-00006C9F0000}"/>
    <cellStyle name="常规 4 5 4 4 2 2" xfId="40813" xr:uid="{00000000-0005-0000-0000-00006D9F0000}"/>
    <cellStyle name="常规 4 5 4 5" xfId="40814" xr:uid="{00000000-0005-0000-0000-00006E9F0000}"/>
    <cellStyle name="常规 4 5 4 5 2" xfId="40815" xr:uid="{00000000-0005-0000-0000-00006F9F0000}"/>
    <cellStyle name="常规 4 5 4 5 3" xfId="40816" xr:uid="{00000000-0005-0000-0000-0000709F0000}"/>
    <cellStyle name="常规 4 5 4 6" xfId="40817" xr:uid="{00000000-0005-0000-0000-0000719F0000}"/>
    <cellStyle name="常规 4 5 4 6 2" xfId="40818" xr:uid="{00000000-0005-0000-0000-0000729F0000}"/>
    <cellStyle name="常规 4 5 4 7" xfId="40819" xr:uid="{00000000-0005-0000-0000-0000739F0000}"/>
    <cellStyle name="常规 4 5 5" xfId="40820" xr:uid="{00000000-0005-0000-0000-0000749F0000}"/>
    <cellStyle name="常规 4 5 5 2" xfId="40821" xr:uid="{00000000-0005-0000-0000-0000759F0000}"/>
    <cellStyle name="常规 4 5 5 3" xfId="40822" xr:uid="{00000000-0005-0000-0000-0000769F0000}"/>
    <cellStyle name="常规 4 5 5 4" xfId="40823" xr:uid="{00000000-0005-0000-0000-0000779F0000}"/>
    <cellStyle name="常规 4 5 5 5" xfId="40824" xr:uid="{00000000-0005-0000-0000-0000789F0000}"/>
    <cellStyle name="常规 4 5 5 5 2" xfId="40825" xr:uid="{00000000-0005-0000-0000-0000799F0000}"/>
    <cellStyle name="常规 4 5 6" xfId="40826" xr:uid="{00000000-0005-0000-0000-00007A9F0000}"/>
    <cellStyle name="常规 4 5 6 2" xfId="40827" xr:uid="{00000000-0005-0000-0000-00007B9F0000}"/>
    <cellStyle name="常规 4 5 6 2 2" xfId="40828" xr:uid="{00000000-0005-0000-0000-00007C9F0000}"/>
    <cellStyle name="常规 4 5 7" xfId="40829" xr:uid="{00000000-0005-0000-0000-00007D9F0000}"/>
    <cellStyle name="常规 4 5 7 2" xfId="40830" xr:uid="{00000000-0005-0000-0000-00007E9F0000}"/>
    <cellStyle name="常规 4 5 7 2 2" xfId="40831" xr:uid="{00000000-0005-0000-0000-00007F9F0000}"/>
    <cellStyle name="常规 4 5 8" xfId="40832" xr:uid="{00000000-0005-0000-0000-0000809F0000}"/>
    <cellStyle name="常规 4 5 8 2" xfId="40833" xr:uid="{00000000-0005-0000-0000-0000819F0000}"/>
    <cellStyle name="常规 4 5 8 2 2" xfId="40834" xr:uid="{00000000-0005-0000-0000-0000829F0000}"/>
    <cellStyle name="常规 4 5 9" xfId="40835" xr:uid="{00000000-0005-0000-0000-0000839F0000}"/>
    <cellStyle name="常规 4 5 9 2" xfId="40836" xr:uid="{00000000-0005-0000-0000-0000849F0000}"/>
    <cellStyle name="常规 4 5 9 3" xfId="40837" xr:uid="{00000000-0005-0000-0000-0000859F0000}"/>
    <cellStyle name="常规 4 6" xfId="40838" xr:uid="{00000000-0005-0000-0000-0000869F0000}"/>
    <cellStyle name="常规 4 6 10" xfId="40839" xr:uid="{00000000-0005-0000-0000-0000879F0000}"/>
    <cellStyle name="常规 4 6 2" xfId="40840" xr:uid="{00000000-0005-0000-0000-0000889F0000}"/>
    <cellStyle name="常规 4 6 2 10" xfId="40841" xr:uid="{00000000-0005-0000-0000-0000899F0000}"/>
    <cellStyle name="常规 4 6 2 2" xfId="40842" xr:uid="{00000000-0005-0000-0000-00008A9F0000}"/>
    <cellStyle name="常规 4 6 2 2 2" xfId="40843" xr:uid="{00000000-0005-0000-0000-00008B9F0000}"/>
    <cellStyle name="常规 4 6 2 2 2 2" xfId="40844" xr:uid="{00000000-0005-0000-0000-00008C9F0000}"/>
    <cellStyle name="常规 4 6 2 2 2 2 2" xfId="40845" xr:uid="{00000000-0005-0000-0000-00008D9F0000}"/>
    <cellStyle name="常规 4 6 2 2 2 2 3" xfId="40846" xr:uid="{00000000-0005-0000-0000-00008E9F0000}"/>
    <cellStyle name="常规 4 6 2 2 2 2 4" xfId="40847" xr:uid="{00000000-0005-0000-0000-00008F9F0000}"/>
    <cellStyle name="常规 4 6 2 2 2 3" xfId="40848" xr:uid="{00000000-0005-0000-0000-0000909F0000}"/>
    <cellStyle name="常规 4 6 2 2 2 4" xfId="40849" xr:uid="{00000000-0005-0000-0000-0000919F0000}"/>
    <cellStyle name="常规 4 6 2 2 2 5" xfId="40850" xr:uid="{00000000-0005-0000-0000-0000929F0000}"/>
    <cellStyle name="常规 4 6 2 2 3" xfId="40851" xr:uid="{00000000-0005-0000-0000-0000939F0000}"/>
    <cellStyle name="常规 4 6 2 2 3 2" xfId="40852" xr:uid="{00000000-0005-0000-0000-0000949F0000}"/>
    <cellStyle name="常规 4 6 2 2 3 2 2" xfId="40853" xr:uid="{00000000-0005-0000-0000-0000959F0000}"/>
    <cellStyle name="常规 4 6 2 2 3 2 3" xfId="40854" xr:uid="{00000000-0005-0000-0000-0000969F0000}"/>
    <cellStyle name="常规 4 6 2 2 3 2 4" xfId="40855" xr:uid="{00000000-0005-0000-0000-0000979F0000}"/>
    <cellStyle name="常规 4 6 2 2 3 3" xfId="40856" xr:uid="{00000000-0005-0000-0000-0000989F0000}"/>
    <cellStyle name="常规 4 6 2 2 3 4" xfId="40857" xr:uid="{00000000-0005-0000-0000-0000999F0000}"/>
    <cellStyle name="常规 4 6 2 2 3 5" xfId="40858" xr:uid="{00000000-0005-0000-0000-00009A9F0000}"/>
    <cellStyle name="常规 4 6 2 2 4" xfId="40859" xr:uid="{00000000-0005-0000-0000-00009B9F0000}"/>
    <cellStyle name="常规 4 6 2 2 4 2" xfId="40860" xr:uid="{00000000-0005-0000-0000-00009C9F0000}"/>
    <cellStyle name="常规 4 6 2 2 4 3" xfId="40861" xr:uid="{00000000-0005-0000-0000-00009D9F0000}"/>
    <cellStyle name="常规 4 6 2 2 4 4" xfId="40862" xr:uid="{00000000-0005-0000-0000-00009E9F0000}"/>
    <cellStyle name="常规 4 6 2 2 5" xfId="40863" xr:uid="{00000000-0005-0000-0000-00009F9F0000}"/>
    <cellStyle name="常规 4 6 2 2 6" xfId="40864" xr:uid="{00000000-0005-0000-0000-0000A09F0000}"/>
    <cellStyle name="常规 4 6 2 2 7" xfId="40865" xr:uid="{00000000-0005-0000-0000-0000A19F0000}"/>
    <cellStyle name="常规 4 6 2 2 8" xfId="40866" xr:uid="{00000000-0005-0000-0000-0000A29F0000}"/>
    <cellStyle name="常规 4 6 2 2 8 2" xfId="40867" xr:uid="{00000000-0005-0000-0000-0000A39F0000}"/>
    <cellStyle name="常规 4 6 2 3" xfId="40868" xr:uid="{00000000-0005-0000-0000-0000A49F0000}"/>
    <cellStyle name="常规 4 6 2 3 2" xfId="40869" xr:uid="{00000000-0005-0000-0000-0000A59F0000}"/>
    <cellStyle name="常规 4 6 2 3 2 2" xfId="40870" xr:uid="{00000000-0005-0000-0000-0000A69F0000}"/>
    <cellStyle name="常规 4 6 2 3 2 3" xfId="40871" xr:uid="{00000000-0005-0000-0000-0000A79F0000}"/>
    <cellStyle name="常规 4 6 2 3 2 4" xfId="40872" xr:uid="{00000000-0005-0000-0000-0000A89F0000}"/>
    <cellStyle name="常规 4 6 2 3 3" xfId="40873" xr:uid="{00000000-0005-0000-0000-0000A99F0000}"/>
    <cellStyle name="常规 4 6 2 3 4" xfId="40874" xr:uid="{00000000-0005-0000-0000-0000AA9F0000}"/>
    <cellStyle name="常规 4 6 2 3 5" xfId="40875" xr:uid="{00000000-0005-0000-0000-0000AB9F0000}"/>
    <cellStyle name="常规 4 6 2 3 6" xfId="40876" xr:uid="{00000000-0005-0000-0000-0000AC9F0000}"/>
    <cellStyle name="常规 4 6 2 3 6 2" xfId="40877" xr:uid="{00000000-0005-0000-0000-0000AD9F0000}"/>
    <cellStyle name="常规 4 6 2 4" xfId="40878" xr:uid="{00000000-0005-0000-0000-0000AE9F0000}"/>
    <cellStyle name="常规 4 6 2 4 2" xfId="40879" xr:uid="{00000000-0005-0000-0000-0000AF9F0000}"/>
    <cellStyle name="常规 4 6 2 4 2 2" xfId="40880" xr:uid="{00000000-0005-0000-0000-0000B09F0000}"/>
    <cellStyle name="常规 4 6 2 4 2 3" xfId="40881" xr:uid="{00000000-0005-0000-0000-0000B19F0000}"/>
    <cellStyle name="常规 4 6 2 4 2 4" xfId="40882" xr:uid="{00000000-0005-0000-0000-0000B29F0000}"/>
    <cellStyle name="常规 4 6 2 4 2 5" xfId="40883" xr:uid="{00000000-0005-0000-0000-0000B39F0000}"/>
    <cellStyle name="常规 4 6 2 4 3" xfId="40884" xr:uid="{00000000-0005-0000-0000-0000B49F0000}"/>
    <cellStyle name="常规 4 6 2 4 4" xfId="40885" xr:uid="{00000000-0005-0000-0000-0000B59F0000}"/>
    <cellStyle name="常规 4 6 2 4 5" xfId="40886" xr:uid="{00000000-0005-0000-0000-0000B69F0000}"/>
    <cellStyle name="常规 4 6 2 4 6" xfId="40887" xr:uid="{00000000-0005-0000-0000-0000B79F0000}"/>
    <cellStyle name="常规 4 6 2 5" xfId="40888" xr:uid="{00000000-0005-0000-0000-0000B89F0000}"/>
    <cellStyle name="常规 4 6 2 5 2" xfId="40889" xr:uid="{00000000-0005-0000-0000-0000B99F0000}"/>
    <cellStyle name="常规 4 6 2 5 2 2" xfId="40890" xr:uid="{00000000-0005-0000-0000-0000BA9F0000}"/>
    <cellStyle name="常规 4 6 2 5 3" xfId="40891" xr:uid="{00000000-0005-0000-0000-0000BB9F0000}"/>
    <cellStyle name="常规 4 6 2 5 4" xfId="40892" xr:uid="{00000000-0005-0000-0000-0000BC9F0000}"/>
    <cellStyle name="常规 4 6 2 5 5" xfId="40893" xr:uid="{00000000-0005-0000-0000-0000BD9F0000}"/>
    <cellStyle name="常规 4 6 2 6" xfId="40894" xr:uid="{00000000-0005-0000-0000-0000BE9F0000}"/>
    <cellStyle name="常规 4 6 2 7" xfId="40895" xr:uid="{00000000-0005-0000-0000-0000BF9F0000}"/>
    <cellStyle name="常规 4 6 2 8" xfId="40896" xr:uid="{00000000-0005-0000-0000-0000C09F0000}"/>
    <cellStyle name="常规 4 6 2 9" xfId="40897" xr:uid="{00000000-0005-0000-0000-0000C19F0000}"/>
    <cellStyle name="常规 4 6 2 9 2" xfId="40898" xr:uid="{00000000-0005-0000-0000-0000C29F0000}"/>
    <cellStyle name="常规 4 6 3" xfId="40899" xr:uid="{00000000-0005-0000-0000-0000C39F0000}"/>
    <cellStyle name="常规 4 6 3 2" xfId="40900" xr:uid="{00000000-0005-0000-0000-0000C49F0000}"/>
    <cellStyle name="常规 4 6 3 2 2" xfId="40901" xr:uid="{00000000-0005-0000-0000-0000C59F0000}"/>
    <cellStyle name="常规 4 6 3 2 2 2" xfId="40902" xr:uid="{00000000-0005-0000-0000-0000C69F0000}"/>
    <cellStyle name="常规 4 6 3 2 3" xfId="40903" xr:uid="{00000000-0005-0000-0000-0000C79F0000}"/>
    <cellStyle name="常规 4 6 3 2 4" xfId="40904" xr:uid="{00000000-0005-0000-0000-0000C89F0000}"/>
    <cellStyle name="常规 4 6 3 2 5" xfId="40905" xr:uid="{00000000-0005-0000-0000-0000C99F0000}"/>
    <cellStyle name="常规 4 6 3 2 5 2" xfId="40906" xr:uid="{00000000-0005-0000-0000-0000CA9F0000}"/>
    <cellStyle name="常规 4 6 3 2 6" xfId="40907" xr:uid="{00000000-0005-0000-0000-0000CB9F0000}"/>
    <cellStyle name="常规 4 6 3 3" xfId="40908" xr:uid="{00000000-0005-0000-0000-0000CC9F0000}"/>
    <cellStyle name="常规 4 6 3 3 2" xfId="40909" xr:uid="{00000000-0005-0000-0000-0000CD9F0000}"/>
    <cellStyle name="常规 4 6 3 3 2 2" xfId="40910" xr:uid="{00000000-0005-0000-0000-0000CE9F0000}"/>
    <cellStyle name="常规 4 6 3 4" xfId="40911" xr:uid="{00000000-0005-0000-0000-0000CF9F0000}"/>
    <cellStyle name="常规 4 6 3 4 2" xfId="40912" xr:uid="{00000000-0005-0000-0000-0000D09F0000}"/>
    <cellStyle name="常规 4 6 3 4 3" xfId="40913" xr:uid="{00000000-0005-0000-0000-0000D19F0000}"/>
    <cellStyle name="常规 4 6 3 5" xfId="40914" xr:uid="{00000000-0005-0000-0000-0000D29F0000}"/>
    <cellStyle name="常规 4 6 3 5 2" xfId="40915" xr:uid="{00000000-0005-0000-0000-0000D39F0000}"/>
    <cellStyle name="常规 4 6 3 6" xfId="40916" xr:uid="{00000000-0005-0000-0000-0000D49F0000}"/>
    <cellStyle name="常规 4 6 3 6 2" xfId="40917" xr:uid="{00000000-0005-0000-0000-0000D59F0000}"/>
    <cellStyle name="常规 4 6 3 7" xfId="40918" xr:uid="{00000000-0005-0000-0000-0000D69F0000}"/>
    <cellStyle name="常规 4 6 4" xfId="40919" xr:uid="{00000000-0005-0000-0000-0000D79F0000}"/>
    <cellStyle name="常规 4 6 4 2" xfId="40920" xr:uid="{00000000-0005-0000-0000-0000D89F0000}"/>
    <cellStyle name="常规 4 6 4 2 2" xfId="40921" xr:uid="{00000000-0005-0000-0000-0000D99F0000}"/>
    <cellStyle name="常规 4 6 4 2 3" xfId="40922" xr:uid="{00000000-0005-0000-0000-0000DA9F0000}"/>
    <cellStyle name="常规 4 6 4 2 4" xfId="40923" xr:uid="{00000000-0005-0000-0000-0000DB9F0000}"/>
    <cellStyle name="常规 4 6 4 3" xfId="40924" xr:uid="{00000000-0005-0000-0000-0000DC9F0000}"/>
    <cellStyle name="常规 4 6 4 4" xfId="40925" xr:uid="{00000000-0005-0000-0000-0000DD9F0000}"/>
    <cellStyle name="常规 4 6 4 5" xfId="40926" xr:uid="{00000000-0005-0000-0000-0000DE9F0000}"/>
    <cellStyle name="常规 4 6 4 6" xfId="40927" xr:uid="{00000000-0005-0000-0000-0000DF9F0000}"/>
    <cellStyle name="常规 4 6 4 6 2" xfId="40928" xr:uid="{00000000-0005-0000-0000-0000E09F0000}"/>
    <cellStyle name="常规 4 6 5" xfId="40929" xr:uid="{00000000-0005-0000-0000-0000E19F0000}"/>
    <cellStyle name="常规 4 6 5 2" xfId="40930" xr:uid="{00000000-0005-0000-0000-0000E29F0000}"/>
    <cellStyle name="常规 4 6 5 3" xfId="40931" xr:uid="{00000000-0005-0000-0000-0000E39F0000}"/>
    <cellStyle name="常规 4 6 5 4" xfId="40932" xr:uid="{00000000-0005-0000-0000-0000E49F0000}"/>
    <cellStyle name="常规 4 6 5 5" xfId="40933" xr:uid="{00000000-0005-0000-0000-0000E59F0000}"/>
    <cellStyle name="常规 4 6 5 5 2" xfId="40934" xr:uid="{00000000-0005-0000-0000-0000E69F0000}"/>
    <cellStyle name="常规 4 6 6" xfId="40935" xr:uid="{00000000-0005-0000-0000-0000E79F0000}"/>
    <cellStyle name="常规 4 6 6 2" xfId="40936" xr:uid="{00000000-0005-0000-0000-0000E89F0000}"/>
    <cellStyle name="常规 4 6 6 2 2" xfId="40937" xr:uid="{00000000-0005-0000-0000-0000E99F0000}"/>
    <cellStyle name="常规 4 6 7" xfId="40938" xr:uid="{00000000-0005-0000-0000-0000EA9F0000}"/>
    <cellStyle name="常规 4 6 7 2" xfId="40939" xr:uid="{00000000-0005-0000-0000-0000EB9F0000}"/>
    <cellStyle name="常规 4 6 7 2 2" xfId="40940" xr:uid="{00000000-0005-0000-0000-0000EC9F0000}"/>
    <cellStyle name="常规 4 6 8" xfId="40941" xr:uid="{00000000-0005-0000-0000-0000ED9F0000}"/>
    <cellStyle name="常规 4 6 8 2" xfId="40942" xr:uid="{00000000-0005-0000-0000-0000EE9F0000}"/>
    <cellStyle name="常规 4 6 8 3" xfId="40943" xr:uid="{00000000-0005-0000-0000-0000EF9F0000}"/>
    <cellStyle name="常规 4 6 9" xfId="40944" xr:uid="{00000000-0005-0000-0000-0000F09F0000}"/>
    <cellStyle name="常规 4 6 9 2" xfId="40945" xr:uid="{00000000-0005-0000-0000-0000F19F0000}"/>
    <cellStyle name="常规 4 7" xfId="40946" xr:uid="{00000000-0005-0000-0000-0000F29F0000}"/>
    <cellStyle name="常规 4 7 10" xfId="40947" xr:uid="{00000000-0005-0000-0000-0000F39F0000}"/>
    <cellStyle name="常规 4 7 2" xfId="40948" xr:uid="{00000000-0005-0000-0000-0000F49F0000}"/>
    <cellStyle name="常规 4 7 2 2" xfId="40949" xr:uid="{00000000-0005-0000-0000-0000F59F0000}"/>
    <cellStyle name="常规 4 7 2 2 2" xfId="40950" xr:uid="{00000000-0005-0000-0000-0000F69F0000}"/>
    <cellStyle name="常规 4 7 2 2 2 2" xfId="40951" xr:uid="{00000000-0005-0000-0000-0000F79F0000}"/>
    <cellStyle name="常规 4 7 2 2 2 3" xfId="40952" xr:uid="{00000000-0005-0000-0000-0000F89F0000}"/>
    <cellStyle name="常规 4 7 2 2 2 4" xfId="40953" xr:uid="{00000000-0005-0000-0000-0000F99F0000}"/>
    <cellStyle name="常规 4 7 2 2 3" xfId="40954" xr:uid="{00000000-0005-0000-0000-0000FA9F0000}"/>
    <cellStyle name="常规 4 7 2 2 4" xfId="40955" xr:uid="{00000000-0005-0000-0000-0000FB9F0000}"/>
    <cellStyle name="常规 4 7 2 2 5" xfId="40956" xr:uid="{00000000-0005-0000-0000-0000FC9F0000}"/>
    <cellStyle name="常规 4 7 2 2 6" xfId="40957" xr:uid="{00000000-0005-0000-0000-0000FD9F0000}"/>
    <cellStyle name="常规 4 7 2 2 6 2" xfId="40958" xr:uid="{00000000-0005-0000-0000-0000FE9F0000}"/>
    <cellStyle name="常规 4 7 2 3" xfId="40959" xr:uid="{00000000-0005-0000-0000-0000FF9F0000}"/>
    <cellStyle name="常规 4 7 2 3 2" xfId="40960" xr:uid="{00000000-0005-0000-0000-000000A00000}"/>
    <cellStyle name="常规 4 7 2 3 2 2" xfId="40961" xr:uid="{00000000-0005-0000-0000-000001A00000}"/>
    <cellStyle name="常规 4 7 2 3 2 3" xfId="40962" xr:uid="{00000000-0005-0000-0000-000002A00000}"/>
    <cellStyle name="常规 4 7 2 3 2 4" xfId="40963" xr:uid="{00000000-0005-0000-0000-000003A00000}"/>
    <cellStyle name="常规 4 7 2 3 3" xfId="40964" xr:uid="{00000000-0005-0000-0000-000004A00000}"/>
    <cellStyle name="常规 4 7 2 3 4" xfId="40965" xr:uid="{00000000-0005-0000-0000-000005A00000}"/>
    <cellStyle name="常规 4 7 2 3 5" xfId="40966" xr:uid="{00000000-0005-0000-0000-000006A00000}"/>
    <cellStyle name="常规 4 7 2 3 6" xfId="40967" xr:uid="{00000000-0005-0000-0000-000007A00000}"/>
    <cellStyle name="常规 4 7 2 3 6 2" xfId="40968" xr:uid="{00000000-0005-0000-0000-000008A00000}"/>
    <cellStyle name="常规 4 7 2 4" xfId="40969" xr:uid="{00000000-0005-0000-0000-000009A00000}"/>
    <cellStyle name="常规 4 7 2 4 2" xfId="40970" xr:uid="{00000000-0005-0000-0000-00000AA00000}"/>
    <cellStyle name="常规 4 7 2 4 2 2" xfId="40971" xr:uid="{00000000-0005-0000-0000-00000BA00000}"/>
    <cellStyle name="常规 4 7 2 4 3" xfId="40972" xr:uid="{00000000-0005-0000-0000-00000CA00000}"/>
    <cellStyle name="常规 4 7 2 4 4" xfId="40973" xr:uid="{00000000-0005-0000-0000-00000DA00000}"/>
    <cellStyle name="常规 4 7 2 4 5" xfId="40974" xr:uid="{00000000-0005-0000-0000-00000EA00000}"/>
    <cellStyle name="常规 4 7 2 5" xfId="40975" xr:uid="{00000000-0005-0000-0000-00000FA00000}"/>
    <cellStyle name="常规 4 7 2 5 2" xfId="40976" xr:uid="{00000000-0005-0000-0000-000010A00000}"/>
    <cellStyle name="常规 4 7 2 5 3" xfId="40977" xr:uid="{00000000-0005-0000-0000-000011A00000}"/>
    <cellStyle name="常规 4 7 2 6" xfId="40978" xr:uid="{00000000-0005-0000-0000-000012A00000}"/>
    <cellStyle name="常规 4 7 2 7" xfId="40979" xr:uid="{00000000-0005-0000-0000-000013A00000}"/>
    <cellStyle name="常规 4 7 2 8" xfId="40980" xr:uid="{00000000-0005-0000-0000-000014A00000}"/>
    <cellStyle name="常规 4 7 2 8 2" xfId="40981" xr:uid="{00000000-0005-0000-0000-000015A00000}"/>
    <cellStyle name="常规 4 7 2 9" xfId="40982" xr:uid="{00000000-0005-0000-0000-000016A00000}"/>
    <cellStyle name="常规 4 7 3" xfId="40983" xr:uid="{00000000-0005-0000-0000-000017A00000}"/>
    <cellStyle name="常规 4 7 3 2" xfId="40984" xr:uid="{00000000-0005-0000-0000-000018A00000}"/>
    <cellStyle name="常规 4 7 3 2 2" xfId="40985" xr:uid="{00000000-0005-0000-0000-000019A00000}"/>
    <cellStyle name="常规 4 7 3 2 3" xfId="40986" xr:uid="{00000000-0005-0000-0000-00001AA00000}"/>
    <cellStyle name="常规 4 7 3 2 4" xfId="40987" xr:uid="{00000000-0005-0000-0000-00001BA00000}"/>
    <cellStyle name="常规 4 7 3 3" xfId="40988" xr:uid="{00000000-0005-0000-0000-00001CA00000}"/>
    <cellStyle name="常规 4 7 3 4" xfId="40989" xr:uid="{00000000-0005-0000-0000-00001DA00000}"/>
    <cellStyle name="常规 4 7 3 5" xfId="40990" xr:uid="{00000000-0005-0000-0000-00001EA00000}"/>
    <cellStyle name="常规 4 7 3 6" xfId="40991" xr:uid="{00000000-0005-0000-0000-00001FA00000}"/>
    <cellStyle name="常规 4 7 3 6 2" xfId="40992" xr:uid="{00000000-0005-0000-0000-000020A00000}"/>
    <cellStyle name="常规 4 7 4" xfId="40993" xr:uid="{00000000-0005-0000-0000-000021A00000}"/>
    <cellStyle name="常规 4 7 4 2" xfId="40994" xr:uid="{00000000-0005-0000-0000-000022A00000}"/>
    <cellStyle name="常规 4 7 4 2 2" xfId="40995" xr:uid="{00000000-0005-0000-0000-000023A00000}"/>
    <cellStyle name="常规 4 7 4 2 3" xfId="40996" xr:uid="{00000000-0005-0000-0000-000024A00000}"/>
    <cellStyle name="常规 4 7 4 2 4" xfId="40997" xr:uid="{00000000-0005-0000-0000-000025A00000}"/>
    <cellStyle name="常规 4 7 4 3" xfId="40998" xr:uid="{00000000-0005-0000-0000-000026A00000}"/>
    <cellStyle name="常规 4 7 4 4" xfId="40999" xr:uid="{00000000-0005-0000-0000-000027A00000}"/>
    <cellStyle name="常规 4 7 4 5" xfId="41000" xr:uid="{00000000-0005-0000-0000-000028A00000}"/>
    <cellStyle name="常规 4 7 4 6" xfId="41001" xr:uid="{00000000-0005-0000-0000-000029A00000}"/>
    <cellStyle name="常规 4 7 4 6 2" xfId="41002" xr:uid="{00000000-0005-0000-0000-00002AA00000}"/>
    <cellStyle name="常规 4 7 5" xfId="41003" xr:uid="{00000000-0005-0000-0000-00002BA00000}"/>
    <cellStyle name="常规 4 7 5 2" xfId="41004" xr:uid="{00000000-0005-0000-0000-00002CA00000}"/>
    <cellStyle name="常规 4 7 5 3" xfId="41005" xr:uid="{00000000-0005-0000-0000-00002DA00000}"/>
    <cellStyle name="常规 4 7 5 4" xfId="41006" xr:uid="{00000000-0005-0000-0000-00002EA00000}"/>
    <cellStyle name="常规 4 7 5 5" xfId="41007" xr:uid="{00000000-0005-0000-0000-00002FA00000}"/>
    <cellStyle name="常规 4 7 5 5 2" xfId="41008" xr:uid="{00000000-0005-0000-0000-000030A00000}"/>
    <cellStyle name="常规 4 7 6" xfId="41009" xr:uid="{00000000-0005-0000-0000-000031A00000}"/>
    <cellStyle name="常规 4 7 6 2" xfId="41010" xr:uid="{00000000-0005-0000-0000-000032A00000}"/>
    <cellStyle name="常规 4 7 6 2 2" xfId="41011" xr:uid="{00000000-0005-0000-0000-000033A00000}"/>
    <cellStyle name="常规 4 7 7" xfId="41012" xr:uid="{00000000-0005-0000-0000-000034A00000}"/>
    <cellStyle name="常规 4 7 7 2" xfId="41013" xr:uid="{00000000-0005-0000-0000-000035A00000}"/>
    <cellStyle name="常规 4 7 7 2 2" xfId="41014" xr:uid="{00000000-0005-0000-0000-000036A00000}"/>
    <cellStyle name="常规 4 7 8" xfId="41015" xr:uid="{00000000-0005-0000-0000-000037A00000}"/>
    <cellStyle name="常规 4 7 8 2" xfId="41016" xr:uid="{00000000-0005-0000-0000-000038A00000}"/>
    <cellStyle name="常规 4 7 8 3" xfId="41017" xr:uid="{00000000-0005-0000-0000-000039A00000}"/>
    <cellStyle name="常规 4 7 9" xfId="41018" xr:uid="{00000000-0005-0000-0000-00003AA00000}"/>
    <cellStyle name="常规 4 7 9 2" xfId="41019" xr:uid="{00000000-0005-0000-0000-00003BA00000}"/>
    <cellStyle name="常规 4 8" xfId="41020" xr:uid="{00000000-0005-0000-0000-00003CA00000}"/>
    <cellStyle name="常规 4 8 2" xfId="41021" xr:uid="{00000000-0005-0000-0000-00003DA00000}"/>
    <cellStyle name="常规 4 8 2 2" xfId="41022" xr:uid="{00000000-0005-0000-0000-00003EA00000}"/>
    <cellStyle name="常规 4 8 2 2 2" xfId="41023" xr:uid="{00000000-0005-0000-0000-00003FA00000}"/>
    <cellStyle name="常规 4 8 2 2 3" xfId="41024" xr:uid="{00000000-0005-0000-0000-000040A00000}"/>
    <cellStyle name="常规 4 8 2 2 4" xfId="41025" xr:uid="{00000000-0005-0000-0000-000041A00000}"/>
    <cellStyle name="常规 4 8 2 2 5" xfId="41026" xr:uid="{00000000-0005-0000-0000-000042A00000}"/>
    <cellStyle name="常规 4 8 2 2 5 2" xfId="41027" xr:uid="{00000000-0005-0000-0000-000043A00000}"/>
    <cellStyle name="常规 4 8 2 3" xfId="41028" xr:uid="{00000000-0005-0000-0000-000044A00000}"/>
    <cellStyle name="常规 4 8 2 3 2" xfId="41029" xr:uid="{00000000-0005-0000-0000-000045A00000}"/>
    <cellStyle name="常规 4 8 2 3 2 2" xfId="41030" xr:uid="{00000000-0005-0000-0000-000046A00000}"/>
    <cellStyle name="常规 4 8 2 4" xfId="41031" xr:uid="{00000000-0005-0000-0000-000047A00000}"/>
    <cellStyle name="常规 4 8 2 4 2" xfId="41032" xr:uid="{00000000-0005-0000-0000-000048A00000}"/>
    <cellStyle name="常规 4 8 2 4 2 2" xfId="41033" xr:uid="{00000000-0005-0000-0000-000049A00000}"/>
    <cellStyle name="常规 4 8 2 5" xfId="41034" xr:uid="{00000000-0005-0000-0000-00004AA00000}"/>
    <cellStyle name="常规 4 8 2 5 2" xfId="41035" xr:uid="{00000000-0005-0000-0000-00004BA00000}"/>
    <cellStyle name="常规 4 8 2 5 3" xfId="41036" xr:uid="{00000000-0005-0000-0000-00004CA00000}"/>
    <cellStyle name="常规 4 8 2 6" xfId="41037" xr:uid="{00000000-0005-0000-0000-00004DA00000}"/>
    <cellStyle name="常规 4 8 2 6 2" xfId="41038" xr:uid="{00000000-0005-0000-0000-00004EA00000}"/>
    <cellStyle name="常规 4 8 2 7" xfId="41039" xr:uid="{00000000-0005-0000-0000-00004FA00000}"/>
    <cellStyle name="常规 4 8 3" xfId="41040" xr:uid="{00000000-0005-0000-0000-000050A00000}"/>
    <cellStyle name="常规 4 8 3 2" xfId="41041" xr:uid="{00000000-0005-0000-0000-000051A00000}"/>
    <cellStyle name="常规 4 8 3 2 2" xfId="41042" xr:uid="{00000000-0005-0000-0000-000052A00000}"/>
    <cellStyle name="常规 4 8 3 2 3" xfId="41043" xr:uid="{00000000-0005-0000-0000-000053A00000}"/>
    <cellStyle name="常规 4 8 3 2 4" xfId="41044" xr:uid="{00000000-0005-0000-0000-000054A00000}"/>
    <cellStyle name="常规 4 8 3 3" xfId="41045" xr:uid="{00000000-0005-0000-0000-000055A00000}"/>
    <cellStyle name="常规 4 8 3 4" xfId="41046" xr:uid="{00000000-0005-0000-0000-000056A00000}"/>
    <cellStyle name="常规 4 8 3 5" xfId="41047" xr:uid="{00000000-0005-0000-0000-000057A00000}"/>
    <cellStyle name="常规 4 8 3 6" xfId="41048" xr:uid="{00000000-0005-0000-0000-000058A00000}"/>
    <cellStyle name="常规 4 8 3 6 2" xfId="41049" xr:uid="{00000000-0005-0000-0000-000059A00000}"/>
    <cellStyle name="常规 4 8 4" xfId="41050" xr:uid="{00000000-0005-0000-0000-00005AA00000}"/>
    <cellStyle name="常规 4 8 4 2" xfId="41051" xr:uid="{00000000-0005-0000-0000-00005BA00000}"/>
    <cellStyle name="常规 4 8 4 3" xfId="41052" xr:uid="{00000000-0005-0000-0000-00005CA00000}"/>
    <cellStyle name="常规 4 8 4 4" xfId="41053" xr:uid="{00000000-0005-0000-0000-00005DA00000}"/>
    <cellStyle name="常规 4 8 4 5" xfId="41054" xr:uid="{00000000-0005-0000-0000-00005EA00000}"/>
    <cellStyle name="常规 4 8 4 5 2" xfId="41055" xr:uid="{00000000-0005-0000-0000-00005FA00000}"/>
    <cellStyle name="常规 4 8 5" xfId="41056" xr:uid="{00000000-0005-0000-0000-000060A00000}"/>
    <cellStyle name="常规 4 8 5 2" xfId="41057" xr:uid="{00000000-0005-0000-0000-000061A00000}"/>
    <cellStyle name="常规 4 8 5 2 2" xfId="41058" xr:uid="{00000000-0005-0000-0000-000062A00000}"/>
    <cellStyle name="常规 4 8 6" xfId="41059" xr:uid="{00000000-0005-0000-0000-000063A00000}"/>
    <cellStyle name="常规 4 8 6 2" xfId="41060" xr:uid="{00000000-0005-0000-0000-000064A00000}"/>
    <cellStyle name="常规 4 8 6 2 2" xfId="41061" xr:uid="{00000000-0005-0000-0000-000065A00000}"/>
    <cellStyle name="常规 4 8 7" xfId="41062" xr:uid="{00000000-0005-0000-0000-000066A00000}"/>
    <cellStyle name="常规 4 8 7 2" xfId="41063" xr:uid="{00000000-0005-0000-0000-000067A00000}"/>
    <cellStyle name="常规 4 8 7 3" xfId="41064" xr:uid="{00000000-0005-0000-0000-000068A00000}"/>
    <cellStyle name="常规 4 8 8" xfId="41065" xr:uid="{00000000-0005-0000-0000-000069A00000}"/>
    <cellStyle name="常规 4 8 8 2" xfId="41066" xr:uid="{00000000-0005-0000-0000-00006AA00000}"/>
    <cellStyle name="常规 4 8 9" xfId="41067" xr:uid="{00000000-0005-0000-0000-00006BA00000}"/>
    <cellStyle name="常规 4 9" xfId="41068" xr:uid="{00000000-0005-0000-0000-00006CA00000}"/>
    <cellStyle name="常规 4 9 2" xfId="41069" xr:uid="{00000000-0005-0000-0000-00006DA00000}"/>
    <cellStyle name="常规 4 9 2 2" xfId="41070" xr:uid="{00000000-0005-0000-0000-00006EA00000}"/>
    <cellStyle name="常规 4 9 2 2 2" xfId="41071" xr:uid="{00000000-0005-0000-0000-00006FA00000}"/>
    <cellStyle name="常规 4 9 2 2 2 2" xfId="41072" xr:uid="{00000000-0005-0000-0000-000070A00000}"/>
    <cellStyle name="常规 4 9 2 2 3" xfId="41073" xr:uid="{00000000-0005-0000-0000-000071A00000}"/>
    <cellStyle name="常规 4 9 2 2 4" xfId="41074" xr:uid="{00000000-0005-0000-0000-000072A00000}"/>
    <cellStyle name="常规 4 9 2 2 5" xfId="41075" xr:uid="{00000000-0005-0000-0000-000073A00000}"/>
    <cellStyle name="常规 4 9 2 2 5 2" xfId="41076" xr:uid="{00000000-0005-0000-0000-000074A00000}"/>
    <cellStyle name="常规 4 9 2 2 6" xfId="41077" xr:uid="{00000000-0005-0000-0000-000075A00000}"/>
    <cellStyle name="常规 4 9 2 3" xfId="41078" xr:uid="{00000000-0005-0000-0000-000076A00000}"/>
    <cellStyle name="常规 4 9 2 3 2" xfId="41079" xr:uid="{00000000-0005-0000-0000-000077A00000}"/>
    <cellStyle name="常规 4 9 2 3 2 2" xfId="41080" xr:uid="{00000000-0005-0000-0000-000078A00000}"/>
    <cellStyle name="常规 4 9 2 4" xfId="41081" xr:uid="{00000000-0005-0000-0000-000079A00000}"/>
    <cellStyle name="常规 4 9 2 4 2" xfId="41082" xr:uid="{00000000-0005-0000-0000-00007AA00000}"/>
    <cellStyle name="常规 4 9 2 4 3" xfId="41083" xr:uid="{00000000-0005-0000-0000-00007BA00000}"/>
    <cellStyle name="常规 4 9 2 5" xfId="41084" xr:uid="{00000000-0005-0000-0000-00007CA00000}"/>
    <cellStyle name="常规 4 9 2 5 2" xfId="41085" xr:uid="{00000000-0005-0000-0000-00007DA00000}"/>
    <cellStyle name="常规 4 9 2 6" xfId="41086" xr:uid="{00000000-0005-0000-0000-00007EA00000}"/>
    <cellStyle name="常规 4 9 2 6 2" xfId="41087" xr:uid="{00000000-0005-0000-0000-00007FA00000}"/>
    <cellStyle name="常规 4 9 2 7" xfId="41088" xr:uid="{00000000-0005-0000-0000-000080A00000}"/>
    <cellStyle name="常规 4 9 3" xfId="41089" xr:uid="{00000000-0005-0000-0000-000081A00000}"/>
    <cellStyle name="常规 4 9 3 2" xfId="41090" xr:uid="{00000000-0005-0000-0000-000082A00000}"/>
    <cellStyle name="常规 4 9 3 2 2" xfId="41091" xr:uid="{00000000-0005-0000-0000-000083A00000}"/>
    <cellStyle name="常规 4 9 3 2 3" xfId="41092" xr:uid="{00000000-0005-0000-0000-000084A00000}"/>
    <cellStyle name="常规 4 9 3 2 4" xfId="41093" xr:uid="{00000000-0005-0000-0000-000085A00000}"/>
    <cellStyle name="常规 4 9 3 3" xfId="41094" xr:uid="{00000000-0005-0000-0000-000086A00000}"/>
    <cellStyle name="常规 4 9 3 4" xfId="41095" xr:uid="{00000000-0005-0000-0000-000087A00000}"/>
    <cellStyle name="常规 4 9 3 5" xfId="41096" xr:uid="{00000000-0005-0000-0000-000088A00000}"/>
    <cellStyle name="常规 4 9 3 6" xfId="41097" xr:uid="{00000000-0005-0000-0000-000089A00000}"/>
    <cellStyle name="常规 4 9 3 6 2" xfId="41098" xr:uid="{00000000-0005-0000-0000-00008AA00000}"/>
    <cellStyle name="常规 4 9 4" xfId="41099" xr:uid="{00000000-0005-0000-0000-00008BA00000}"/>
    <cellStyle name="常规 4 9 4 2" xfId="41100" xr:uid="{00000000-0005-0000-0000-00008CA00000}"/>
    <cellStyle name="常规 4 9 4 2 2" xfId="41101" xr:uid="{00000000-0005-0000-0000-00008DA00000}"/>
    <cellStyle name="常规 4 9 4 3" xfId="41102" xr:uid="{00000000-0005-0000-0000-00008EA00000}"/>
    <cellStyle name="常规 4 9 4 4" xfId="41103" xr:uid="{00000000-0005-0000-0000-00008FA00000}"/>
    <cellStyle name="常规 4 9 4 5" xfId="41104" xr:uid="{00000000-0005-0000-0000-000090A00000}"/>
    <cellStyle name="常规 4 9 5" xfId="41105" xr:uid="{00000000-0005-0000-0000-000091A00000}"/>
    <cellStyle name="常规 4 9 5 2" xfId="41106" xr:uid="{00000000-0005-0000-0000-000092A00000}"/>
    <cellStyle name="常规 4 9 5 3" xfId="41107" xr:uid="{00000000-0005-0000-0000-000093A00000}"/>
    <cellStyle name="常规 4 9 6" xfId="41108" xr:uid="{00000000-0005-0000-0000-000094A00000}"/>
    <cellStyle name="常规 4 9 7" xfId="41109" xr:uid="{00000000-0005-0000-0000-000095A00000}"/>
    <cellStyle name="常规 4 9 8" xfId="41110" xr:uid="{00000000-0005-0000-0000-000096A00000}"/>
    <cellStyle name="常规 4 9 8 2" xfId="41111" xr:uid="{00000000-0005-0000-0000-000097A00000}"/>
    <cellStyle name="常规 4 9 9" xfId="41112" xr:uid="{00000000-0005-0000-0000-000098A00000}"/>
    <cellStyle name="常规 5" xfId="41113" xr:uid="{00000000-0005-0000-0000-000099A00000}"/>
    <cellStyle name="常规 5 10" xfId="41114" xr:uid="{00000000-0005-0000-0000-00009AA00000}"/>
    <cellStyle name="常规 5 10 2" xfId="41115" xr:uid="{00000000-0005-0000-0000-00009BA00000}"/>
    <cellStyle name="常规 5 10 2 2" xfId="41116" xr:uid="{00000000-0005-0000-0000-00009CA00000}"/>
    <cellStyle name="常规 5 10 2 2 2" xfId="41117" xr:uid="{00000000-0005-0000-0000-00009DA00000}"/>
    <cellStyle name="常规 5 10 3" xfId="41118" xr:uid="{00000000-0005-0000-0000-00009EA00000}"/>
    <cellStyle name="常规 5 10 3 2" xfId="41119" xr:uid="{00000000-0005-0000-0000-00009FA00000}"/>
    <cellStyle name="常规 5 10 4" xfId="41120" xr:uid="{00000000-0005-0000-0000-0000A0A00000}"/>
    <cellStyle name="常规 5 10 4 2" xfId="41121" xr:uid="{00000000-0005-0000-0000-0000A1A00000}"/>
    <cellStyle name="常规 5 10 5" xfId="41122" xr:uid="{00000000-0005-0000-0000-0000A2A00000}"/>
    <cellStyle name="常规 5 11" xfId="41123" xr:uid="{00000000-0005-0000-0000-0000A3A00000}"/>
    <cellStyle name="常规 5 12" xfId="41124" xr:uid="{00000000-0005-0000-0000-0000A4A00000}"/>
    <cellStyle name="常规 5 12 2" xfId="41125" xr:uid="{00000000-0005-0000-0000-0000A5A00000}"/>
    <cellStyle name="常规 5 12 2 2" xfId="41126" xr:uid="{00000000-0005-0000-0000-0000A6A00000}"/>
    <cellStyle name="常规 5 12 3" xfId="41127" xr:uid="{00000000-0005-0000-0000-0000A7A00000}"/>
    <cellStyle name="常规 5 12 3 2" xfId="41128" xr:uid="{00000000-0005-0000-0000-0000A8A00000}"/>
    <cellStyle name="常规 5 13" xfId="41129" xr:uid="{00000000-0005-0000-0000-0000A9A00000}"/>
    <cellStyle name="常规 5 13 2" xfId="41130" xr:uid="{00000000-0005-0000-0000-0000AAA00000}"/>
    <cellStyle name="常规 5 2" xfId="41131" xr:uid="{00000000-0005-0000-0000-0000ABA00000}"/>
    <cellStyle name="常规 5 2 10" xfId="41132" xr:uid="{00000000-0005-0000-0000-0000ACA00000}"/>
    <cellStyle name="常规 5 2 10 2" xfId="41133" xr:uid="{00000000-0005-0000-0000-0000ADA00000}"/>
    <cellStyle name="常规 5 2 2" xfId="41134" xr:uid="{00000000-0005-0000-0000-0000AEA00000}"/>
    <cellStyle name="常规 5 2 2 2" xfId="41135" xr:uid="{00000000-0005-0000-0000-0000AFA00000}"/>
    <cellStyle name="常规 5 2 2 2 2" xfId="41136" xr:uid="{00000000-0005-0000-0000-0000B0A00000}"/>
    <cellStyle name="常规 5 2 2 2 2 2" xfId="41137" xr:uid="{00000000-0005-0000-0000-0000B1A00000}"/>
    <cellStyle name="常规 5 2 2 2 2 2 2" xfId="41138" xr:uid="{00000000-0005-0000-0000-0000B2A00000}"/>
    <cellStyle name="常规 5 2 2 2 2 2 2 2" xfId="41139" xr:uid="{00000000-0005-0000-0000-0000B3A00000}"/>
    <cellStyle name="常规 5 2 2 2 2 3" xfId="41140" xr:uid="{00000000-0005-0000-0000-0000B4A00000}"/>
    <cellStyle name="常规 5 2 2 2 2 3 2" xfId="41141" xr:uid="{00000000-0005-0000-0000-0000B5A00000}"/>
    <cellStyle name="常规 5 2 2 2 2 3 2 2" xfId="41142" xr:uid="{00000000-0005-0000-0000-0000B6A00000}"/>
    <cellStyle name="常规 5 2 2 2 2 4" xfId="41143" xr:uid="{00000000-0005-0000-0000-0000B7A00000}"/>
    <cellStyle name="常规 5 2 2 2 2 4 2" xfId="41144" xr:uid="{00000000-0005-0000-0000-0000B8A00000}"/>
    <cellStyle name="常规 5 2 2 2 2 4 2 2" xfId="41145" xr:uid="{00000000-0005-0000-0000-0000B9A00000}"/>
    <cellStyle name="常规 5 2 2 2 2 5" xfId="41146" xr:uid="{00000000-0005-0000-0000-0000BAA00000}"/>
    <cellStyle name="常规 5 2 2 2 2 5 2" xfId="41147" xr:uid="{00000000-0005-0000-0000-0000BBA00000}"/>
    <cellStyle name="常规 5 2 2 2 2 5 3" xfId="41148" xr:uid="{00000000-0005-0000-0000-0000BCA00000}"/>
    <cellStyle name="常规 5 2 2 2 2 6" xfId="41149" xr:uid="{00000000-0005-0000-0000-0000BDA00000}"/>
    <cellStyle name="常规 5 2 2 2 3" xfId="41150" xr:uid="{00000000-0005-0000-0000-0000BEA00000}"/>
    <cellStyle name="常规 5 2 2 2 3 2" xfId="41151" xr:uid="{00000000-0005-0000-0000-0000BFA00000}"/>
    <cellStyle name="常规 5 2 2 2 3 2 2" xfId="41152" xr:uid="{00000000-0005-0000-0000-0000C0A00000}"/>
    <cellStyle name="常规 5 2 2 2 3 2 2 2" xfId="41153" xr:uid="{00000000-0005-0000-0000-0000C1A00000}"/>
    <cellStyle name="常规 5 2 2 2 3 3" xfId="41154" xr:uid="{00000000-0005-0000-0000-0000C2A00000}"/>
    <cellStyle name="常规 5 2 2 2 3 3 2" xfId="41155" xr:uid="{00000000-0005-0000-0000-0000C3A00000}"/>
    <cellStyle name="常规 5 2 2 2 3 3 2 2" xfId="41156" xr:uid="{00000000-0005-0000-0000-0000C4A00000}"/>
    <cellStyle name="常规 5 2 2 2 3 4" xfId="41157" xr:uid="{00000000-0005-0000-0000-0000C5A00000}"/>
    <cellStyle name="常规 5 2 2 2 3 4 2" xfId="41158" xr:uid="{00000000-0005-0000-0000-0000C6A00000}"/>
    <cellStyle name="常规 5 2 2 2 3 5" xfId="41159" xr:uid="{00000000-0005-0000-0000-0000C7A00000}"/>
    <cellStyle name="常规 5 2 2 2 4" xfId="41160" xr:uid="{00000000-0005-0000-0000-0000C8A00000}"/>
    <cellStyle name="常规 5 2 2 2 4 2" xfId="41161" xr:uid="{00000000-0005-0000-0000-0000C9A00000}"/>
    <cellStyle name="常规 5 2 2 2 4 2 2" xfId="41162" xr:uid="{00000000-0005-0000-0000-0000CAA00000}"/>
    <cellStyle name="常规 5 2 2 2 5" xfId="41163" xr:uid="{00000000-0005-0000-0000-0000CBA00000}"/>
    <cellStyle name="常规 5 2 2 2 5 2" xfId="41164" xr:uid="{00000000-0005-0000-0000-0000CCA00000}"/>
    <cellStyle name="常规 5 2 2 2 5 2 2" xfId="41165" xr:uid="{00000000-0005-0000-0000-0000CDA00000}"/>
    <cellStyle name="常规 5 2 2 2 6" xfId="41166" xr:uid="{00000000-0005-0000-0000-0000CEA00000}"/>
    <cellStyle name="常规 5 2 2 2 7" xfId="41167" xr:uid="{00000000-0005-0000-0000-0000CFA00000}"/>
    <cellStyle name="常规 5 2 2 2 7 2" xfId="41168" xr:uid="{00000000-0005-0000-0000-0000D0A00000}"/>
    <cellStyle name="常规 5 2 2 2 7 3" xfId="41169" xr:uid="{00000000-0005-0000-0000-0000D1A00000}"/>
    <cellStyle name="常规 5 2 2 2 8" xfId="41170" xr:uid="{00000000-0005-0000-0000-0000D2A00000}"/>
    <cellStyle name="常规 5 2 2 2 8 2" xfId="41171" xr:uid="{00000000-0005-0000-0000-0000D3A00000}"/>
    <cellStyle name="常规 5 2 2 3" xfId="41172" xr:uid="{00000000-0005-0000-0000-0000D4A00000}"/>
    <cellStyle name="常规 5 2 2 3 2" xfId="41173" xr:uid="{00000000-0005-0000-0000-0000D5A00000}"/>
    <cellStyle name="常规 5 2 2 3 2 2" xfId="41174" xr:uid="{00000000-0005-0000-0000-0000D6A00000}"/>
    <cellStyle name="常规 5 2 2 3 2 3" xfId="41175" xr:uid="{00000000-0005-0000-0000-0000D7A00000}"/>
    <cellStyle name="常规 5 2 2 3 2 4" xfId="41176" xr:uid="{00000000-0005-0000-0000-0000D8A00000}"/>
    <cellStyle name="常规 5 2 2 3 2 5" xfId="41177" xr:uid="{00000000-0005-0000-0000-0000D9A00000}"/>
    <cellStyle name="常规 5 2 2 3 2 5 2" xfId="41178" xr:uid="{00000000-0005-0000-0000-0000DAA00000}"/>
    <cellStyle name="常规 5 2 2 3 3" xfId="41179" xr:uid="{00000000-0005-0000-0000-0000DBA00000}"/>
    <cellStyle name="常规 5 2 2 3 3 2" xfId="41180" xr:uid="{00000000-0005-0000-0000-0000DCA00000}"/>
    <cellStyle name="常规 5 2 2 3 3 2 2" xfId="41181" xr:uid="{00000000-0005-0000-0000-0000DDA00000}"/>
    <cellStyle name="常规 5 2 2 3 4" xfId="41182" xr:uid="{00000000-0005-0000-0000-0000DEA00000}"/>
    <cellStyle name="常规 5 2 2 3 4 2" xfId="41183" xr:uid="{00000000-0005-0000-0000-0000DFA00000}"/>
    <cellStyle name="常规 5 2 2 3 4 2 2" xfId="41184" xr:uid="{00000000-0005-0000-0000-0000E0A00000}"/>
    <cellStyle name="常规 5 2 2 3 5" xfId="41185" xr:uid="{00000000-0005-0000-0000-0000E1A00000}"/>
    <cellStyle name="常规 5 2 2 3 5 2" xfId="41186" xr:uid="{00000000-0005-0000-0000-0000E2A00000}"/>
    <cellStyle name="常规 5 2 2 3 5 3" xfId="41187" xr:uid="{00000000-0005-0000-0000-0000E3A00000}"/>
    <cellStyle name="常规 5 2 2 3 6" xfId="41188" xr:uid="{00000000-0005-0000-0000-0000E4A00000}"/>
    <cellStyle name="常规 5 2 2 3 6 2" xfId="41189" xr:uid="{00000000-0005-0000-0000-0000E5A00000}"/>
    <cellStyle name="常规 5 2 2 3 7" xfId="41190" xr:uid="{00000000-0005-0000-0000-0000E6A00000}"/>
    <cellStyle name="常规 5 2 2 4" xfId="41191" xr:uid="{00000000-0005-0000-0000-0000E7A00000}"/>
    <cellStyle name="常规 5 2 2 4 2" xfId="41192" xr:uid="{00000000-0005-0000-0000-0000E8A00000}"/>
    <cellStyle name="常规 5 2 2 4 3" xfId="41193" xr:uid="{00000000-0005-0000-0000-0000E9A00000}"/>
    <cellStyle name="常规 5 2 2 4 4" xfId="41194" xr:uid="{00000000-0005-0000-0000-0000EAA00000}"/>
    <cellStyle name="常规 5 2 2 4 5" xfId="41195" xr:uid="{00000000-0005-0000-0000-0000EBA00000}"/>
    <cellStyle name="常规 5 2 2 4 5 2" xfId="41196" xr:uid="{00000000-0005-0000-0000-0000ECA00000}"/>
    <cellStyle name="常规 5 2 2 5" xfId="41197" xr:uid="{00000000-0005-0000-0000-0000EDA00000}"/>
    <cellStyle name="常规 5 2 2 5 2" xfId="41198" xr:uid="{00000000-0005-0000-0000-0000EEA00000}"/>
    <cellStyle name="常规 5 2 2 5 2 2" xfId="41199" xr:uid="{00000000-0005-0000-0000-0000EFA00000}"/>
    <cellStyle name="常规 5 2 2 6" xfId="41200" xr:uid="{00000000-0005-0000-0000-0000F0A00000}"/>
    <cellStyle name="常规 5 2 2 6 2" xfId="41201" xr:uid="{00000000-0005-0000-0000-0000F1A00000}"/>
    <cellStyle name="常规 5 2 2 6 2 2" xfId="41202" xr:uid="{00000000-0005-0000-0000-0000F2A00000}"/>
    <cellStyle name="常规 5 2 2 7" xfId="41203" xr:uid="{00000000-0005-0000-0000-0000F3A00000}"/>
    <cellStyle name="常规 5 2 2 7 2" xfId="41204" xr:uid="{00000000-0005-0000-0000-0000F4A00000}"/>
    <cellStyle name="常规 5 2 2 7 2 2" xfId="41205" xr:uid="{00000000-0005-0000-0000-0000F5A00000}"/>
    <cellStyle name="常规 5 2 2 8" xfId="41206" xr:uid="{00000000-0005-0000-0000-0000F6A00000}"/>
    <cellStyle name="常规 5 2 2 8 2" xfId="41207" xr:uid="{00000000-0005-0000-0000-0000F7A00000}"/>
    <cellStyle name="常规 5 2 2 8 3" xfId="41208" xr:uid="{00000000-0005-0000-0000-0000F8A00000}"/>
    <cellStyle name="常规 5 2 2 9" xfId="41209" xr:uid="{00000000-0005-0000-0000-0000F9A00000}"/>
    <cellStyle name="常规 5 2 2 9 2" xfId="41210" xr:uid="{00000000-0005-0000-0000-0000FAA00000}"/>
    <cellStyle name="常规 5 2 3" xfId="41211" xr:uid="{00000000-0005-0000-0000-0000FBA00000}"/>
    <cellStyle name="常规 5 2 3 2" xfId="41212" xr:uid="{00000000-0005-0000-0000-0000FCA00000}"/>
    <cellStyle name="常规 5 2 3 2 2" xfId="41213" xr:uid="{00000000-0005-0000-0000-0000FDA00000}"/>
    <cellStyle name="常规 5 2 3 2 2 2" xfId="41214" xr:uid="{00000000-0005-0000-0000-0000FEA00000}"/>
    <cellStyle name="常规 5 2 3 2 2 2 2" xfId="41215" xr:uid="{00000000-0005-0000-0000-0000FFA00000}"/>
    <cellStyle name="常规 5 2 3 2 3" xfId="41216" xr:uid="{00000000-0005-0000-0000-000000A10000}"/>
    <cellStyle name="常规 5 2 3 2 3 2" xfId="41217" xr:uid="{00000000-0005-0000-0000-000001A10000}"/>
    <cellStyle name="常规 5 2 3 2 3 2 2" xfId="41218" xr:uid="{00000000-0005-0000-0000-000002A10000}"/>
    <cellStyle name="常规 5 2 3 2 4" xfId="41219" xr:uid="{00000000-0005-0000-0000-000003A10000}"/>
    <cellStyle name="常规 5 2 3 2 4 2" xfId="41220" xr:uid="{00000000-0005-0000-0000-000004A10000}"/>
    <cellStyle name="常规 5 2 3 2 4 2 2" xfId="41221" xr:uid="{00000000-0005-0000-0000-000005A10000}"/>
    <cellStyle name="常规 5 2 3 2 5" xfId="41222" xr:uid="{00000000-0005-0000-0000-000006A10000}"/>
    <cellStyle name="常规 5 2 3 2 5 2" xfId="41223" xr:uid="{00000000-0005-0000-0000-000007A10000}"/>
    <cellStyle name="常规 5 2 3 2 5 3" xfId="41224" xr:uid="{00000000-0005-0000-0000-000008A10000}"/>
    <cellStyle name="常规 5 2 3 2 6" xfId="41225" xr:uid="{00000000-0005-0000-0000-000009A10000}"/>
    <cellStyle name="常规 5 2 3 3" xfId="41226" xr:uid="{00000000-0005-0000-0000-00000AA10000}"/>
    <cellStyle name="常规 5 2 3 3 2" xfId="41227" xr:uid="{00000000-0005-0000-0000-00000BA10000}"/>
    <cellStyle name="常规 5 2 3 3 2 2" xfId="41228" xr:uid="{00000000-0005-0000-0000-00000CA10000}"/>
    <cellStyle name="常规 5 2 3 3 2 2 2" xfId="41229" xr:uid="{00000000-0005-0000-0000-00000DA10000}"/>
    <cellStyle name="常规 5 2 3 3 3" xfId="41230" xr:uid="{00000000-0005-0000-0000-00000EA10000}"/>
    <cellStyle name="常规 5 2 3 3 3 2" xfId="41231" xr:uid="{00000000-0005-0000-0000-00000FA10000}"/>
    <cellStyle name="常规 5 2 3 3 3 2 2" xfId="41232" xr:uid="{00000000-0005-0000-0000-000010A10000}"/>
    <cellStyle name="常规 5 2 3 3 4" xfId="41233" xr:uid="{00000000-0005-0000-0000-000011A10000}"/>
    <cellStyle name="常规 5 2 3 3 4 2" xfId="41234" xr:uid="{00000000-0005-0000-0000-000012A10000}"/>
    <cellStyle name="常规 5 2 3 3 5" xfId="41235" xr:uid="{00000000-0005-0000-0000-000013A10000}"/>
    <cellStyle name="常规 5 2 3 4" xfId="41236" xr:uid="{00000000-0005-0000-0000-000014A10000}"/>
    <cellStyle name="常规 5 2 3 4 2" xfId="41237" xr:uid="{00000000-0005-0000-0000-000015A10000}"/>
    <cellStyle name="常规 5 2 3 4 2 2" xfId="41238" xr:uid="{00000000-0005-0000-0000-000016A10000}"/>
    <cellStyle name="常规 5 2 3 5" xfId="41239" xr:uid="{00000000-0005-0000-0000-000017A10000}"/>
    <cellStyle name="常规 5 2 3 5 2" xfId="41240" xr:uid="{00000000-0005-0000-0000-000018A10000}"/>
    <cellStyle name="常规 5 2 3 5 2 2" xfId="41241" xr:uid="{00000000-0005-0000-0000-000019A10000}"/>
    <cellStyle name="常规 5 2 3 6" xfId="41242" xr:uid="{00000000-0005-0000-0000-00001AA10000}"/>
    <cellStyle name="常规 5 2 3 7" xfId="41243" xr:uid="{00000000-0005-0000-0000-00001BA10000}"/>
    <cellStyle name="常规 5 2 3 7 2" xfId="41244" xr:uid="{00000000-0005-0000-0000-00001CA10000}"/>
    <cellStyle name="常规 5 2 3 7 3" xfId="41245" xr:uid="{00000000-0005-0000-0000-00001DA10000}"/>
    <cellStyle name="常规 5 2 3 8" xfId="41246" xr:uid="{00000000-0005-0000-0000-00001EA10000}"/>
    <cellStyle name="常规 5 2 3 8 2" xfId="41247" xr:uid="{00000000-0005-0000-0000-00001FA10000}"/>
    <cellStyle name="常规 5 2 4" xfId="41248" xr:uid="{00000000-0005-0000-0000-000020A10000}"/>
    <cellStyle name="常规 5 2 4 2" xfId="41249" xr:uid="{00000000-0005-0000-0000-000021A10000}"/>
    <cellStyle name="常规 5 2 4 2 2" xfId="41250" xr:uid="{00000000-0005-0000-0000-000022A10000}"/>
    <cellStyle name="常规 5 2 4 2 3" xfId="41251" xr:uid="{00000000-0005-0000-0000-000023A10000}"/>
    <cellStyle name="常规 5 2 4 2 4" xfId="41252" xr:uid="{00000000-0005-0000-0000-000024A10000}"/>
    <cellStyle name="常规 5 2 4 2 5" xfId="41253" xr:uid="{00000000-0005-0000-0000-000025A10000}"/>
    <cellStyle name="常规 5 2 4 2 5 2" xfId="41254" xr:uid="{00000000-0005-0000-0000-000026A10000}"/>
    <cellStyle name="常规 5 2 4 3" xfId="41255" xr:uid="{00000000-0005-0000-0000-000027A10000}"/>
    <cellStyle name="常规 5 2 4 3 2" xfId="41256" xr:uid="{00000000-0005-0000-0000-000028A10000}"/>
    <cellStyle name="常规 5 2 4 3 2 2" xfId="41257" xr:uid="{00000000-0005-0000-0000-000029A10000}"/>
    <cellStyle name="常规 5 2 4 4" xfId="41258" xr:uid="{00000000-0005-0000-0000-00002AA10000}"/>
    <cellStyle name="常规 5 2 4 4 2" xfId="41259" xr:uid="{00000000-0005-0000-0000-00002BA10000}"/>
    <cellStyle name="常规 5 2 4 4 2 2" xfId="41260" xr:uid="{00000000-0005-0000-0000-00002CA10000}"/>
    <cellStyle name="常规 5 2 4 5" xfId="41261" xr:uid="{00000000-0005-0000-0000-00002DA10000}"/>
    <cellStyle name="常规 5 2 4 5 2" xfId="41262" xr:uid="{00000000-0005-0000-0000-00002EA10000}"/>
    <cellStyle name="常规 5 2 4 5 3" xfId="41263" xr:uid="{00000000-0005-0000-0000-00002FA10000}"/>
    <cellStyle name="常规 5 2 4 6" xfId="41264" xr:uid="{00000000-0005-0000-0000-000030A10000}"/>
    <cellStyle name="常规 5 2 4 6 2" xfId="41265" xr:uid="{00000000-0005-0000-0000-000031A10000}"/>
    <cellStyle name="常规 5 2 4 7" xfId="41266" xr:uid="{00000000-0005-0000-0000-000032A10000}"/>
    <cellStyle name="常规 5 2 5" xfId="41267" xr:uid="{00000000-0005-0000-0000-000033A10000}"/>
    <cellStyle name="常规 5 2 5 2" xfId="41268" xr:uid="{00000000-0005-0000-0000-000034A10000}"/>
    <cellStyle name="常规 5 2 5 3" xfId="41269" xr:uid="{00000000-0005-0000-0000-000035A10000}"/>
    <cellStyle name="常规 5 2 5 4" xfId="41270" xr:uid="{00000000-0005-0000-0000-000036A10000}"/>
    <cellStyle name="常规 5 2 5 5" xfId="41271" xr:uid="{00000000-0005-0000-0000-000037A10000}"/>
    <cellStyle name="常规 5 2 5 5 2" xfId="41272" xr:uid="{00000000-0005-0000-0000-000038A10000}"/>
    <cellStyle name="常规 5 2 6" xfId="41273" xr:uid="{00000000-0005-0000-0000-000039A10000}"/>
    <cellStyle name="常规 5 2 6 2" xfId="41274" xr:uid="{00000000-0005-0000-0000-00003AA10000}"/>
    <cellStyle name="常规 5 2 6 2 2" xfId="41275" xr:uid="{00000000-0005-0000-0000-00003BA10000}"/>
    <cellStyle name="常规 5 2 7" xfId="41276" xr:uid="{00000000-0005-0000-0000-00003CA10000}"/>
    <cellStyle name="常规 5 2 7 2" xfId="41277" xr:uid="{00000000-0005-0000-0000-00003DA10000}"/>
    <cellStyle name="常规 5 2 7 2 2" xfId="41278" xr:uid="{00000000-0005-0000-0000-00003EA10000}"/>
    <cellStyle name="常规 5 2 8" xfId="41279" xr:uid="{00000000-0005-0000-0000-00003FA10000}"/>
    <cellStyle name="常规 5 2 8 2" xfId="41280" xr:uid="{00000000-0005-0000-0000-000040A10000}"/>
    <cellStyle name="常规 5 2 8 2 2" xfId="41281" xr:uid="{00000000-0005-0000-0000-000041A10000}"/>
    <cellStyle name="常规 5 2 9" xfId="41282" xr:uid="{00000000-0005-0000-0000-000042A10000}"/>
    <cellStyle name="常规 5 2 9 2" xfId="41283" xr:uid="{00000000-0005-0000-0000-000043A10000}"/>
    <cellStyle name="常规 5 2 9 3" xfId="41284" xr:uid="{00000000-0005-0000-0000-000044A10000}"/>
    <cellStyle name="常规 5 3" xfId="41285" xr:uid="{00000000-0005-0000-0000-000045A10000}"/>
    <cellStyle name="常规 5 3 2" xfId="41286" xr:uid="{00000000-0005-0000-0000-000046A10000}"/>
    <cellStyle name="常规 5 3 2 2" xfId="41287" xr:uid="{00000000-0005-0000-0000-000047A10000}"/>
    <cellStyle name="常规 5 3 2 2 2" xfId="41288" xr:uid="{00000000-0005-0000-0000-000048A10000}"/>
    <cellStyle name="常规 5 3 2 2 2 2" xfId="41289" xr:uid="{00000000-0005-0000-0000-000049A10000}"/>
    <cellStyle name="常规 5 3 2 3" xfId="41290" xr:uid="{00000000-0005-0000-0000-00004AA10000}"/>
    <cellStyle name="常规 5 3 2 3 2" xfId="41291" xr:uid="{00000000-0005-0000-0000-00004BA10000}"/>
    <cellStyle name="常规 5 3 2 3 2 2" xfId="41292" xr:uid="{00000000-0005-0000-0000-00004CA10000}"/>
    <cellStyle name="常规 5 3 2 4" xfId="41293" xr:uid="{00000000-0005-0000-0000-00004DA10000}"/>
    <cellStyle name="常规 5 3 2 4 2" xfId="41294" xr:uid="{00000000-0005-0000-0000-00004EA10000}"/>
    <cellStyle name="常规 5 3 2 4 2 2" xfId="41295" xr:uid="{00000000-0005-0000-0000-00004FA10000}"/>
    <cellStyle name="常规 5 3 2 5" xfId="41296" xr:uid="{00000000-0005-0000-0000-000050A10000}"/>
    <cellStyle name="常规 5 3 2 5 2" xfId="41297" xr:uid="{00000000-0005-0000-0000-000051A10000}"/>
    <cellStyle name="常规 5 3 2 5 3" xfId="41298" xr:uid="{00000000-0005-0000-0000-000052A10000}"/>
    <cellStyle name="常规 5 3 2 6" xfId="41299" xr:uid="{00000000-0005-0000-0000-000053A10000}"/>
    <cellStyle name="常规 5 3 3" xfId="41300" xr:uid="{00000000-0005-0000-0000-000054A10000}"/>
    <cellStyle name="常规 5 3 3 2" xfId="41301" xr:uid="{00000000-0005-0000-0000-000055A10000}"/>
    <cellStyle name="常规 5 3 3 2 2" xfId="41302" xr:uid="{00000000-0005-0000-0000-000056A10000}"/>
    <cellStyle name="常规 5 3 3 2 2 2" xfId="41303" xr:uid="{00000000-0005-0000-0000-000057A10000}"/>
    <cellStyle name="常规 5 3 3 3" xfId="41304" xr:uid="{00000000-0005-0000-0000-000058A10000}"/>
    <cellStyle name="常规 5 3 3 3 2" xfId="41305" xr:uid="{00000000-0005-0000-0000-000059A10000}"/>
    <cellStyle name="常规 5 3 3 3 2 2" xfId="41306" xr:uid="{00000000-0005-0000-0000-00005AA10000}"/>
    <cellStyle name="常规 5 3 3 4" xfId="41307" xr:uid="{00000000-0005-0000-0000-00005BA10000}"/>
    <cellStyle name="常规 5 3 3 4 2" xfId="41308" xr:uid="{00000000-0005-0000-0000-00005CA10000}"/>
    <cellStyle name="常规 5 3 3 5" xfId="41309" xr:uid="{00000000-0005-0000-0000-00005DA10000}"/>
    <cellStyle name="常规 5 3 4" xfId="41310" xr:uid="{00000000-0005-0000-0000-00005EA10000}"/>
    <cellStyle name="常规 5 3 4 2" xfId="41311" xr:uid="{00000000-0005-0000-0000-00005FA10000}"/>
    <cellStyle name="常规 5 3 4 2 2" xfId="41312" xr:uid="{00000000-0005-0000-0000-000060A10000}"/>
    <cellStyle name="常规 5 3 5" xfId="41313" xr:uid="{00000000-0005-0000-0000-000061A10000}"/>
    <cellStyle name="常规 5 3 5 2" xfId="41314" xr:uid="{00000000-0005-0000-0000-000062A10000}"/>
    <cellStyle name="常规 5 3 5 2 2" xfId="41315" xr:uid="{00000000-0005-0000-0000-000063A10000}"/>
    <cellStyle name="常规 5 3 6" xfId="41316" xr:uid="{00000000-0005-0000-0000-000064A10000}"/>
    <cellStyle name="常规 5 3 7" xfId="41317" xr:uid="{00000000-0005-0000-0000-000065A10000}"/>
    <cellStyle name="常规 5 3 7 2" xfId="41318" xr:uid="{00000000-0005-0000-0000-000066A10000}"/>
    <cellStyle name="常规 5 3 7 3" xfId="41319" xr:uid="{00000000-0005-0000-0000-000067A10000}"/>
    <cellStyle name="常规 5 3 8" xfId="41320" xr:uid="{00000000-0005-0000-0000-000068A10000}"/>
    <cellStyle name="常规 5 3 8 2" xfId="41321" xr:uid="{00000000-0005-0000-0000-000069A10000}"/>
    <cellStyle name="常规 5 4" xfId="41322" xr:uid="{00000000-0005-0000-0000-00006AA10000}"/>
    <cellStyle name="常规 5 4 2" xfId="41323" xr:uid="{00000000-0005-0000-0000-00006BA10000}"/>
    <cellStyle name="常规 5 4 2 2" xfId="41324" xr:uid="{00000000-0005-0000-0000-00006CA10000}"/>
    <cellStyle name="常规 5 4 2 2 2" xfId="41325" xr:uid="{00000000-0005-0000-0000-00006DA10000}"/>
    <cellStyle name="常规 5 4 2 2 2 2" xfId="41326" xr:uid="{00000000-0005-0000-0000-00006EA10000}"/>
    <cellStyle name="常规 5 4 2 3" xfId="41327" xr:uid="{00000000-0005-0000-0000-00006FA10000}"/>
    <cellStyle name="常规 5 4 2 3 2" xfId="41328" xr:uid="{00000000-0005-0000-0000-000070A10000}"/>
    <cellStyle name="常规 5 4 2 3 2 2" xfId="41329" xr:uid="{00000000-0005-0000-0000-000071A10000}"/>
    <cellStyle name="常规 5 4 2 4" xfId="41330" xr:uid="{00000000-0005-0000-0000-000072A10000}"/>
    <cellStyle name="常规 5 4 2 4 2" xfId="41331" xr:uid="{00000000-0005-0000-0000-000073A10000}"/>
    <cellStyle name="常规 5 4 2 4 2 2" xfId="41332" xr:uid="{00000000-0005-0000-0000-000074A10000}"/>
    <cellStyle name="常规 5 4 2 5" xfId="41333" xr:uid="{00000000-0005-0000-0000-000075A10000}"/>
    <cellStyle name="常规 5 4 2 5 2" xfId="41334" xr:uid="{00000000-0005-0000-0000-000076A10000}"/>
    <cellStyle name="常规 5 4 2 5 3" xfId="41335" xr:uid="{00000000-0005-0000-0000-000077A10000}"/>
    <cellStyle name="常规 5 4 2 6" xfId="41336" xr:uid="{00000000-0005-0000-0000-000078A10000}"/>
    <cellStyle name="常规 5 4 3" xfId="41337" xr:uid="{00000000-0005-0000-0000-000079A10000}"/>
    <cellStyle name="常规 5 4 3 2" xfId="41338" xr:uid="{00000000-0005-0000-0000-00007AA10000}"/>
    <cellStyle name="常规 5 4 3 2 2" xfId="41339" xr:uid="{00000000-0005-0000-0000-00007BA10000}"/>
    <cellStyle name="常规 5 4 4" xfId="41340" xr:uid="{00000000-0005-0000-0000-00007CA10000}"/>
    <cellStyle name="常规 5 4 4 2" xfId="41341" xr:uid="{00000000-0005-0000-0000-00007DA10000}"/>
    <cellStyle name="常规 5 4 4 2 2" xfId="41342" xr:uid="{00000000-0005-0000-0000-00007EA10000}"/>
    <cellStyle name="常规 5 4 5" xfId="41343" xr:uid="{00000000-0005-0000-0000-00007FA10000}"/>
    <cellStyle name="常规 5 4 5 2" xfId="41344" xr:uid="{00000000-0005-0000-0000-000080A10000}"/>
    <cellStyle name="常规 5 4 5 2 2" xfId="41345" xr:uid="{00000000-0005-0000-0000-000081A10000}"/>
    <cellStyle name="常规 5 4 6" xfId="41346" xr:uid="{00000000-0005-0000-0000-000082A10000}"/>
    <cellStyle name="常规 5 4 7" xfId="41347" xr:uid="{00000000-0005-0000-0000-000083A10000}"/>
    <cellStyle name="常规 5 4 7 2" xfId="41348" xr:uid="{00000000-0005-0000-0000-000084A10000}"/>
    <cellStyle name="常规 5 4 7 3" xfId="41349" xr:uid="{00000000-0005-0000-0000-000085A10000}"/>
    <cellStyle name="常规 5 4 8" xfId="41350" xr:uid="{00000000-0005-0000-0000-000086A10000}"/>
    <cellStyle name="常规 5 4 8 2" xfId="41351" xr:uid="{00000000-0005-0000-0000-000087A10000}"/>
    <cellStyle name="常规 5 5" xfId="41352" xr:uid="{00000000-0005-0000-0000-000088A10000}"/>
    <cellStyle name="常规 5 5 2" xfId="41353" xr:uid="{00000000-0005-0000-0000-000089A10000}"/>
    <cellStyle name="常规 5 5 2 2" xfId="41354" xr:uid="{00000000-0005-0000-0000-00008AA10000}"/>
    <cellStyle name="常规 5 5 2 3" xfId="41355" xr:uid="{00000000-0005-0000-0000-00008BA10000}"/>
    <cellStyle name="常规 5 5 2 3 2" xfId="41356" xr:uid="{00000000-0005-0000-0000-00008CA10000}"/>
    <cellStyle name="常规 5 5 3" xfId="41357" xr:uid="{00000000-0005-0000-0000-00008DA10000}"/>
    <cellStyle name="常规 5 5 3 2" xfId="41358" xr:uid="{00000000-0005-0000-0000-00008EA10000}"/>
    <cellStyle name="常规 5 5 3 2 2" xfId="41359" xr:uid="{00000000-0005-0000-0000-00008FA10000}"/>
    <cellStyle name="常规 5 5 4" xfId="41360" xr:uid="{00000000-0005-0000-0000-000090A10000}"/>
    <cellStyle name="常规 5 5 4 2" xfId="41361" xr:uid="{00000000-0005-0000-0000-000091A10000}"/>
    <cellStyle name="常规 5 5 4 2 2" xfId="41362" xr:uid="{00000000-0005-0000-0000-000092A10000}"/>
    <cellStyle name="常规 5 5 5" xfId="41363" xr:uid="{00000000-0005-0000-0000-000093A10000}"/>
    <cellStyle name="常规 5 5 5 2" xfId="41364" xr:uid="{00000000-0005-0000-0000-000094A10000}"/>
    <cellStyle name="常规 5 5 6" xfId="41365" xr:uid="{00000000-0005-0000-0000-000095A10000}"/>
    <cellStyle name="常规 5 6" xfId="41366" xr:uid="{00000000-0005-0000-0000-000096A10000}"/>
    <cellStyle name="常规 5 6 2" xfId="41367" xr:uid="{00000000-0005-0000-0000-000097A10000}"/>
    <cellStyle name="常规 5 6 2 2" xfId="41368" xr:uid="{00000000-0005-0000-0000-000098A10000}"/>
    <cellStyle name="常规 5 6 3" xfId="41369" xr:uid="{00000000-0005-0000-0000-000099A10000}"/>
    <cellStyle name="常规 5 6 4" xfId="41370" xr:uid="{00000000-0005-0000-0000-00009AA10000}"/>
    <cellStyle name="常规 5 6 5" xfId="41371" xr:uid="{00000000-0005-0000-0000-00009BA10000}"/>
    <cellStyle name="常规 5 6 5 2" xfId="41372" xr:uid="{00000000-0005-0000-0000-00009CA10000}"/>
    <cellStyle name="常规 5 6 6" xfId="41373" xr:uid="{00000000-0005-0000-0000-00009DA10000}"/>
    <cellStyle name="常规 5 7" xfId="41374" xr:uid="{00000000-0005-0000-0000-00009EA10000}"/>
    <cellStyle name="常规 5 7 2" xfId="41375" xr:uid="{00000000-0005-0000-0000-00009FA10000}"/>
    <cellStyle name="常规 5 7 2 2" xfId="41376" xr:uid="{00000000-0005-0000-0000-0000A0A10000}"/>
    <cellStyle name="常规 5 7 2 2 2" xfId="41377" xr:uid="{00000000-0005-0000-0000-0000A1A10000}"/>
    <cellStyle name="常规 5 7 2 2 2 2" xfId="41378" xr:uid="{00000000-0005-0000-0000-0000A2A10000}"/>
    <cellStyle name="常规 5 7 2 3" xfId="41379" xr:uid="{00000000-0005-0000-0000-0000A3A10000}"/>
    <cellStyle name="常规 5 7 2 3 2" xfId="41380" xr:uid="{00000000-0005-0000-0000-0000A4A10000}"/>
    <cellStyle name="常规 5 7 2 4" xfId="41381" xr:uid="{00000000-0005-0000-0000-0000A5A10000}"/>
    <cellStyle name="常规 5 7 2 4 2" xfId="41382" xr:uid="{00000000-0005-0000-0000-0000A6A10000}"/>
    <cellStyle name="常规 5 7 2 5" xfId="41383" xr:uid="{00000000-0005-0000-0000-0000A7A10000}"/>
    <cellStyle name="常规 5 7 3" xfId="41384" xr:uid="{00000000-0005-0000-0000-0000A8A10000}"/>
    <cellStyle name="常规 5 7 4" xfId="41385" xr:uid="{00000000-0005-0000-0000-0000A9A10000}"/>
    <cellStyle name="常规 5 7 4 2" xfId="41386" xr:uid="{00000000-0005-0000-0000-0000AAA10000}"/>
    <cellStyle name="常规 5 7 4 3" xfId="41387" xr:uid="{00000000-0005-0000-0000-0000ABA10000}"/>
    <cellStyle name="常规 5 7 5" xfId="41388" xr:uid="{00000000-0005-0000-0000-0000ACA10000}"/>
    <cellStyle name="常规 5 7 5 2" xfId="41389" xr:uid="{00000000-0005-0000-0000-0000ADA10000}"/>
    <cellStyle name="常规 5 8" xfId="41390" xr:uid="{00000000-0005-0000-0000-0000AEA10000}"/>
    <cellStyle name="常规 5 8 2" xfId="41391" xr:uid="{00000000-0005-0000-0000-0000AFA10000}"/>
    <cellStyle name="常规 5 8 2 2" xfId="41392" xr:uid="{00000000-0005-0000-0000-0000B0A10000}"/>
    <cellStyle name="常规 5 8 2 2 2" xfId="41393" xr:uid="{00000000-0005-0000-0000-0000B1A10000}"/>
    <cellStyle name="常规 5 8 2 2 2 2" xfId="41394" xr:uid="{00000000-0005-0000-0000-0000B2A10000}"/>
    <cellStyle name="常规 5 8 2 3" xfId="41395" xr:uid="{00000000-0005-0000-0000-0000B3A10000}"/>
    <cellStyle name="常规 5 8 2 3 2" xfId="41396" xr:uid="{00000000-0005-0000-0000-0000B4A10000}"/>
    <cellStyle name="常规 5 8 2 4" xfId="41397" xr:uid="{00000000-0005-0000-0000-0000B5A10000}"/>
    <cellStyle name="常规 5 8 2 4 2" xfId="41398" xr:uid="{00000000-0005-0000-0000-0000B6A10000}"/>
    <cellStyle name="常规 5 8 2 5" xfId="41399" xr:uid="{00000000-0005-0000-0000-0000B7A10000}"/>
    <cellStyle name="常规 5 8 3" xfId="41400" xr:uid="{00000000-0005-0000-0000-0000B8A10000}"/>
    <cellStyle name="常规 5 8 3 2" xfId="41401" xr:uid="{00000000-0005-0000-0000-0000B9A10000}"/>
    <cellStyle name="常规 5 8 3 2 2" xfId="41402" xr:uid="{00000000-0005-0000-0000-0000BAA10000}"/>
    <cellStyle name="常规 5 8 4" xfId="41403" xr:uid="{00000000-0005-0000-0000-0000BBA10000}"/>
    <cellStyle name="常规 5 8 4 2" xfId="41404" xr:uid="{00000000-0005-0000-0000-0000BCA10000}"/>
    <cellStyle name="常规 5 8 4 2 2" xfId="41405" xr:uid="{00000000-0005-0000-0000-0000BDA10000}"/>
    <cellStyle name="常规 5 8 5" xfId="41406" xr:uid="{00000000-0005-0000-0000-0000BEA10000}"/>
    <cellStyle name="常规 5 8 5 2" xfId="41407" xr:uid="{00000000-0005-0000-0000-0000BFA10000}"/>
    <cellStyle name="常规 5 8 6" xfId="41408" xr:uid="{00000000-0005-0000-0000-0000C0A10000}"/>
    <cellStyle name="常规 5 9" xfId="41409" xr:uid="{00000000-0005-0000-0000-0000C1A10000}"/>
    <cellStyle name="常规 5 9 2" xfId="41410" xr:uid="{00000000-0005-0000-0000-0000C2A10000}"/>
    <cellStyle name="常规 5 9 2 2" xfId="41411" xr:uid="{00000000-0005-0000-0000-0000C3A10000}"/>
    <cellStyle name="常规 5 9 2 2 2" xfId="41412" xr:uid="{00000000-0005-0000-0000-0000C4A10000}"/>
    <cellStyle name="常规 5 9 2 2 2 2" xfId="41413" xr:uid="{00000000-0005-0000-0000-0000C5A10000}"/>
    <cellStyle name="常规 5 9 2 3" xfId="41414" xr:uid="{00000000-0005-0000-0000-0000C6A10000}"/>
    <cellStyle name="常规 5 9 2 3 2" xfId="41415" xr:uid="{00000000-0005-0000-0000-0000C7A10000}"/>
    <cellStyle name="常规 5 9 2 4" xfId="41416" xr:uid="{00000000-0005-0000-0000-0000C8A10000}"/>
    <cellStyle name="常规 5 9 2 4 2" xfId="41417" xr:uid="{00000000-0005-0000-0000-0000C9A10000}"/>
    <cellStyle name="常规 5 9 2 5" xfId="41418" xr:uid="{00000000-0005-0000-0000-0000CAA10000}"/>
    <cellStyle name="常规 5 9 3" xfId="41419" xr:uid="{00000000-0005-0000-0000-0000CBA10000}"/>
    <cellStyle name="常规 5 9 3 2" xfId="41420" xr:uid="{00000000-0005-0000-0000-0000CCA10000}"/>
    <cellStyle name="常规 5 9 3 2 2" xfId="41421" xr:uid="{00000000-0005-0000-0000-0000CDA10000}"/>
    <cellStyle name="常规 5 9 4" xfId="41422" xr:uid="{00000000-0005-0000-0000-0000CEA10000}"/>
    <cellStyle name="常规 5 9 4 2" xfId="41423" xr:uid="{00000000-0005-0000-0000-0000CFA10000}"/>
    <cellStyle name="常规 5 9 5" xfId="41424" xr:uid="{00000000-0005-0000-0000-0000D0A10000}"/>
    <cellStyle name="常规 5 9 5 2" xfId="41425" xr:uid="{00000000-0005-0000-0000-0000D1A10000}"/>
    <cellStyle name="常规 5 9 6" xfId="41426" xr:uid="{00000000-0005-0000-0000-0000D2A10000}"/>
    <cellStyle name="常规 5_Profit Statement  072610" xfId="41427" xr:uid="{00000000-0005-0000-0000-0000D3A10000}"/>
    <cellStyle name="常规 6" xfId="41428" xr:uid="{00000000-0005-0000-0000-0000D4A10000}"/>
    <cellStyle name="常规 6 10" xfId="41429" xr:uid="{00000000-0005-0000-0000-0000D5A10000}"/>
    <cellStyle name="常规 6 10 2" xfId="41430" xr:uid="{00000000-0005-0000-0000-0000D6A10000}"/>
    <cellStyle name="常规 6 2" xfId="41431" xr:uid="{00000000-0005-0000-0000-0000D7A10000}"/>
    <cellStyle name="常规 6 2 10" xfId="41432" xr:uid="{00000000-0005-0000-0000-0000D8A10000}"/>
    <cellStyle name="常规 6 2 10 2" xfId="41433" xr:uid="{00000000-0005-0000-0000-0000D9A10000}"/>
    <cellStyle name="常规 6 2 2" xfId="41434" xr:uid="{00000000-0005-0000-0000-0000DAA10000}"/>
    <cellStyle name="常规 6 2 2 2" xfId="41435" xr:uid="{00000000-0005-0000-0000-0000DBA10000}"/>
    <cellStyle name="常规 6 2 2 2 2" xfId="41436" xr:uid="{00000000-0005-0000-0000-0000DCA10000}"/>
    <cellStyle name="常规 6 2 2 2 2 2" xfId="41437" xr:uid="{00000000-0005-0000-0000-0000DDA10000}"/>
    <cellStyle name="常规 6 2 2 2 2 3" xfId="41438" xr:uid="{00000000-0005-0000-0000-0000DEA10000}"/>
    <cellStyle name="常规 6 2 2 2 2 4" xfId="41439" xr:uid="{00000000-0005-0000-0000-0000DFA10000}"/>
    <cellStyle name="常规 6 2 2 2 2 4 2" xfId="41440" xr:uid="{00000000-0005-0000-0000-0000E0A10000}"/>
    <cellStyle name="常规 6 2 2 2 2 4 3" xfId="41441" xr:uid="{00000000-0005-0000-0000-0000E1A10000}"/>
    <cellStyle name="常规 6 2 2 2 2 5" xfId="41442" xr:uid="{00000000-0005-0000-0000-0000E2A10000}"/>
    <cellStyle name="常规 6 2 2 2 2 5 2" xfId="41443" xr:uid="{00000000-0005-0000-0000-0000E3A10000}"/>
    <cellStyle name="常规 6 2 2 2 3" xfId="41444" xr:uid="{00000000-0005-0000-0000-0000E4A10000}"/>
    <cellStyle name="常规 6 2 2 2 3 2" xfId="41445" xr:uid="{00000000-0005-0000-0000-0000E5A10000}"/>
    <cellStyle name="常规 6 2 2 2 3 2 2" xfId="41446" xr:uid="{00000000-0005-0000-0000-0000E6A10000}"/>
    <cellStyle name="常规 6 2 2 2 3 2 2 2" xfId="41447" xr:uid="{00000000-0005-0000-0000-0000E7A10000}"/>
    <cellStyle name="常规 6 2 2 2 3 3" xfId="41448" xr:uid="{00000000-0005-0000-0000-0000E8A10000}"/>
    <cellStyle name="常规 6 2 2 2 3 3 2" xfId="41449" xr:uid="{00000000-0005-0000-0000-0000E9A10000}"/>
    <cellStyle name="常规 6 2 2 2 3 3 2 2" xfId="41450" xr:uid="{00000000-0005-0000-0000-0000EAA10000}"/>
    <cellStyle name="常规 6 2 2 2 3 4" xfId="41451" xr:uid="{00000000-0005-0000-0000-0000EBA10000}"/>
    <cellStyle name="常规 6 2 2 2 3 4 2" xfId="41452" xr:uid="{00000000-0005-0000-0000-0000ECA10000}"/>
    <cellStyle name="常规 6 2 2 2 3 5" xfId="41453" xr:uid="{00000000-0005-0000-0000-0000EDA10000}"/>
    <cellStyle name="常规 6 2 2 2 4" xfId="41454" xr:uid="{00000000-0005-0000-0000-0000EEA10000}"/>
    <cellStyle name="常规 6 2 2 2 5" xfId="41455" xr:uid="{00000000-0005-0000-0000-0000EFA10000}"/>
    <cellStyle name="常规 6 2 2 2 6" xfId="41456" xr:uid="{00000000-0005-0000-0000-0000F0A10000}"/>
    <cellStyle name="常规 6 2 2 2 7" xfId="41457" xr:uid="{00000000-0005-0000-0000-0000F1A10000}"/>
    <cellStyle name="常规 6 2 2 2 7 2" xfId="41458" xr:uid="{00000000-0005-0000-0000-0000F2A10000}"/>
    <cellStyle name="常规 6 2 2 2 7 3" xfId="41459" xr:uid="{00000000-0005-0000-0000-0000F3A10000}"/>
    <cellStyle name="常规 6 2 2 2 8" xfId="41460" xr:uid="{00000000-0005-0000-0000-0000F4A10000}"/>
    <cellStyle name="常规 6 2 2 2 8 2" xfId="41461" xr:uid="{00000000-0005-0000-0000-0000F5A10000}"/>
    <cellStyle name="常规 6 2 2 3" xfId="41462" xr:uid="{00000000-0005-0000-0000-0000F6A10000}"/>
    <cellStyle name="常规 6 2 2 3 2" xfId="41463" xr:uid="{00000000-0005-0000-0000-0000F7A10000}"/>
    <cellStyle name="常规 6 2 2 3 3" xfId="41464" xr:uid="{00000000-0005-0000-0000-0000F8A10000}"/>
    <cellStyle name="常规 6 2 2 3 4" xfId="41465" xr:uid="{00000000-0005-0000-0000-0000F9A10000}"/>
    <cellStyle name="常规 6 2 2 3 4 2" xfId="41466" xr:uid="{00000000-0005-0000-0000-0000FAA10000}"/>
    <cellStyle name="常规 6 2 2 3 4 3" xfId="41467" xr:uid="{00000000-0005-0000-0000-0000FBA10000}"/>
    <cellStyle name="常规 6 2 2 3 5" xfId="41468" xr:uid="{00000000-0005-0000-0000-0000FCA10000}"/>
    <cellStyle name="常规 6 2 2 3 5 2" xfId="41469" xr:uid="{00000000-0005-0000-0000-0000FDA10000}"/>
    <cellStyle name="常规 6 2 2 4" xfId="41470" xr:uid="{00000000-0005-0000-0000-0000FEA10000}"/>
    <cellStyle name="常规 6 2 2 4 2" xfId="41471" xr:uid="{00000000-0005-0000-0000-0000FFA10000}"/>
    <cellStyle name="常规 6 2 2 4 2 2" xfId="41472" xr:uid="{00000000-0005-0000-0000-000000A20000}"/>
    <cellStyle name="常规 6 2 2 5" xfId="41473" xr:uid="{00000000-0005-0000-0000-000001A20000}"/>
    <cellStyle name="常规 6 2 2 6" xfId="41474" xr:uid="{00000000-0005-0000-0000-000002A20000}"/>
    <cellStyle name="常规 6 2 2 7" xfId="41475" xr:uid="{00000000-0005-0000-0000-000003A20000}"/>
    <cellStyle name="常规 6 2 2 8" xfId="41476" xr:uid="{00000000-0005-0000-0000-000004A20000}"/>
    <cellStyle name="常规 6 2 2 8 2" xfId="41477" xr:uid="{00000000-0005-0000-0000-000005A20000}"/>
    <cellStyle name="常规 6 2 2 8 3" xfId="41478" xr:uid="{00000000-0005-0000-0000-000006A20000}"/>
    <cellStyle name="常规 6 2 2 9" xfId="41479" xr:uid="{00000000-0005-0000-0000-000007A20000}"/>
    <cellStyle name="常规 6 2 2 9 2" xfId="41480" xr:uid="{00000000-0005-0000-0000-000008A20000}"/>
    <cellStyle name="常规 6 2 3" xfId="41481" xr:uid="{00000000-0005-0000-0000-000009A20000}"/>
    <cellStyle name="常规 6 2 3 2" xfId="41482" xr:uid="{00000000-0005-0000-0000-00000AA20000}"/>
    <cellStyle name="常规 6 2 3 2 2" xfId="41483" xr:uid="{00000000-0005-0000-0000-00000BA20000}"/>
    <cellStyle name="常规 6 2 3 2 3" xfId="41484" xr:uid="{00000000-0005-0000-0000-00000CA20000}"/>
    <cellStyle name="常规 6 2 3 2 4" xfId="41485" xr:uid="{00000000-0005-0000-0000-00000DA20000}"/>
    <cellStyle name="常规 6 2 3 2 4 2" xfId="41486" xr:uid="{00000000-0005-0000-0000-00000EA20000}"/>
    <cellStyle name="常规 6 2 3 2 4 3" xfId="41487" xr:uid="{00000000-0005-0000-0000-00000FA20000}"/>
    <cellStyle name="常规 6 2 3 2 5" xfId="41488" xr:uid="{00000000-0005-0000-0000-000010A20000}"/>
    <cellStyle name="常规 6 2 3 2 5 2" xfId="41489" xr:uid="{00000000-0005-0000-0000-000011A20000}"/>
    <cellStyle name="常规 6 2 3 3" xfId="41490" xr:uid="{00000000-0005-0000-0000-000012A20000}"/>
    <cellStyle name="常规 6 2 3 3 2" xfId="41491" xr:uid="{00000000-0005-0000-0000-000013A20000}"/>
    <cellStyle name="常规 6 2 3 3 2 2" xfId="41492" xr:uid="{00000000-0005-0000-0000-000014A20000}"/>
    <cellStyle name="常规 6 2 3 3 2 2 2" xfId="41493" xr:uid="{00000000-0005-0000-0000-000015A20000}"/>
    <cellStyle name="常规 6 2 3 3 3" xfId="41494" xr:uid="{00000000-0005-0000-0000-000016A20000}"/>
    <cellStyle name="常规 6 2 3 3 3 2" xfId="41495" xr:uid="{00000000-0005-0000-0000-000017A20000}"/>
    <cellStyle name="常规 6 2 3 3 3 2 2" xfId="41496" xr:uid="{00000000-0005-0000-0000-000018A20000}"/>
    <cellStyle name="常规 6 2 3 3 4" xfId="41497" xr:uid="{00000000-0005-0000-0000-000019A20000}"/>
    <cellStyle name="常规 6 2 3 3 4 2" xfId="41498" xr:uid="{00000000-0005-0000-0000-00001AA20000}"/>
    <cellStyle name="常规 6 2 3 3 5" xfId="41499" xr:uid="{00000000-0005-0000-0000-00001BA20000}"/>
    <cellStyle name="常规 6 2 3 4" xfId="41500" xr:uid="{00000000-0005-0000-0000-00001CA20000}"/>
    <cellStyle name="常规 6 2 3 5" xfId="41501" xr:uid="{00000000-0005-0000-0000-00001DA20000}"/>
    <cellStyle name="常规 6 2 3 6" xfId="41502" xr:uid="{00000000-0005-0000-0000-00001EA20000}"/>
    <cellStyle name="常规 6 2 3 7" xfId="41503" xr:uid="{00000000-0005-0000-0000-00001FA20000}"/>
    <cellStyle name="常规 6 2 3 7 2" xfId="41504" xr:uid="{00000000-0005-0000-0000-000020A20000}"/>
    <cellStyle name="常规 6 2 3 7 3" xfId="41505" xr:uid="{00000000-0005-0000-0000-000021A20000}"/>
    <cellStyle name="常规 6 2 3 8" xfId="41506" xr:uid="{00000000-0005-0000-0000-000022A20000}"/>
    <cellStyle name="常规 6 2 3 8 2" xfId="41507" xr:uid="{00000000-0005-0000-0000-000023A20000}"/>
    <cellStyle name="常规 6 2 4" xfId="41508" xr:uid="{00000000-0005-0000-0000-000024A20000}"/>
    <cellStyle name="常规 6 2 4 2" xfId="41509" xr:uid="{00000000-0005-0000-0000-000025A20000}"/>
    <cellStyle name="常规 6 2 4 3" xfId="41510" xr:uid="{00000000-0005-0000-0000-000026A20000}"/>
    <cellStyle name="常规 6 2 4 4" xfId="41511" xr:uid="{00000000-0005-0000-0000-000027A20000}"/>
    <cellStyle name="常规 6 2 4 4 2" xfId="41512" xr:uid="{00000000-0005-0000-0000-000028A20000}"/>
    <cellStyle name="常规 6 2 4 4 3" xfId="41513" xr:uid="{00000000-0005-0000-0000-000029A20000}"/>
    <cellStyle name="常规 6 2 4 5" xfId="41514" xr:uid="{00000000-0005-0000-0000-00002AA20000}"/>
    <cellStyle name="常规 6 2 4 5 2" xfId="41515" xr:uid="{00000000-0005-0000-0000-00002BA20000}"/>
    <cellStyle name="常规 6 2 5" xfId="41516" xr:uid="{00000000-0005-0000-0000-00002CA20000}"/>
    <cellStyle name="常规 6 2 5 2" xfId="41517" xr:uid="{00000000-0005-0000-0000-00002DA20000}"/>
    <cellStyle name="常规 6 2 5 2 2" xfId="41518" xr:uid="{00000000-0005-0000-0000-00002EA20000}"/>
    <cellStyle name="常规 6 2 6" xfId="41519" xr:uid="{00000000-0005-0000-0000-00002FA20000}"/>
    <cellStyle name="常规 6 2 7" xfId="41520" xr:uid="{00000000-0005-0000-0000-000030A20000}"/>
    <cellStyle name="常规 6 2 8" xfId="41521" xr:uid="{00000000-0005-0000-0000-000031A20000}"/>
    <cellStyle name="常规 6 2 9" xfId="41522" xr:uid="{00000000-0005-0000-0000-000032A20000}"/>
    <cellStyle name="常规 6 2 9 2" xfId="41523" xr:uid="{00000000-0005-0000-0000-000033A20000}"/>
    <cellStyle name="常规 6 2 9 3" xfId="41524" xr:uid="{00000000-0005-0000-0000-000034A20000}"/>
    <cellStyle name="常规 6 3" xfId="41525" xr:uid="{00000000-0005-0000-0000-000035A20000}"/>
    <cellStyle name="常规 6 3 2" xfId="41526" xr:uid="{00000000-0005-0000-0000-000036A20000}"/>
    <cellStyle name="常规 6 3 2 2" xfId="41527" xr:uid="{00000000-0005-0000-0000-000037A20000}"/>
    <cellStyle name="常规 6 3 2 2 2" xfId="41528" xr:uid="{00000000-0005-0000-0000-000038A20000}"/>
    <cellStyle name="常规 6 3 2 2 3" xfId="41529" xr:uid="{00000000-0005-0000-0000-000039A20000}"/>
    <cellStyle name="常规 6 3 2 2 4" xfId="41530" xr:uid="{00000000-0005-0000-0000-00003AA20000}"/>
    <cellStyle name="常规 6 3 2 2 4 2" xfId="41531" xr:uid="{00000000-0005-0000-0000-00003BA20000}"/>
    <cellStyle name="常规 6 3 2 3" xfId="41532" xr:uid="{00000000-0005-0000-0000-00003CA20000}"/>
    <cellStyle name="常规 6 3 2 3 2" xfId="41533" xr:uid="{00000000-0005-0000-0000-00003DA20000}"/>
    <cellStyle name="常规 6 3 2 3 2 2" xfId="41534" xr:uid="{00000000-0005-0000-0000-00003EA20000}"/>
    <cellStyle name="常规 6 3 2 4" xfId="41535" xr:uid="{00000000-0005-0000-0000-00003FA20000}"/>
    <cellStyle name="常规 6 3 2 4 2" xfId="41536" xr:uid="{00000000-0005-0000-0000-000040A20000}"/>
    <cellStyle name="常规 6 3 2 4 2 2" xfId="41537" xr:uid="{00000000-0005-0000-0000-000041A20000}"/>
    <cellStyle name="常规 6 3 2 5" xfId="41538" xr:uid="{00000000-0005-0000-0000-000042A20000}"/>
    <cellStyle name="常规 6 3 2 5 2" xfId="41539" xr:uid="{00000000-0005-0000-0000-000043A20000}"/>
    <cellStyle name="常规 6 3 2 5 3" xfId="41540" xr:uid="{00000000-0005-0000-0000-000044A20000}"/>
    <cellStyle name="常规 6 3 2 6" xfId="41541" xr:uid="{00000000-0005-0000-0000-000045A20000}"/>
    <cellStyle name="常规 6 3 2 7" xfId="41542" xr:uid="{00000000-0005-0000-0000-000046A20000}"/>
    <cellStyle name="常规 6 3 2 7 2" xfId="41543" xr:uid="{00000000-0005-0000-0000-000047A20000}"/>
    <cellStyle name="常规 6 3 2 8" xfId="41544" xr:uid="{00000000-0005-0000-0000-000048A20000}"/>
    <cellStyle name="常规 6 3 3" xfId="41545" xr:uid="{00000000-0005-0000-0000-000049A20000}"/>
    <cellStyle name="常规 6 3 3 2" xfId="41546" xr:uid="{00000000-0005-0000-0000-00004AA20000}"/>
    <cellStyle name="常规 6 3 3 2 2" xfId="41547" xr:uid="{00000000-0005-0000-0000-00004BA20000}"/>
    <cellStyle name="常规 6 3 3 2 2 2" xfId="41548" xr:uid="{00000000-0005-0000-0000-00004CA20000}"/>
    <cellStyle name="常规 6 3 3 2 3" xfId="41549" xr:uid="{00000000-0005-0000-0000-00004DA20000}"/>
    <cellStyle name="常规 6 3 3 3" xfId="41550" xr:uid="{00000000-0005-0000-0000-00004EA20000}"/>
    <cellStyle name="常规 6 3 3 3 2" xfId="41551" xr:uid="{00000000-0005-0000-0000-00004FA20000}"/>
    <cellStyle name="常规 6 3 3 3 2 2" xfId="41552" xr:uid="{00000000-0005-0000-0000-000050A20000}"/>
    <cellStyle name="常规 6 3 3 4" xfId="41553" xr:uid="{00000000-0005-0000-0000-000051A20000}"/>
    <cellStyle name="常规 6 3 3 4 2" xfId="41554" xr:uid="{00000000-0005-0000-0000-000052A20000}"/>
    <cellStyle name="常规 6 3 3 4 3" xfId="41555" xr:uid="{00000000-0005-0000-0000-000053A20000}"/>
    <cellStyle name="常规 6 3 3 5" xfId="41556" xr:uid="{00000000-0005-0000-0000-000054A20000}"/>
    <cellStyle name="常规 6 3 3 5 2" xfId="41557" xr:uid="{00000000-0005-0000-0000-000055A20000}"/>
    <cellStyle name="常规 6 3 4" xfId="41558" xr:uid="{00000000-0005-0000-0000-000056A20000}"/>
    <cellStyle name="常规 6 3 4 2" xfId="41559" xr:uid="{00000000-0005-0000-0000-000057A20000}"/>
    <cellStyle name="常规 6 3 4 2 2" xfId="41560" xr:uid="{00000000-0005-0000-0000-000058A20000}"/>
    <cellStyle name="常规 6 3 5" xfId="41561" xr:uid="{00000000-0005-0000-0000-000059A20000}"/>
    <cellStyle name="常规 6 3 5 2" xfId="41562" xr:uid="{00000000-0005-0000-0000-00005AA20000}"/>
    <cellStyle name="常规 6 3 5 2 2" xfId="41563" xr:uid="{00000000-0005-0000-0000-00005BA20000}"/>
    <cellStyle name="常规 6 3 6" xfId="41564" xr:uid="{00000000-0005-0000-0000-00005CA20000}"/>
    <cellStyle name="常规 6 3 6 2" xfId="41565" xr:uid="{00000000-0005-0000-0000-00005DA20000}"/>
    <cellStyle name="常规 6 3 6 2 2" xfId="41566" xr:uid="{00000000-0005-0000-0000-00005EA20000}"/>
    <cellStyle name="常规 6 3 7" xfId="41567" xr:uid="{00000000-0005-0000-0000-00005FA20000}"/>
    <cellStyle name="常规 6 3 7 2" xfId="41568" xr:uid="{00000000-0005-0000-0000-000060A20000}"/>
    <cellStyle name="常规 6 3 7 2 2" xfId="41569" xr:uid="{00000000-0005-0000-0000-000061A20000}"/>
    <cellStyle name="常规 6 3 8" xfId="41570" xr:uid="{00000000-0005-0000-0000-000062A20000}"/>
    <cellStyle name="常规 6 3 8 2" xfId="41571" xr:uid="{00000000-0005-0000-0000-000063A20000}"/>
    <cellStyle name="常规 6 3 8 3" xfId="41572" xr:uid="{00000000-0005-0000-0000-000064A20000}"/>
    <cellStyle name="常规 6 3 9" xfId="41573" xr:uid="{00000000-0005-0000-0000-000065A20000}"/>
    <cellStyle name="常规 6 4" xfId="41574" xr:uid="{00000000-0005-0000-0000-000066A20000}"/>
    <cellStyle name="常规 6 4 2" xfId="41575" xr:uid="{00000000-0005-0000-0000-000067A20000}"/>
    <cellStyle name="常规 6 4 2 2" xfId="41576" xr:uid="{00000000-0005-0000-0000-000068A20000}"/>
    <cellStyle name="常规 6 4 2 2 2" xfId="41577" xr:uid="{00000000-0005-0000-0000-000069A20000}"/>
    <cellStyle name="常规 6 4 2 2 2 2" xfId="41578" xr:uid="{00000000-0005-0000-0000-00006AA20000}"/>
    <cellStyle name="常规 6 4 2 3" xfId="41579" xr:uid="{00000000-0005-0000-0000-00006BA20000}"/>
    <cellStyle name="常规 6 4 2 3 2" xfId="41580" xr:uid="{00000000-0005-0000-0000-00006CA20000}"/>
    <cellStyle name="常规 6 4 2 3 2 2" xfId="41581" xr:uid="{00000000-0005-0000-0000-00006DA20000}"/>
    <cellStyle name="常规 6 4 2 4" xfId="41582" xr:uid="{00000000-0005-0000-0000-00006EA20000}"/>
    <cellStyle name="常规 6 4 2 4 2" xfId="41583" xr:uid="{00000000-0005-0000-0000-00006FA20000}"/>
    <cellStyle name="常规 6 4 2 4 3" xfId="41584" xr:uid="{00000000-0005-0000-0000-000070A20000}"/>
    <cellStyle name="常规 6 4 2 5" xfId="41585" xr:uid="{00000000-0005-0000-0000-000071A20000}"/>
    <cellStyle name="常规 6 4 2 5 2" xfId="41586" xr:uid="{00000000-0005-0000-0000-000072A20000}"/>
    <cellStyle name="常规 6 4 3" xfId="41587" xr:uid="{00000000-0005-0000-0000-000073A20000}"/>
    <cellStyle name="常规 6 4 3 2" xfId="41588" xr:uid="{00000000-0005-0000-0000-000074A20000}"/>
    <cellStyle name="常规 6 4 3 2 2" xfId="41589" xr:uid="{00000000-0005-0000-0000-000075A20000}"/>
    <cellStyle name="常规 6 4 4" xfId="41590" xr:uid="{00000000-0005-0000-0000-000076A20000}"/>
    <cellStyle name="常规 6 4 4 2" xfId="41591" xr:uid="{00000000-0005-0000-0000-000077A20000}"/>
    <cellStyle name="常规 6 4 4 2 2" xfId="41592" xr:uid="{00000000-0005-0000-0000-000078A20000}"/>
    <cellStyle name="常规 6 4 5" xfId="41593" xr:uid="{00000000-0005-0000-0000-000079A20000}"/>
    <cellStyle name="常规 6 4 5 2" xfId="41594" xr:uid="{00000000-0005-0000-0000-00007AA20000}"/>
    <cellStyle name="常规 6 4 5 2 2" xfId="41595" xr:uid="{00000000-0005-0000-0000-00007BA20000}"/>
    <cellStyle name="常规 6 4 6" xfId="41596" xr:uid="{00000000-0005-0000-0000-00007CA20000}"/>
    <cellStyle name="常规 6 4 6 2" xfId="41597" xr:uid="{00000000-0005-0000-0000-00007DA20000}"/>
    <cellStyle name="常规 6 4 6 2 2" xfId="41598" xr:uid="{00000000-0005-0000-0000-00007EA20000}"/>
    <cellStyle name="常规 6 4 7" xfId="41599" xr:uid="{00000000-0005-0000-0000-00007FA20000}"/>
    <cellStyle name="常规 6 4 7 2" xfId="41600" xr:uid="{00000000-0005-0000-0000-000080A20000}"/>
    <cellStyle name="常规 6 4 7 3" xfId="41601" xr:uid="{00000000-0005-0000-0000-000081A20000}"/>
    <cellStyle name="常规 6 4 8" xfId="41602" xr:uid="{00000000-0005-0000-0000-000082A20000}"/>
    <cellStyle name="常规 6 4 8 2" xfId="41603" xr:uid="{00000000-0005-0000-0000-000083A20000}"/>
    <cellStyle name="常规 6 5" xfId="41604" xr:uid="{00000000-0005-0000-0000-000084A20000}"/>
    <cellStyle name="常规 6 5 2" xfId="41605" xr:uid="{00000000-0005-0000-0000-000085A20000}"/>
    <cellStyle name="常规 6 5 2 2" xfId="41606" xr:uid="{00000000-0005-0000-0000-000086A20000}"/>
    <cellStyle name="常规 6 5 2 2 2" xfId="41607" xr:uid="{00000000-0005-0000-0000-000087A20000}"/>
    <cellStyle name="常规 6 5 2 2 2 2" xfId="41608" xr:uid="{00000000-0005-0000-0000-000088A20000}"/>
    <cellStyle name="常规 6 5 2 3" xfId="41609" xr:uid="{00000000-0005-0000-0000-000089A20000}"/>
    <cellStyle name="常规 6 5 2 3 2" xfId="41610" xr:uid="{00000000-0005-0000-0000-00008AA20000}"/>
    <cellStyle name="常规 6 5 2 3 2 2" xfId="41611" xr:uid="{00000000-0005-0000-0000-00008BA20000}"/>
    <cellStyle name="常规 6 5 2 4" xfId="41612" xr:uid="{00000000-0005-0000-0000-00008CA20000}"/>
    <cellStyle name="常规 6 5 2 4 2" xfId="41613" xr:uid="{00000000-0005-0000-0000-00008DA20000}"/>
    <cellStyle name="常规 6 5 2 5" xfId="41614" xr:uid="{00000000-0005-0000-0000-00008EA20000}"/>
    <cellStyle name="常规 6 5 3" xfId="41615" xr:uid="{00000000-0005-0000-0000-00008FA20000}"/>
    <cellStyle name="常规 6 5 3 2" xfId="41616" xr:uid="{00000000-0005-0000-0000-000090A20000}"/>
    <cellStyle name="常规 6 5 3 2 2" xfId="41617" xr:uid="{00000000-0005-0000-0000-000091A20000}"/>
    <cellStyle name="常规 6 5 4" xfId="41618" xr:uid="{00000000-0005-0000-0000-000092A20000}"/>
    <cellStyle name="常规 6 5 4 2" xfId="41619" xr:uid="{00000000-0005-0000-0000-000093A20000}"/>
    <cellStyle name="常规 6 5 4 3" xfId="41620" xr:uid="{00000000-0005-0000-0000-000094A20000}"/>
    <cellStyle name="常规 6 5 5" xfId="41621" xr:uid="{00000000-0005-0000-0000-000095A20000}"/>
    <cellStyle name="常规 6 5 5 2" xfId="41622" xr:uid="{00000000-0005-0000-0000-000096A20000}"/>
    <cellStyle name="常规 6 6" xfId="41623" xr:uid="{00000000-0005-0000-0000-000097A20000}"/>
    <cellStyle name="常规 6 6 2" xfId="41624" xr:uid="{00000000-0005-0000-0000-000098A20000}"/>
    <cellStyle name="常规 6 6 2 2" xfId="41625" xr:uid="{00000000-0005-0000-0000-000099A20000}"/>
    <cellStyle name="常规 6 6 2 2 2" xfId="41626" xr:uid="{00000000-0005-0000-0000-00009AA20000}"/>
    <cellStyle name="常规 6 6 3" xfId="41627" xr:uid="{00000000-0005-0000-0000-00009BA20000}"/>
    <cellStyle name="常规 6 6 3 2" xfId="41628" xr:uid="{00000000-0005-0000-0000-00009CA20000}"/>
    <cellStyle name="常规 6 6 3 2 2" xfId="41629" xr:uid="{00000000-0005-0000-0000-00009DA20000}"/>
    <cellStyle name="常规 6 6 4" xfId="41630" xr:uid="{00000000-0005-0000-0000-00009EA20000}"/>
    <cellStyle name="常规 6 6 4 2" xfId="41631" xr:uid="{00000000-0005-0000-0000-00009FA20000}"/>
    <cellStyle name="常规 6 6 5" xfId="41632" xr:uid="{00000000-0005-0000-0000-0000A0A20000}"/>
    <cellStyle name="常规 6 7" xfId="41633" xr:uid="{00000000-0005-0000-0000-0000A1A20000}"/>
    <cellStyle name="常规 6 7 2" xfId="41634" xr:uid="{00000000-0005-0000-0000-0000A2A20000}"/>
    <cellStyle name="常规 6 7 2 2" xfId="41635" xr:uid="{00000000-0005-0000-0000-0000A3A20000}"/>
    <cellStyle name="常规 6 8" xfId="41636" xr:uid="{00000000-0005-0000-0000-0000A4A20000}"/>
    <cellStyle name="常规 6 9" xfId="41637" xr:uid="{00000000-0005-0000-0000-0000A5A20000}"/>
    <cellStyle name="常规 6 9 2" xfId="41638" xr:uid="{00000000-0005-0000-0000-0000A6A20000}"/>
    <cellStyle name="常规 6 9 2 2" xfId="41639" xr:uid="{00000000-0005-0000-0000-0000A7A20000}"/>
    <cellStyle name="常规 6 9 3" xfId="41640" xr:uid="{00000000-0005-0000-0000-0000A8A20000}"/>
    <cellStyle name="常规 6 9 3 2" xfId="41641" xr:uid="{00000000-0005-0000-0000-0000A9A20000}"/>
    <cellStyle name="常规 7" xfId="41642" xr:uid="{00000000-0005-0000-0000-0000AAA20000}"/>
    <cellStyle name="常规 7 10" xfId="41643" xr:uid="{00000000-0005-0000-0000-0000ABA20000}"/>
    <cellStyle name="常规 7 10 2" xfId="41644" xr:uid="{00000000-0005-0000-0000-0000ACA20000}"/>
    <cellStyle name="常规 7 10 3" xfId="41645" xr:uid="{00000000-0005-0000-0000-0000ADA20000}"/>
    <cellStyle name="常规 7 11" xfId="41646" xr:uid="{00000000-0005-0000-0000-0000AEA20000}"/>
    <cellStyle name="常规 7 2" xfId="41647" xr:uid="{00000000-0005-0000-0000-0000AFA20000}"/>
    <cellStyle name="常规 7 2 10" xfId="41648" xr:uid="{00000000-0005-0000-0000-0000B0A20000}"/>
    <cellStyle name="常规 7 2 10 2" xfId="41649" xr:uid="{00000000-0005-0000-0000-0000B1A20000}"/>
    <cellStyle name="常规 7 2 2" xfId="41650" xr:uid="{00000000-0005-0000-0000-0000B2A20000}"/>
    <cellStyle name="常规 7 2 2 2" xfId="41651" xr:uid="{00000000-0005-0000-0000-0000B3A20000}"/>
    <cellStyle name="常规 7 2 2 2 2" xfId="41652" xr:uid="{00000000-0005-0000-0000-0000B4A20000}"/>
    <cellStyle name="常规 7 2 2 2 2 2" xfId="41653" xr:uid="{00000000-0005-0000-0000-0000B5A20000}"/>
    <cellStyle name="常规 7 2 2 2 2 3" xfId="41654" xr:uid="{00000000-0005-0000-0000-0000B6A20000}"/>
    <cellStyle name="常规 7 2 2 2 2 4" xfId="41655" xr:uid="{00000000-0005-0000-0000-0000B7A20000}"/>
    <cellStyle name="常规 7 2 2 2 2 4 2" xfId="41656" xr:uid="{00000000-0005-0000-0000-0000B8A20000}"/>
    <cellStyle name="常规 7 2 2 2 2 4 3" xfId="41657" xr:uid="{00000000-0005-0000-0000-0000B9A20000}"/>
    <cellStyle name="常规 7 2 2 2 2 5" xfId="41658" xr:uid="{00000000-0005-0000-0000-0000BAA20000}"/>
    <cellStyle name="常规 7 2 2 2 2 5 2" xfId="41659" xr:uid="{00000000-0005-0000-0000-0000BBA20000}"/>
    <cellStyle name="常规 7 2 2 2 3" xfId="41660" xr:uid="{00000000-0005-0000-0000-0000BCA20000}"/>
    <cellStyle name="常规 7 2 2 2 3 2" xfId="41661" xr:uid="{00000000-0005-0000-0000-0000BDA20000}"/>
    <cellStyle name="常规 7 2 2 2 3 2 2" xfId="41662" xr:uid="{00000000-0005-0000-0000-0000BEA20000}"/>
    <cellStyle name="常规 7 2 2 2 3 2 2 2" xfId="41663" xr:uid="{00000000-0005-0000-0000-0000BFA20000}"/>
    <cellStyle name="常规 7 2 2 2 3 3" xfId="41664" xr:uid="{00000000-0005-0000-0000-0000C0A20000}"/>
    <cellStyle name="常规 7 2 2 2 3 3 2" xfId="41665" xr:uid="{00000000-0005-0000-0000-0000C1A20000}"/>
    <cellStyle name="常规 7 2 2 2 3 3 2 2" xfId="41666" xr:uid="{00000000-0005-0000-0000-0000C2A20000}"/>
    <cellStyle name="常规 7 2 2 2 3 4" xfId="41667" xr:uid="{00000000-0005-0000-0000-0000C3A20000}"/>
    <cellStyle name="常规 7 2 2 2 3 4 2" xfId="41668" xr:uid="{00000000-0005-0000-0000-0000C4A20000}"/>
    <cellStyle name="常规 7 2 2 2 3 5" xfId="41669" xr:uid="{00000000-0005-0000-0000-0000C5A20000}"/>
    <cellStyle name="常规 7 2 2 2 4" xfId="41670" xr:uid="{00000000-0005-0000-0000-0000C6A20000}"/>
    <cellStyle name="常规 7 2 2 2 5" xfId="41671" xr:uid="{00000000-0005-0000-0000-0000C7A20000}"/>
    <cellStyle name="常规 7 2 2 2 6" xfId="41672" xr:uid="{00000000-0005-0000-0000-0000C8A20000}"/>
    <cellStyle name="常规 7 2 2 2 7" xfId="41673" xr:uid="{00000000-0005-0000-0000-0000C9A20000}"/>
    <cellStyle name="常规 7 2 2 2 7 2" xfId="41674" xr:uid="{00000000-0005-0000-0000-0000CAA20000}"/>
    <cellStyle name="常规 7 2 2 2 7 3" xfId="41675" xr:uid="{00000000-0005-0000-0000-0000CBA20000}"/>
    <cellStyle name="常规 7 2 2 2 8" xfId="41676" xr:uid="{00000000-0005-0000-0000-0000CCA20000}"/>
    <cellStyle name="常规 7 2 2 2 8 2" xfId="41677" xr:uid="{00000000-0005-0000-0000-0000CDA20000}"/>
    <cellStyle name="常规 7 2 2 3" xfId="41678" xr:uid="{00000000-0005-0000-0000-0000CEA20000}"/>
    <cellStyle name="常规 7 2 2 3 2" xfId="41679" xr:uid="{00000000-0005-0000-0000-0000CFA20000}"/>
    <cellStyle name="常规 7 2 2 3 3" xfId="41680" xr:uid="{00000000-0005-0000-0000-0000D0A20000}"/>
    <cellStyle name="常规 7 2 2 3 4" xfId="41681" xr:uid="{00000000-0005-0000-0000-0000D1A20000}"/>
    <cellStyle name="常规 7 2 2 3 4 2" xfId="41682" xr:uid="{00000000-0005-0000-0000-0000D2A20000}"/>
    <cellStyle name="常规 7 2 2 3 4 3" xfId="41683" xr:uid="{00000000-0005-0000-0000-0000D3A20000}"/>
    <cellStyle name="常规 7 2 2 3 5" xfId="41684" xr:uid="{00000000-0005-0000-0000-0000D4A20000}"/>
    <cellStyle name="常规 7 2 2 3 5 2" xfId="41685" xr:uid="{00000000-0005-0000-0000-0000D5A20000}"/>
    <cellStyle name="常规 7 2 2 4" xfId="41686" xr:uid="{00000000-0005-0000-0000-0000D6A20000}"/>
    <cellStyle name="常规 7 2 2 4 2" xfId="41687" xr:uid="{00000000-0005-0000-0000-0000D7A20000}"/>
    <cellStyle name="常规 7 2 2 4 2 2" xfId="41688" xr:uid="{00000000-0005-0000-0000-0000D8A20000}"/>
    <cellStyle name="常规 7 2 2 5" xfId="41689" xr:uid="{00000000-0005-0000-0000-0000D9A20000}"/>
    <cellStyle name="常规 7 2 2 5 2" xfId="41690" xr:uid="{00000000-0005-0000-0000-0000DAA20000}"/>
    <cellStyle name="常规 7 2 2 5 2 2" xfId="41691" xr:uid="{00000000-0005-0000-0000-0000DBA20000}"/>
    <cellStyle name="常规 7 2 2 6" xfId="41692" xr:uid="{00000000-0005-0000-0000-0000DCA20000}"/>
    <cellStyle name="常规 7 2 2 6 2" xfId="41693" xr:uid="{00000000-0005-0000-0000-0000DDA20000}"/>
    <cellStyle name="常规 7 2 2 6 2 2" xfId="41694" xr:uid="{00000000-0005-0000-0000-0000DEA20000}"/>
    <cellStyle name="常规 7 2 2 7" xfId="41695" xr:uid="{00000000-0005-0000-0000-0000DFA20000}"/>
    <cellStyle name="常规 7 2 2 8" xfId="41696" xr:uid="{00000000-0005-0000-0000-0000E0A20000}"/>
    <cellStyle name="常规 7 2 2 8 2" xfId="41697" xr:uid="{00000000-0005-0000-0000-0000E1A20000}"/>
    <cellStyle name="常规 7 2 2 8 3" xfId="41698" xr:uid="{00000000-0005-0000-0000-0000E2A20000}"/>
    <cellStyle name="常规 7 2 2 9" xfId="41699" xr:uid="{00000000-0005-0000-0000-0000E3A20000}"/>
    <cellStyle name="常规 7 2 2 9 2" xfId="41700" xr:uid="{00000000-0005-0000-0000-0000E4A20000}"/>
    <cellStyle name="常规 7 2 3" xfId="41701" xr:uid="{00000000-0005-0000-0000-0000E5A20000}"/>
    <cellStyle name="常规 7 2 3 2" xfId="41702" xr:uid="{00000000-0005-0000-0000-0000E6A20000}"/>
    <cellStyle name="常规 7 2 3 2 2" xfId="41703" xr:uid="{00000000-0005-0000-0000-0000E7A20000}"/>
    <cellStyle name="常规 7 2 3 2 3" xfId="41704" xr:uid="{00000000-0005-0000-0000-0000E8A20000}"/>
    <cellStyle name="常规 7 2 3 2 4" xfId="41705" xr:uid="{00000000-0005-0000-0000-0000E9A20000}"/>
    <cellStyle name="常规 7 2 3 2 4 2" xfId="41706" xr:uid="{00000000-0005-0000-0000-0000EAA20000}"/>
    <cellStyle name="常规 7 2 3 2 4 3" xfId="41707" xr:uid="{00000000-0005-0000-0000-0000EBA20000}"/>
    <cellStyle name="常规 7 2 3 2 5" xfId="41708" xr:uid="{00000000-0005-0000-0000-0000ECA20000}"/>
    <cellStyle name="常规 7 2 3 2 5 2" xfId="41709" xr:uid="{00000000-0005-0000-0000-0000EDA20000}"/>
    <cellStyle name="常规 7 2 3 3" xfId="41710" xr:uid="{00000000-0005-0000-0000-0000EEA20000}"/>
    <cellStyle name="常规 7 2 3 3 2" xfId="41711" xr:uid="{00000000-0005-0000-0000-0000EFA20000}"/>
    <cellStyle name="常规 7 2 3 3 2 2" xfId="41712" xr:uid="{00000000-0005-0000-0000-0000F0A20000}"/>
    <cellStyle name="常规 7 2 3 3 2 2 2" xfId="41713" xr:uid="{00000000-0005-0000-0000-0000F1A20000}"/>
    <cellStyle name="常规 7 2 3 3 3" xfId="41714" xr:uid="{00000000-0005-0000-0000-0000F2A20000}"/>
    <cellStyle name="常规 7 2 3 3 3 2" xfId="41715" xr:uid="{00000000-0005-0000-0000-0000F3A20000}"/>
    <cellStyle name="常规 7 2 3 3 3 2 2" xfId="41716" xr:uid="{00000000-0005-0000-0000-0000F4A20000}"/>
    <cellStyle name="常规 7 2 3 3 4" xfId="41717" xr:uid="{00000000-0005-0000-0000-0000F5A20000}"/>
    <cellStyle name="常规 7 2 3 3 4 2" xfId="41718" xr:uid="{00000000-0005-0000-0000-0000F6A20000}"/>
    <cellStyle name="常规 7 2 3 3 5" xfId="41719" xr:uid="{00000000-0005-0000-0000-0000F7A20000}"/>
    <cellStyle name="常规 7 2 3 4" xfId="41720" xr:uid="{00000000-0005-0000-0000-0000F8A20000}"/>
    <cellStyle name="常规 7 2 3 5" xfId="41721" xr:uid="{00000000-0005-0000-0000-0000F9A20000}"/>
    <cellStyle name="常规 7 2 3 6" xfId="41722" xr:uid="{00000000-0005-0000-0000-0000FAA20000}"/>
    <cellStyle name="常规 7 2 3 7" xfId="41723" xr:uid="{00000000-0005-0000-0000-0000FBA20000}"/>
    <cellStyle name="常规 7 2 3 7 2" xfId="41724" xr:uid="{00000000-0005-0000-0000-0000FCA20000}"/>
    <cellStyle name="常规 7 2 3 7 3" xfId="41725" xr:uid="{00000000-0005-0000-0000-0000FDA20000}"/>
    <cellStyle name="常规 7 2 3 8" xfId="41726" xr:uid="{00000000-0005-0000-0000-0000FEA20000}"/>
    <cellStyle name="常规 7 2 3 8 2" xfId="41727" xr:uid="{00000000-0005-0000-0000-0000FFA20000}"/>
    <cellStyle name="常规 7 2 4" xfId="41728" xr:uid="{00000000-0005-0000-0000-000000A30000}"/>
    <cellStyle name="常规 7 2 4 2" xfId="41729" xr:uid="{00000000-0005-0000-0000-000001A30000}"/>
    <cellStyle name="常规 7 2 4 3" xfId="41730" xr:uid="{00000000-0005-0000-0000-000002A30000}"/>
    <cellStyle name="常规 7 2 4 4" xfId="41731" xr:uid="{00000000-0005-0000-0000-000003A30000}"/>
    <cellStyle name="常规 7 2 4 4 2" xfId="41732" xr:uid="{00000000-0005-0000-0000-000004A30000}"/>
    <cellStyle name="常规 7 2 4 4 3" xfId="41733" xr:uid="{00000000-0005-0000-0000-000005A30000}"/>
    <cellStyle name="常规 7 2 4 5" xfId="41734" xr:uid="{00000000-0005-0000-0000-000006A30000}"/>
    <cellStyle name="常规 7 2 4 5 2" xfId="41735" xr:uid="{00000000-0005-0000-0000-000007A30000}"/>
    <cellStyle name="常规 7 2 5" xfId="41736" xr:uid="{00000000-0005-0000-0000-000008A30000}"/>
    <cellStyle name="常规 7 2 5 2" xfId="41737" xr:uid="{00000000-0005-0000-0000-000009A30000}"/>
    <cellStyle name="常规 7 2 5 2 2" xfId="41738" xr:uid="{00000000-0005-0000-0000-00000AA30000}"/>
    <cellStyle name="常规 7 2 6" xfId="41739" xr:uid="{00000000-0005-0000-0000-00000BA30000}"/>
    <cellStyle name="常规 7 2 6 2" xfId="41740" xr:uid="{00000000-0005-0000-0000-00000CA30000}"/>
    <cellStyle name="常规 7 2 6 2 2" xfId="41741" xr:uid="{00000000-0005-0000-0000-00000DA30000}"/>
    <cellStyle name="常规 7 2 7" xfId="41742" xr:uid="{00000000-0005-0000-0000-00000EA30000}"/>
    <cellStyle name="常规 7 2 7 2" xfId="41743" xr:uid="{00000000-0005-0000-0000-00000FA30000}"/>
    <cellStyle name="常规 7 2 7 2 2" xfId="41744" xr:uid="{00000000-0005-0000-0000-000010A30000}"/>
    <cellStyle name="常规 7 2 8" xfId="41745" xr:uid="{00000000-0005-0000-0000-000011A30000}"/>
    <cellStyle name="常规 7 2 9" xfId="41746" xr:uid="{00000000-0005-0000-0000-000012A30000}"/>
    <cellStyle name="常规 7 2 9 2" xfId="41747" xr:uid="{00000000-0005-0000-0000-000013A30000}"/>
    <cellStyle name="常规 7 2 9 3" xfId="41748" xr:uid="{00000000-0005-0000-0000-000014A30000}"/>
    <cellStyle name="常规 7 3" xfId="41749" xr:uid="{00000000-0005-0000-0000-000015A30000}"/>
    <cellStyle name="常规 7 3 2" xfId="41750" xr:uid="{00000000-0005-0000-0000-000016A30000}"/>
    <cellStyle name="常规 7 3 2 2" xfId="41751" xr:uid="{00000000-0005-0000-0000-000017A30000}"/>
    <cellStyle name="常规 7 3 2 2 2" xfId="41752" xr:uid="{00000000-0005-0000-0000-000018A30000}"/>
    <cellStyle name="常规 7 3 2 2 3" xfId="41753" xr:uid="{00000000-0005-0000-0000-000019A30000}"/>
    <cellStyle name="常规 7 3 2 2 4" xfId="41754" xr:uid="{00000000-0005-0000-0000-00001AA30000}"/>
    <cellStyle name="常规 7 3 2 2 4 2" xfId="41755" xr:uid="{00000000-0005-0000-0000-00001BA30000}"/>
    <cellStyle name="常规 7 3 2 3" xfId="41756" xr:uid="{00000000-0005-0000-0000-00001CA30000}"/>
    <cellStyle name="常规 7 3 2 3 2" xfId="41757" xr:uid="{00000000-0005-0000-0000-00001DA30000}"/>
    <cellStyle name="常规 7 3 2 3 2 2" xfId="41758" xr:uid="{00000000-0005-0000-0000-00001EA30000}"/>
    <cellStyle name="常规 7 3 2 4" xfId="41759" xr:uid="{00000000-0005-0000-0000-00001FA30000}"/>
    <cellStyle name="常规 7 3 2 4 2" xfId="41760" xr:uid="{00000000-0005-0000-0000-000020A30000}"/>
    <cellStyle name="常规 7 3 2 4 2 2" xfId="41761" xr:uid="{00000000-0005-0000-0000-000021A30000}"/>
    <cellStyle name="常规 7 3 2 5" xfId="41762" xr:uid="{00000000-0005-0000-0000-000022A30000}"/>
    <cellStyle name="常规 7 3 2 5 2" xfId="41763" xr:uid="{00000000-0005-0000-0000-000023A30000}"/>
    <cellStyle name="常规 7 3 2 5 3" xfId="41764" xr:uid="{00000000-0005-0000-0000-000024A30000}"/>
    <cellStyle name="常规 7 3 2 6" xfId="41765" xr:uid="{00000000-0005-0000-0000-000025A30000}"/>
    <cellStyle name="常规 7 3 2 7" xfId="41766" xr:uid="{00000000-0005-0000-0000-000026A30000}"/>
    <cellStyle name="常规 7 3 2 7 2" xfId="41767" xr:uid="{00000000-0005-0000-0000-000027A30000}"/>
    <cellStyle name="常规 7 3 2 8" xfId="41768" xr:uid="{00000000-0005-0000-0000-000028A30000}"/>
    <cellStyle name="常规 7 3 3" xfId="41769" xr:uid="{00000000-0005-0000-0000-000029A30000}"/>
    <cellStyle name="常规 7 3 3 2" xfId="41770" xr:uid="{00000000-0005-0000-0000-00002AA30000}"/>
    <cellStyle name="常规 7 3 3 2 2" xfId="41771" xr:uid="{00000000-0005-0000-0000-00002BA30000}"/>
    <cellStyle name="常规 7 3 3 2 2 2" xfId="41772" xr:uid="{00000000-0005-0000-0000-00002CA30000}"/>
    <cellStyle name="常规 7 3 3 2 3" xfId="41773" xr:uid="{00000000-0005-0000-0000-00002DA30000}"/>
    <cellStyle name="常规 7 3 3 3" xfId="41774" xr:uid="{00000000-0005-0000-0000-00002EA30000}"/>
    <cellStyle name="常规 7 3 3 3 2" xfId="41775" xr:uid="{00000000-0005-0000-0000-00002FA30000}"/>
    <cellStyle name="常规 7 3 3 3 2 2" xfId="41776" xr:uid="{00000000-0005-0000-0000-000030A30000}"/>
    <cellStyle name="常规 7 3 3 4" xfId="41777" xr:uid="{00000000-0005-0000-0000-000031A30000}"/>
    <cellStyle name="常规 7 3 3 4 2" xfId="41778" xr:uid="{00000000-0005-0000-0000-000032A30000}"/>
    <cellStyle name="常规 7 3 3 4 3" xfId="41779" xr:uid="{00000000-0005-0000-0000-000033A30000}"/>
    <cellStyle name="常规 7 3 3 5" xfId="41780" xr:uid="{00000000-0005-0000-0000-000034A30000}"/>
    <cellStyle name="常规 7 3 3 5 2" xfId="41781" xr:uid="{00000000-0005-0000-0000-000035A30000}"/>
    <cellStyle name="常规 7 3 4" xfId="41782" xr:uid="{00000000-0005-0000-0000-000036A30000}"/>
    <cellStyle name="常规 7 3 4 2" xfId="41783" xr:uid="{00000000-0005-0000-0000-000037A30000}"/>
    <cellStyle name="常规 7 3 4 2 2" xfId="41784" xr:uid="{00000000-0005-0000-0000-000038A30000}"/>
    <cellStyle name="常规 7 3 5" xfId="41785" xr:uid="{00000000-0005-0000-0000-000039A30000}"/>
    <cellStyle name="常规 7 3 5 2" xfId="41786" xr:uid="{00000000-0005-0000-0000-00003AA30000}"/>
    <cellStyle name="常规 7 3 5 2 2" xfId="41787" xr:uid="{00000000-0005-0000-0000-00003BA30000}"/>
    <cellStyle name="常规 7 3 6" xfId="41788" xr:uid="{00000000-0005-0000-0000-00003CA30000}"/>
    <cellStyle name="常规 7 3 6 2" xfId="41789" xr:uid="{00000000-0005-0000-0000-00003DA30000}"/>
    <cellStyle name="常规 7 3 6 2 2" xfId="41790" xr:uid="{00000000-0005-0000-0000-00003EA30000}"/>
    <cellStyle name="常规 7 3 7" xfId="41791" xr:uid="{00000000-0005-0000-0000-00003FA30000}"/>
    <cellStyle name="常规 7 3 7 2" xfId="41792" xr:uid="{00000000-0005-0000-0000-000040A30000}"/>
    <cellStyle name="常规 7 3 7 2 2" xfId="41793" xr:uid="{00000000-0005-0000-0000-000041A30000}"/>
    <cellStyle name="常规 7 3 8" xfId="41794" xr:uid="{00000000-0005-0000-0000-000042A30000}"/>
    <cellStyle name="常规 7 3 8 2" xfId="41795" xr:uid="{00000000-0005-0000-0000-000043A30000}"/>
    <cellStyle name="常规 7 3 8 3" xfId="41796" xr:uid="{00000000-0005-0000-0000-000044A30000}"/>
    <cellStyle name="常规 7 3 9" xfId="41797" xr:uid="{00000000-0005-0000-0000-000045A30000}"/>
    <cellStyle name="常规 7 4" xfId="41798" xr:uid="{00000000-0005-0000-0000-000046A30000}"/>
    <cellStyle name="常规 7 4 2" xfId="41799" xr:uid="{00000000-0005-0000-0000-000047A30000}"/>
    <cellStyle name="常规 7 4 2 2" xfId="41800" xr:uid="{00000000-0005-0000-0000-000048A30000}"/>
    <cellStyle name="常规 7 4 2 2 2" xfId="41801" xr:uid="{00000000-0005-0000-0000-000049A30000}"/>
    <cellStyle name="常规 7 4 2 2 2 2" xfId="41802" xr:uid="{00000000-0005-0000-0000-00004AA30000}"/>
    <cellStyle name="常规 7 4 2 3" xfId="41803" xr:uid="{00000000-0005-0000-0000-00004BA30000}"/>
    <cellStyle name="常规 7 4 2 3 2" xfId="41804" xr:uid="{00000000-0005-0000-0000-00004CA30000}"/>
    <cellStyle name="常规 7 4 2 3 2 2" xfId="41805" xr:uid="{00000000-0005-0000-0000-00004DA30000}"/>
    <cellStyle name="常规 7 4 2 4" xfId="41806" xr:uid="{00000000-0005-0000-0000-00004EA30000}"/>
    <cellStyle name="常规 7 4 2 4 2" xfId="41807" xr:uid="{00000000-0005-0000-0000-00004FA30000}"/>
    <cellStyle name="常规 7 4 2 4 3" xfId="41808" xr:uid="{00000000-0005-0000-0000-000050A30000}"/>
    <cellStyle name="常规 7 4 2 5" xfId="41809" xr:uid="{00000000-0005-0000-0000-000051A30000}"/>
    <cellStyle name="常规 7 4 2 5 2" xfId="41810" xr:uid="{00000000-0005-0000-0000-000052A30000}"/>
    <cellStyle name="常规 7 4 3" xfId="41811" xr:uid="{00000000-0005-0000-0000-000053A30000}"/>
    <cellStyle name="常规 7 4 3 2" xfId="41812" xr:uid="{00000000-0005-0000-0000-000054A30000}"/>
    <cellStyle name="常规 7 4 3 2 2" xfId="41813" xr:uid="{00000000-0005-0000-0000-000055A30000}"/>
    <cellStyle name="常规 7 4 4" xfId="41814" xr:uid="{00000000-0005-0000-0000-000056A30000}"/>
    <cellStyle name="常规 7 4 4 2" xfId="41815" xr:uid="{00000000-0005-0000-0000-000057A30000}"/>
    <cellStyle name="常规 7 4 4 2 2" xfId="41816" xr:uid="{00000000-0005-0000-0000-000058A30000}"/>
    <cellStyle name="常规 7 4 5" xfId="41817" xr:uid="{00000000-0005-0000-0000-000059A30000}"/>
    <cellStyle name="常规 7 4 5 2" xfId="41818" xr:uid="{00000000-0005-0000-0000-00005AA30000}"/>
    <cellStyle name="常规 7 4 5 2 2" xfId="41819" xr:uid="{00000000-0005-0000-0000-00005BA30000}"/>
    <cellStyle name="常规 7 4 6" xfId="41820" xr:uid="{00000000-0005-0000-0000-00005CA30000}"/>
    <cellStyle name="常规 7 4 6 2" xfId="41821" xr:uid="{00000000-0005-0000-0000-00005DA30000}"/>
    <cellStyle name="常规 7 4 6 2 2" xfId="41822" xr:uid="{00000000-0005-0000-0000-00005EA30000}"/>
    <cellStyle name="常规 7 4 7" xfId="41823" xr:uid="{00000000-0005-0000-0000-00005FA30000}"/>
    <cellStyle name="常规 7 4 7 2" xfId="41824" xr:uid="{00000000-0005-0000-0000-000060A30000}"/>
    <cellStyle name="常规 7 4 7 3" xfId="41825" xr:uid="{00000000-0005-0000-0000-000061A30000}"/>
    <cellStyle name="常规 7 4 8" xfId="41826" xr:uid="{00000000-0005-0000-0000-000062A30000}"/>
    <cellStyle name="常规 7 4 8 2" xfId="41827" xr:uid="{00000000-0005-0000-0000-000063A30000}"/>
    <cellStyle name="常规 7 5" xfId="41828" xr:uid="{00000000-0005-0000-0000-000064A30000}"/>
    <cellStyle name="常规 7 5 2" xfId="41829" xr:uid="{00000000-0005-0000-0000-000065A30000}"/>
    <cellStyle name="常规 7 5 2 2" xfId="41830" xr:uid="{00000000-0005-0000-0000-000066A30000}"/>
    <cellStyle name="常规 7 5 2 2 2" xfId="41831" xr:uid="{00000000-0005-0000-0000-000067A30000}"/>
    <cellStyle name="常规 7 5 2 2 2 2" xfId="41832" xr:uid="{00000000-0005-0000-0000-000068A30000}"/>
    <cellStyle name="常规 7 5 2 3" xfId="41833" xr:uid="{00000000-0005-0000-0000-000069A30000}"/>
    <cellStyle name="常规 7 5 2 3 2" xfId="41834" xr:uid="{00000000-0005-0000-0000-00006AA30000}"/>
    <cellStyle name="常规 7 5 2 3 2 2" xfId="41835" xr:uid="{00000000-0005-0000-0000-00006BA30000}"/>
    <cellStyle name="常规 7 5 2 4" xfId="41836" xr:uid="{00000000-0005-0000-0000-00006CA30000}"/>
    <cellStyle name="常规 7 5 2 4 2" xfId="41837" xr:uid="{00000000-0005-0000-0000-00006DA30000}"/>
    <cellStyle name="常规 7 5 2 5" xfId="41838" xr:uid="{00000000-0005-0000-0000-00006EA30000}"/>
    <cellStyle name="常规 7 5 3" xfId="41839" xr:uid="{00000000-0005-0000-0000-00006FA30000}"/>
    <cellStyle name="常规 7 5 3 2" xfId="41840" xr:uid="{00000000-0005-0000-0000-000070A30000}"/>
    <cellStyle name="常规 7 5 3 2 2" xfId="41841" xr:uid="{00000000-0005-0000-0000-000071A30000}"/>
    <cellStyle name="常规 7 5 4" xfId="41842" xr:uid="{00000000-0005-0000-0000-000072A30000}"/>
    <cellStyle name="常规 7 5 4 2" xfId="41843" xr:uid="{00000000-0005-0000-0000-000073A30000}"/>
    <cellStyle name="常规 7 5 4 3" xfId="41844" xr:uid="{00000000-0005-0000-0000-000074A30000}"/>
    <cellStyle name="常规 7 5 5" xfId="41845" xr:uid="{00000000-0005-0000-0000-000075A30000}"/>
    <cellStyle name="常规 7 5 5 2" xfId="41846" xr:uid="{00000000-0005-0000-0000-000076A30000}"/>
    <cellStyle name="常规 7 6" xfId="41847" xr:uid="{00000000-0005-0000-0000-000077A30000}"/>
    <cellStyle name="常规 7 6 2" xfId="41848" xr:uid="{00000000-0005-0000-0000-000078A30000}"/>
    <cellStyle name="常规 7 6 2 2" xfId="41849" xr:uid="{00000000-0005-0000-0000-000079A30000}"/>
    <cellStyle name="常规 7 6 2 2 2" xfId="41850" xr:uid="{00000000-0005-0000-0000-00007AA30000}"/>
    <cellStyle name="常规 7 6 3" xfId="41851" xr:uid="{00000000-0005-0000-0000-00007BA30000}"/>
    <cellStyle name="常规 7 6 3 2" xfId="41852" xr:uid="{00000000-0005-0000-0000-00007CA30000}"/>
    <cellStyle name="常规 7 6 3 2 2" xfId="41853" xr:uid="{00000000-0005-0000-0000-00007DA30000}"/>
    <cellStyle name="常规 7 6 4" xfId="41854" xr:uid="{00000000-0005-0000-0000-00007EA30000}"/>
    <cellStyle name="常规 7 6 4 2" xfId="41855" xr:uid="{00000000-0005-0000-0000-00007FA30000}"/>
    <cellStyle name="常规 7 6 5" xfId="41856" xr:uid="{00000000-0005-0000-0000-000080A30000}"/>
    <cellStyle name="常规 7 7" xfId="41857" xr:uid="{00000000-0005-0000-0000-000081A30000}"/>
    <cellStyle name="常规 7 7 2" xfId="41858" xr:uid="{00000000-0005-0000-0000-000082A30000}"/>
    <cellStyle name="常规 7 7 2 2" xfId="41859" xr:uid="{00000000-0005-0000-0000-000083A30000}"/>
    <cellStyle name="常规 7 8" xfId="41860" xr:uid="{00000000-0005-0000-0000-000084A30000}"/>
    <cellStyle name="常规 7 8 2" xfId="41861" xr:uid="{00000000-0005-0000-0000-000085A30000}"/>
    <cellStyle name="常规 7 8 2 2" xfId="41862" xr:uid="{00000000-0005-0000-0000-000086A30000}"/>
    <cellStyle name="常规 7 9" xfId="41863" xr:uid="{00000000-0005-0000-0000-000087A30000}"/>
    <cellStyle name="常规 7 9 2" xfId="41864" xr:uid="{00000000-0005-0000-0000-000088A30000}"/>
    <cellStyle name="常规 7 9 2 2" xfId="41865" xr:uid="{00000000-0005-0000-0000-000089A30000}"/>
    <cellStyle name="常规 8" xfId="41866" xr:uid="{00000000-0005-0000-0000-00008AA30000}"/>
    <cellStyle name="常规 8 10" xfId="41867" xr:uid="{00000000-0005-0000-0000-00008BA30000}"/>
    <cellStyle name="常规 8 10 2" xfId="41868" xr:uid="{00000000-0005-0000-0000-00008CA30000}"/>
    <cellStyle name="常规 8 10 2 2" xfId="41869" xr:uid="{00000000-0005-0000-0000-00008DA30000}"/>
    <cellStyle name="常规 8 11" xfId="41870" xr:uid="{00000000-0005-0000-0000-00008EA30000}"/>
    <cellStyle name="常规 8 11 2" xfId="41871" xr:uid="{00000000-0005-0000-0000-00008FA30000}"/>
    <cellStyle name="常规 8 11 3" xfId="41872" xr:uid="{00000000-0005-0000-0000-000090A30000}"/>
    <cellStyle name="常规 8 12" xfId="41873" xr:uid="{00000000-0005-0000-0000-000091A30000}"/>
    <cellStyle name="常规 8 2" xfId="41874" xr:uid="{00000000-0005-0000-0000-000092A30000}"/>
    <cellStyle name="常规 8 2 10" xfId="41875" xr:uid="{00000000-0005-0000-0000-000093A30000}"/>
    <cellStyle name="常规 8 2 10 2" xfId="41876" xr:uid="{00000000-0005-0000-0000-000094A30000}"/>
    <cellStyle name="常规 8 2 10 3" xfId="41877" xr:uid="{00000000-0005-0000-0000-000095A30000}"/>
    <cellStyle name="常规 8 2 11" xfId="41878" xr:uid="{00000000-0005-0000-0000-000096A30000}"/>
    <cellStyle name="常规 8 2 2" xfId="41879" xr:uid="{00000000-0005-0000-0000-000097A30000}"/>
    <cellStyle name="常规 8 2 2 2" xfId="41880" xr:uid="{00000000-0005-0000-0000-000098A30000}"/>
    <cellStyle name="常规 8 2 2 2 2" xfId="41881" xr:uid="{00000000-0005-0000-0000-000099A30000}"/>
    <cellStyle name="常规 8 2 2 2 2 2" xfId="41882" xr:uid="{00000000-0005-0000-0000-00009AA30000}"/>
    <cellStyle name="常规 8 2 2 2 2 2 2" xfId="41883" xr:uid="{00000000-0005-0000-0000-00009BA30000}"/>
    <cellStyle name="常规 8 2 2 2 2 2 2 2" xfId="41884" xr:uid="{00000000-0005-0000-0000-00009CA30000}"/>
    <cellStyle name="常规 8 2 2 2 2 3" xfId="41885" xr:uid="{00000000-0005-0000-0000-00009DA30000}"/>
    <cellStyle name="常规 8 2 2 2 2 3 2" xfId="41886" xr:uid="{00000000-0005-0000-0000-00009EA30000}"/>
    <cellStyle name="常规 8 2 2 2 2 3 2 2" xfId="41887" xr:uid="{00000000-0005-0000-0000-00009FA30000}"/>
    <cellStyle name="常规 8 2 2 2 2 4" xfId="41888" xr:uid="{00000000-0005-0000-0000-0000A0A30000}"/>
    <cellStyle name="常规 8 2 2 2 2 4 2" xfId="41889" xr:uid="{00000000-0005-0000-0000-0000A1A30000}"/>
    <cellStyle name="常规 8 2 2 2 2 4 3" xfId="41890" xr:uid="{00000000-0005-0000-0000-0000A2A30000}"/>
    <cellStyle name="常规 8 2 2 2 2 5" xfId="41891" xr:uid="{00000000-0005-0000-0000-0000A3A30000}"/>
    <cellStyle name="常规 8 2 2 2 2 5 2" xfId="41892" xr:uid="{00000000-0005-0000-0000-0000A4A30000}"/>
    <cellStyle name="常规 8 2 2 2 3" xfId="41893" xr:uid="{00000000-0005-0000-0000-0000A5A30000}"/>
    <cellStyle name="常规 8 2 2 2 3 2" xfId="41894" xr:uid="{00000000-0005-0000-0000-0000A6A30000}"/>
    <cellStyle name="常规 8 2 2 2 3 2 2" xfId="41895" xr:uid="{00000000-0005-0000-0000-0000A7A30000}"/>
    <cellStyle name="常规 8 2 2 2 3 2 2 2" xfId="41896" xr:uid="{00000000-0005-0000-0000-0000A8A30000}"/>
    <cellStyle name="常规 8 2 2 2 3 3" xfId="41897" xr:uid="{00000000-0005-0000-0000-0000A9A30000}"/>
    <cellStyle name="常规 8 2 2 2 3 3 2" xfId="41898" xr:uid="{00000000-0005-0000-0000-0000AAA30000}"/>
    <cellStyle name="常规 8 2 2 2 3 3 2 2" xfId="41899" xr:uid="{00000000-0005-0000-0000-0000ABA30000}"/>
    <cellStyle name="常规 8 2 2 2 3 4" xfId="41900" xr:uid="{00000000-0005-0000-0000-0000ACA30000}"/>
    <cellStyle name="常规 8 2 2 2 3 4 2" xfId="41901" xr:uid="{00000000-0005-0000-0000-0000ADA30000}"/>
    <cellStyle name="常规 8 2 2 2 3 5" xfId="41902" xr:uid="{00000000-0005-0000-0000-0000AEA30000}"/>
    <cellStyle name="常规 8 2 2 2 4" xfId="41903" xr:uid="{00000000-0005-0000-0000-0000AFA30000}"/>
    <cellStyle name="常规 8 2 2 2 4 2" xfId="41904" xr:uid="{00000000-0005-0000-0000-0000B0A30000}"/>
    <cellStyle name="常规 8 2 2 2 4 2 2" xfId="41905" xr:uid="{00000000-0005-0000-0000-0000B1A30000}"/>
    <cellStyle name="常规 8 2 2 2 5" xfId="41906" xr:uid="{00000000-0005-0000-0000-0000B2A30000}"/>
    <cellStyle name="常规 8 2 2 2 5 2" xfId="41907" xr:uid="{00000000-0005-0000-0000-0000B3A30000}"/>
    <cellStyle name="常规 8 2 2 2 5 2 2" xfId="41908" xr:uid="{00000000-0005-0000-0000-0000B4A30000}"/>
    <cellStyle name="常规 8 2 2 2 6" xfId="41909" xr:uid="{00000000-0005-0000-0000-0000B5A30000}"/>
    <cellStyle name="常规 8 2 2 2 6 2" xfId="41910" xr:uid="{00000000-0005-0000-0000-0000B6A30000}"/>
    <cellStyle name="常规 8 2 2 2 6 2 2" xfId="41911" xr:uid="{00000000-0005-0000-0000-0000B7A30000}"/>
    <cellStyle name="常规 8 2 2 2 7" xfId="41912" xr:uid="{00000000-0005-0000-0000-0000B8A30000}"/>
    <cellStyle name="常规 8 2 2 2 7 2" xfId="41913" xr:uid="{00000000-0005-0000-0000-0000B9A30000}"/>
    <cellStyle name="常规 8 2 2 2 7 3" xfId="41914" xr:uid="{00000000-0005-0000-0000-0000BAA30000}"/>
    <cellStyle name="常规 8 2 2 2 8" xfId="41915" xr:uid="{00000000-0005-0000-0000-0000BBA30000}"/>
    <cellStyle name="常规 8 2 2 2 8 2" xfId="41916" xr:uid="{00000000-0005-0000-0000-0000BCA30000}"/>
    <cellStyle name="常规 8 2 2 3" xfId="41917" xr:uid="{00000000-0005-0000-0000-0000BDA30000}"/>
    <cellStyle name="常规 8 2 2 3 2" xfId="41918" xr:uid="{00000000-0005-0000-0000-0000BEA30000}"/>
    <cellStyle name="常规 8 2 2 3 2 2" xfId="41919" xr:uid="{00000000-0005-0000-0000-0000BFA30000}"/>
    <cellStyle name="常规 8 2 2 3 2 2 2" xfId="41920" xr:uid="{00000000-0005-0000-0000-0000C0A30000}"/>
    <cellStyle name="常规 8 2 2 3 3" xfId="41921" xr:uid="{00000000-0005-0000-0000-0000C1A30000}"/>
    <cellStyle name="常规 8 2 2 3 3 2" xfId="41922" xr:uid="{00000000-0005-0000-0000-0000C2A30000}"/>
    <cellStyle name="常规 8 2 2 3 3 2 2" xfId="41923" xr:uid="{00000000-0005-0000-0000-0000C3A30000}"/>
    <cellStyle name="常规 8 2 2 3 4" xfId="41924" xr:uid="{00000000-0005-0000-0000-0000C4A30000}"/>
    <cellStyle name="常规 8 2 2 3 4 2" xfId="41925" xr:uid="{00000000-0005-0000-0000-0000C5A30000}"/>
    <cellStyle name="常规 8 2 2 3 4 3" xfId="41926" xr:uid="{00000000-0005-0000-0000-0000C6A30000}"/>
    <cellStyle name="常规 8 2 2 3 5" xfId="41927" xr:uid="{00000000-0005-0000-0000-0000C7A30000}"/>
    <cellStyle name="常规 8 2 2 3 5 2" xfId="41928" xr:uid="{00000000-0005-0000-0000-0000C8A30000}"/>
    <cellStyle name="常规 8 2 2 4" xfId="41929" xr:uid="{00000000-0005-0000-0000-0000C9A30000}"/>
    <cellStyle name="常规 8 2 2 4 2" xfId="41930" xr:uid="{00000000-0005-0000-0000-0000CAA30000}"/>
    <cellStyle name="常规 8 2 2 4 2 2" xfId="41931" xr:uid="{00000000-0005-0000-0000-0000CBA30000}"/>
    <cellStyle name="常规 8 2 2 5" xfId="41932" xr:uid="{00000000-0005-0000-0000-0000CCA30000}"/>
    <cellStyle name="常规 8 2 2 5 2" xfId="41933" xr:uid="{00000000-0005-0000-0000-0000CDA30000}"/>
    <cellStyle name="常规 8 2 2 5 2 2" xfId="41934" xr:uid="{00000000-0005-0000-0000-0000CEA30000}"/>
    <cellStyle name="常规 8 2 2 6" xfId="41935" xr:uid="{00000000-0005-0000-0000-0000CFA30000}"/>
    <cellStyle name="常规 8 2 2 6 2" xfId="41936" xr:uid="{00000000-0005-0000-0000-0000D0A30000}"/>
    <cellStyle name="常规 8 2 2 6 2 2" xfId="41937" xr:uid="{00000000-0005-0000-0000-0000D1A30000}"/>
    <cellStyle name="常规 8 2 2 7" xfId="41938" xr:uid="{00000000-0005-0000-0000-0000D2A30000}"/>
    <cellStyle name="常规 8 2 2 7 2" xfId="41939" xr:uid="{00000000-0005-0000-0000-0000D3A30000}"/>
    <cellStyle name="常规 8 2 2 7 2 2" xfId="41940" xr:uid="{00000000-0005-0000-0000-0000D4A30000}"/>
    <cellStyle name="常规 8 2 2 8" xfId="41941" xr:uid="{00000000-0005-0000-0000-0000D5A30000}"/>
    <cellStyle name="常规 8 2 2 8 2" xfId="41942" xr:uid="{00000000-0005-0000-0000-0000D6A30000}"/>
    <cellStyle name="常规 8 2 2 8 3" xfId="41943" xr:uid="{00000000-0005-0000-0000-0000D7A30000}"/>
    <cellStyle name="常规 8 2 2 9" xfId="41944" xr:uid="{00000000-0005-0000-0000-0000D8A30000}"/>
    <cellStyle name="常规 8 2 2 9 2" xfId="41945" xr:uid="{00000000-0005-0000-0000-0000D9A30000}"/>
    <cellStyle name="常规 8 2 3" xfId="41946" xr:uid="{00000000-0005-0000-0000-0000DAA30000}"/>
    <cellStyle name="常规 8 2 3 2" xfId="41947" xr:uid="{00000000-0005-0000-0000-0000DBA30000}"/>
    <cellStyle name="常规 8 2 3 2 2" xfId="41948" xr:uid="{00000000-0005-0000-0000-0000DCA30000}"/>
    <cellStyle name="常规 8 2 3 2 2 2" xfId="41949" xr:uid="{00000000-0005-0000-0000-0000DDA30000}"/>
    <cellStyle name="常规 8 2 3 2 2 3" xfId="41950" xr:uid="{00000000-0005-0000-0000-0000DEA30000}"/>
    <cellStyle name="常规 8 2 3 2 2 4" xfId="41951" xr:uid="{00000000-0005-0000-0000-0000DFA30000}"/>
    <cellStyle name="常规 8 2 3 2 2 4 2" xfId="41952" xr:uid="{00000000-0005-0000-0000-0000E0A30000}"/>
    <cellStyle name="常规 8 2 3 2 3" xfId="41953" xr:uid="{00000000-0005-0000-0000-0000E1A30000}"/>
    <cellStyle name="常规 8 2 3 2 3 2" xfId="41954" xr:uid="{00000000-0005-0000-0000-0000E2A30000}"/>
    <cellStyle name="常规 8 2 3 2 3 2 2" xfId="41955" xr:uid="{00000000-0005-0000-0000-0000E3A30000}"/>
    <cellStyle name="常规 8 2 3 2 4" xfId="41956" xr:uid="{00000000-0005-0000-0000-0000E4A30000}"/>
    <cellStyle name="常规 8 2 3 2 4 2" xfId="41957" xr:uid="{00000000-0005-0000-0000-0000E5A30000}"/>
    <cellStyle name="常规 8 2 3 2 4 2 2" xfId="41958" xr:uid="{00000000-0005-0000-0000-0000E6A30000}"/>
    <cellStyle name="常规 8 2 3 2 5" xfId="41959" xr:uid="{00000000-0005-0000-0000-0000E7A30000}"/>
    <cellStyle name="常规 8 2 3 2 5 2" xfId="41960" xr:uid="{00000000-0005-0000-0000-0000E8A30000}"/>
    <cellStyle name="常规 8 2 3 2 5 3" xfId="41961" xr:uid="{00000000-0005-0000-0000-0000E9A30000}"/>
    <cellStyle name="常规 8 2 3 2 6" xfId="41962" xr:uid="{00000000-0005-0000-0000-0000EAA30000}"/>
    <cellStyle name="常规 8 2 3 2 7" xfId="41963" xr:uid="{00000000-0005-0000-0000-0000EBA30000}"/>
    <cellStyle name="常规 8 2 3 2 7 2" xfId="41964" xr:uid="{00000000-0005-0000-0000-0000ECA30000}"/>
    <cellStyle name="常规 8 2 3 2 8" xfId="41965" xr:uid="{00000000-0005-0000-0000-0000EDA30000}"/>
    <cellStyle name="常规 8 2 3 3" xfId="41966" xr:uid="{00000000-0005-0000-0000-0000EEA30000}"/>
    <cellStyle name="常规 8 2 3 3 2" xfId="41967" xr:uid="{00000000-0005-0000-0000-0000EFA30000}"/>
    <cellStyle name="常规 8 2 3 3 2 2" xfId="41968" xr:uid="{00000000-0005-0000-0000-0000F0A30000}"/>
    <cellStyle name="常规 8 2 3 3 2 2 2" xfId="41969" xr:uid="{00000000-0005-0000-0000-0000F1A30000}"/>
    <cellStyle name="常规 8 2 3 3 2 3" xfId="41970" xr:uid="{00000000-0005-0000-0000-0000F2A30000}"/>
    <cellStyle name="常规 8 2 3 3 3" xfId="41971" xr:uid="{00000000-0005-0000-0000-0000F3A30000}"/>
    <cellStyle name="常规 8 2 3 3 3 2" xfId="41972" xr:uid="{00000000-0005-0000-0000-0000F4A30000}"/>
    <cellStyle name="常规 8 2 3 3 3 2 2" xfId="41973" xr:uid="{00000000-0005-0000-0000-0000F5A30000}"/>
    <cellStyle name="常规 8 2 3 3 4" xfId="41974" xr:uid="{00000000-0005-0000-0000-0000F6A30000}"/>
    <cellStyle name="常规 8 2 3 3 4 2" xfId="41975" xr:uid="{00000000-0005-0000-0000-0000F7A30000}"/>
    <cellStyle name="常规 8 2 3 3 4 3" xfId="41976" xr:uid="{00000000-0005-0000-0000-0000F8A30000}"/>
    <cellStyle name="常规 8 2 3 3 5" xfId="41977" xr:uid="{00000000-0005-0000-0000-0000F9A30000}"/>
    <cellStyle name="常规 8 2 3 3 5 2" xfId="41978" xr:uid="{00000000-0005-0000-0000-0000FAA30000}"/>
    <cellStyle name="常规 8 2 3 4" xfId="41979" xr:uid="{00000000-0005-0000-0000-0000FBA30000}"/>
    <cellStyle name="常规 8 2 3 4 2" xfId="41980" xr:uid="{00000000-0005-0000-0000-0000FCA30000}"/>
    <cellStyle name="常规 8 2 3 4 2 2" xfId="41981" xr:uid="{00000000-0005-0000-0000-0000FDA30000}"/>
    <cellStyle name="常规 8 2 3 5" xfId="41982" xr:uid="{00000000-0005-0000-0000-0000FEA30000}"/>
    <cellStyle name="常规 8 2 3 5 2" xfId="41983" xr:uid="{00000000-0005-0000-0000-0000FFA30000}"/>
    <cellStyle name="常规 8 2 3 5 2 2" xfId="41984" xr:uid="{00000000-0005-0000-0000-000000A40000}"/>
    <cellStyle name="常规 8 2 3 6" xfId="41985" xr:uid="{00000000-0005-0000-0000-000001A40000}"/>
    <cellStyle name="常规 8 2 3 6 2" xfId="41986" xr:uid="{00000000-0005-0000-0000-000002A40000}"/>
    <cellStyle name="常规 8 2 3 6 2 2" xfId="41987" xr:uid="{00000000-0005-0000-0000-000003A40000}"/>
    <cellStyle name="常规 8 2 3 7" xfId="41988" xr:uid="{00000000-0005-0000-0000-000004A40000}"/>
    <cellStyle name="常规 8 2 3 7 2" xfId="41989" xr:uid="{00000000-0005-0000-0000-000005A40000}"/>
    <cellStyle name="常规 8 2 3 7 2 2" xfId="41990" xr:uid="{00000000-0005-0000-0000-000006A40000}"/>
    <cellStyle name="常规 8 2 3 8" xfId="41991" xr:uid="{00000000-0005-0000-0000-000007A40000}"/>
    <cellStyle name="常规 8 2 3 8 2" xfId="41992" xr:uid="{00000000-0005-0000-0000-000008A40000}"/>
    <cellStyle name="常规 8 2 3 8 3" xfId="41993" xr:uid="{00000000-0005-0000-0000-000009A40000}"/>
    <cellStyle name="常规 8 2 3 9" xfId="41994" xr:uid="{00000000-0005-0000-0000-00000AA40000}"/>
    <cellStyle name="常规 8 2 4" xfId="41995" xr:uid="{00000000-0005-0000-0000-00000BA40000}"/>
    <cellStyle name="常规 8 2 4 2" xfId="41996" xr:uid="{00000000-0005-0000-0000-00000CA40000}"/>
    <cellStyle name="常规 8 2 4 2 2" xfId="41997" xr:uid="{00000000-0005-0000-0000-00000DA40000}"/>
    <cellStyle name="常规 8 2 4 2 3" xfId="41998" xr:uid="{00000000-0005-0000-0000-00000EA40000}"/>
    <cellStyle name="常规 8 2 4 2 4" xfId="41999" xr:uid="{00000000-0005-0000-0000-00000FA40000}"/>
    <cellStyle name="常规 8 2 4 2 4 2" xfId="42000" xr:uid="{00000000-0005-0000-0000-000010A40000}"/>
    <cellStyle name="常规 8 2 4 3" xfId="42001" xr:uid="{00000000-0005-0000-0000-000011A40000}"/>
    <cellStyle name="常规 8 2 4 3 2" xfId="42002" xr:uid="{00000000-0005-0000-0000-000012A40000}"/>
    <cellStyle name="常规 8 2 4 3 2 2" xfId="42003" xr:uid="{00000000-0005-0000-0000-000013A40000}"/>
    <cellStyle name="常规 8 2 4 4" xfId="42004" xr:uid="{00000000-0005-0000-0000-000014A40000}"/>
    <cellStyle name="常规 8 2 4 4 2" xfId="42005" xr:uid="{00000000-0005-0000-0000-000015A40000}"/>
    <cellStyle name="常规 8 2 4 4 2 2" xfId="42006" xr:uid="{00000000-0005-0000-0000-000016A40000}"/>
    <cellStyle name="常规 8 2 4 5" xfId="42007" xr:uid="{00000000-0005-0000-0000-000017A40000}"/>
    <cellStyle name="常规 8 2 4 5 2" xfId="42008" xr:uid="{00000000-0005-0000-0000-000018A40000}"/>
    <cellStyle name="常规 8 2 4 5 3" xfId="42009" xr:uid="{00000000-0005-0000-0000-000019A40000}"/>
    <cellStyle name="常规 8 2 4 6" xfId="42010" xr:uid="{00000000-0005-0000-0000-00001AA40000}"/>
    <cellStyle name="常规 8 2 4 7" xfId="42011" xr:uid="{00000000-0005-0000-0000-00001BA40000}"/>
    <cellStyle name="常规 8 2 4 7 2" xfId="42012" xr:uid="{00000000-0005-0000-0000-00001CA40000}"/>
    <cellStyle name="常规 8 2 4 8" xfId="42013" xr:uid="{00000000-0005-0000-0000-00001DA40000}"/>
    <cellStyle name="常规 8 2 5" xfId="42014" xr:uid="{00000000-0005-0000-0000-00001EA40000}"/>
    <cellStyle name="常规 8 2 5 2" xfId="42015" xr:uid="{00000000-0005-0000-0000-00001FA40000}"/>
    <cellStyle name="常规 8 2 5 3" xfId="42016" xr:uid="{00000000-0005-0000-0000-000020A40000}"/>
    <cellStyle name="常规 8 2 5 4" xfId="42017" xr:uid="{00000000-0005-0000-0000-000021A40000}"/>
    <cellStyle name="常规 8 2 5 4 2" xfId="42018" xr:uid="{00000000-0005-0000-0000-000022A40000}"/>
    <cellStyle name="常规 8 2 6" xfId="42019" xr:uid="{00000000-0005-0000-0000-000023A40000}"/>
    <cellStyle name="常规 8 2 6 2" xfId="42020" xr:uid="{00000000-0005-0000-0000-000024A40000}"/>
    <cellStyle name="常规 8 2 6 2 2" xfId="42021" xr:uid="{00000000-0005-0000-0000-000025A40000}"/>
    <cellStyle name="常规 8 2 7" xfId="42022" xr:uid="{00000000-0005-0000-0000-000026A40000}"/>
    <cellStyle name="常规 8 2 7 2" xfId="42023" xr:uid="{00000000-0005-0000-0000-000027A40000}"/>
    <cellStyle name="常规 8 2 7 2 2" xfId="42024" xr:uid="{00000000-0005-0000-0000-000028A40000}"/>
    <cellStyle name="常规 8 2 8" xfId="42025" xr:uid="{00000000-0005-0000-0000-000029A40000}"/>
    <cellStyle name="常规 8 2 8 2" xfId="42026" xr:uid="{00000000-0005-0000-0000-00002AA40000}"/>
    <cellStyle name="常规 8 2 8 2 2" xfId="42027" xr:uid="{00000000-0005-0000-0000-00002BA40000}"/>
    <cellStyle name="常规 8 2 9" xfId="42028" xr:uid="{00000000-0005-0000-0000-00002CA40000}"/>
    <cellStyle name="常规 8 2 9 2" xfId="42029" xr:uid="{00000000-0005-0000-0000-00002DA40000}"/>
    <cellStyle name="常规 8 2 9 2 2" xfId="42030" xr:uid="{00000000-0005-0000-0000-00002EA40000}"/>
    <cellStyle name="常规 8 3" xfId="42031" xr:uid="{00000000-0005-0000-0000-00002FA40000}"/>
    <cellStyle name="常规 8 3 2" xfId="42032" xr:uid="{00000000-0005-0000-0000-000030A40000}"/>
    <cellStyle name="常规 8 3 2 2" xfId="42033" xr:uid="{00000000-0005-0000-0000-000031A40000}"/>
    <cellStyle name="常规 8 3 2 2 2" xfId="42034" xr:uid="{00000000-0005-0000-0000-000032A40000}"/>
    <cellStyle name="常规 8 3 2 2 3" xfId="42035" xr:uid="{00000000-0005-0000-0000-000033A40000}"/>
    <cellStyle name="常规 8 3 2 2 4" xfId="42036" xr:uid="{00000000-0005-0000-0000-000034A40000}"/>
    <cellStyle name="常规 8 3 2 2 4 2" xfId="42037" xr:uid="{00000000-0005-0000-0000-000035A40000}"/>
    <cellStyle name="常规 8 3 2 3" xfId="42038" xr:uid="{00000000-0005-0000-0000-000036A40000}"/>
    <cellStyle name="常规 8 3 2 3 2" xfId="42039" xr:uid="{00000000-0005-0000-0000-000037A40000}"/>
    <cellStyle name="常规 8 3 2 3 2 2" xfId="42040" xr:uid="{00000000-0005-0000-0000-000038A40000}"/>
    <cellStyle name="常规 8 3 2 4" xfId="42041" xr:uid="{00000000-0005-0000-0000-000039A40000}"/>
    <cellStyle name="常规 8 3 2 4 2" xfId="42042" xr:uid="{00000000-0005-0000-0000-00003AA40000}"/>
    <cellStyle name="常规 8 3 2 4 2 2" xfId="42043" xr:uid="{00000000-0005-0000-0000-00003BA40000}"/>
    <cellStyle name="常规 8 3 2 5" xfId="42044" xr:uid="{00000000-0005-0000-0000-00003CA40000}"/>
    <cellStyle name="常规 8 3 2 5 2" xfId="42045" xr:uid="{00000000-0005-0000-0000-00003DA40000}"/>
    <cellStyle name="常规 8 3 2 5 3" xfId="42046" xr:uid="{00000000-0005-0000-0000-00003EA40000}"/>
    <cellStyle name="常规 8 3 2 6" xfId="42047" xr:uid="{00000000-0005-0000-0000-00003FA40000}"/>
    <cellStyle name="常规 8 3 2 7" xfId="42048" xr:uid="{00000000-0005-0000-0000-000040A40000}"/>
    <cellStyle name="常规 8 3 2 7 2" xfId="42049" xr:uid="{00000000-0005-0000-0000-000041A40000}"/>
    <cellStyle name="常规 8 3 2 8" xfId="42050" xr:uid="{00000000-0005-0000-0000-000042A40000}"/>
    <cellStyle name="常规 8 3 3" xfId="42051" xr:uid="{00000000-0005-0000-0000-000043A40000}"/>
    <cellStyle name="常规 8 3 3 2" xfId="42052" xr:uid="{00000000-0005-0000-0000-000044A40000}"/>
    <cellStyle name="常规 8 3 3 2 2" xfId="42053" xr:uid="{00000000-0005-0000-0000-000045A40000}"/>
    <cellStyle name="常规 8 3 3 2 2 2" xfId="42054" xr:uid="{00000000-0005-0000-0000-000046A40000}"/>
    <cellStyle name="常规 8 3 3 2 3" xfId="42055" xr:uid="{00000000-0005-0000-0000-000047A40000}"/>
    <cellStyle name="常规 8 3 3 3" xfId="42056" xr:uid="{00000000-0005-0000-0000-000048A40000}"/>
    <cellStyle name="常规 8 3 3 3 2" xfId="42057" xr:uid="{00000000-0005-0000-0000-000049A40000}"/>
    <cellStyle name="常规 8 3 3 3 2 2" xfId="42058" xr:uid="{00000000-0005-0000-0000-00004AA40000}"/>
    <cellStyle name="常规 8 3 3 4" xfId="42059" xr:uid="{00000000-0005-0000-0000-00004BA40000}"/>
    <cellStyle name="常规 8 3 3 4 2" xfId="42060" xr:uid="{00000000-0005-0000-0000-00004CA40000}"/>
    <cellStyle name="常规 8 3 3 4 3" xfId="42061" xr:uid="{00000000-0005-0000-0000-00004DA40000}"/>
    <cellStyle name="常规 8 3 3 5" xfId="42062" xr:uid="{00000000-0005-0000-0000-00004EA40000}"/>
    <cellStyle name="常规 8 3 3 5 2" xfId="42063" xr:uid="{00000000-0005-0000-0000-00004FA40000}"/>
    <cellStyle name="常规 8 3 4" xfId="42064" xr:uid="{00000000-0005-0000-0000-000050A40000}"/>
    <cellStyle name="常规 8 3 4 2" xfId="42065" xr:uid="{00000000-0005-0000-0000-000051A40000}"/>
    <cellStyle name="常规 8 3 4 2 2" xfId="42066" xr:uid="{00000000-0005-0000-0000-000052A40000}"/>
    <cellStyle name="常规 8 3 5" xfId="42067" xr:uid="{00000000-0005-0000-0000-000053A40000}"/>
    <cellStyle name="常规 8 3 5 2" xfId="42068" xr:uid="{00000000-0005-0000-0000-000054A40000}"/>
    <cellStyle name="常规 8 3 5 2 2" xfId="42069" xr:uid="{00000000-0005-0000-0000-000055A40000}"/>
    <cellStyle name="常规 8 3 6" xfId="42070" xr:uid="{00000000-0005-0000-0000-000056A40000}"/>
    <cellStyle name="常规 8 3 6 2" xfId="42071" xr:uid="{00000000-0005-0000-0000-000057A40000}"/>
    <cellStyle name="常规 8 3 6 2 2" xfId="42072" xr:uid="{00000000-0005-0000-0000-000058A40000}"/>
    <cellStyle name="常规 8 3 7" xfId="42073" xr:uid="{00000000-0005-0000-0000-000059A40000}"/>
    <cellStyle name="常规 8 3 7 2" xfId="42074" xr:uid="{00000000-0005-0000-0000-00005AA40000}"/>
    <cellStyle name="常规 8 3 7 2 2" xfId="42075" xr:uid="{00000000-0005-0000-0000-00005BA40000}"/>
    <cellStyle name="常规 8 3 8" xfId="42076" xr:uid="{00000000-0005-0000-0000-00005CA40000}"/>
    <cellStyle name="常规 8 3 8 2" xfId="42077" xr:uid="{00000000-0005-0000-0000-00005DA40000}"/>
    <cellStyle name="常规 8 3 8 3" xfId="42078" xr:uid="{00000000-0005-0000-0000-00005EA40000}"/>
    <cellStyle name="常规 8 3 9" xfId="42079" xr:uid="{00000000-0005-0000-0000-00005FA40000}"/>
    <cellStyle name="常规 8 4" xfId="42080" xr:uid="{00000000-0005-0000-0000-000060A40000}"/>
    <cellStyle name="常规 8 4 2" xfId="42081" xr:uid="{00000000-0005-0000-0000-000061A40000}"/>
    <cellStyle name="常规 8 4 2 2" xfId="42082" xr:uid="{00000000-0005-0000-0000-000062A40000}"/>
    <cellStyle name="常规 8 4 2 2 2" xfId="42083" xr:uid="{00000000-0005-0000-0000-000063A40000}"/>
    <cellStyle name="常规 8 4 2 2 3" xfId="42084" xr:uid="{00000000-0005-0000-0000-000064A40000}"/>
    <cellStyle name="常规 8 4 2 2 4" xfId="42085" xr:uid="{00000000-0005-0000-0000-000065A40000}"/>
    <cellStyle name="常规 8 4 2 2 4 2" xfId="42086" xr:uid="{00000000-0005-0000-0000-000066A40000}"/>
    <cellStyle name="常规 8 4 2 3" xfId="42087" xr:uid="{00000000-0005-0000-0000-000067A40000}"/>
    <cellStyle name="常规 8 4 2 3 2" xfId="42088" xr:uid="{00000000-0005-0000-0000-000068A40000}"/>
    <cellStyle name="常规 8 4 2 3 2 2" xfId="42089" xr:uid="{00000000-0005-0000-0000-000069A40000}"/>
    <cellStyle name="常规 8 4 2 4" xfId="42090" xr:uid="{00000000-0005-0000-0000-00006AA40000}"/>
    <cellStyle name="常规 8 4 2 4 2" xfId="42091" xr:uid="{00000000-0005-0000-0000-00006BA40000}"/>
    <cellStyle name="常规 8 4 2 4 2 2" xfId="42092" xr:uid="{00000000-0005-0000-0000-00006CA40000}"/>
    <cellStyle name="常规 8 4 2 5" xfId="42093" xr:uid="{00000000-0005-0000-0000-00006DA40000}"/>
    <cellStyle name="常规 8 4 2 5 2" xfId="42094" xr:uid="{00000000-0005-0000-0000-00006EA40000}"/>
    <cellStyle name="常规 8 4 2 5 3" xfId="42095" xr:uid="{00000000-0005-0000-0000-00006FA40000}"/>
    <cellStyle name="常规 8 4 2 6" xfId="42096" xr:uid="{00000000-0005-0000-0000-000070A40000}"/>
    <cellStyle name="常规 8 4 2 7" xfId="42097" xr:uid="{00000000-0005-0000-0000-000071A40000}"/>
    <cellStyle name="常规 8 4 2 7 2" xfId="42098" xr:uid="{00000000-0005-0000-0000-000072A40000}"/>
    <cellStyle name="常规 8 4 2 8" xfId="42099" xr:uid="{00000000-0005-0000-0000-000073A40000}"/>
    <cellStyle name="常规 8 4 3" xfId="42100" xr:uid="{00000000-0005-0000-0000-000074A40000}"/>
    <cellStyle name="常规 8 4 3 2" xfId="42101" xr:uid="{00000000-0005-0000-0000-000075A40000}"/>
    <cellStyle name="常规 8 4 3 3" xfId="42102" xr:uid="{00000000-0005-0000-0000-000076A40000}"/>
    <cellStyle name="常规 8 4 3 4" xfId="42103" xr:uid="{00000000-0005-0000-0000-000077A40000}"/>
    <cellStyle name="常规 8 4 3 4 2" xfId="42104" xr:uid="{00000000-0005-0000-0000-000078A40000}"/>
    <cellStyle name="常规 8 4 4" xfId="42105" xr:uid="{00000000-0005-0000-0000-000079A40000}"/>
    <cellStyle name="常规 8 4 4 2" xfId="42106" xr:uid="{00000000-0005-0000-0000-00007AA40000}"/>
    <cellStyle name="常规 8 4 4 2 2" xfId="42107" xr:uid="{00000000-0005-0000-0000-00007BA40000}"/>
    <cellStyle name="常规 8 4 5" xfId="42108" xr:uid="{00000000-0005-0000-0000-00007CA40000}"/>
    <cellStyle name="常规 8 4 5 2" xfId="42109" xr:uid="{00000000-0005-0000-0000-00007DA40000}"/>
    <cellStyle name="常规 8 4 5 2 2" xfId="42110" xr:uid="{00000000-0005-0000-0000-00007EA40000}"/>
    <cellStyle name="常规 8 4 6" xfId="42111" xr:uid="{00000000-0005-0000-0000-00007FA40000}"/>
    <cellStyle name="常规 8 4 6 2" xfId="42112" xr:uid="{00000000-0005-0000-0000-000080A40000}"/>
    <cellStyle name="常规 8 4 6 2 2" xfId="42113" xr:uid="{00000000-0005-0000-0000-000081A40000}"/>
    <cellStyle name="常规 8 4 7" xfId="42114" xr:uid="{00000000-0005-0000-0000-000082A40000}"/>
    <cellStyle name="常规 8 4 7 2" xfId="42115" xr:uid="{00000000-0005-0000-0000-000083A40000}"/>
    <cellStyle name="常规 8 4 7 2 2" xfId="42116" xr:uid="{00000000-0005-0000-0000-000084A40000}"/>
    <cellStyle name="常规 8 4 8" xfId="42117" xr:uid="{00000000-0005-0000-0000-000085A40000}"/>
    <cellStyle name="常规 8 4 8 2" xfId="42118" xr:uid="{00000000-0005-0000-0000-000086A40000}"/>
    <cellStyle name="常规 8 4 8 3" xfId="42119" xr:uid="{00000000-0005-0000-0000-000087A40000}"/>
    <cellStyle name="常规 8 4 9" xfId="42120" xr:uid="{00000000-0005-0000-0000-000088A40000}"/>
    <cellStyle name="常规 8 5" xfId="42121" xr:uid="{00000000-0005-0000-0000-000089A40000}"/>
    <cellStyle name="常规 8 5 2" xfId="42122" xr:uid="{00000000-0005-0000-0000-00008AA40000}"/>
    <cellStyle name="常规 8 5 2 2" xfId="42123" xr:uid="{00000000-0005-0000-0000-00008BA40000}"/>
    <cellStyle name="常规 8 5 2 2 2" xfId="42124" xr:uid="{00000000-0005-0000-0000-00008CA40000}"/>
    <cellStyle name="常规 8 5 2 2 2 2" xfId="42125" xr:uid="{00000000-0005-0000-0000-00008DA40000}"/>
    <cellStyle name="常规 8 5 2 2 3" xfId="42126" xr:uid="{00000000-0005-0000-0000-00008EA40000}"/>
    <cellStyle name="常规 8 5 2 3" xfId="42127" xr:uid="{00000000-0005-0000-0000-00008FA40000}"/>
    <cellStyle name="常规 8 5 2 3 2" xfId="42128" xr:uid="{00000000-0005-0000-0000-000090A40000}"/>
    <cellStyle name="常规 8 5 2 3 2 2" xfId="42129" xr:uid="{00000000-0005-0000-0000-000091A40000}"/>
    <cellStyle name="常规 8 5 2 4" xfId="42130" xr:uid="{00000000-0005-0000-0000-000092A40000}"/>
    <cellStyle name="常规 8 5 2 4 2" xfId="42131" xr:uid="{00000000-0005-0000-0000-000093A40000}"/>
    <cellStyle name="常规 8 5 2 4 3" xfId="42132" xr:uid="{00000000-0005-0000-0000-000094A40000}"/>
    <cellStyle name="常规 8 5 2 5" xfId="42133" xr:uid="{00000000-0005-0000-0000-000095A40000}"/>
    <cellStyle name="常规 8 5 2 5 2" xfId="42134" xr:uid="{00000000-0005-0000-0000-000096A40000}"/>
    <cellStyle name="常规 8 5 3" xfId="42135" xr:uid="{00000000-0005-0000-0000-000097A40000}"/>
    <cellStyle name="常规 8 5 3 2" xfId="42136" xr:uid="{00000000-0005-0000-0000-000098A40000}"/>
    <cellStyle name="常规 8 5 3 2 2" xfId="42137" xr:uid="{00000000-0005-0000-0000-000099A40000}"/>
    <cellStyle name="常规 8 5 4" xfId="42138" xr:uid="{00000000-0005-0000-0000-00009AA40000}"/>
    <cellStyle name="常规 8 5 4 2" xfId="42139" xr:uid="{00000000-0005-0000-0000-00009BA40000}"/>
    <cellStyle name="常规 8 5 4 2 2" xfId="42140" xr:uid="{00000000-0005-0000-0000-00009CA40000}"/>
    <cellStyle name="常规 8 5 5" xfId="42141" xr:uid="{00000000-0005-0000-0000-00009DA40000}"/>
    <cellStyle name="常规 8 5 5 2" xfId="42142" xr:uid="{00000000-0005-0000-0000-00009EA40000}"/>
    <cellStyle name="常规 8 5 5 3" xfId="42143" xr:uid="{00000000-0005-0000-0000-00009FA40000}"/>
    <cellStyle name="常规 8 5 6" xfId="42144" xr:uid="{00000000-0005-0000-0000-0000A0A40000}"/>
    <cellStyle name="常规 8 5 7" xfId="42145" xr:uid="{00000000-0005-0000-0000-0000A1A40000}"/>
    <cellStyle name="常规 8 5 7 2" xfId="42146" xr:uid="{00000000-0005-0000-0000-0000A2A40000}"/>
    <cellStyle name="常规 8 5 8" xfId="42147" xr:uid="{00000000-0005-0000-0000-0000A3A40000}"/>
    <cellStyle name="常规 8 6" xfId="42148" xr:uid="{00000000-0005-0000-0000-0000A4A40000}"/>
    <cellStyle name="常规 8 6 2" xfId="42149" xr:uid="{00000000-0005-0000-0000-0000A5A40000}"/>
    <cellStyle name="常规 8 6 2 2" xfId="42150" xr:uid="{00000000-0005-0000-0000-0000A6A40000}"/>
    <cellStyle name="常规 8 6 2 2 2" xfId="42151" xr:uid="{00000000-0005-0000-0000-0000A7A40000}"/>
    <cellStyle name="常规 8 6 2 3" xfId="42152" xr:uid="{00000000-0005-0000-0000-0000A8A40000}"/>
    <cellStyle name="常规 8 6 3" xfId="42153" xr:uid="{00000000-0005-0000-0000-0000A9A40000}"/>
    <cellStyle name="常规 8 6 3 2" xfId="42154" xr:uid="{00000000-0005-0000-0000-0000AAA40000}"/>
    <cellStyle name="常规 8 6 3 2 2" xfId="42155" xr:uid="{00000000-0005-0000-0000-0000ABA40000}"/>
    <cellStyle name="常规 8 6 4" xfId="42156" xr:uid="{00000000-0005-0000-0000-0000ACA40000}"/>
    <cellStyle name="常规 8 6 4 2" xfId="42157" xr:uid="{00000000-0005-0000-0000-0000ADA40000}"/>
    <cellStyle name="常规 8 6 4 3" xfId="42158" xr:uid="{00000000-0005-0000-0000-0000AEA40000}"/>
    <cellStyle name="常规 8 6 5" xfId="42159" xr:uid="{00000000-0005-0000-0000-0000AFA40000}"/>
    <cellStyle name="常规 8 6 5 2" xfId="42160" xr:uid="{00000000-0005-0000-0000-0000B0A40000}"/>
    <cellStyle name="常规 8 7" xfId="42161" xr:uid="{00000000-0005-0000-0000-0000B1A40000}"/>
    <cellStyle name="常规 8 7 2" xfId="42162" xr:uid="{00000000-0005-0000-0000-0000B2A40000}"/>
    <cellStyle name="常规 8 7 2 2" xfId="42163" xr:uid="{00000000-0005-0000-0000-0000B3A40000}"/>
    <cellStyle name="常规 8 8" xfId="42164" xr:uid="{00000000-0005-0000-0000-0000B4A40000}"/>
    <cellStyle name="常规 8 8 2" xfId="42165" xr:uid="{00000000-0005-0000-0000-0000B5A40000}"/>
    <cellStyle name="常规 8 8 2 2" xfId="42166" xr:uid="{00000000-0005-0000-0000-0000B6A40000}"/>
    <cellStyle name="常规 8 9" xfId="42167" xr:uid="{00000000-0005-0000-0000-0000B7A40000}"/>
    <cellStyle name="常规 8 9 2" xfId="42168" xr:uid="{00000000-0005-0000-0000-0000B8A40000}"/>
    <cellStyle name="常规 8 9 2 2" xfId="42169" xr:uid="{00000000-0005-0000-0000-0000B9A40000}"/>
    <cellStyle name="常规 9" xfId="42170" xr:uid="{00000000-0005-0000-0000-0000BAA40000}"/>
    <cellStyle name="常规 9 10" xfId="42171" xr:uid="{00000000-0005-0000-0000-0000BBA40000}"/>
    <cellStyle name="常规 9 10 2" xfId="42172" xr:uid="{00000000-0005-0000-0000-0000BCA40000}"/>
    <cellStyle name="常规 9 10 3" xfId="42173" xr:uid="{00000000-0005-0000-0000-0000BDA40000}"/>
    <cellStyle name="常规 9 11" xfId="42174" xr:uid="{00000000-0005-0000-0000-0000BEA40000}"/>
    <cellStyle name="常规 9 11 2" xfId="42175" xr:uid="{00000000-0005-0000-0000-0000BFA40000}"/>
    <cellStyle name="常规 9 12" xfId="42176" xr:uid="{00000000-0005-0000-0000-0000C0A40000}"/>
    <cellStyle name="常规 9 2" xfId="42177" xr:uid="{00000000-0005-0000-0000-0000C1A40000}"/>
    <cellStyle name="常规 9 2 10" xfId="42178" xr:uid="{00000000-0005-0000-0000-0000C2A40000}"/>
    <cellStyle name="常规 9 2 10 2" xfId="42179" xr:uid="{00000000-0005-0000-0000-0000C3A40000}"/>
    <cellStyle name="常规 9 2 11" xfId="42180" xr:uid="{00000000-0005-0000-0000-0000C4A40000}"/>
    <cellStyle name="常规 9 2 2" xfId="42181" xr:uid="{00000000-0005-0000-0000-0000C5A40000}"/>
    <cellStyle name="常规 9 2 2 2" xfId="42182" xr:uid="{00000000-0005-0000-0000-0000C6A40000}"/>
    <cellStyle name="常规 9 2 2 2 2" xfId="42183" xr:uid="{00000000-0005-0000-0000-0000C7A40000}"/>
    <cellStyle name="常规 9 2 2 2 2 2" xfId="42184" xr:uid="{00000000-0005-0000-0000-0000C8A40000}"/>
    <cellStyle name="常规 9 2 2 2 2 3" xfId="42185" xr:uid="{00000000-0005-0000-0000-0000C9A40000}"/>
    <cellStyle name="常规 9 2 2 2 3" xfId="42186" xr:uid="{00000000-0005-0000-0000-0000CAA40000}"/>
    <cellStyle name="常规 9 2 2 2 4" xfId="42187" xr:uid="{00000000-0005-0000-0000-0000CBA40000}"/>
    <cellStyle name="常规 9 2 2 2 5" xfId="42188" xr:uid="{00000000-0005-0000-0000-0000CCA40000}"/>
    <cellStyle name="常规 9 2 2 2 6" xfId="42189" xr:uid="{00000000-0005-0000-0000-0000CDA40000}"/>
    <cellStyle name="常规 9 2 2 2 7" xfId="42190" xr:uid="{00000000-0005-0000-0000-0000CEA40000}"/>
    <cellStyle name="常规 9 2 2 2 7 2" xfId="42191" xr:uid="{00000000-0005-0000-0000-0000CFA40000}"/>
    <cellStyle name="常规 9 2 2 3" xfId="42192" xr:uid="{00000000-0005-0000-0000-0000D0A40000}"/>
    <cellStyle name="常规 9 2 2 3 2" xfId="42193" xr:uid="{00000000-0005-0000-0000-0000D1A40000}"/>
    <cellStyle name="常规 9 2 2 3 3" xfId="42194" xr:uid="{00000000-0005-0000-0000-0000D2A40000}"/>
    <cellStyle name="常规 9 2 2 3 4" xfId="42195" xr:uid="{00000000-0005-0000-0000-0000D3A40000}"/>
    <cellStyle name="常规 9 2 2 3 4 2" xfId="42196" xr:uid="{00000000-0005-0000-0000-0000D4A40000}"/>
    <cellStyle name="常规 9 2 2 4" xfId="42197" xr:uid="{00000000-0005-0000-0000-0000D5A40000}"/>
    <cellStyle name="常规 9 2 2 4 2" xfId="42198" xr:uid="{00000000-0005-0000-0000-0000D6A40000}"/>
    <cellStyle name="常规 9 2 2 4 2 2" xfId="42199" xr:uid="{00000000-0005-0000-0000-0000D7A40000}"/>
    <cellStyle name="常规 9 2 2 5" xfId="42200" xr:uid="{00000000-0005-0000-0000-0000D8A40000}"/>
    <cellStyle name="常规 9 2 2 5 2" xfId="42201" xr:uid="{00000000-0005-0000-0000-0000D9A40000}"/>
    <cellStyle name="常规 9 2 2 5 3" xfId="42202" xr:uid="{00000000-0005-0000-0000-0000DAA40000}"/>
    <cellStyle name="常规 9 2 2 6" xfId="42203" xr:uid="{00000000-0005-0000-0000-0000DBA40000}"/>
    <cellStyle name="常规 9 2 2 7" xfId="42204" xr:uid="{00000000-0005-0000-0000-0000DCA40000}"/>
    <cellStyle name="常规 9 2 2 8" xfId="42205" xr:uid="{00000000-0005-0000-0000-0000DDA40000}"/>
    <cellStyle name="常规 9 2 2 8 2" xfId="42206" xr:uid="{00000000-0005-0000-0000-0000DEA40000}"/>
    <cellStyle name="常规 9 2 2 9" xfId="42207" xr:uid="{00000000-0005-0000-0000-0000DFA40000}"/>
    <cellStyle name="常规 9 2 3" xfId="42208" xr:uid="{00000000-0005-0000-0000-0000E0A40000}"/>
    <cellStyle name="常规 9 2 3 2" xfId="42209" xr:uid="{00000000-0005-0000-0000-0000E1A40000}"/>
    <cellStyle name="常规 9 2 3 2 2" xfId="42210" xr:uid="{00000000-0005-0000-0000-0000E2A40000}"/>
    <cellStyle name="常规 9 2 3 2 2 2" xfId="42211" xr:uid="{00000000-0005-0000-0000-0000E3A40000}"/>
    <cellStyle name="常规 9 2 3 2 2 3" xfId="42212" xr:uid="{00000000-0005-0000-0000-0000E4A40000}"/>
    <cellStyle name="常规 9 2 3 2 3" xfId="42213" xr:uid="{00000000-0005-0000-0000-0000E5A40000}"/>
    <cellStyle name="常规 9 2 3 2 4" xfId="42214" xr:uid="{00000000-0005-0000-0000-0000E6A40000}"/>
    <cellStyle name="常规 9 2 3 2 5" xfId="42215" xr:uid="{00000000-0005-0000-0000-0000E7A40000}"/>
    <cellStyle name="常规 9 2 3 2 6" xfId="42216" xr:uid="{00000000-0005-0000-0000-0000E8A40000}"/>
    <cellStyle name="常规 9 2 3 3" xfId="42217" xr:uid="{00000000-0005-0000-0000-0000E9A40000}"/>
    <cellStyle name="常规 9 2 3 3 2" xfId="42218" xr:uid="{00000000-0005-0000-0000-0000EAA40000}"/>
    <cellStyle name="常规 9 2 3 3 3" xfId="42219" xr:uid="{00000000-0005-0000-0000-0000EBA40000}"/>
    <cellStyle name="常规 9 2 3 4" xfId="42220" xr:uid="{00000000-0005-0000-0000-0000ECA40000}"/>
    <cellStyle name="常规 9 2 3 5" xfId="42221" xr:uid="{00000000-0005-0000-0000-0000EDA40000}"/>
    <cellStyle name="常规 9 2 3 6" xfId="42222" xr:uid="{00000000-0005-0000-0000-0000EEA40000}"/>
    <cellStyle name="常规 9 2 3 7" xfId="42223" xr:uid="{00000000-0005-0000-0000-0000EFA40000}"/>
    <cellStyle name="常规 9 2 3 8" xfId="42224" xr:uid="{00000000-0005-0000-0000-0000F0A40000}"/>
    <cellStyle name="常规 9 2 3 8 2" xfId="42225" xr:uid="{00000000-0005-0000-0000-0000F1A40000}"/>
    <cellStyle name="常规 9 2 4" xfId="42226" xr:uid="{00000000-0005-0000-0000-0000F2A40000}"/>
    <cellStyle name="常规 9 2 4 2" xfId="42227" xr:uid="{00000000-0005-0000-0000-0000F3A40000}"/>
    <cellStyle name="常规 9 2 4 2 2" xfId="42228" xr:uid="{00000000-0005-0000-0000-0000F4A40000}"/>
    <cellStyle name="常规 9 2 4 2 3" xfId="42229" xr:uid="{00000000-0005-0000-0000-0000F5A40000}"/>
    <cellStyle name="常规 9 2 4 3" xfId="42230" xr:uid="{00000000-0005-0000-0000-0000F6A40000}"/>
    <cellStyle name="常规 9 2 4 4" xfId="42231" xr:uid="{00000000-0005-0000-0000-0000F7A40000}"/>
    <cellStyle name="常规 9 2 4 5" xfId="42232" xr:uid="{00000000-0005-0000-0000-0000F8A40000}"/>
    <cellStyle name="常规 9 2 4 6" xfId="42233" xr:uid="{00000000-0005-0000-0000-0000F9A40000}"/>
    <cellStyle name="常规 9 2 4 7" xfId="42234" xr:uid="{00000000-0005-0000-0000-0000FAA40000}"/>
    <cellStyle name="常规 9 2 4 7 2" xfId="42235" xr:uid="{00000000-0005-0000-0000-0000FBA40000}"/>
    <cellStyle name="常规 9 2 5" xfId="42236" xr:uid="{00000000-0005-0000-0000-0000FCA40000}"/>
    <cellStyle name="常规 9 2 5 2" xfId="42237" xr:uid="{00000000-0005-0000-0000-0000FDA40000}"/>
    <cellStyle name="常规 9 2 5 3" xfId="42238" xr:uid="{00000000-0005-0000-0000-0000FEA40000}"/>
    <cellStyle name="常规 9 2 5 4" xfId="42239" xr:uid="{00000000-0005-0000-0000-0000FFA40000}"/>
    <cellStyle name="常规 9 2 5 4 2" xfId="42240" xr:uid="{00000000-0005-0000-0000-000000A50000}"/>
    <cellStyle name="常规 9 2 6" xfId="42241" xr:uid="{00000000-0005-0000-0000-000001A50000}"/>
    <cellStyle name="常规 9 2 6 2" xfId="42242" xr:uid="{00000000-0005-0000-0000-000002A50000}"/>
    <cellStyle name="常规 9 2 6 2 2" xfId="42243" xr:uid="{00000000-0005-0000-0000-000003A50000}"/>
    <cellStyle name="常规 9 2 7" xfId="42244" xr:uid="{00000000-0005-0000-0000-000004A50000}"/>
    <cellStyle name="常规 9 2 7 2" xfId="42245" xr:uid="{00000000-0005-0000-0000-000005A50000}"/>
    <cellStyle name="常规 9 2 7 2 2" xfId="42246" xr:uid="{00000000-0005-0000-0000-000006A50000}"/>
    <cellStyle name="常规 9 2 8" xfId="42247" xr:uid="{00000000-0005-0000-0000-000007A50000}"/>
    <cellStyle name="常规 9 2 8 2" xfId="42248" xr:uid="{00000000-0005-0000-0000-000008A50000}"/>
    <cellStyle name="常规 9 2 8 3" xfId="42249" xr:uid="{00000000-0005-0000-0000-000009A50000}"/>
    <cellStyle name="常规 9 2 9" xfId="42250" xr:uid="{00000000-0005-0000-0000-00000AA50000}"/>
    <cellStyle name="常规 9 3" xfId="42251" xr:uid="{00000000-0005-0000-0000-00000BA50000}"/>
    <cellStyle name="常规 9 3 2" xfId="42252" xr:uid="{00000000-0005-0000-0000-00000CA50000}"/>
    <cellStyle name="常规 9 3 2 2" xfId="42253" xr:uid="{00000000-0005-0000-0000-00000DA50000}"/>
    <cellStyle name="常规 9 3 2 2 2" xfId="42254" xr:uid="{00000000-0005-0000-0000-00000EA50000}"/>
    <cellStyle name="常规 9 3 2 2 3" xfId="42255" xr:uid="{00000000-0005-0000-0000-00000FA50000}"/>
    <cellStyle name="常规 9 3 2 2 4" xfId="42256" xr:uid="{00000000-0005-0000-0000-000010A50000}"/>
    <cellStyle name="常规 9 3 2 2 4 2" xfId="42257" xr:uid="{00000000-0005-0000-0000-000011A50000}"/>
    <cellStyle name="常规 9 3 2 3" xfId="42258" xr:uid="{00000000-0005-0000-0000-000012A50000}"/>
    <cellStyle name="常规 9 3 2 3 2" xfId="42259" xr:uid="{00000000-0005-0000-0000-000013A50000}"/>
    <cellStyle name="常规 9 3 2 3 2 2" xfId="42260" xr:uid="{00000000-0005-0000-0000-000014A50000}"/>
    <cellStyle name="常规 9 3 2 4" xfId="42261" xr:uid="{00000000-0005-0000-0000-000015A50000}"/>
    <cellStyle name="常规 9 3 2 4 2" xfId="42262" xr:uid="{00000000-0005-0000-0000-000016A50000}"/>
    <cellStyle name="常规 9 3 2 4 2 2" xfId="42263" xr:uid="{00000000-0005-0000-0000-000017A50000}"/>
    <cellStyle name="常规 9 3 2 5" xfId="42264" xr:uid="{00000000-0005-0000-0000-000018A50000}"/>
    <cellStyle name="常规 9 3 2 5 2" xfId="42265" xr:uid="{00000000-0005-0000-0000-000019A50000}"/>
    <cellStyle name="常规 9 3 2 5 3" xfId="42266" xr:uid="{00000000-0005-0000-0000-00001AA50000}"/>
    <cellStyle name="常规 9 3 2 6" xfId="42267" xr:uid="{00000000-0005-0000-0000-00001BA50000}"/>
    <cellStyle name="常规 9 3 2 7" xfId="42268" xr:uid="{00000000-0005-0000-0000-00001CA50000}"/>
    <cellStyle name="常规 9 3 2 7 2" xfId="42269" xr:uid="{00000000-0005-0000-0000-00001DA50000}"/>
    <cellStyle name="常规 9 3 2 8" xfId="42270" xr:uid="{00000000-0005-0000-0000-00001EA50000}"/>
    <cellStyle name="常规 9 3 3" xfId="42271" xr:uid="{00000000-0005-0000-0000-00001FA50000}"/>
    <cellStyle name="常规 9 3 3 2" xfId="42272" xr:uid="{00000000-0005-0000-0000-000020A50000}"/>
    <cellStyle name="常规 9 3 3 2 2" xfId="42273" xr:uid="{00000000-0005-0000-0000-000021A50000}"/>
    <cellStyle name="常规 9 3 3 2 2 2" xfId="42274" xr:uid="{00000000-0005-0000-0000-000022A50000}"/>
    <cellStyle name="常规 9 3 3 2 3" xfId="42275" xr:uid="{00000000-0005-0000-0000-000023A50000}"/>
    <cellStyle name="常规 9 3 3 3" xfId="42276" xr:uid="{00000000-0005-0000-0000-000024A50000}"/>
    <cellStyle name="常规 9 3 3 3 2" xfId="42277" xr:uid="{00000000-0005-0000-0000-000025A50000}"/>
    <cellStyle name="常规 9 3 3 3 2 2" xfId="42278" xr:uid="{00000000-0005-0000-0000-000026A50000}"/>
    <cellStyle name="常规 9 3 3 4" xfId="42279" xr:uid="{00000000-0005-0000-0000-000027A50000}"/>
    <cellStyle name="常规 9 3 3 4 2" xfId="42280" xr:uid="{00000000-0005-0000-0000-000028A50000}"/>
    <cellStyle name="常规 9 3 3 4 3" xfId="42281" xr:uid="{00000000-0005-0000-0000-000029A50000}"/>
    <cellStyle name="常规 9 3 3 5" xfId="42282" xr:uid="{00000000-0005-0000-0000-00002AA50000}"/>
    <cellStyle name="常规 9 3 3 5 2" xfId="42283" xr:uid="{00000000-0005-0000-0000-00002BA50000}"/>
    <cellStyle name="常规 9 3 4" xfId="42284" xr:uid="{00000000-0005-0000-0000-00002CA50000}"/>
    <cellStyle name="常规 9 3 4 2" xfId="42285" xr:uid="{00000000-0005-0000-0000-00002DA50000}"/>
    <cellStyle name="常规 9 3 4 2 2" xfId="42286" xr:uid="{00000000-0005-0000-0000-00002EA50000}"/>
    <cellStyle name="常规 9 3 5" xfId="42287" xr:uid="{00000000-0005-0000-0000-00002FA50000}"/>
    <cellStyle name="常规 9 3 5 2" xfId="42288" xr:uid="{00000000-0005-0000-0000-000030A50000}"/>
    <cellStyle name="常规 9 3 5 2 2" xfId="42289" xr:uid="{00000000-0005-0000-0000-000031A50000}"/>
    <cellStyle name="常规 9 3 6" xfId="42290" xr:uid="{00000000-0005-0000-0000-000032A50000}"/>
    <cellStyle name="常规 9 3 6 2" xfId="42291" xr:uid="{00000000-0005-0000-0000-000033A50000}"/>
    <cellStyle name="常规 9 3 6 2 2" xfId="42292" xr:uid="{00000000-0005-0000-0000-000034A50000}"/>
    <cellStyle name="常规 9 3 7" xfId="42293" xr:uid="{00000000-0005-0000-0000-000035A50000}"/>
    <cellStyle name="常规 9 3 7 2" xfId="42294" xr:uid="{00000000-0005-0000-0000-000036A50000}"/>
    <cellStyle name="常规 9 3 7 2 2" xfId="42295" xr:uid="{00000000-0005-0000-0000-000037A50000}"/>
    <cellStyle name="常规 9 3 8" xfId="42296" xr:uid="{00000000-0005-0000-0000-000038A50000}"/>
    <cellStyle name="常规 9 3 8 2" xfId="42297" xr:uid="{00000000-0005-0000-0000-000039A50000}"/>
    <cellStyle name="常规 9 3 8 3" xfId="42298" xr:uid="{00000000-0005-0000-0000-00003AA50000}"/>
    <cellStyle name="常规 9 3 9" xfId="42299" xr:uid="{00000000-0005-0000-0000-00003BA50000}"/>
    <cellStyle name="常规 9 4" xfId="42300" xr:uid="{00000000-0005-0000-0000-00003CA50000}"/>
    <cellStyle name="常规 9 4 2" xfId="42301" xr:uid="{00000000-0005-0000-0000-00003DA50000}"/>
    <cellStyle name="常规 9 4 2 2" xfId="42302" xr:uid="{00000000-0005-0000-0000-00003EA50000}"/>
    <cellStyle name="常规 9 4 2 2 2" xfId="42303" xr:uid="{00000000-0005-0000-0000-00003FA50000}"/>
    <cellStyle name="常规 9 4 2 2 3" xfId="42304" xr:uid="{00000000-0005-0000-0000-000040A50000}"/>
    <cellStyle name="常规 9 4 2 3" xfId="42305" xr:uid="{00000000-0005-0000-0000-000041A50000}"/>
    <cellStyle name="常规 9 4 2 4" xfId="42306" xr:uid="{00000000-0005-0000-0000-000042A50000}"/>
    <cellStyle name="常规 9 4 2 5" xfId="42307" xr:uid="{00000000-0005-0000-0000-000043A50000}"/>
    <cellStyle name="常规 9 4 2 6" xfId="42308" xr:uid="{00000000-0005-0000-0000-000044A50000}"/>
    <cellStyle name="常规 9 4 2 7" xfId="42309" xr:uid="{00000000-0005-0000-0000-000045A50000}"/>
    <cellStyle name="常规 9 4 2 7 2" xfId="42310" xr:uid="{00000000-0005-0000-0000-000046A50000}"/>
    <cellStyle name="常规 9 4 3" xfId="42311" xr:uid="{00000000-0005-0000-0000-000047A50000}"/>
    <cellStyle name="常规 9 4 3 2" xfId="42312" xr:uid="{00000000-0005-0000-0000-000048A50000}"/>
    <cellStyle name="常规 9 4 3 3" xfId="42313" xr:uid="{00000000-0005-0000-0000-000049A50000}"/>
    <cellStyle name="常规 9 4 3 4" xfId="42314" xr:uid="{00000000-0005-0000-0000-00004AA50000}"/>
    <cellStyle name="常规 9 4 3 4 2" xfId="42315" xr:uid="{00000000-0005-0000-0000-00004BA50000}"/>
    <cellStyle name="常规 9 4 4" xfId="42316" xr:uid="{00000000-0005-0000-0000-00004CA50000}"/>
    <cellStyle name="常规 9 4 4 2" xfId="42317" xr:uid="{00000000-0005-0000-0000-00004DA50000}"/>
    <cellStyle name="常规 9 4 4 2 2" xfId="42318" xr:uid="{00000000-0005-0000-0000-00004EA50000}"/>
    <cellStyle name="常规 9 4 5" xfId="42319" xr:uid="{00000000-0005-0000-0000-00004FA50000}"/>
    <cellStyle name="常规 9 4 5 2" xfId="42320" xr:uid="{00000000-0005-0000-0000-000050A50000}"/>
    <cellStyle name="常规 9 4 5 3" xfId="42321" xr:uid="{00000000-0005-0000-0000-000051A50000}"/>
    <cellStyle name="常规 9 4 6" xfId="42322" xr:uid="{00000000-0005-0000-0000-000052A50000}"/>
    <cellStyle name="常规 9 4 7" xfId="42323" xr:uid="{00000000-0005-0000-0000-000053A50000}"/>
    <cellStyle name="常规 9 4 8" xfId="42324" xr:uid="{00000000-0005-0000-0000-000054A50000}"/>
    <cellStyle name="常规 9 4 8 2" xfId="42325" xr:uid="{00000000-0005-0000-0000-000055A50000}"/>
    <cellStyle name="常规 9 4 9" xfId="42326" xr:uid="{00000000-0005-0000-0000-000056A50000}"/>
    <cellStyle name="常规 9 5" xfId="42327" xr:uid="{00000000-0005-0000-0000-000057A50000}"/>
    <cellStyle name="常规 9 5 2" xfId="42328" xr:uid="{00000000-0005-0000-0000-000058A50000}"/>
    <cellStyle name="常规 9 5 2 2" xfId="42329" xr:uid="{00000000-0005-0000-0000-000059A50000}"/>
    <cellStyle name="常规 9 5 2 3" xfId="42330" xr:uid="{00000000-0005-0000-0000-00005AA50000}"/>
    <cellStyle name="常规 9 5 3" xfId="42331" xr:uid="{00000000-0005-0000-0000-00005BA50000}"/>
    <cellStyle name="常规 9 5 4" xfId="42332" xr:uid="{00000000-0005-0000-0000-00005CA50000}"/>
    <cellStyle name="常规 9 5 5" xfId="42333" xr:uid="{00000000-0005-0000-0000-00005DA50000}"/>
    <cellStyle name="常规 9 5 6" xfId="42334" xr:uid="{00000000-0005-0000-0000-00005EA50000}"/>
    <cellStyle name="常规 9 5 7" xfId="42335" xr:uid="{00000000-0005-0000-0000-00005FA50000}"/>
    <cellStyle name="常规 9 5 7 2" xfId="42336" xr:uid="{00000000-0005-0000-0000-000060A50000}"/>
    <cellStyle name="常规 9 6" xfId="42337" xr:uid="{00000000-0005-0000-0000-000061A50000}"/>
    <cellStyle name="常规 9 6 2" xfId="42338" xr:uid="{00000000-0005-0000-0000-000062A50000}"/>
    <cellStyle name="常规 9 6 3" xfId="42339" xr:uid="{00000000-0005-0000-0000-000063A50000}"/>
    <cellStyle name="常规 9 6 4" xfId="42340" xr:uid="{00000000-0005-0000-0000-000064A50000}"/>
    <cellStyle name="常规 9 6 4 2" xfId="42341" xr:uid="{00000000-0005-0000-0000-000065A50000}"/>
    <cellStyle name="常规 9 7" xfId="42342" xr:uid="{00000000-0005-0000-0000-000066A50000}"/>
    <cellStyle name="常规 9 7 2" xfId="42343" xr:uid="{00000000-0005-0000-0000-000067A50000}"/>
    <cellStyle name="常规 9 7 2 2" xfId="42344" xr:uid="{00000000-0005-0000-0000-000068A50000}"/>
    <cellStyle name="常规 9 8" xfId="42345" xr:uid="{00000000-0005-0000-0000-000069A50000}"/>
    <cellStyle name="常规 9 8 2" xfId="42346" xr:uid="{00000000-0005-0000-0000-00006AA50000}"/>
    <cellStyle name="常规 9 8 2 2" xfId="42347" xr:uid="{00000000-0005-0000-0000-00006BA50000}"/>
    <cellStyle name="常规 9 9" xfId="42348" xr:uid="{00000000-0005-0000-0000-00006CA50000}"/>
    <cellStyle name="常规 9 9 2" xfId="42349" xr:uid="{00000000-0005-0000-0000-00006DA50000}"/>
    <cellStyle name="常规 9 9 2 2" xfId="42350" xr:uid="{00000000-0005-0000-0000-00006EA50000}"/>
    <cellStyle name="常规_061 explanation" xfId="42351" xr:uid="{00000000-0005-0000-0000-00006FA50000}"/>
    <cellStyle name="强调文字颜色 1 2" xfId="42352" xr:uid="{00000000-0005-0000-0000-000070A50000}"/>
    <cellStyle name="强调文字颜色 1 2 10" xfId="42353" xr:uid="{00000000-0005-0000-0000-000071A50000}"/>
    <cellStyle name="强调文字颜色 1 2 11" xfId="42354" xr:uid="{00000000-0005-0000-0000-000072A50000}"/>
    <cellStyle name="强调文字颜色 1 2 2" xfId="42355" xr:uid="{00000000-0005-0000-0000-000073A50000}"/>
    <cellStyle name="强调文字颜色 1 2 2 10" xfId="42356" xr:uid="{00000000-0005-0000-0000-000074A50000}"/>
    <cellStyle name="强调文字颜色 1 2 2 11" xfId="42357" xr:uid="{00000000-0005-0000-0000-000075A50000}"/>
    <cellStyle name="强调文字颜色 1 2 2 2" xfId="42358" xr:uid="{00000000-0005-0000-0000-000076A50000}"/>
    <cellStyle name="强调文字颜色 1 2 2 2 2" xfId="42359" xr:uid="{00000000-0005-0000-0000-000077A50000}"/>
    <cellStyle name="强调文字颜色 1 2 2 2 2 2" xfId="42360" xr:uid="{00000000-0005-0000-0000-000078A50000}"/>
    <cellStyle name="强调文字颜色 1 2 2 2 2 2 2" xfId="42361" xr:uid="{00000000-0005-0000-0000-000079A50000}"/>
    <cellStyle name="强调文字颜色 1 2 2 2 2 2 3" xfId="42362" xr:uid="{00000000-0005-0000-0000-00007AA50000}"/>
    <cellStyle name="强调文字颜色 1 2 2 2 2 2 3 2" xfId="42363" xr:uid="{00000000-0005-0000-0000-00007BA50000}"/>
    <cellStyle name="强调文字颜色 1 2 2 2 2 2 3 2 2" xfId="42364" xr:uid="{00000000-0005-0000-0000-00007CA50000}"/>
    <cellStyle name="强调文字颜色 1 2 2 2 2 2 4" xfId="42365" xr:uid="{00000000-0005-0000-0000-00007DA50000}"/>
    <cellStyle name="强调文字颜色 1 2 2 2 2 2 4 2" xfId="42366" xr:uid="{00000000-0005-0000-0000-00007EA50000}"/>
    <cellStyle name="强调文字颜色 1 2 2 2 2 3" xfId="42367" xr:uid="{00000000-0005-0000-0000-00007FA50000}"/>
    <cellStyle name="强调文字颜色 1 2 2 2 2 3 2" xfId="42368" xr:uid="{00000000-0005-0000-0000-000080A50000}"/>
    <cellStyle name="强调文字颜色 1 2 2 2 2 3 2 2" xfId="42369" xr:uid="{00000000-0005-0000-0000-000081A50000}"/>
    <cellStyle name="强调文字颜色 1 2 2 2 2 3 2 2 2" xfId="42370" xr:uid="{00000000-0005-0000-0000-000082A50000}"/>
    <cellStyle name="强调文字颜色 1 2 2 2 2 3 3" xfId="42371" xr:uid="{00000000-0005-0000-0000-000083A50000}"/>
    <cellStyle name="强调文字颜色 1 2 2 2 2 3 3 2" xfId="42372" xr:uid="{00000000-0005-0000-0000-000084A50000}"/>
    <cellStyle name="强调文字颜色 1 2 2 2 2 4" xfId="42373" xr:uid="{00000000-0005-0000-0000-000085A50000}"/>
    <cellStyle name="强调文字颜色 1 2 2 2 2 5" xfId="42374" xr:uid="{00000000-0005-0000-0000-000086A50000}"/>
    <cellStyle name="强调文字颜色 1 2 2 2 2 6" xfId="42375" xr:uid="{00000000-0005-0000-0000-000087A50000}"/>
    <cellStyle name="强调文字颜色 1 2 2 2 3" xfId="42376" xr:uid="{00000000-0005-0000-0000-000088A50000}"/>
    <cellStyle name="强调文字颜色 1 2 2 2 3 2" xfId="42377" xr:uid="{00000000-0005-0000-0000-000089A50000}"/>
    <cellStyle name="强调文字颜色 1 2 2 2 3 3" xfId="42378" xr:uid="{00000000-0005-0000-0000-00008AA50000}"/>
    <cellStyle name="强调文字颜色 1 2 2 2 3 3 2" xfId="42379" xr:uid="{00000000-0005-0000-0000-00008BA50000}"/>
    <cellStyle name="强调文字颜色 1 2 2 2 3 3 2 2" xfId="42380" xr:uid="{00000000-0005-0000-0000-00008CA50000}"/>
    <cellStyle name="强调文字颜色 1 2 2 2 3 4" xfId="42381" xr:uid="{00000000-0005-0000-0000-00008DA50000}"/>
    <cellStyle name="强调文字颜色 1 2 2 2 3 4 2" xfId="42382" xr:uid="{00000000-0005-0000-0000-00008EA50000}"/>
    <cellStyle name="强调文字颜色 1 2 2 2 4" xfId="42383" xr:uid="{00000000-0005-0000-0000-00008FA50000}"/>
    <cellStyle name="强调文字颜色 1 2 2 2 4 2" xfId="42384" xr:uid="{00000000-0005-0000-0000-000090A50000}"/>
    <cellStyle name="强调文字颜色 1 2 2 2 4 2 2" xfId="42385" xr:uid="{00000000-0005-0000-0000-000091A50000}"/>
    <cellStyle name="强调文字颜色 1 2 2 2 4 2 2 2" xfId="42386" xr:uid="{00000000-0005-0000-0000-000092A50000}"/>
    <cellStyle name="强调文字颜色 1 2 2 2 4 3" xfId="42387" xr:uid="{00000000-0005-0000-0000-000093A50000}"/>
    <cellStyle name="强调文字颜色 1 2 2 2 4 3 2" xfId="42388" xr:uid="{00000000-0005-0000-0000-000094A50000}"/>
    <cellStyle name="强调文字颜色 1 2 2 2 5" xfId="42389" xr:uid="{00000000-0005-0000-0000-000095A50000}"/>
    <cellStyle name="强调文字颜色 1 2 2 2 6" xfId="42390" xr:uid="{00000000-0005-0000-0000-000096A50000}"/>
    <cellStyle name="强调文字颜色 1 2 2 2 7" xfId="42391" xr:uid="{00000000-0005-0000-0000-000097A50000}"/>
    <cellStyle name="强调文字颜色 1 2 2 3" xfId="42392" xr:uid="{00000000-0005-0000-0000-000098A50000}"/>
    <cellStyle name="强调文字颜色 1 2 2 3 2" xfId="42393" xr:uid="{00000000-0005-0000-0000-000099A50000}"/>
    <cellStyle name="强调文字颜色 1 2 2 3 2 2" xfId="42394" xr:uid="{00000000-0005-0000-0000-00009AA50000}"/>
    <cellStyle name="强调文字颜色 1 2 2 3 2 3" xfId="42395" xr:uid="{00000000-0005-0000-0000-00009BA50000}"/>
    <cellStyle name="强调文字颜色 1 2 2 3 2 3 2" xfId="42396" xr:uid="{00000000-0005-0000-0000-00009CA50000}"/>
    <cellStyle name="强调文字颜色 1 2 2 3 2 3 2 2" xfId="42397" xr:uid="{00000000-0005-0000-0000-00009DA50000}"/>
    <cellStyle name="强调文字颜色 1 2 2 3 2 4" xfId="42398" xr:uid="{00000000-0005-0000-0000-00009EA50000}"/>
    <cellStyle name="强调文字颜色 1 2 2 3 2 4 2" xfId="42399" xr:uid="{00000000-0005-0000-0000-00009FA50000}"/>
    <cellStyle name="强调文字颜色 1 2 2 3 3" xfId="42400" xr:uid="{00000000-0005-0000-0000-0000A0A50000}"/>
    <cellStyle name="强调文字颜色 1 2 2 3 3 2" xfId="42401" xr:uid="{00000000-0005-0000-0000-0000A1A50000}"/>
    <cellStyle name="强调文字颜色 1 2 2 3 3 2 2" xfId="42402" xr:uid="{00000000-0005-0000-0000-0000A2A50000}"/>
    <cellStyle name="强调文字颜色 1 2 2 3 3 2 2 2" xfId="42403" xr:uid="{00000000-0005-0000-0000-0000A3A50000}"/>
    <cellStyle name="强调文字颜色 1 2 2 3 3 3" xfId="42404" xr:uid="{00000000-0005-0000-0000-0000A4A50000}"/>
    <cellStyle name="强调文字颜色 1 2 2 3 3 3 2" xfId="42405" xr:uid="{00000000-0005-0000-0000-0000A5A50000}"/>
    <cellStyle name="强调文字颜色 1 2 2 3 4" xfId="42406" xr:uid="{00000000-0005-0000-0000-0000A6A50000}"/>
    <cellStyle name="强调文字颜色 1 2 2 3 5" xfId="42407" xr:uid="{00000000-0005-0000-0000-0000A7A50000}"/>
    <cellStyle name="强调文字颜色 1 2 2 3 6" xfId="42408" xr:uid="{00000000-0005-0000-0000-0000A8A50000}"/>
    <cellStyle name="强调文字颜色 1 2 2 4" xfId="42409" xr:uid="{00000000-0005-0000-0000-0000A9A50000}"/>
    <cellStyle name="强调文字颜色 1 2 2 4 2" xfId="42410" xr:uid="{00000000-0005-0000-0000-0000AAA50000}"/>
    <cellStyle name="强调文字颜色 1 2 2 4 2 2" xfId="42411" xr:uid="{00000000-0005-0000-0000-0000ABA50000}"/>
    <cellStyle name="强调文字颜色 1 2 2 4 2 3" xfId="42412" xr:uid="{00000000-0005-0000-0000-0000ACA50000}"/>
    <cellStyle name="强调文字颜色 1 2 2 4 2 3 2" xfId="42413" xr:uid="{00000000-0005-0000-0000-0000ADA50000}"/>
    <cellStyle name="强调文字颜色 1 2 2 4 2 3 2 2" xfId="42414" xr:uid="{00000000-0005-0000-0000-0000AEA50000}"/>
    <cellStyle name="强调文字颜色 1 2 2 4 2 4" xfId="42415" xr:uid="{00000000-0005-0000-0000-0000AFA50000}"/>
    <cellStyle name="强调文字颜色 1 2 2 4 2 4 2" xfId="42416" xr:uid="{00000000-0005-0000-0000-0000B0A50000}"/>
    <cellStyle name="强调文字颜色 1 2 2 4 3" xfId="42417" xr:uid="{00000000-0005-0000-0000-0000B1A50000}"/>
    <cellStyle name="强调文字颜色 1 2 2 4 4" xfId="42418" xr:uid="{00000000-0005-0000-0000-0000B2A50000}"/>
    <cellStyle name="强调文字颜色 1 2 2 4 5" xfId="42419" xr:uid="{00000000-0005-0000-0000-0000B3A50000}"/>
    <cellStyle name="强调文字颜色 1 2 2 4 6" xfId="42420" xr:uid="{00000000-0005-0000-0000-0000B4A50000}"/>
    <cellStyle name="强调文字颜色 1 2 2 5" xfId="42421" xr:uid="{00000000-0005-0000-0000-0000B5A50000}"/>
    <cellStyle name="强调文字颜色 1 2 2 5 2" xfId="42422" xr:uid="{00000000-0005-0000-0000-0000B6A50000}"/>
    <cellStyle name="强调文字颜色 1 2 2 5 2 2" xfId="42423" xr:uid="{00000000-0005-0000-0000-0000B7A50000}"/>
    <cellStyle name="强调文字颜色 1 2 2 5 2 2 2" xfId="42424" xr:uid="{00000000-0005-0000-0000-0000B8A50000}"/>
    <cellStyle name="强调文字颜色 1 2 2 5 2 2 2 2" xfId="42425" xr:uid="{00000000-0005-0000-0000-0000B9A50000}"/>
    <cellStyle name="强调文字颜色 1 2 2 5 2 3" xfId="42426" xr:uid="{00000000-0005-0000-0000-0000BAA50000}"/>
    <cellStyle name="强调文字颜色 1 2 2 5 2 3 2" xfId="42427" xr:uid="{00000000-0005-0000-0000-0000BBA50000}"/>
    <cellStyle name="强调文字颜色 1 2 2 5 3" xfId="42428" xr:uid="{00000000-0005-0000-0000-0000BCA50000}"/>
    <cellStyle name="强调文字颜色 1 2 2 5 3 2" xfId="42429" xr:uid="{00000000-0005-0000-0000-0000BDA50000}"/>
    <cellStyle name="强调文字颜色 1 2 2 5 3 2 2" xfId="42430" xr:uid="{00000000-0005-0000-0000-0000BEA50000}"/>
    <cellStyle name="强调文字颜色 1 2 2 5 4" xfId="42431" xr:uid="{00000000-0005-0000-0000-0000BFA50000}"/>
    <cellStyle name="强调文字颜色 1 2 2 5 4 2" xfId="42432" xr:uid="{00000000-0005-0000-0000-0000C0A50000}"/>
    <cellStyle name="强调文字颜色 1 2 2 6" xfId="42433" xr:uid="{00000000-0005-0000-0000-0000C1A50000}"/>
    <cellStyle name="强调文字颜色 1 2 2 6 2" xfId="42434" xr:uid="{00000000-0005-0000-0000-0000C2A50000}"/>
    <cellStyle name="强调文字颜色 1 2 2 6 2 2" xfId="42435" xr:uid="{00000000-0005-0000-0000-0000C3A50000}"/>
    <cellStyle name="强调文字颜色 1 2 2 6 2 2 2" xfId="42436" xr:uid="{00000000-0005-0000-0000-0000C4A50000}"/>
    <cellStyle name="强调文字颜色 1 2 2 6 2 2 2 2" xfId="42437" xr:uid="{00000000-0005-0000-0000-0000C5A50000}"/>
    <cellStyle name="强调文字颜色 1 2 2 6 2 3" xfId="42438" xr:uid="{00000000-0005-0000-0000-0000C6A50000}"/>
    <cellStyle name="强调文字颜色 1 2 2 6 2 3 2" xfId="42439" xr:uid="{00000000-0005-0000-0000-0000C7A50000}"/>
    <cellStyle name="强调文字颜色 1 2 2 6 3" xfId="42440" xr:uid="{00000000-0005-0000-0000-0000C8A50000}"/>
    <cellStyle name="强调文字颜色 1 2 2 6 3 2" xfId="42441" xr:uid="{00000000-0005-0000-0000-0000C9A50000}"/>
    <cellStyle name="强调文字颜色 1 2 2 6 3 2 2" xfId="42442" xr:uid="{00000000-0005-0000-0000-0000CAA50000}"/>
    <cellStyle name="强调文字颜色 1 2 2 6 4" xfId="42443" xr:uid="{00000000-0005-0000-0000-0000CBA50000}"/>
    <cellStyle name="强调文字颜色 1 2 2 6 4 2" xfId="42444" xr:uid="{00000000-0005-0000-0000-0000CCA50000}"/>
    <cellStyle name="强调文字颜色 1 2 2 7" xfId="42445" xr:uid="{00000000-0005-0000-0000-0000CDA50000}"/>
    <cellStyle name="强调文字颜色 1 2 2 7 2" xfId="42446" xr:uid="{00000000-0005-0000-0000-0000CEA50000}"/>
    <cellStyle name="强调文字颜色 1 2 2 7 2 2" xfId="42447" xr:uid="{00000000-0005-0000-0000-0000CFA50000}"/>
    <cellStyle name="强调文字颜色 1 2 2 7 2 2 2" xfId="42448" xr:uid="{00000000-0005-0000-0000-0000D0A50000}"/>
    <cellStyle name="强调文字颜色 1 2 2 7 2 2 2 2" xfId="42449" xr:uid="{00000000-0005-0000-0000-0000D1A50000}"/>
    <cellStyle name="强调文字颜色 1 2 2 7 2 3" xfId="42450" xr:uid="{00000000-0005-0000-0000-0000D2A50000}"/>
    <cellStyle name="强调文字颜色 1 2 2 7 2 3 2" xfId="42451" xr:uid="{00000000-0005-0000-0000-0000D3A50000}"/>
    <cellStyle name="强调文字颜色 1 2 2 7 3" xfId="42452" xr:uid="{00000000-0005-0000-0000-0000D4A50000}"/>
    <cellStyle name="强调文字颜色 1 2 2 7 3 2" xfId="42453" xr:uid="{00000000-0005-0000-0000-0000D5A50000}"/>
    <cellStyle name="强调文字颜色 1 2 2 7 3 2 2" xfId="42454" xr:uid="{00000000-0005-0000-0000-0000D6A50000}"/>
    <cellStyle name="强调文字颜色 1 2 2 7 4" xfId="42455" xr:uid="{00000000-0005-0000-0000-0000D7A50000}"/>
    <cellStyle name="强调文字颜色 1 2 2 7 4 2" xfId="42456" xr:uid="{00000000-0005-0000-0000-0000D8A50000}"/>
    <cellStyle name="强调文字颜色 1 2 2 8" xfId="42457" xr:uid="{00000000-0005-0000-0000-0000D9A50000}"/>
    <cellStyle name="强调文字颜色 1 2 2 8 2" xfId="42458" xr:uid="{00000000-0005-0000-0000-0000DAA50000}"/>
    <cellStyle name="强调文字颜色 1 2 2 8 2 2" xfId="42459" xr:uid="{00000000-0005-0000-0000-0000DBA50000}"/>
    <cellStyle name="强调文字颜色 1 2 2 8 2 2 2" xfId="42460" xr:uid="{00000000-0005-0000-0000-0000DCA50000}"/>
    <cellStyle name="强调文字颜色 1 2 2 8 3" xfId="42461" xr:uid="{00000000-0005-0000-0000-0000DDA50000}"/>
    <cellStyle name="强调文字颜色 1 2 2 8 3 2" xfId="42462" xr:uid="{00000000-0005-0000-0000-0000DEA50000}"/>
    <cellStyle name="强调文字颜色 1 2 2 9" xfId="42463" xr:uid="{00000000-0005-0000-0000-0000DFA50000}"/>
    <cellStyle name="强调文字颜色 1 2 2 9 2" xfId="42464" xr:uid="{00000000-0005-0000-0000-0000E0A50000}"/>
    <cellStyle name="强调文字颜色 1 2 2 9 2 2" xfId="42465" xr:uid="{00000000-0005-0000-0000-0000E1A50000}"/>
    <cellStyle name="强调文字颜色 1 2 2 9 2 2 2" xfId="42466" xr:uid="{00000000-0005-0000-0000-0000E2A50000}"/>
    <cellStyle name="强调文字颜色 1 2 2 9 3" xfId="42467" xr:uid="{00000000-0005-0000-0000-0000E3A50000}"/>
    <cellStyle name="强调文字颜色 1 2 2 9 3 2" xfId="42468" xr:uid="{00000000-0005-0000-0000-0000E4A50000}"/>
    <cellStyle name="强调文字颜色 1 2 3" xfId="42469" xr:uid="{00000000-0005-0000-0000-0000E5A50000}"/>
    <cellStyle name="强调文字颜色 1 2 3 2" xfId="42470" xr:uid="{00000000-0005-0000-0000-0000E6A50000}"/>
    <cellStyle name="强调文字颜色 1 2 3 2 2" xfId="42471" xr:uid="{00000000-0005-0000-0000-0000E7A50000}"/>
    <cellStyle name="强调文字颜色 1 2 3 2 2 2" xfId="42472" xr:uid="{00000000-0005-0000-0000-0000E8A50000}"/>
    <cellStyle name="强调文字颜色 1 2 3 2 2 2 2" xfId="42473" xr:uid="{00000000-0005-0000-0000-0000E9A50000}"/>
    <cellStyle name="强调文字颜色 1 2 3 2 2 2 3" xfId="42474" xr:uid="{00000000-0005-0000-0000-0000EAA50000}"/>
    <cellStyle name="强调文字颜色 1 2 3 2 2 2 3 2" xfId="42475" xr:uid="{00000000-0005-0000-0000-0000EBA50000}"/>
    <cellStyle name="强调文字颜色 1 2 3 2 2 2 3 2 2" xfId="42476" xr:uid="{00000000-0005-0000-0000-0000ECA50000}"/>
    <cellStyle name="强调文字颜色 1 2 3 2 2 2 4" xfId="42477" xr:uid="{00000000-0005-0000-0000-0000EDA50000}"/>
    <cellStyle name="强调文字颜色 1 2 3 2 2 2 4 2" xfId="42478" xr:uid="{00000000-0005-0000-0000-0000EEA50000}"/>
    <cellStyle name="强调文字颜色 1 2 3 2 2 3" xfId="42479" xr:uid="{00000000-0005-0000-0000-0000EFA50000}"/>
    <cellStyle name="强调文字颜色 1 2 3 2 2 3 2" xfId="42480" xr:uid="{00000000-0005-0000-0000-0000F0A50000}"/>
    <cellStyle name="强调文字颜色 1 2 3 2 2 3 2 2" xfId="42481" xr:uid="{00000000-0005-0000-0000-0000F1A50000}"/>
    <cellStyle name="强调文字颜色 1 2 3 2 2 3 2 2 2" xfId="42482" xr:uid="{00000000-0005-0000-0000-0000F2A50000}"/>
    <cellStyle name="强调文字颜色 1 2 3 2 2 3 3" xfId="42483" xr:uid="{00000000-0005-0000-0000-0000F3A50000}"/>
    <cellStyle name="强调文字颜色 1 2 3 2 2 3 3 2" xfId="42484" xr:uid="{00000000-0005-0000-0000-0000F4A50000}"/>
    <cellStyle name="强调文字颜色 1 2 3 2 2 4" xfId="42485" xr:uid="{00000000-0005-0000-0000-0000F5A50000}"/>
    <cellStyle name="强调文字颜色 1 2 3 2 2 5" xfId="42486" xr:uid="{00000000-0005-0000-0000-0000F6A50000}"/>
    <cellStyle name="强调文字颜色 1 2 3 2 2 6" xfId="42487" xr:uid="{00000000-0005-0000-0000-0000F7A50000}"/>
    <cellStyle name="强调文字颜色 1 2 3 2 3" xfId="42488" xr:uid="{00000000-0005-0000-0000-0000F8A50000}"/>
    <cellStyle name="强调文字颜色 1 2 3 2 3 2" xfId="42489" xr:uid="{00000000-0005-0000-0000-0000F9A50000}"/>
    <cellStyle name="强调文字颜色 1 2 3 2 3 3" xfId="42490" xr:uid="{00000000-0005-0000-0000-0000FAA50000}"/>
    <cellStyle name="强调文字颜色 1 2 3 2 3 3 2" xfId="42491" xr:uid="{00000000-0005-0000-0000-0000FBA50000}"/>
    <cellStyle name="强调文字颜色 1 2 3 2 3 3 2 2" xfId="42492" xr:uid="{00000000-0005-0000-0000-0000FCA50000}"/>
    <cellStyle name="强调文字颜色 1 2 3 2 3 4" xfId="42493" xr:uid="{00000000-0005-0000-0000-0000FDA50000}"/>
    <cellStyle name="强调文字颜色 1 2 3 2 3 4 2" xfId="42494" xr:uid="{00000000-0005-0000-0000-0000FEA50000}"/>
    <cellStyle name="强调文字颜色 1 2 3 2 4" xfId="42495" xr:uid="{00000000-0005-0000-0000-0000FFA50000}"/>
    <cellStyle name="强调文字颜色 1 2 3 2 4 2" xfId="42496" xr:uid="{00000000-0005-0000-0000-000000A60000}"/>
    <cellStyle name="强调文字颜色 1 2 3 2 4 2 2" xfId="42497" xr:uid="{00000000-0005-0000-0000-000001A60000}"/>
    <cellStyle name="强调文字颜色 1 2 3 2 4 2 2 2" xfId="42498" xr:uid="{00000000-0005-0000-0000-000002A60000}"/>
    <cellStyle name="强调文字颜色 1 2 3 2 4 3" xfId="42499" xr:uid="{00000000-0005-0000-0000-000003A60000}"/>
    <cellStyle name="强调文字颜色 1 2 3 2 4 3 2" xfId="42500" xr:uid="{00000000-0005-0000-0000-000004A60000}"/>
    <cellStyle name="强调文字颜色 1 2 3 2 5" xfId="42501" xr:uid="{00000000-0005-0000-0000-000005A60000}"/>
    <cellStyle name="强调文字颜色 1 2 3 2 6" xfId="42502" xr:uid="{00000000-0005-0000-0000-000006A60000}"/>
    <cellStyle name="强调文字颜色 1 2 3 2 7" xfId="42503" xr:uid="{00000000-0005-0000-0000-000007A60000}"/>
    <cellStyle name="强调文字颜色 1 2 3 3" xfId="42504" xr:uid="{00000000-0005-0000-0000-000008A60000}"/>
    <cellStyle name="强调文字颜色 1 2 3 3 2" xfId="42505" xr:uid="{00000000-0005-0000-0000-000009A60000}"/>
    <cellStyle name="强调文字颜色 1 2 3 3 2 2" xfId="42506" xr:uid="{00000000-0005-0000-0000-00000AA60000}"/>
    <cellStyle name="强调文字颜色 1 2 3 3 2 3" xfId="42507" xr:uid="{00000000-0005-0000-0000-00000BA60000}"/>
    <cellStyle name="强调文字颜色 1 2 3 3 2 3 2" xfId="42508" xr:uid="{00000000-0005-0000-0000-00000CA60000}"/>
    <cellStyle name="强调文字颜色 1 2 3 3 2 3 2 2" xfId="42509" xr:uid="{00000000-0005-0000-0000-00000DA60000}"/>
    <cellStyle name="强调文字颜色 1 2 3 3 2 4" xfId="42510" xr:uid="{00000000-0005-0000-0000-00000EA60000}"/>
    <cellStyle name="强调文字颜色 1 2 3 3 2 4 2" xfId="42511" xr:uid="{00000000-0005-0000-0000-00000FA60000}"/>
    <cellStyle name="强调文字颜色 1 2 3 3 3" xfId="42512" xr:uid="{00000000-0005-0000-0000-000010A60000}"/>
    <cellStyle name="强调文字颜色 1 2 3 3 3 2" xfId="42513" xr:uid="{00000000-0005-0000-0000-000011A60000}"/>
    <cellStyle name="强调文字颜色 1 2 3 3 3 2 2" xfId="42514" xr:uid="{00000000-0005-0000-0000-000012A60000}"/>
    <cellStyle name="强调文字颜色 1 2 3 3 3 2 2 2" xfId="42515" xr:uid="{00000000-0005-0000-0000-000013A60000}"/>
    <cellStyle name="强调文字颜色 1 2 3 3 3 3" xfId="42516" xr:uid="{00000000-0005-0000-0000-000014A60000}"/>
    <cellStyle name="强调文字颜色 1 2 3 3 3 3 2" xfId="42517" xr:uid="{00000000-0005-0000-0000-000015A60000}"/>
    <cellStyle name="强调文字颜色 1 2 3 3 4" xfId="42518" xr:uid="{00000000-0005-0000-0000-000016A60000}"/>
    <cellStyle name="强调文字颜色 1 2 3 3 5" xfId="42519" xr:uid="{00000000-0005-0000-0000-000017A60000}"/>
    <cellStyle name="强调文字颜色 1 2 3 3 6" xfId="42520" xr:uid="{00000000-0005-0000-0000-000018A60000}"/>
    <cellStyle name="强调文字颜色 1 2 3 4" xfId="42521" xr:uid="{00000000-0005-0000-0000-000019A60000}"/>
    <cellStyle name="强调文字颜色 1 2 3 4 2" xfId="42522" xr:uid="{00000000-0005-0000-0000-00001AA60000}"/>
    <cellStyle name="强调文字颜色 1 2 3 4 2 2" xfId="42523" xr:uid="{00000000-0005-0000-0000-00001BA60000}"/>
    <cellStyle name="强调文字颜色 1 2 3 4 2 3" xfId="42524" xr:uid="{00000000-0005-0000-0000-00001CA60000}"/>
    <cellStyle name="强调文字颜色 1 2 3 4 2 3 2" xfId="42525" xr:uid="{00000000-0005-0000-0000-00001DA60000}"/>
    <cellStyle name="强调文字颜色 1 2 3 4 2 3 2 2" xfId="42526" xr:uid="{00000000-0005-0000-0000-00001EA60000}"/>
    <cellStyle name="强调文字颜色 1 2 3 4 2 4" xfId="42527" xr:uid="{00000000-0005-0000-0000-00001FA60000}"/>
    <cellStyle name="强调文字颜色 1 2 3 4 2 4 2" xfId="42528" xr:uid="{00000000-0005-0000-0000-000020A60000}"/>
    <cellStyle name="强调文字颜色 1 2 3 4 3" xfId="42529" xr:uid="{00000000-0005-0000-0000-000021A60000}"/>
    <cellStyle name="强调文字颜色 1 2 3 4 4" xfId="42530" xr:uid="{00000000-0005-0000-0000-000022A60000}"/>
    <cellStyle name="强调文字颜色 1 2 3 4 5" xfId="42531" xr:uid="{00000000-0005-0000-0000-000023A60000}"/>
    <cellStyle name="强调文字颜色 1 2 3 4 6" xfId="42532" xr:uid="{00000000-0005-0000-0000-000024A60000}"/>
    <cellStyle name="强调文字颜色 1 2 3 5" xfId="42533" xr:uid="{00000000-0005-0000-0000-000025A60000}"/>
    <cellStyle name="强调文字颜色 1 2 3 5 2" xfId="42534" xr:uid="{00000000-0005-0000-0000-000026A60000}"/>
    <cellStyle name="强调文字颜色 1 2 3 5 2 2" xfId="42535" xr:uid="{00000000-0005-0000-0000-000027A60000}"/>
    <cellStyle name="强调文字颜色 1 2 3 5 2 2 2" xfId="42536" xr:uid="{00000000-0005-0000-0000-000028A60000}"/>
    <cellStyle name="强调文字颜色 1 2 3 5 2 2 2 2" xfId="42537" xr:uid="{00000000-0005-0000-0000-000029A60000}"/>
    <cellStyle name="强调文字颜色 1 2 3 5 2 3" xfId="42538" xr:uid="{00000000-0005-0000-0000-00002AA60000}"/>
    <cellStyle name="强调文字颜色 1 2 3 5 2 3 2" xfId="42539" xr:uid="{00000000-0005-0000-0000-00002BA60000}"/>
    <cellStyle name="强调文字颜色 1 2 3 5 3" xfId="42540" xr:uid="{00000000-0005-0000-0000-00002CA60000}"/>
    <cellStyle name="强调文字颜色 1 2 3 5 3 2" xfId="42541" xr:uid="{00000000-0005-0000-0000-00002DA60000}"/>
    <cellStyle name="强调文字颜色 1 2 3 5 3 2 2" xfId="42542" xr:uid="{00000000-0005-0000-0000-00002EA60000}"/>
    <cellStyle name="强调文字颜色 1 2 3 5 4" xfId="42543" xr:uid="{00000000-0005-0000-0000-00002FA60000}"/>
    <cellStyle name="强调文字颜色 1 2 3 5 4 2" xfId="42544" xr:uid="{00000000-0005-0000-0000-000030A60000}"/>
    <cellStyle name="强调文字颜色 1 2 3 6" xfId="42545" xr:uid="{00000000-0005-0000-0000-000031A60000}"/>
    <cellStyle name="强调文字颜色 1 2 3 6 2" xfId="42546" xr:uid="{00000000-0005-0000-0000-000032A60000}"/>
    <cellStyle name="强调文字颜色 1 2 3 6 2 2" xfId="42547" xr:uid="{00000000-0005-0000-0000-000033A60000}"/>
    <cellStyle name="强调文字颜色 1 2 3 6 2 2 2" xfId="42548" xr:uid="{00000000-0005-0000-0000-000034A60000}"/>
    <cellStyle name="强调文字颜色 1 2 3 6 3" xfId="42549" xr:uid="{00000000-0005-0000-0000-000035A60000}"/>
    <cellStyle name="强调文字颜色 1 2 3 6 3 2" xfId="42550" xr:uid="{00000000-0005-0000-0000-000036A60000}"/>
    <cellStyle name="强调文字颜色 1 2 3 7" xfId="42551" xr:uid="{00000000-0005-0000-0000-000037A60000}"/>
    <cellStyle name="强调文字颜色 1 2 3 7 2" xfId="42552" xr:uid="{00000000-0005-0000-0000-000038A60000}"/>
    <cellStyle name="强调文字颜色 1 2 3 7 2 2" xfId="42553" xr:uid="{00000000-0005-0000-0000-000039A60000}"/>
    <cellStyle name="强调文字颜色 1 2 3 7 2 2 2" xfId="42554" xr:uid="{00000000-0005-0000-0000-00003AA60000}"/>
    <cellStyle name="强调文字颜色 1 2 3 7 3" xfId="42555" xr:uid="{00000000-0005-0000-0000-00003BA60000}"/>
    <cellStyle name="强调文字颜色 1 2 3 7 3 2" xfId="42556" xr:uid="{00000000-0005-0000-0000-00003CA60000}"/>
    <cellStyle name="强调文字颜色 1 2 3 8" xfId="42557" xr:uid="{00000000-0005-0000-0000-00003DA60000}"/>
    <cellStyle name="强调文字颜色 1 2 3 9" xfId="42558" xr:uid="{00000000-0005-0000-0000-00003EA60000}"/>
    <cellStyle name="强调文字颜色 1 2 4" xfId="42559" xr:uid="{00000000-0005-0000-0000-00003FA60000}"/>
    <cellStyle name="强调文字颜色 1 2 4 2" xfId="42560" xr:uid="{00000000-0005-0000-0000-000040A60000}"/>
    <cellStyle name="强调文字颜色 1 2 4 2 2" xfId="42561" xr:uid="{00000000-0005-0000-0000-000041A60000}"/>
    <cellStyle name="强调文字颜色 1 2 4 2 3" xfId="42562" xr:uid="{00000000-0005-0000-0000-000042A60000}"/>
    <cellStyle name="强调文字颜色 1 2 4 2 3 2" xfId="42563" xr:uid="{00000000-0005-0000-0000-000043A60000}"/>
    <cellStyle name="强调文字颜色 1 2 4 2 3 2 2" xfId="42564" xr:uid="{00000000-0005-0000-0000-000044A60000}"/>
    <cellStyle name="强调文字颜色 1 2 4 2 4" xfId="42565" xr:uid="{00000000-0005-0000-0000-000045A60000}"/>
    <cellStyle name="强调文字颜色 1 2 4 2 4 2" xfId="42566" xr:uid="{00000000-0005-0000-0000-000046A60000}"/>
    <cellStyle name="强调文字颜色 1 2 4 3" xfId="42567" xr:uid="{00000000-0005-0000-0000-000047A60000}"/>
    <cellStyle name="强调文字颜色 1 2 4 3 2" xfId="42568" xr:uid="{00000000-0005-0000-0000-000048A60000}"/>
    <cellStyle name="强调文字颜色 1 2 4 3 2 2" xfId="42569" xr:uid="{00000000-0005-0000-0000-000049A60000}"/>
    <cellStyle name="强调文字颜色 1 2 4 3 2 2 2" xfId="42570" xr:uid="{00000000-0005-0000-0000-00004AA60000}"/>
    <cellStyle name="强调文字颜色 1 2 4 3 3" xfId="42571" xr:uid="{00000000-0005-0000-0000-00004BA60000}"/>
    <cellStyle name="强调文字颜色 1 2 4 3 3 2" xfId="42572" xr:uid="{00000000-0005-0000-0000-00004CA60000}"/>
    <cellStyle name="强调文字颜色 1 2 4 4" xfId="42573" xr:uid="{00000000-0005-0000-0000-00004DA60000}"/>
    <cellStyle name="强调文字颜色 1 2 4 5" xfId="42574" xr:uid="{00000000-0005-0000-0000-00004EA60000}"/>
    <cellStyle name="强调文字颜色 1 2 4 6" xfId="42575" xr:uid="{00000000-0005-0000-0000-00004FA60000}"/>
    <cellStyle name="强调文字颜色 1 2 5" xfId="42576" xr:uid="{00000000-0005-0000-0000-000050A60000}"/>
    <cellStyle name="强调文字颜色 1 2 5 2" xfId="42577" xr:uid="{00000000-0005-0000-0000-000051A60000}"/>
    <cellStyle name="强调文字颜色 1 2 5 2 2" xfId="42578" xr:uid="{00000000-0005-0000-0000-000052A60000}"/>
    <cellStyle name="强调文字颜色 1 2 5 2 3" xfId="42579" xr:uid="{00000000-0005-0000-0000-000053A60000}"/>
    <cellStyle name="强调文字颜色 1 2 5 2 3 2" xfId="42580" xr:uid="{00000000-0005-0000-0000-000054A60000}"/>
    <cellStyle name="强调文字颜色 1 2 5 2 3 2 2" xfId="42581" xr:uid="{00000000-0005-0000-0000-000055A60000}"/>
    <cellStyle name="强调文字颜色 1 2 5 2 4" xfId="42582" xr:uid="{00000000-0005-0000-0000-000056A60000}"/>
    <cellStyle name="强调文字颜色 1 2 5 2 4 2" xfId="42583" xr:uid="{00000000-0005-0000-0000-000057A60000}"/>
    <cellStyle name="强调文字颜色 1 2 5 3" xfId="42584" xr:uid="{00000000-0005-0000-0000-000058A60000}"/>
    <cellStyle name="强调文字颜色 1 2 5 4" xfId="42585" xr:uid="{00000000-0005-0000-0000-000059A60000}"/>
    <cellStyle name="强调文字颜色 1 2 5 5" xfId="42586" xr:uid="{00000000-0005-0000-0000-00005AA60000}"/>
    <cellStyle name="强调文字颜色 1 2 5 6" xfId="42587" xr:uid="{00000000-0005-0000-0000-00005BA60000}"/>
    <cellStyle name="强调文字颜色 1 2 6" xfId="42588" xr:uid="{00000000-0005-0000-0000-00005CA60000}"/>
    <cellStyle name="强调文字颜色 1 2 6 2" xfId="42589" xr:uid="{00000000-0005-0000-0000-00005DA60000}"/>
    <cellStyle name="强调文字颜色 1 2 6 2 2" xfId="42590" xr:uid="{00000000-0005-0000-0000-00005EA60000}"/>
    <cellStyle name="强调文字颜色 1 2 6 2 2 2" xfId="42591" xr:uid="{00000000-0005-0000-0000-00005FA60000}"/>
    <cellStyle name="强调文字颜色 1 2 6 2 2 2 2" xfId="42592" xr:uid="{00000000-0005-0000-0000-000060A60000}"/>
    <cellStyle name="强调文字颜色 1 2 6 2 3" xfId="42593" xr:uid="{00000000-0005-0000-0000-000061A60000}"/>
    <cellStyle name="强调文字颜色 1 2 6 2 3 2" xfId="42594" xr:uid="{00000000-0005-0000-0000-000062A60000}"/>
    <cellStyle name="强调文字颜色 1 2 6 3" xfId="42595" xr:uid="{00000000-0005-0000-0000-000063A60000}"/>
    <cellStyle name="强调文字颜色 1 2 6 3 2" xfId="42596" xr:uid="{00000000-0005-0000-0000-000064A60000}"/>
    <cellStyle name="强调文字颜色 1 2 6 3 2 2" xfId="42597" xr:uid="{00000000-0005-0000-0000-000065A60000}"/>
    <cellStyle name="强调文字颜色 1 2 6 4" xfId="42598" xr:uid="{00000000-0005-0000-0000-000066A60000}"/>
    <cellStyle name="强调文字颜色 1 2 6 4 2" xfId="42599" xr:uid="{00000000-0005-0000-0000-000067A60000}"/>
    <cellStyle name="强调文字颜色 1 2 7" xfId="42600" xr:uid="{00000000-0005-0000-0000-000068A60000}"/>
    <cellStyle name="强调文字颜色 1 2 7 2" xfId="42601" xr:uid="{00000000-0005-0000-0000-000069A60000}"/>
    <cellStyle name="强调文字颜色 1 2 7 2 2" xfId="42602" xr:uid="{00000000-0005-0000-0000-00006AA60000}"/>
    <cellStyle name="强调文字颜色 1 2 7 2 2 2" xfId="42603" xr:uid="{00000000-0005-0000-0000-00006BA60000}"/>
    <cellStyle name="强调文字颜色 1 2 7 2 2 2 2" xfId="42604" xr:uid="{00000000-0005-0000-0000-00006CA60000}"/>
    <cellStyle name="强调文字颜色 1 2 7 2 3" xfId="42605" xr:uid="{00000000-0005-0000-0000-00006DA60000}"/>
    <cellStyle name="强调文字颜色 1 2 7 2 3 2" xfId="42606" xr:uid="{00000000-0005-0000-0000-00006EA60000}"/>
    <cellStyle name="强调文字颜色 1 2 7 3" xfId="42607" xr:uid="{00000000-0005-0000-0000-00006FA60000}"/>
    <cellStyle name="强调文字颜色 1 2 7 3 2" xfId="42608" xr:uid="{00000000-0005-0000-0000-000070A60000}"/>
    <cellStyle name="强调文字颜色 1 2 7 3 2 2" xfId="42609" xr:uid="{00000000-0005-0000-0000-000071A60000}"/>
    <cellStyle name="强调文字颜色 1 2 7 4" xfId="42610" xr:uid="{00000000-0005-0000-0000-000072A60000}"/>
    <cellStyle name="强调文字颜色 1 2 7 4 2" xfId="42611" xr:uid="{00000000-0005-0000-0000-000073A60000}"/>
    <cellStyle name="强调文字颜色 1 2 8" xfId="42612" xr:uid="{00000000-0005-0000-0000-000074A60000}"/>
    <cellStyle name="强调文字颜色 1 2 8 2" xfId="42613" xr:uid="{00000000-0005-0000-0000-000075A60000}"/>
    <cellStyle name="强调文字颜色 1 2 8 2 2" xfId="42614" xr:uid="{00000000-0005-0000-0000-000076A60000}"/>
    <cellStyle name="强调文字颜色 1 2 8 2 2 2" xfId="42615" xr:uid="{00000000-0005-0000-0000-000077A60000}"/>
    <cellStyle name="强调文字颜色 1 2 8 2 2 2 2" xfId="42616" xr:uid="{00000000-0005-0000-0000-000078A60000}"/>
    <cellStyle name="强调文字颜色 1 2 8 2 3" xfId="42617" xr:uid="{00000000-0005-0000-0000-000079A60000}"/>
    <cellStyle name="强调文字颜色 1 2 8 2 3 2" xfId="42618" xr:uid="{00000000-0005-0000-0000-00007AA60000}"/>
    <cellStyle name="强调文字颜色 1 2 8 3" xfId="42619" xr:uid="{00000000-0005-0000-0000-00007BA60000}"/>
    <cellStyle name="强调文字颜色 1 2 8 3 2" xfId="42620" xr:uid="{00000000-0005-0000-0000-00007CA60000}"/>
    <cellStyle name="强调文字颜色 1 2 8 3 2 2" xfId="42621" xr:uid="{00000000-0005-0000-0000-00007DA60000}"/>
    <cellStyle name="强调文字颜色 1 2 8 4" xfId="42622" xr:uid="{00000000-0005-0000-0000-00007EA60000}"/>
    <cellStyle name="强调文字颜色 1 2 8 4 2" xfId="42623" xr:uid="{00000000-0005-0000-0000-00007FA60000}"/>
    <cellStyle name="强调文字颜色 1 2 9" xfId="42624" xr:uid="{00000000-0005-0000-0000-000080A60000}"/>
    <cellStyle name="强调文字颜色 1 2 9 2" xfId="42625" xr:uid="{00000000-0005-0000-0000-000081A60000}"/>
    <cellStyle name="强调文字颜色 1 2 9 2 2" xfId="42626" xr:uid="{00000000-0005-0000-0000-000082A60000}"/>
    <cellStyle name="强调文字颜色 1 2 9 2 2 2" xfId="42627" xr:uid="{00000000-0005-0000-0000-000083A60000}"/>
    <cellStyle name="强调文字颜色 1 2 9 3" xfId="42628" xr:uid="{00000000-0005-0000-0000-000084A60000}"/>
    <cellStyle name="强调文字颜色 1 2 9 3 2" xfId="42629" xr:uid="{00000000-0005-0000-0000-000085A60000}"/>
    <cellStyle name="强调文字颜色 1 3" xfId="42630" xr:uid="{00000000-0005-0000-0000-000086A60000}"/>
    <cellStyle name="强调文字颜色 1 3 2" xfId="42631" xr:uid="{00000000-0005-0000-0000-000087A60000}"/>
    <cellStyle name="强调文字颜色 1 3 2 2" xfId="42632" xr:uid="{00000000-0005-0000-0000-000088A60000}"/>
    <cellStyle name="强调文字颜色 1 3 2 2 2" xfId="42633" xr:uid="{00000000-0005-0000-0000-000089A60000}"/>
    <cellStyle name="强调文字颜色 1 3 2 2 2 2" xfId="42634" xr:uid="{00000000-0005-0000-0000-00008AA60000}"/>
    <cellStyle name="强调文字颜色 1 3 2 2 2 3" xfId="42635" xr:uid="{00000000-0005-0000-0000-00008BA60000}"/>
    <cellStyle name="强调文字颜色 1 3 2 2 2 3 2" xfId="42636" xr:uid="{00000000-0005-0000-0000-00008CA60000}"/>
    <cellStyle name="强调文字颜色 1 3 2 2 2 3 2 2" xfId="42637" xr:uid="{00000000-0005-0000-0000-00008DA60000}"/>
    <cellStyle name="强调文字颜色 1 3 2 2 2 4" xfId="42638" xr:uid="{00000000-0005-0000-0000-00008EA60000}"/>
    <cellStyle name="强调文字颜色 1 3 2 2 2 4 2" xfId="42639" xr:uid="{00000000-0005-0000-0000-00008FA60000}"/>
    <cellStyle name="强调文字颜色 1 3 2 2 3" xfId="42640" xr:uid="{00000000-0005-0000-0000-000090A60000}"/>
    <cellStyle name="强调文字颜色 1 3 2 2 3 2" xfId="42641" xr:uid="{00000000-0005-0000-0000-000091A60000}"/>
    <cellStyle name="强调文字颜色 1 3 2 2 3 2 2" xfId="42642" xr:uid="{00000000-0005-0000-0000-000092A60000}"/>
    <cellStyle name="强调文字颜色 1 3 2 2 3 2 2 2" xfId="42643" xr:uid="{00000000-0005-0000-0000-000093A60000}"/>
    <cellStyle name="强调文字颜色 1 3 2 2 3 3" xfId="42644" xr:uid="{00000000-0005-0000-0000-000094A60000}"/>
    <cellStyle name="强调文字颜色 1 3 2 2 3 3 2" xfId="42645" xr:uid="{00000000-0005-0000-0000-000095A60000}"/>
    <cellStyle name="强调文字颜色 1 3 2 2 4" xfId="42646" xr:uid="{00000000-0005-0000-0000-000096A60000}"/>
    <cellStyle name="强调文字颜色 1 3 2 2 5" xfId="42647" xr:uid="{00000000-0005-0000-0000-000097A60000}"/>
    <cellStyle name="强调文字颜色 1 3 2 2 6" xfId="42648" xr:uid="{00000000-0005-0000-0000-000098A60000}"/>
    <cellStyle name="强调文字颜色 1 3 2 3" xfId="42649" xr:uid="{00000000-0005-0000-0000-000099A60000}"/>
    <cellStyle name="强调文字颜色 1 3 2 3 2" xfId="42650" xr:uid="{00000000-0005-0000-0000-00009AA60000}"/>
    <cellStyle name="强调文字颜色 1 3 2 3 3" xfId="42651" xr:uid="{00000000-0005-0000-0000-00009BA60000}"/>
    <cellStyle name="强调文字颜色 1 3 2 3 3 2" xfId="42652" xr:uid="{00000000-0005-0000-0000-00009CA60000}"/>
    <cellStyle name="强调文字颜色 1 3 2 3 3 2 2" xfId="42653" xr:uid="{00000000-0005-0000-0000-00009DA60000}"/>
    <cellStyle name="强调文字颜色 1 3 2 3 4" xfId="42654" xr:uid="{00000000-0005-0000-0000-00009EA60000}"/>
    <cellStyle name="强调文字颜色 1 3 2 3 4 2" xfId="42655" xr:uid="{00000000-0005-0000-0000-00009FA60000}"/>
    <cellStyle name="强调文字颜色 1 3 2 4" xfId="42656" xr:uid="{00000000-0005-0000-0000-0000A0A60000}"/>
    <cellStyle name="强调文字颜色 1 3 2 4 2" xfId="42657" xr:uid="{00000000-0005-0000-0000-0000A1A60000}"/>
    <cellStyle name="强调文字颜色 1 3 2 4 2 2" xfId="42658" xr:uid="{00000000-0005-0000-0000-0000A2A60000}"/>
    <cellStyle name="强调文字颜色 1 3 2 4 2 2 2" xfId="42659" xr:uid="{00000000-0005-0000-0000-0000A3A60000}"/>
    <cellStyle name="强调文字颜色 1 3 2 4 3" xfId="42660" xr:uid="{00000000-0005-0000-0000-0000A4A60000}"/>
    <cellStyle name="强调文字颜色 1 3 2 4 3 2" xfId="42661" xr:uid="{00000000-0005-0000-0000-0000A5A60000}"/>
    <cellStyle name="强调文字颜色 1 3 2 5" xfId="42662" xr:uid="{00000000-0005-0000-0000-0000A6A60000}"/>
    <cellStyle name="强调文字颜色 1 3 2 6" xfId="42663" xr:uid="{00000000-0005-0000-0000-0000A7A60000}"/>
    <cellStyle name="强调文字颜色 1 3 2 7" xfId="42664" xr:uid="{00000000-0005-0000-0000-0000A8A60000}"/>
    <cellStyle name="强调文字颜色 1 3 3" xfId="42665" xr:uid="{00000000-0005-0000-0000-0000A9A60000}"/>
    <cellStyle name="强调文字颜色 1 3 3 2" xfId="42666" xr:uid="{00000000-0005-0000-0000-0000AAA60000}"/>
    <cellStyle name="强调文字颜色 1 3 3 2 2" xfId="42667" xr:uid="{00000000-0005-0000-0000-0000ABA60000}"/>
    <cellStyle name="强调文字颜色 1 3 3 2 3" xfId="42668" xr:uid="{00000000-0005-0000-0000-0000ACA60000}"/>
    <cellStyle name="强调文字颜色 1 3 3 2 3 2" xfId="42669" xr:uid="{00000000-0005-0000-0000-0000ADA60000}"/>
    <cellStyle name="强调文字颜色 1 3 3 2 3 2 2" xfId="42670" xr:uid="{00000000-0005-0000-0000-0000AEA60000}"/>
    <cellStyle name="强调文字颜色 1 3 3 2 4" xfId="42671" xr:uid="{00000000-0005-0000-0000-0000AFA60000}"/>
    <cellStyle name="强调文字颜色 1 3 3 2 4 2" xfId="42672" xr:uid="{00000000-0005-0000-0000-0000B0A60000}"/>
    <cellStyle name="强调文字颜色 1 3 3 3" xfId="42673" xr:uid="{00000000-0005-0000-0000-0000B1A60000}"/>
    <cellStyle name="强调文字颜色 1 3 3 3 2" xfId="42674" xr:uid="{00000000-0005-0000-0000-0000B2A60000}"/>
    <cellStyle name="强调文字颜色 1 3 3 3 2 2" xfId="42675" xr:uid="{00000000-0005-0000-0000-0000B3A60000}"/>
    <cellStyle name="强调文字颜色 1 3 3 3 2 2 2" xfId="42676" xr:uid="{00000000-0005-0000-0000-0000B4A60000}"/>
    <cellStyle name="强调文字颜色 1 3 3 3 3" xfId="42677" xr:uid="{00000000-0005-0000-0000-0000B5A60000}"/>
    <cellStyle name="强调文字颜色 1 3 3 3 3 2" xfId="42678" xr:uid="{00000000-0005-0000-0000-0000B6A60000}"/>
    <cellStyle name="强调文字颜色 1 3 3 4" xfId="42679" xr:uid="{00000000-0005-0000-0000-0000B7A60000}"/>
    <cellStyle name="强调文字颜色 1 3 3 5" xfId="42680" xr:uid="{00000000-0005-0000-0000-0000B8A60000}"/>
    <cellStyle name="强调文字颜色 1 3 3 6" xfId="42681" xr:uid="{00000000-0005-0000-0000-0000B9A60000}"/>
    <cellStyle name="强调文字颜色 1 3 4" xfId="42682" xr:uid="{00000000-0005-0000-0000-0000BAA60000}"/>
    <cellStyle name="强调文字颜色 1 3 4 2" xfId="42683" xr:uid="{00000000-0005-0000-0000-0000BBA60000}"/>
    <cellStyle name="强调文字颜色 1 3 4 2 2" xfId="42684" xr:uid="{00000000-0005-0000-0000-0000BCA60000}"/>
    <cellStyle name="强调文字颜色 1 3 4 2 3" xfId="42685" xr:uid="{00000000-0005-0000-0000-0000BDA60000}"/>
    <cellStyle name="强调文字颜色 1 3 4 2 3 2" xfId="42686" xr:uid="{00000000-0005-0000-0000-0000BEA60000}"/>
    <cellStyle name="强调文字颜色 1 3 4 2 3 2 2" xfId="42687" xr:uid="{00000000-0005-0000-0000-0000BFA60000}"/>
    <cellStyle name="强调文字颜色 1 3 4 2 4" xfId="42688" xr:uid="{00000000-0005-0000-0000-0000C0A60000}"/>
    <cellStyle name="强调文字颜色 1 3 4 2 4 2" xfId="42689" xr:uid="{00000000-0005-0000-0000-0000C1A60000}"/>
    <cellStyle name="强调文字颜色 1 3 4 3" xfId="42690" xr:uid="{00000000-0005-0000-0000-0000C2A60000}"/>
    <cellStyle name="强调文字颜色 1 3 4 4" xfId="42691" xr:uid="{00000000-0005-0000-0000-0000C3A60000}"/>
    <cellStyle name="强调文字颜色 1 3 4 5" xfId="42692" xr:uid="{00000000-0005-0000-0000-0000C4A60000}"/>
    <cellStyle name="强调文字颜色 1 3 4 6" xfId="42693" xr:uid="{00000000-0005-0000-0000-0000C5A60000}"/>
    <cellStyle name="强调文字颜色 1 3 5" xfId="42694" xr:uid="{00000000-0005-0000-0000-0000C6A60000}"/>
    <cellStyle name="强调文字颜色 1 3 5 2" xfId="42695" xr:uid="{00000000-0005-0000-0000-0000C7A60000}"/>
    <cellStyle name="强调文字颜色 1 3 5 2 2" xfId="42696" xr:uid="{00000000-0005-0000-0000-0000C8A60000}"/>
    <cellStyle name="强调文字颜色 1 3 5 2 2 2" xfId="42697" xr:uid="{00000000-0005-0000-0000-0000C9A60000}"/>
    <cellStyle name="强调文字颜色 1 3 5 2 2 2 2" xfId="42698" xr:uid="{00000000-0005-0000-0000-0000CAA60000}"/>
    <cellStyle name="强调文字颜色 1 3 5 2 3" xfId="42699" xr:uid="{00000000-0005-0000-0000-0000CBA60000}"/>
    <cellStyle name="强调文字颜色 1 3 5 2 3 2" xfId="42700" xr:uid="{00000000-0005-0000-0000-0000CCA60000}"/>
    <cellStyle name="强调文字颜色 1 3 5 3" xfId="42701" xr:uid="{00000000-0005-0000-0000-0000CDA60000}"/>
    <cellStyle name="强调文字颜色 1 3 5 3 2" xfId="42702" xr:uid="{00000000-0005-0000-0000-0000CEA60000}"/>
    <cellStyle name="强调文字颜色 1 3 5 3 2 2" xfId="42703" xr:uid="{00000000-0005-0000-0000-0000CFA60000}"/>
    <cellStyle name="强调文字颜色 1 3 5 4" xfId="42704" xr:uid="{00000000-0005-0000-0000-0000D0A60000}"/>
    <cellStyle name="强调文字颜色 1 3 5 4 2" xfId="42705" xr:uid="{00000000-0005-0000-0000-0000D1A60000}"/>
    <cellStyle name="强调文字颜色 1 3 6" xfId="42706" xr:uid="{00000000-0005-0000-0000-0000D2A60000}"/>
    <cellStyle name="强调文字颜色 1 3 6 2" xfId="42707" xr:uid="{00000000-0005-0000-0000-0000D3A60000}"/>
    <cellStyle name="强调文字颜色 1 3 6 2 2" xfId="42708" xr:uid="{00000000-0005-0000-0000-0000D4A60000}"/>
    <cellStyle name="强调文字颜色 1 3 6 2 2 2" xfId="42709" xr:uid="{00000000-0005-0000-0000-0000D5A60000}"/>
    <cellStyle name="强调文字颜色 1 3 6 3" xfId="42710" xr:uid="{00000000-0005-0000-0000-0000D6A60000}"/>
    <cellStyle name="强调文字颜色 1 3 6 3 2" xfId="42711" xr:uid="{00000000-0005-0000-0000-0000D7A60000}"/>
    <cellStyle name="强调文字颜色 1 3 7" xfId="42712" xr:uid="{00000000-0005-0000-0000-0000D8A60000}"/>
    <cellStyle name="强调文字颜色 1 3 8" xfId="42713" xr:uid="{00000000-0005-0000-0000-0000D9A60000}"/>
    <cellStyle name="强调文字颜色 2 2" xfId="42714" xr:uid="{00000000-0005-0000-0000-0000DAA60000}"/>
    <cellStyle name="强调文字颜色 2 2 10" xfId="42715" xr:uid="{00000000-0005-0000-0000-0000DBA60000}"/>
    <cellStyle name="强调文字颜色 2 2 11" xfId="42716" xr:uid="{00000000-0005-0000-0000-0000DCA60000}"/>
    <cellStyle name="强调文字颜色 2 2 2" xfId="42717" xr:uid="{00000000-0005-0000-0000-0000DDA60000}"/>
    <cellStyle name="强调文字颜色 2 2 2 10" xfId="42718" xr:uid="{00000000-0005-0000-0000-0000DEA60000}"/>
    <cellStyle name="强调文字颜色 2 2 2 11" xfId="42719" xr:uid="{00000000-0005-0000-0000-0000DFA60000}"/>
    <cellStyle name="强调文字颜色 2 2 2 2" xfId="42720" xr:uid="{00000000-0005-0000-0000-0000E0A60000}"/>
    <cellStyle name="强调文字颜色 2 2 2 2 2" xfId="42721" xr:uid="{00000000-0005-0000-0000-0000E1A60000}"/>
    <cellStyle name="强调文字颜色 2 2 2 2 2 2" xfId="42722" xr:uid="{00000000-0005-0000-0000-0000E2A60000}"/>
    <cellStyle name="强调文字颜色 2 2 2 2 2 2 2" xfId="42723" xr:uid="{00000000-0005-0000-0000-0000E3A60000}"/>
    <cellStyle name="强调文字颜色 2 2 2 2 2 2 3" xfId="42724" xr:uid="{00000000-0005-0000-0000-0000E4A60000}"/>
    <cellStyle name="强调文字颜色 2 2 2 2 2 2 3 2" xfId="42725" xr:uid="{00000000-0005-0000-0000-0000E5A60000}"/>
    <cellStyle name="强调文字颜色 2 2 2 2 2 2 3 2 2" xfId="42726" xr:uid="{00000000-0005-0000-0000-0000E6A60000}"/>
    <cellStyle name="强调文字颜色 2 2 2 2 2 2 4" xfId="42727" xr:uid="{00000000-0005-0000-0000-0000E7A60000}"/>
    <cellStyle name="强调文字颜色 2 2 2 2 2 2 4 2" xfId="42728" xr:uid="{00000000-0005-0000-0000-0000E8A60000}"/>
    <cellStyle name="强调文字颜色 2 2 2 2 2 3" xfId="42729" xr:uid="{00000000-0005-0000-0000-0000E9A60000}"/>
    <cellStyle name="强调文字颜色 2 2 2 2 2 3 2" xfId="42730" xr:uid="{00000000-0005-0000-0000-0000EAA60000}"/>
    <cellStyle name="强调文字颜色 2 2 2 2 2 3 2 2" xfId="42731" xr:uid="{00000000-0005-0000-0000-0000EBA60000}"/>
    <cellStyle name="强调文字颜色 2 2 2 2 2 3 2 2 2" xfId="42732" xr:uid="{00000000-0005-0000-0000-0000ECA60000}"/>
    <cellStyle name="强调文字颜色 2 2 2 2 2 3 3" xfId="42733" xr:uid="{00000000-0005-0000-0000-0000EDA60000}"/>
    <cellStyle name="强调文字颜色 2 2 2 2 2 3 3 2" xfId="42734" xr:uid="{00000000-0005-0000-0000-0000EEA60000}"/>
    <cellStyle name="强调文字颜色 2 2 2 2 2 4" xfId="42735" xr:uid="{00000000-0005-0000-0000-0000EFA60000}"/>
    <cellStyle name="强调文字颜色 2 2 2 2 2 5" xfId="42736" xr:uid="{00000000-0005-0000-0000-0000F0A60000}"/>
    <cellStyle name="强调文字颜色 2 2 2 2 2 6" xfId="42737" xr:uid="{00000000-0005-0000-0000-0000F1A60000}"/>
    <cellStyle name="强调文字颜色 2 2 2 2 3" xfId="42738" xr:uid="{00000000-0005-0000-0000-0000F2A60000}"/>
    <cellStyle name="强调文字颜色 2 2 2 2 3 2" xfId="42739" xr:uid="{00000000-0005-0000-0000-0000F3A60000}"/>
    <cellStyle name="强调文字颜色 2 2 2 2 3 3" xfId="42740" xr:uid="{00000000-0005-0000-0000-0000F4A60000}"/>
    <cellStyle name="强调文字颜色 2 2 2 2 3 3 2" xfId="42741" xr:uid="{00000000-0005-0000-0000-0000F5A60000}"/>
    <cellStyle name="强调文字颜色 2 2 2 2 3 3 2 2" xfId="42742" xr:uid="{00000000-0005-0000-0000-0000F6A60000}"/>
    <cellStyle name="强调文字颜色 2 2 2 2 3 4" xfId="42743" xr:uid="{00000000-0005-0000-0000-0000F7A60000}"/>
    <cellStyle name="强调文字颜色 2 2 2 2 3 4 2" xfId="42744" xr:uid="{00000000-0005-0000-0000-0000F8A60000}"/>
    <cellStyle name="强调文字颜色 2 2 2 2 4" xfId="42745" xr:uid="{00000000-0005-0000-0000-0000F9A60000}"/>
    <cellStyle name="强调文字颜色 2 2 2 2 4 2" xfId="42746" xr:uid="{00000000-0005-0000-0000-0000FAA60000}"/>
    <cellStyle name="强调文字颜色 2 2 2 2 4 2 2" xfId="42747" xr:uid="{00000000-0005-0000-0000-0000FBA60000}"/>
    <cellStyle name="强调文字颜色 2 2 2 2 4 2 2 2" xfId="42748" xr:uid="{00000000-0005-0000-0000-0000FCA60000}"/>
    <cellStyle name="强调文字颜色 2 2 2 2 4 3" xfId="42749" xr:uid="{00000000-0005-0000-0000-0000FDA60000}"/>
    <cellStyle name="强调文字颜色 2 2 2 2 4 3 2" xfId="42750" xr:uid="{00000000-0005-0000-0000-0000FEA60000}"/>
    <cellStyle name="强调文字颜色 2 2 2 2 5" xfId="42751" xr:uid="{00000000-0005-0000-0000-0000FFA60000}"/>
    <cellStyle name="强调文字颜色 2 2 2 2 6" xfId="42752" xr:uid="{00000000-0005-0000-0000-000000A70000}"/>
    <cellStyle name="强调文字颜色 2 2 2 2 7" xfId="42753" xr:uid="{00000000-0005-0000-0000-000001A70000}"/>
    <cellStyle name="强调文字颜色 2 2 2 3" xfId="42754" xr:uid="{00000000-0005-0000-0000-000002A70000}"/>
    <cellStyle name="强调文字颜色 2 2 2 3 2" xfId="42755" xr:uid="{00000000-0005-0000-0000-000003A70000}"/>
    <cellStyle name="强调文字颜色 2 2 2 3 2 2" xfId="42756" xr:uid="{00000000-0005-0000-0000-000004A70000}"/>
    <cellStyle name="强调文字颜色 2 2 2 3 2 3" xfId="42757" xr:uid="{00000000-0005-0000-0000-000005A70000}"/>
    <cellStyle name="强调文字颜色 2 2 2 3 2 3 2" xfId="42758" xr:uid="{00000000-0005-0000-0000-000006A70000}"/>
    <cellStyle name="强调文字颜色 2 2 2 3 2 3 2 2" xfId="42759" xr:uid="{00000000-0005-0000-0000-000007A70000}"/>
    <cellStyle name="强调文字颜色 2 2 2 3 2 4" xfId="42760" xr:uid="{00000000-0005-0000-0000-000008A70000}"/>
    <cellStyle name="强调文字颜色 2 2 2 3 2 4 2" xfId="42761" xr:uid="{00000000-0005-0000-0000-000009A70000}"/>
    <cellStyle name="强调文字颜色 2 2 2 3 3" xfId="42762" xr:uid="{00000000-0005-0000-0000-00000AA70000}"/>
    <cellStyle name="强调文字颜色 2 2 2 3 3 2" xfId="42763" xr:uid="{00000000-0005-0000-0000-00000BA70000}"/>
    <cellStyle name="强调文字颜色 2 2 2 3 3 2 2" xfId="42764" xr:uid="{00000000-0005-0000-0000-00000CA70000}"/>
    <cellStyle name="强调文字颜色 2 2 2 3 3 2 2 2" xfId="42765" xr:uid="{00000000-0005-0000-0000-00000DA70000}"/>
    <cellStyle name="强调文字颜色 2 2 2 3 3 3" xfId="42766" xr:uid="{00000000-0005-0000-0000-00000EA70000}"/>
    <cellStyle name="强调文字颜色 2 2 2 3 3 3 2" xfId="42767" xr:uid="{00000000-0005-0000-0000-00000FA70000}"/>
    <cellStyle name="强调文字颜色 2 2 2 3 4" xfId="42768" xr:uid="{00000000-0005-0000-0000-000010A70000}"/>
    <cellStyle name="强调文字颜色 2 2 2 3 5" xfId="42769" xr:uid="{00000000-0005-0000-0000-000011A70000}"/>
    <cellStyle name="强调文字颜色 2 2 2 3 6" xfId="42770" xr:uid="{00000000-0005-0000-0000-000012A70000}"/>
    <cellStyle name="强调文字颜色 2 2 2 4" xfId="42771" xr:uid="{00000000-0005-0000-0000-000013A70000}"/>
    <cellStyle name="强调文字颜色 2 2 2 4 2" xfId="42772" xr:uid="{00000000-0005-0000-0000-000014A70000}"/>
    <cellStyle name="强调文字颜色 2 2 2 4 2 2" xfId="42773" xr:uid="{00000000-0005-0000-0000-000015A70000}"/>
    <cellStyle name="强调文字颜色 2 2 2 4 2 3" xfId="42774" xr:uid="{00000000-0005-0000-0000-000016A70000}"/>
    <cellStyle name="强调文字颜色 2 2 2 4 2 3 2" xfId="42775" xr:uid="{00000000-0005-0000-0000-000017A70000}"/>
    <cellStyle name="强调文字颜色 2 2 2 4 2 3 2 2" xfId="42776" xr:uid="{00000000-0005-0000-0000-000018A70000}"/>
    <cellStyle name="强调文字颜色 2 2 2 4 2 4" xfId="42777" xr:uid="{00000000-0005-0000-0000-000019A70000}"/>
    <cellStyle name="强调文字颜色 2 2 2 4 2 4 2" xfId="42778" xr:uid="{00000000-0005-0000-0000-00001AA70000}"/>
    <cellStyle name="强调文字颜色 2 2 2 4 3" xfId="42779" xr:uid="{00000000-0005-0000-0000-00001BA70000}"/>
    <cellStyle name="强调文字颜色 2 2 2 4 4" xfId="42780" xr:uid="{00000000-0005-0000-0000-00001CA70000}"/>
    <cellStyle name="强调文字颜色 2 2 2 4 5" xfId="42781" xr:uid="{00000000-0005-0000-0000-00001DA70000}"/>
    <cellStyle name="强调文字颜色 2 2 2 4 6" xfId="42782" xr:uid="{00000000-0005-0000-0000-00001EA70000}"/>
    <cellStyle name="强调文字颜色 2 2 2 5" xfId="42783" xr:uid="{00000000-0005-0000-0000-00001FA70000}"/>
    <cellStyle name="强调文字颜色 2 2 2 5 2" xfId="42784" xr:uid="{00000000-0005-0000-0000-000020A70000}"/>
    <cellStyle name="强调文字颜色 2 2 2 5 2 2" xfId="42785" xr:uid="{00000000-0005-0000-0000-000021A70000}"/>
    <cellStyle name="强调文字颜色 2 2 2 5 2 2 2" xfId="42786" xr:uid="{00000000-0005-0000-0000-000022A70000}"/>
    <cellStyle name="强调文字颜色 2 2 2 5 2 2 2 2" xfId="42787" xr:uid="{00000000-0005-0000-0000-000023A70000}"/>
    <cellStyle name="强调文字颜色 2 2 2 5 2 3" xfId="42788" xr:uid="{00000000-0005-0000-0000-000024A70000}"/>
    <cellStyle name="强调文字颜色 2 2 2 5 2 3 2" xfId="42789" xr:uid="{00000000-0005-0000-0000-000025A70000}"/>
    <cellStyle name="强调文字颜色 2 2 2 5 3" xfId="42790" xr:uid="{00000000-0005-0000-0000-000026A70000}"/>
    <cellStyle name="强调文字颜色 2 2 2 5 3 2" xfId="42791" xr:uid="{00000000-0005-0000-0000-000027A70000}"/>
    <cellStyle name="强调文字颜色 2 2 2 5 3 2 2" xfId="42792" xr:uid="{00000000-0005-0000-0000-000028A70000}"/>
    <cellStyle name="强调文字颜色 2 2 2 5 4" xfId="42793" xr:uid="{00000000-0005-0000-0000-000029A70000}"/>
    <cellStyle name="强调文字颜色 2 2 2 5 4 2" xfId="42794" xr:uid="{00000000-0005-0000-0000-00002AA70000}"/>
    <cellStyle name="强调文字颜色 2 2 2 6" xfId="42795" xr:uid="{00000000-0005-0000-0000-00002BA70000}"/>
    <cellStyle name="强调文字颜色 2 2 2 6 2" xfId="42796" xr:uid="{00000000-0005-0000-0000-00002CA70000}"/>
    <cellStyle name="强调文字颜色 2 2 2 6 2 2" xfId="42797" xr:uid="{00000000-0005-0000-0000-00002DA70000}"/>
    <cellStyle name="强调文字颜色 2 2 2 6 2 2 2" xfId="42798" xr:uid="{00000000-0005-0000-0000-00002EA70000}"/>
    <cellStyle name="强调文字颜色 2 2 2 6 2 2 2 2" xfId="42799" xr:uid="{00000000-0005-0000-0000-00002FA70000}"/>
    <cellStyle name="强调文字颜色 2 2 2 6 2 3" xfId="42800" xr:uid="{00000000-0005-0000-0000-000030A70000}"/>
    <cellStyle name="强调文字颜色 2 2 2 6 2 3 2" xfId="42801" xr:uid="{00000000-0005-0000-0000-000031A70000}"/>
    <cellStyle name="强调文字颜色 2 2 2 6 3" xfId="42802" xr:uid="{00000000-0005-0000-0000-000032A70000}"/>
    <cellStyle name="强调文字颜色 2 2 2 6 3 2" xfId="42803" xr:uid="{00000000-0005-0000-0000-000033A70000}"/>
    <cellStyle name="强调文字颜色 2 2 2 6 3 2 2" xfId="42804" xr:uid="{00000000-0005-0000-0000-000034A70000}"/>
    <cellStyle name="强调文字颜色 2 2 2 6 4" xfId="42805" xr:uid="{00000000-0005-0000-0000-000035A70000}"/>
    <cellStyle name="强调文字颜色 2 2 2 6 4 2" xfId="42806" xr:uid="{00000000-0005-0000-0000-000036A70000}"/>
    <cellStyle name="强调文字颜色 2 2 2 7" xfId="42807" xr:uid="{00000000-0005-0000-0000-000037A70000}"/>
    <cellStyle name="强调文字颜色 2 2 2 7 2" xfId="42808" xr:uid="{00000000-0005-0000-0000-000038A70000}"/>
    <cellStyle name="强调文字颜色 2 2 2 7 2 2" xfId="42809" xr:uid="{00000000-0005-0000-0000-000039A70000}"/>
    <cellStyle name="强调文字颜色 2 2 2 7 2 2 2" xfId="42810" xr:uid="{00000000-0005-0000-0000-00003AA70000}"/>
    <cellStyle name="强调文字颜色 2 2 2 7 2 2 2 2" xfId="42811" xr:uid="{00000000-0005-0000-0000-00003BA70000}"/>
    <cellStyle name="强调文字颜色 2 2 2 7 2 3" xfId="42812" xr:uid="{00000000-0005-0000-0000-00003CA70000}"/>
    <cellStyle name="强调文字颜色 2 2 2 7 2 3 2" xfId="42813" xr:uid="{00000000-0005-0000-0000-00003DA70000}"/>
    <cellStyle name="强调文字颜色 2 2 2 7 3" xfId="42814" xr:uid="{00000000-0005-0000-0000-00003EA70000}"/>
    <cellStyle name="强调文字颜色 2 2 2 7 3 2" xfId="42815" xr:uid="{00000000-0005-0000-0000-00003FA70000}"/>
    <cellStyle name="强调文字颜色 2 2 2 7 3 2 2" xfId="42816" xr:uid="{00000000-0005-0000-0000-000040A70000}"/>
    <cellStyle name="强调文字颜色 2 2 2 7 4" xfId="42817" xr:uid="{00000000-0005-0000-0000-000041A70000}"/>
    <cellStyle name="强调文字颜色 2 2 2 7 4 2" xfId="42818" xr:uid="{00000000-0005-0000-0000-000042A70000}"/>
    <cellStyle name="强调文字颜色 2 2 2 8" xfId="42819" xr:uid="{00000000-0005-0000-0000-000043A70000}"/>
    <cellStyle name="强调文字颜色 2 2 2 8 2" xfId="42820" xr:uid="{00000000-0005-0000-0000-000044A70000}"/>
    <cellStyle name="强调文字颜色 2 2 2 8 2 2" xfId="42821" xr:uid="{00000000-0005-0000-0000-000045A70000}"/>
    <cellStyle name="强调文字颜色 2 2 2 8 2 2 2" xfId="42822" xr:uid="{00000000-0005-0000-0000-000046A70000}"/>
    <cellStyle name="强调文字颜色 2 2 2 8 3" xfId="42823" xr:uid="{00000000-0005-0000-0000-000047A70000}"/>
    <cellStyle name="强调文字颜色 2 2 2 8 3 2" xfId="42824" xr:uid="{00000000-0005-0000-0000-000048A70000}"/>
    <cellStyle name="强调文字颜色 2 2 2 9" xfId="42825" xr:uid="{00000000-0005-0000-0000-000049A70000}"/>
    <cellStyle name="强调文字颜色 2 2 2 9 2" xfId="42826" xr:uid="{00000000-0005-0000-0000-00004AA70000}"/>
    <cellStyle name="强调文字颜色 2 2 2 9 2 2" xfId="42827" xr:uid="{00000000-0005-0000-0000-00004BA70000}"/>
    <cellStyle name="强调文字颜色 2 2 2 9 2 2 2" xfId="42828" xr:uid="{00000000-0005-0000-0000-00004CA70000}"/>
    <cellStyle name="强调文字颜色 2 2 2 9 3" xfId="42829" xr:uid="{00000000-0005-0000-0000-00004DA70000}"/>
    <cellStyle name="强调文字颜色 2 2 2 9 3 2" xfId="42830" xr:uid="{00000000-0005-0000-0000-00004EA70000}"/>
    <cellStyle name="强调文字颜色 2 2 3" xfId="42831" xr:uid="{00000000-0005-0000-0000-00004FA70000}"/>
    <cellStyle name="强调文字颜色 2 2 3 2" xfId="42832" xr:uid="{00000000-0005-0000-0000-000050A70000}"/>
    <cellStyle name="强调文字颜色 2 2 3 2 2" xfId="42833" xr:uid="{00000000-0005-0000-0000-000051A70000}"/>
    <cellStyle name="强调文字颜色 2 2 3 2 2 2" xfId="42834" xr:uid="{00000000-0005-0000-0000-000052A70000}"/>
    <cellStyle name="强调文字颜色 2 2 3 2 2 2 2" xfId="42835" xr:uid="{00000000-0005-0000-0000-000053A70000}"/>
    <cellStyle name="强调文字颜色 2 2 3 2 2 2 3" xfId="42836" xr:uid="{00000000-0005-0000-0000-000054A70000}"/>
    <cellStyle name="强调文字颜色 2 2 3 2 2 2 3 2" xfId="42837" xr:uid="{00000000-0005-0000-0000-000055A70000}"/>
    <cellStyle name="强调文字颜色 2 2 3 2 2 2 3 2 2" xfId="42838" xr:uid="{00000000-0005-0000-0000-000056A70000}"/>
    <cellStyle name="强调文字颜色 2 2 3 2 2 2 4" xfId="42839" xr:uid="{00000000-0005-0000-0000-000057A70000}"/>
    <cellStyle name="强调文字颜色 2 2 3 2 2 2 4 2" xfId="42840" xr:uid="{00000000-0005-0000-0000-000058A70000}"/>
    <cellStyle name="强调文字颜色 2 2 3 2 2 3" xfId="42841" xr:uid="{00000000-0005-0000-0000-000059A70000}"/>
    <cellStyle name="强调文字颜色 2 2 3 2 2 3 2" xfId="42842" xr:uid="{00000000-0005-0000-0000-00005AA70000}"/>
    <cellStyle name="强调文字颜色 2 2 3 2 2 3 2 2" xfId="42843" xr:uid="{00000000-0005-0000-0000-00005BA70000}"/>
    <cellStyle name="强调文字颜色 2 2 3 2 2 3 2 2 2" xfId="42844" xr:uid="{00000000-0005-0000-0000-00005CA70000}"/>
    <cellStyle name="强调文字颜色 2 2 3 2 2 3 3" xfId="42845" xr:uid="{00000000-0005-0000-0000-00005DA70000}"/>
    <cellStyle name="强调文字颜色 2 2 3 2 2 3 3 2" xfId="42846" xr:uid="{00000000-0005-0000-0000-00005EA70000}"/>
    <cellStyle name="强调文字颜色 2 2 3 2 2 4" xfId="42847" xr:uid="{00000000-0005-0000-0000-00005FA70000}"/>
    <cellStyle name="强调文字颜色 2 2 3 2 2 5" xfId="42848" xr:uid="{00000000-0005-0000-0000-000060A70000}"/>
    <cellStyle name="强调文字颜色 2 2 3 2 2 6" xfId="42849" xr:uid="{00000000-0005-0000-0000-000061A70000}"/>
    <cellStyle name="强调文字颜色 2 2 3 2 3" xfId="42850" xr:uid="{00000000-0005-0000-0000-000062A70000}"/>
    <cellStyle name="强调文字颜色 2 2 3 2 3 2" xfId="42851" xr:uid="{00000000-0005-0000-0000-000063A70000}"/>
    <cellStyle name="强调文字颜色 2 2 3 2 3 3" xfId="42852" xr:uid="{00000000-0005-0000-0000-000064A70000}"/>
    <cellStyle name="强调文字颜色 2 2 3 2 3 3 2" xfId="42853" xr:uid="{00000000-0005-0000-0000-000065A70000}"/>
    <cellStyle name="强调文字颜色 2 2 3 2 3 3 2 2" xfId="42854" xr:uid="{00000000-0005-0000-0000-000066A70000}"/>
    <cellStyle name="强调文字颜色 2 2 3 2 3 4" xfId="42855" xr:uid="{00000000-0005-0000-0000-000067A70000}"/>
    <cellStyle name="强调文字颜色 2 2 3 2 3 4 2" xfId="42856" xr:uid="{00000000-0005-0000-0000-000068A70000}"/>
    <cellStyle name="强调文字颜色 2 2 3 2 4" xfId="42857" xr:uid="{00000000-0005-0000-0000-000069A70000}"/>
    <cellStyle name="强调文字颜色 2 2 3 2 4 2" xfId="42858" xr:uid="{00000000-0005-0000-0000-00006AA70000}"/>
    <cellStyle name="强调文字颜色 2 2 3 2 4 2 2" xfId="42859" xr:uid="{00000000-0005-0000-0000-00006BA70000}"/>
    <cellStyle name="强调文字颜色 2 2 3 2 4 2 2 2" xfId="42860" xr:uid="{00000000-0005-0000-0000-00006CA70000}"/>
    <cellStyle name="强调文字颜色 2 2 3 2 4 3" xfId="42861" xr:uid="{00000000-0005-0000-0000-00006DA70000}"/>
    <cellStyle name="强调文字颜色 2 2 3 2 4 3 2" xfId="42862" xr:uid="{00000000-0005-0000-0000-00006EA70000}"/>
    <cellStyle name="强调文字颜色 2 2 3 2 5" xfId="42863" xr:uid="{00000000-0005-0000-0000-00006FA70000}"/>
    <cellStyle name="强调文字颜色 2 2 3 2 6" xfId="42864" xr:uid="{00000000-0005-0000-0000-000070A70000}"/>
    <cellStyle name="强调文字颜色 2 2 3 2 7" xfId="42865" xr:uid="{00000000-0005-0000-0000-000071A70000}"/>
    <cellStyle name="强调文字颜色 2 2 3 3" xfId="42866" xr:uid="{00000000-0005-0000-0000-000072A70000}"/>
    <cellStyle name="强调文字颜色 2 2 3 3 2" xfId="42867" xr:uid="{00000000-0005-0000-0000-000073A70000}"/>
    <cellStyle name="强调文字颜色 2 2 3 3 2 2" xfId="42868" xr:uid="{00000000-0005-0000-0000-000074A70000}"/>
    <cellStyle name="强调文字颜色 2 2 3 3 2 3" xfId="42869" xr:uid="{00000000-0005-0000-0000-000075A70000}"/>
    <cellStyle name="强调文字颜色 2 2 3 3 2 3 2" xfId="42870" xr:uid="{00000000-0005-0000-0000-000076A70000}"/>
    <cellStyle name="强调文字颜色 2 2 3 3 2 3 2 2" xfId="42871" xr:uid="{00000000-0005-0000-0000-000077A70000}"/>
    <cellStyle name="强调文字颜色 2 2 3 3 2 4" xfId="42872" xr:uid="{00000000-0005-0000-0000-000078A70000}"/>
    <cellStyle name="强调文字颜色 2 2 3 3 2 4 2" xfId="42873" xr:uid="{00000000-0005-0000-0000-000079A70000}"/>
    <cellStyle name="强调文字颜色 2 2 3 3 3" xfId="42874" xr:uid="{00000000-0005-0000-0000-00007AA70000}"/>
    <cellStyle name="强调文字颜色 2 2 3 3 3 2" xfId="42875" xr:uid="{00000000-0005-0000-0000-00007BA70000}"/>
    <cellStyle name="强调文字颜色 2 2 3 3 3 2 2" xfId="42876" xr:uid="{00000000-0005-0000-0000-00007CA70000}"/>
    <cellStyle name="强调文字颜色 2 2 3 3 3 2 2 2" xfId="42877" xr:uid="{00000000-0005-0000-0000-00007DA70000}"/>
    <cellStyle name="强调文字颜色 2 2 3 3 3 3" xfId="42878" xr:uid="{00000000-0005-0000-0000-00007EA70000}"/>
    <cellStyle name="强调文字颜色 2 2 3 3 3 3 2" xfId="42879" xr:uid="{00000000-0005-0000-0000-00007FA70000}"/>
    <cellStyle name="强调文字颜色 2 2 3 3 4" xfId="42880" xr:uid="{00000000-0005-0000-0000-000080A70000}"/>
    <cellStyle name="强调文字颜色 2 2 3 3 5" xfId="42881" xr:uid="{00000000-0005-0000-0000-000081A70000}"/>
    <cellStyle name="强调文字颜色 2 2 3 3 6" xfId="42882" xr:uid="{00000000-0005-0000-0000-000082A70000}"/>
    <cellStyle name="强调文字颜色 2 2 3 4" xfId="42883" xr:uid="{00000000-0005-0000-0000-000083A70000}"/>
    <cellStyle name="强调文字颜色 2 2 3 4 2" xfId="42884" xr:uid="{00000000-0005-0000-0000-000084A70000}"/>
    <cellStyle name="强调文字颜色 2 2 3 4 2 2" xfId="42885" xr:uid="{00000000-0005-0000-0000-000085A70000}"/>
    <cellStyle name="强调文字颜色 2 2 3 4 2 3" xfId="42886" xr:uid="{00000000-0005-0000-0000-000086A70000}"/>
    <cellStyle name="强调文字颜色 2 2 3 4 2 3 2" xfId="42887" xr:uid="{00000000-0005-0000-0000-000087A70000}"/>
    <cellStyle name="强调文字颜色 2 2 3 4 2 3 2 2" xfId="42888" xr:uid="{00000000-0005-0000-0000-000088A70000}"/>
    <cellStyle name="强调文字颜色 2 2 3 4 2 4" xfId="42889" xr:uid="{00000000-0005-0000-0000-000089A70000}"/>
    <cellStyle name="强调文字颜色 2 2 3 4 2 4 2" xfId="42890" xr:uid="{00000000-0005-0000-0000-00008AA70000}"/>
    <cellStyle name="强调文字颜色 2 2 3 4 3" xfId="42891" xr:uid="{00000000-0005-0000-0000-00008BA70000}"/>
    <cellStyle name="强调文字颜色 2 2 3 4 4" xfId="42892" xr:uid="{00000000-0005-0000-0000-00008CA70000}"/>
    <cellStyle name="强调文字颜色 2 2 3 4 5" xfId="42893" xr:uid="{00000000-0005-0000-0000-00008DA70000}"/>
    <cellStyle name="强调文字颜色 2 2 3 4 6" xfId="42894" xr:uid="{00000000-0005-0000-0000-00008EA70000}"/>
    <cellStyle name="强调文字颜色 2 2 3 5" xfId="42895" xr:uid="{00000000-0005-0000-0000-00008FA70000}"/>
    <cellStyle name="强调文字颜色 2 2 3 5 2" xfId="42896" xr:uid="{00000000-0005-0000-0000-000090A70000}"/>
    <cellStyle name="强调文字颜色 2 2 3 5 2 2" xfId="42897" xr:uid="{00000000-0005-0000-0000-000091A70000}"/>
    <cellStyle name="强调文字颜色 2 2 3 5 2 2 2" xfId="42898" xr:uid="{00000000-0005-0000-0000-000092A70000}"/>
    <cellStyle name="强调文字颜色 2 2 3 5 2 2 2 2" xfId="42899" xr:uid="{00000000-0005-0000-0000-000093A70000}"/>
    <cellStyle name="强调文字颜色 2 2 3 5 2 3" xfId="42900" xr:uid="{00000000-0005-0000-0000-000094A70000}"/>
    <cellStyle name="强调文字颜色 2 2 3 5 2 3 2" xfId="42901" xr:uid="{00000000-0005-0000-0000-000095A70000}"/>
    <cellStyle name="强调文字颜色 2 2 3 5 3" xfId="42902" xr:uid="{00000000-0005-0000-0000-000096A70000}"/>
    <cellStyle name="强调文字颜色 2 2 3 5 3 2" xfId="42903" xr:uid="{00000000-0005-0000-0000-000097A70000}"/>
    <cellStyle name="强调文字颜色 2 2 3 5 3 2 2" xfId="42904" xr:uid="{00000000-0005-0000-0000-000098A70000}"/>
    <cellStyle name="强调文字颜色 2 2 3 5 4" xfId="42905" xr:uid="{00000000-0005-0000-0000-000099A70000}"/>
    <cellStyle name="强调文字颜色 2 2 3 5 4 2" xfId="42906" xr:uid="{00000000-0005-0000-0000-00009AA70000}"/>
    <cellStyle name="强调文字颜色 2 2 3 6" xfId="42907" xr:uid="{00000000-0005-0000-0000-00009BA70000}"/>
    <cellStyle name="强调文字颜色 2 2 3 6 2" xfId="42908" xr:uid="{00000000-0005-0000-0000-00009CA70000}"/>
    <cellStyle name="强调文字颜色 2 2 3 6 2 2" xfId="42909" xr:uid="{00000000-0005-0000-0000-00009DA70000}"/>
    <cellStyle name="强调文字颜色 2 2 3 6 2 2 2" xfId="42910" xr:uid="{00000000-0005-0000-0000-00009EA70000}"/>
    <cellStyle name="强调文字颜色 2 2 3 6 3" xfId="42911" xr:uid="{00000000-0005-0000-0000-00009FA70000}"/>
    <cellStyle name="强调文字颜色 2 2 3 6 3 2" xfId="42912" xr:uid="{00000000-0005-0000-0000-0000A0A70000}"/>
    <cellStyle name="强调文字颜色 2 2 3 7" xfId="42913" xr:uid="{00000000-0005-0000-0000-0000A1A70000}"/>
    <cellStyle name="强调文字颜色 2 2 3 7 2" xfId="42914" xr:uid="{00000000-0005-0000-0000-0000A2A70000}"/>
    <cellStyle name="强调文字颜色 2 2 3 7 2 2" xfId="42915" xr:uid="{00000000-0005-0000-0000-0000A3A70000}"/>
    <cellStyle name="强调文字颜色 2 2 3 7 2 2 2" xfId="42916" xr:uid="{00000000-0005-0000-0000-0000A4A70000}"/>
    <cellStyle name="强调文字颜色 2 2 3 7 3" xfId="42917" xr:uid="{00000000-0005-0000-0000-0000A5A70000}"/>
    <cellStyle name="强调文字颜色 2 2 3 7 3 2" xfId="42918" xr:uid="{00000000-0005-0000-0000-0000A6A70000}"/>
    <cellStyle name="强调文字颜色 2 2 3 8" xfId="42919" xr:uid="{00000000-0005-0000-0000-0000A7A70000}"/>
    <cellStyle name="强调文字颜色 2 2 3 9" xfId="42920" xr:uid="{00000000-0005-0000-0000-0000A8A70000}"/>
    <cellStyle name="强调文字颜色 2 2 4" xfId="42921" xr:uid="{00000000-0005-0000-0000-0000A9A70000}"/>
    <cellStyle name="强调文字颜色 2 2 4 2" xfId="42922" xr:uid="{00000000-0005-0000-0000-0000AAA70000}"/>
    <cellStyle name="强调文字颜色 2 2 4 2 2" xfId="42923" xr:uid="{00000000-0005-0000-0000-0000ABA70000}"/>
    <cellStyle name="强调文字颜色 2 2 4 2 3" xfId="42924" xr:uid="{00000000-0005-0000-0000-0000ACA70000}"/>
    <cellStyle name="强调文字颜色 2 2 4 2 3 2" xfId="42925" xr:uid="{00000000-0005-0000-0000-0000ADA70000}"/>
    <cellStyle name="强调文字颜色 2 2 4 2 3 2 2" xfId="42926" xr:uid="{00000000-0005-0000-0000-0000AEA70000}"/>
    <cellStyle name="强调文字颜色 2 2 4 2 4" xfId="42927" xr:uid="{00000000-0005-0000-0000-0000AFA70000}"/>
    <cellStyle name="强调文字颜色 2 2 4 2 4 2" xfId="42928" xr:uid="{00000000-0005-0000-0000-0000B0A70000}"/>
    <cellStyle name="强调文字颜色 2 2 4 3" xfId="42929" xr:uid="{00000000-0005-0000-0000-0000B1A70000}"/>
    <cellStyle name="强调文字颜色 2 2 4 3 2" xfId="42930" xr:uid="{00000000-0005-0000-0000-0000B2A70000}"/>
    <cellStyle name="强调文字颜色 2 2 4 3 2 2" xfId="42931" xr:uid="{00000000-0005-0000-0000-0000B3A70000}"/>
    <cellStyle name="强调文字颜色 2 2 4 3 2 2 2" xfId="42932" xr:uid="{00000000-0005-0000-0000-0000B4A70000}"/>
    <cellStyle name="强调文字颜色 2 2 4 3 3" xfId="42933" xr:uid="{00000000-0005-0000-0000-0000B5A70000}"/>
    <cellStyle name="强调文字颜色 2 2 4 3 3 2" xfId="42934" xr:uid="{00000000-0005-0000-0000-0000B6A70000}"/>
    <cellStyle name="强调文字颜色 2 2 4 4" xfId="42935" xr:uid="{00000000-0005-0000-0000-0000B7A70000}"/>
    <cellStyle name="强调文字颜色 2 2 4 5" xfId="42936" xr:uid="{00000000-0005-0000-0000-0000B8A70000}"/>
    <cellStyle name="强调文字颜色 2 2 4 6" xfId="42937" xr:uid="{00000000-0005-0000-0000-0000B9A70000}"/>
    <cellStyle name="强调文字颜色 2 2 5" xfId="42938" xr:uid="{00000000-0005-0000-0000-0000BAA70000}"/>
    <cellStyle name="强调文字颜色 2 2 5 2" xfId="42939" xr:uid="{00000000-0005-0000-0000-0000BBA70000}"/>
    <cellStyle name="强调文字颜色 2 2 5 2 2" xfId="42940" xr:uid="{00000000-0005-0000-0000-0000BCA70000}"/>
    <cellStyle name="强调文字颜色 2 2 5 2 3" xfId="42941" xr:uid="{00000000-0005-0000-0000-0000BDA70000}"/>
    <cellStyle name="强调文字颜色 2 2 5 2 3 2" xfId="42942" xr:uid="{00000000-0005-0000-0000-0000BEA70000}"/>
    <cellStyle name="强调文字颜色 2 2 5 2 3 2 2" xfId="42943" xr:uid="{00000000-0005-0000-0000-0000BFA70000}"/>
    <cellStyle name="强调文字颜色 2 2 5 2 4" xfId="42944" xr:uid="{00000000-0005-0000-0000-0000C0A70000}"/>
    <cellStyle name="强调文字颜色 2 2 5 2 4 2" xfId="42945" xr:uid="{00000000-0005-0000-0000-0000C1A70000}"/>
    <cellStyle name="强调文字颜色 2 2 5 3" xfId="42946" xr:uid="{00000000-0005-0000-0000-0000C2A70000}"/>
    <cellStyle name="强调文字颜色 2 2 5 4" xfId="42947" xr:uid="{00000000-0005-0000-0000-0000C3A70000}"/>
    <cellStyle name="强调文字颜色 2 2 5 5" xfId="42948" xr:uid="{00000000-0005-0000-0000-0000C4A70000}"/>
    <cellStyle name="强调文字颜色 2 2 5 6" xfId="42949" xr:uid="{00000000-0005-0000-0000-0000C5A70000}"/>
    <cellStyle name="强调文字颜色 2 2 6" xfId="42950" xr:uid="{00000000-0005-0000-0000-0000C6A70000}"/>
    <cellStyle name="强调文字颜色 2 2 6 2" xfId="42951" xr:uid="{00000000-0005-0000-0000-0000C7A70000}"/>
    <cellStyle name="强调文字颜色 2 2 6 2 2" xfId="42952" xr:uid="{00000000-0005-0000-0000-0000C8A70000}"/>
    <cellStyle name="强调文字颜色 2 2 6 2 2 2" xfId="42953" xr:uid="{00000000-0005-0000-0000-0000C9A70000}"/>
    <cellStyle name="强调文字颜色 2 2 6 2 2 2 2" xfId="42954" xr:uid="{00000000-0005-0000-0000-0000CAA70000}"/>
    <cellStyle name="强调文字颜色 2 2 6 2 3" xfId="42955" xr:uid="{00000000-0005-0000-0000-0000CBA70000}"/>
    <cellStyle name="强调文字颜色 2 2 6 2 3 2" xfId="42956" xr:uid="{00000000-0005-0000-0000-0000CCA70000}"/>
    <cellStyle name="强调文字颜色 2 2 6 3" xfId="42957" xr:uid="{00000000-0005-0000-0000-0000CDA70000}"/>
    <cellStyle name="强调文字颜色 2 2 6 3 2" xfId="42958" xr:uid="{00000000-0005-0000-0000-0000CEA70000}"/>
    <cellStyle name="强调文字颜色 2 2 6 3 2 2" xfId="42959" xr:uid="{00000000-0005-0000-0000-0000CFA70000}"/>
    <cellStyle name="强调文字颜色 2 2 6 4" xfId="42960" xr:uid="{00000000-0005-0000-0000-0000D0A70000}"/>
    <cellStyle name="强调文字颜色 2 2 6 4 2" xfId="42961" xr:uid="{00000000-0005-0000-0000-0000D1A70000}"/>
    <cellStyle name="强调文字颜色 2 2 7" xfId="42962" xr:uid="{00000000-0005-0000-0000-0000D2A70000}"/>
    <cellStyle name="强调文字颜色 2 2 7 2" xfId="42963" xr:uid="{00000000-0005-0000-0000-0000D3A70000}"/>
    <cellStyle name="强调文字颜色 2 2 7 2 2" xfId="42964" xr:uid="{00000000-0005-0000-0000-0000D4A70000}"/>
    <cellStyle name="强调文字颜色 2 2 7 2 2 2" xfId="42965" xr:uid="{00000000-0005-0000-0000-0000D5A70000}"/>
    <cellStyle name="强调文字颜色 2 2 7 2 2 2 2" xfId="42966" xr:uid="{00000000-0005-0000-0000-0000D6A70000}"/>
    <cellStyle name="强调文字颜色 2 2 7 2 3" xfId="42967" xr:uid="{00000000-0005-0000-0000-0000D7A70000}"/>
    <cellStyle name="强调文字颜色 2 2 7 2 3 2" xfId="42968" xr:uid="{00000000-0005-0000-0000-0000D8A70000}"/>
    <cellStyle name="强调文字颜色 2 2 7 3" xfId="42969" xr:uid="{00000000-0005-0000-0000-0000D9A70000}"/>
    <cellStyle name="强调文字颜色 2 2 7 3 2" xfId="42970" xr:uid="{00000000-0005-0000-0000-0000DAA70000}"/>
    <cellStyle name="强调文字颜色 2 2 7 3 2 2" xfId="42971" xr:uid="{00000000-0005-0000-0000-0000DBA70000}"/>
    <cellStyle name="强调文字颜色 2 2 7 4" xfId="42972" xr:uid="{00000000-0005-0000-0000-0000DCA70000}"/>
    <cellStyle name="强调文字颜色 2 2 7 4 2" xfId="42973" xr:uid="{00000000-0005-0000-0000-0000DDA70000}"/>
    <cellStyle name="强调文字颜色 2 2 8" xfId="42974" xr:uid="{00000000-0005-0000-0000-0000DEA70000}"/>
    <cellStyle name="强调文字颜色 2 2 8 2" xfId="42975" xr:uid="{00000000-0005-0000-0000-0000DFA70000}"/>
    <cellStyle name="强调文字颜色 2 2 8 2 2" xfId="42976" xr:uid="{00000000-0005-0000-0000-0000E0A70000}"/>
    <cellStyle name="强调文字颜色 2 2 8 2 2 2" xfId="42977" xr:uid="{00000000-0005-0000-0000-0000E1A70000}"/>
    <cellStyle name="强调文字颜色 2 2 8 2 2 2 2" xfId="42978" xr:uid="{00000000-0005-0000-0000-0000E2A70000}"/>
    <cellStyle name="强调文字颜色 2 2 8 2 3" xfId="42979" xr:uid="{00000000-0005-0000-0000-0000E3A70000}"/>
    <cellStyle name="强调文字颜色 2 2 8 2 3 2" xfId="42980" xr:uid="{00000000-0005-0000-0000-0000E4A70000}"/>
    <cellStyle name="强调文字颜色 2 2 8 3" xfId="42981" xr:uid="{00000000-0005-0000-0000-0000E5A70000}"/>
    <cellStyle name="强调文字颜色 2 2 8 3 2" xfId="42982" xr:uid="{00000000-0005-0000-0000-0000E6A70000}"/>
    <cellStyle name="强调文字颜色 2 2 8 3 2 2" xfId="42983" xr:uid="{00000000-0005-0000-0000-0000E7A70000}"/>
    <cellStyle name="强调文字颜色 2 2 8 4" xfId="42984" xr:uid="{00000000-0005-0000-0000-0000E8A70000}"/>
    <cellStyle name="强调文字颜色 2 2 8 4 2" xfId="42985" xr:uid="{00000000-0005-0000-0000-0000E9A70000}"/>
    <cellStyle name="强调文字颜色 2 2 9" xfId="42986" xr:uid="{00000000-0005-0000-0000-0000EAA70000}"/>
    <cellStyle name="强调文字颜色 2 2 9 2" xfId="42987" xr:uid="{00000000-0005-0000-0000-0000EBA70000}"/>
    <cellStyle name="强调文字颜色 2 2 9 2 2" xfId="42988" xr:uid="{00000000-0005-0000-0000-0000ECA70000}"/>
    <cellStyle name="强调文字颜色 2 2 9 2 2 2" xfId="42989" xr:uid="{00000000-0005-0000-0000-0000EDA70000}"/>
    <cellStyle name="强调文字颜色 2 2 9 3" xfId="42990" xr:uid="{00000000-0005-0000-0000-0000EEA70000}"/>
    <cellStyle name="强调文字颜色 2 2 9 3 2" xfId="42991" xr:uid="{00000000-0005-0000-0000-0000EFA70000}"/>
    <cellStyle name="强调文字颜色 2 3" xfId="42992" xr:uid="{00000000-0005-0000-0000-0000F0A70000}"/>
    <cellStyle name="强调文字颜色 2 3 2" xfId="42993" xr:uid="{00000000-0005-0000-0000-0000F1A70000}"/>
    <cellStyle name="强调文字颜色 2 3 2 2" xfId="42994" xr:uid="{00000000-0005-0000-0000-0000F2A70000}"/>
    <cellStyle name="强调文字颜色 2 3 2 2 2" xfId="42995" xr:uid="{00000000-0005-0000-0000-0000F3A70000}"/>
    <cellStyle name="强调文字颜色 2 3 2 2 2 2" xfId="42996" xr:uid="{00000000-0005-0000-0000-0000F4A70000}"/>
    <cellStyle name="强调文字颜色 2 3 2 2 2 3" xfId="42997" xr:uid="{00000000-0005-0000-0000-0000F5A70000}"/>
    <cellStyle name="强调文字颜色 2 3 2 2 2 3 2" xfId="42998" xr:uid="{00000000-0005-0000-0000-0000F6A70000}"/>
    <cellStyle name="强调文字颜色 2 3 2 2 2 3 2 2" xfId="42999" xr:uid="{00000000-0005-0000-0000-0000F7A70000}"/>
    <cellStyle name="强调文字颜色 2 3 2 2 2 4" xfId="43000" xr:uid="{00000000-0005-0000-0000-0000F8A70000}"/>
    <cellStyle name="强调文字颜色 2 3 2 2 2 4 2" xfId="43001" xr:uid="{00000000-0005-0000-0000-0000F9A70000}"/>
    <cellStyle name="强调文字颜色 2 3 2 2 3" xfId="43002" xr:uid="{00000000-0005-0000-0000-0000FAA70000}"/>
    <cellStyle name="强调文字颜色 2 3 2 2 3 2" xfId="43003" xr:uid="{00000000-0005-0000-0000-0000FBA70000}"/>
    <cellStyle name="强调文字颜色 2 3 2 2 3 2 2" xfId="43004" xr:uid="{00000000-0005-0000-0000-0000FCA70000}"/>
    <cellStyle name="强调文字颜色 2 3 2 2 3 2 2 2" xfId="43005" xr:uid="{00000000-0005-0000-0000-0000FDA70000}"/>
    <cellStyle name="强调文字颜色 2 3 2 2 3 3" xfId="43006" xr:uid="{00000000-0005-0000-0000-0000FEA70000}"/>
    <cellStyle name="强调文字颜色 2 3 2 2 3 3 2" xfId="43007" xr:uid="{00000000-0005-0000-0000-0000FFA70000}"/>
    <cellStyle name="强调文字颜色 2 3 2 2 4" xfId="43008" xr:uid="{00000000-0005-0000-0000-000000A80000}"/>
    <cellStyle name="强调文字颜色 2 3 2 2 5" xfId="43009" xr:uid="{00000000-0005-0000-0000-000001A80000}"/>
    <cellStyle name="强调文字颜色 2 3 2 2 6" xfId="43010" xr:uid="{00000000-0005-0000-0000-000002A80000}"/>
    <cellStyle name="强调文字颜色 2 3 2 3" xfId="43011" xr:uid="{00000000-0005-0000-0000-000003A80000}"/>
    <cellStyle name="强调文字颜色 2 3 2 3 2" xfId="43012" xr:uid="{00000000-0005-0000-0000-000004A80000}"/>
    <cellStyle name="强调文字颜色 2 3 2 3 3" xfId="43013" xr:uid="{00000000-0005-0000-0000-000005A80000}"/>
    <cellStyle name="强调文字颜色 2 3 2 3 3 2" xfId="43014" xr:uid="{00000000-0005-0000-0000-000006A80000}"/>
    <cellStyle name="强调文字颜色 2 3 2 3 3 2 2" xfId="43015" xr:uid="{00000000-0005-0000-0000-000007A80000}"/>
    <cellStyle name="强调文字颜色 2 3 2 3 4" xfId="43016" xr:uid="{00000000-0005-0000-0000-000008A80000}"/>
    <cellStyle name="强调文字颜色 2 3 2 3 4 2" xfId="43017" xr:uid="{00000000-0005-0000-0000-000009A80000}"/>
    <cellStyle name="强调文字颜色 2 3 2 4" xfId="43018" xr:uid="{00000000-0005-0000-0000-00000AA80000}"/>
    <cellStyle name="强调文字颜色 2 3 2 4 2" xfId="43019" xr:uid="{00000000-0005-0000-0000-00000BA80000}"/>
    <cellStyle name="强调文字颜色 2 3 2 4 2 2" xfId="43020" xr:uid="{00000000-0005-0000-0000-00000CA80000}"/>
    <cellStyle name="强调文字颜色 2 3 2 4 2 2 2" xfId="43021" xr:uid="{00000000-0005-0000-0000-00000DA80000}"/>
    <cellStyle name="强调文字颜色 2 3 2 4 3" xfId="43022" xr:uid="{00000000-0005-0000-0000-00000EA80000}"/>
    <cellStyle name="强调文字颜色 2 3 2 4 3 2" xfId="43023" xr:uid="{00000000-0005-0000-0000-00000FA80000}"/>
    <cellStyle name="强调文字颜色 2 3 2 5" xfId="43024" xr:uid="{00000000-0005-0000-0000-000010A80000}"/>
    <cellStyle name="强调文字颜色 2 3 2 6" xfId="43025" xr:uid="{00000000-0005-0000-0000-000011A80000}"/>
    <cellStyle name="强调文字颜色 2 3 2 7" xfId="43026" xr:uid="{00000000-0005-0000-0000-000012A80000}"/>
    <cellStyle name="强调文字颜色 2 3 3" xfId="43027" xr:uid="{00000000-0005-0000-0000-000013A80000}"/>
    <cellStyle name="强调文字颜色 2 3 3 2" xfId="43028" xr:uid="{00000000-0005-0000-0000-000014A80000}"/>
    <cellStyle name="强调文字颜色 2 3 3 2 2" xfId="43029" xr:uid="{00000000-0005-0000-0000-000015A80000}"/>
    <cellStyle name="强调文字颜色 2 3 3 2 3" xfId="43030" xr:uid="{00000000-0005-0000-0000-000016A80000}"/>
    <cellStyle name="强调文字颜色 2 3 3 2 3 2" xfId="43031" xr:uid="{00000000-0005-0000-0000-000017A80000}"/>
    <cellStyle name="强调文字颜色 2 3 3 2 3 2 2" xfId="43032" xr:uid="{00000000-0005-0000-0000-000018A80000}"/>
    <cellStyle name="强调文字颜色 2 3 3 2 4" xfId="43033" xr:uid="{00000000-0005-0000-0000-000019A80000}"/>
    <cellStyle name="强调文字颜色 2 3 3 2 4 2" xfId="43034" xr:uid="{00000000-0005-0000-0000-00001AA80000}"/>
    <cellStyle name="强调文字颜色 2 3 3 3" xfId="43035" xr:uid="{00000000-0005-0000-0000-00001BA80000}"/>
    <cellStyle name="强调文字颜色 2 3 3 3 2" xfId="43036" xr:uid="{00000000-0005-0000-0000-00001CA80000}"/>
    <cellStyle name="强调文字颜色 2 3 3 3 2 2" xfId="43037" xr:uid="{00000000-0005-0000-0000-00001DA80000}"/>
    <cellStyle name="强调文字颜色 2 3 3 3 2 2 2" xfId="43038" xr:uid="{00000000-0005-0000-0000-00001EA80000}"/>
    <cellStyle name="强调文字颜色 2 3 3 3 3" xfId="43039" xr:uid="{00000000-0005-0000-0000-00001FA80000}"/>
    <cellStyle name="强调文字颜色 2 3 3 3 3 2" xfId="43040" xr:uid="{00000000-0005-0000-0000-000020A80000}"/>
    <cellStyle name="强调文字颜色 2 3 3 4" xfId="43041" xr:uid="{00000000-0005-0000-0000-000021A80000}"/>
    <cellStyle name="强调文字颜色 2 3 3 5" xfId="43042" xr:uid="{00000000-0005-0000-0000-000022A80000}"/>
    <cellStyle name="强调文字颜色 2 3 3 6" xfId="43043" xr:uid="{00000000-0005-0000-0000-000023A80000}"/>
    <cellStyle name="强调文字颜色 2 3 4" xfId="43044" xr:uid="{00000000-0005-0000-0000-000024A80000}"/>
    <cellStyle name="强调文字颜色 2 3 4 2" xfId="43045" xr:uid="{00000000-0005-0000-0000-000025A80000}"/>
    <cellStyle name="强调文字颜色 2 3 4 2 2" xfId="43046" xr:uid="{00000000-0005-0000-0000-000026A80000}"/>
    <cellStyle name="强调文字颜色 2 3 4 2 3" xfId="43047" xr:uid="{00000000-0005-0000-0000-000027A80000}"/>
    <cellStyle name="强调文字颜色 2 3 4 2 3 2" xfId="43048" xr:uid="{00000000-0005-0000-0000-000028A80000}"/>
    <cellStyle name="强调文字颜色 2 3 4 2 3 2 2" xfId="43049" xr:uid="{00000000-0005-0000-0000-000029A80000}"/>
    <cellStyle name="强调文字颜色 2 3 4 2 4" xfId="43050" xr:uid="{00000000-0005-0000-0000-00002AA80000}"/>
    <cellStyle name="强调文字颜色 2 3 4 2 4 2" xfId="43051" xr:uid="{00000000-0005-0000-0000-00002BA80000}"/>
    <cellStyle name="强调文字颜色 2 3 4 3" xfId="43052" xr:uid="{00000000-0005-0000-0000-00002CA80000}"/>
    <cellStyle name="强调文字颜色 2 3 4 4" xfId="43053" xr:uid="{00000000-0005-0000-0000-00002DA80000}"/>
    <cellStyle name="强调文字颜色 2 3 4 5" xfId="43054" xr:uid="{00000000-0005-0000-0000-00002EA80000}"/>
    <cellStyle name="强调文字颜色 2 3 4 6" xfId="43055" xr:uid="{00000000-0005-0000-0000-00002FA80000}"/>
    <cellStyle name="强调文字颜色 2 3 5" xfId="43056" xr:uid="{00000000-0005-0000-0000-000030A80000}"/>
    <cellStyle name="强调文字颜色 2 3 5 2" xfId="43057" xr:uid="{00000000-0005-0000-0000-000031A80000}"/>
    <cellStyle name="强调文字颜色 2 3 5 2 2" xfId="43058" xr:uid="{00000000-0005-0000-0000-000032A80000}"/>
    <cellStyle name="强调文字颜色 2 3 5 2 2 2" xfId="43059" xr:uid="{00000000-0005-0000-0000-000033A80000}"/>
    <cellStyle name="强调文字颜色 2 3 5 2 2 2 2" xfId="43060" xr:uid="{00000000-0005-0000-0000-000034A80000}"/>
    <cellStyle name="强调文字颜色 2 3 5 2 3" xfId="43061" xr:uid="{00000000-0005-0000-0000-000035A80000}"/>
    <cellStyle name="强调文字颜色 2 3 5 2 3 2" xfId="43062" xr:uid="{00000000-0005-0000-0000-000036A80000}"/>
    <cellStyle name="强调文字颜色 2 3 5 3" xfId="43063" xr:uid="{00000000-0005-0000-0000-000037A80000}"/>
    <cellStyle name="强调文字颜色 2 3 5 3 2" xfId="43064" xr:uid="{00000000-0005-0000-0000-000038A80000}"/>
    <cellStyle name="强调文字颜色 2 3 5 3 2 2" xfId="43065" xr:uid="{00000000-0005-0000-0000-000039A80000}"/>
    <cellStyle name="强调文字颜色 2 3 5 4" xfId="43066" xr:uid="{00000000-0005-0000-0000-00003AA80000}"/>
    <cellStyle name="强调文字颜色 2 3 5 4 2" xfId="43067" xr:uid="{00000000-0005-0000-0000-00003BA80000}"/>
    <cellStyle name="强调文字颜色 2 3 6" xfId="43068" xr:uid="{00000000-0005-0000-0000-00003CA80000}"/>
    <cellStyle name="强调文字颜色 2 3 6 2" xfId="43069" xr:uid="{00000000-0005-0000-0000-00003DA80000}"/>
    <cellStyle name="强调文字颜色 2 3 6 2 2" xfId="43070" xr:uid="{00000000-0005-0000-0000-00003EA80000}"/>
    <cellStyle name="强调文字颜色 2 3 6 2 2 2" xfId="43071" xr:uid="{00000000-0005-0000-0000-00003FA80000}"/>
    <cellStyle name="强调文字颜色 2 3 6 3" xfId="43072" xr:uid="{00000000-0005-0000-0000-000040A80000}"/>
    <cellStyle name="强调文字颜色 2 3 6 3 2" xfId="43073" xr:uid="{00000000-0005-0000-0000-000041A80000}"/>
    <cellStyle name="强调文字颜色 2 3 7" xfId="43074" xr:uid="{00000000-0005-0000-0000-000042A80000}"/>
    <cellStyle name="强调文字颜色 2 3 8" xfId="43075" xr:uid="{00000000-0005-0000-0000-000043A80000}"/>
    <cellStyle name="强调文字颜色 3 2" xfId="43076" xr:uid="{00000000-0005-0000-0000-000044A80000}"/>
    <cellStyle name="强调文字颜色 3 2 10" xfId="43077" xr:uid="{00000000-0005-0000-0000-000045A80000}"/>
    <cellStyle name="强调文字颜色 3 2 11" xfId="43078" xr:uid="{00000000-0005-0000-0000-000046A80000}"/>
    <cellStyle name="强调文字颜色 3 2 2" xfId="43079" xr:uid="{00000000-0005-0000-0000-000047A80000}"/>
    <cellStyle name="强调文字颜色 3 2 2 10" xfId="43080" xr:uid="{00000000-0005-0000-0000-000048A80000}"/>
    <cellStyle name="强调文字颜色 3 2 2 11" xfId="43081" xr:uid="{00000000-0005-0000-0000-000049A80000}"/>
    <cellStyle name="强调文字颜色 3 2 2 2" xfId="43082" xr:uid="{00000000-0005-0000-0000-00004AA80000}"/>
    <cellStyle name="强调文字颜色 3 2 2 2 2" xfId="43083" xr:uid="{00000000-0005-0000-0000-00004BA80000}"/>
    <cellStyle name="强调文字颜色 3 2 2 2 2 2" xfId="43084" xr:uid="{00000000-0005-0000-0000-00004CA80000}"/>
    <cellStyle name="强调文字颜色 3 2 2 2 2 2 2" xfId="43085" xr:uid="{00000000-0005-0000-0000-00004DA80000}"/>
    <cellStyle name="强调文字颜色 3 2 2 2 2 2 3" xfId="43086" xr:uid="{00000000-0005-0000-0000-00004EA80000}"/>
    <cellStyle name="强调文字颜色 3 2 2 2 2 2 3 2" xfId="43087" xr:uid="{00000000-0005-0000-0000-00004FA80000}"/>
    <cellStyle name="强调文字颜色 3 2 2 2 2 2 3 2 2" xfId="43088" xr:uid="{00000000-0005-0000-0000-000050A80000}"/>
    <cellStyle name="强调文字颜色 3 2 2 2 2 2 4" xfId="43089" xr:uid="{00000000-0005-0000-0000-000051A80000}"/>
    <cellStyle name="强调文字颜色 3 2 2 2 2 2 4 2" xfId="43090" xr:uid="{00000000-0005-0000-0000-000052A80000}"/>
    <cellStyle name="强调文字颜色 3 2 2 2 2 3" xfId="43091" xr:uid="{00000000-0005-0000-0000-000053A80000}"/>
    <cellStyle name="强调文字颜色 3 2 2 2 2 3 2" xfId="43092" xr:uid="{00000000-0005-0000-0000-000054A80000}"/>
    <cellStyle name="强调文字颜色 3 2 2 2 2 3 2 2" xfId="43093" xr:uid="{00000000-0005-0000-0000-000055A80000}"/>
    <cellStyle name="强调文字颜色 3 2 2 2 2 3 2 2 2" xfId="43094" xr:uid="{00000000-0005-0000-0000-000056A80000}"/>
    <cellStyle name="强调文字颜色 3 2 2 2 2 3 3" xfId="43095" xr:uid="{00000000-0005-0000-0000-000057A80000}"/>
    <cellStyle name="强调文字颜色 3 2 2 2 2 3 3 2" xfId="43096" xr:uid="{00000000-0005-0000-0000-000058A80000}"/>
    <cellStyle name="强调文字颜色 3 2 2 2 2 4" xfId="43097" xr:uid="{00000000-0005-0000-0000-000059A80000}"/>
    <cellStyle name="强调文字颜色 3 2 2 2 2 5" xfId="43098" xr:uid="{00000000-0005-0000-0000-00005AA80000}"/>
    <cellStyle name="强调文字颜色 3 2 2 2 2 6" xfId="43099" xr:uid="{00000000-0005-0000-0000-00005BA80000}"/>
    <cellStyle name="强调文字颜色 3 2 2 2 3" xfId="43100" xr:uid="{00000000-0005-0000-0000-00005CA80000}"/>
    <cellStyle name="强调文字颜色 3 2 2 2 3 2" xfId="43101" xr:uid="{00000000-0005-0000-0000-00005DA80000}"/>
    <cellStyle name="强调文字颜色 3 2 2 2 3 3" xfId="43102" xr:uid="{00000000-0005-0000-0000-00005EA80000}"/>
    <cellStyle name="强调文字颜色 3 2 2 2 3 3 2" xfId="43103" xr:uid="{00000000-0005-0000-0000-00005FA80000}"/>
    <cellStyle name="强调文字颜色 3 2 2 2 3 3 2 2" xfId="43104" xr:uid="{00000000-0005-0000-0000-000060A80000}"/>
    <cellStyle name="强调文字颜色 3 2 2 2 3 4" xfId="43105" xr:uid="{00000000-0005-0000-0000-000061A80000}"/>
    <cellStyle name="强调文字颜色 3 2 2 2 3 4 2" xfId="43106" xr:uid="{00000000-0005-0000-0000-000062A80000}"/>
    <cellStyle name="强调文字颜色 3 2 2 2 4" xfId="43107" xr:uid="{00000000-0005-0000-0000-000063A80000}"/>
    <cellStyle name="强调文字颜色 3 2 2 2 4 2" xfId="43108" xr:uid="{00000000-0005-0000-0000-000064A80000}"/>
    <cellStyle name="强调文字颜色 3 2 2 2 4 2 2" xfId="43109" xr:uid="{00000000-0005-0000-0000-000065A80000}"/>
    <cellStyle name="强调文字颜色 3 2 2 2 4 2 2 2" xfId="43110" xr:uid="{00000000-0005-0000-0000-000066A80000}"/>
    <cellStyle name="强调文字颜色 3 2 2 2 4 3" xfId="43111" xr:uid="{00000000-0005-0000-0000-000067A80000}"/>
    <cellStyle name="强调文字颜色 3 2 2 2 4 3 2" xfId="43112" xr:uid="{00000000-0005-0000-0000-000068A80000}"/>
    <cellStyle name="强调文字颜色 3 2 2 2 5" xfId="43113" xr:uid="{00000000-0005-0000-0000-000069A80000}"/>
    <cellStyle name="强调文字颜色 3 2 2 2 6" xfId="43114" xr:uid="{00000000-0005-0000-0000-00006AA80000}"/>
    <cellStyle name="强调文字颜色 3 2 2 2 7" xfId="43115" xr:uid="{00000000-0005-0000-0000-00006BA80000}"/>
    <cellStyle name="强调文字颜色 3 2 2 3" xfId="43116" xr:uid="{00000000-0005-0000-0000-00006CA80000}"/>
    <cellStyle name="强调文字颜色 3 2 2 3 2" xfId="43117" xr:uid="{00000000-0005-0000-0000-00006DA80000}"/>
    <cellStyle name="强调文字颜色 3 2 2 3 2 2" xfId="43118" xr:uid="{00000000-0005-0000-0000-00006EA80000}"/>
    <cellStyle name="强调文字颜色 3 2 2 3 2 3" xfId="43119" xr:uid="{00000000-0005-0000-0000-00006FA80000}"/>
    <cellStyle name="强调文字颜色 3 2 2 3 2 3 2" xfId="43120" xr:uid="{00000000-0005-0000-0000-000070A80000}"/>
    <cellStyle name="强调文字颜色 3 2 2 3 2 3 2 2" xfId="43121" xr:uid="{00000000-0005-0000-0000-000071A80000}"/>
    <cellStyle name="强调文字颜色 3 2 2 3 2 4" xfId="43122" xr:uid="{00000000-0005-0000-0000-000072A80000}"/>
    <cellStyle name="强调文字颜色 3 2 2 3 2 4 2" xfId="43123" xr:uid="{00000000-0005-0000-0000-000073A80000}"/>
    <cellStyle name="强调文字颜色 3 2 2 3 3" xfId="43124" xr:uid="{00000000-0005-0000-0000-000074A80000}"/>
    <cellStyle name="强调文字颜色 3 2 2 3 3 2" xfId="43125" xr:uid="{00000000-0005-0000-0000-000075A80000}"/>
    <cellStyle name="强调文字颜色 3 2 2 3 3 2 2" xfId="43126" xr:uid="{00000000-0005-0000-0000-000076A80000}"/>
    <cellStyle name="强调文字颜色 3 2 2 3 3 2 2 2" xfId="43127" xr:uid="{00000000-0005-0000-0000-000077A80000}"/>
    <cellStyle name="强调文字颜色 3 2 2 3 3 3" xfId="43128" xr:uid="{00000000-0005-0000-0000-000078A80000}"/>
    <cellStyle name="强调文字颜色 3 2 2 3 3 3 2" xfId="43129" xr:uid="{00000000-0005-0000-0000-000079A80000}"/>
    <cellStyle name="强调文字颜色 3 2 2 3 4" xfId="43130" xr:uid="{00000000-0005-0000-0000-00007AA80000}"/>
    <cellStyle name="强调文字颜色 3 2 2 3 5" xfId="43131" xr:uid="{00000000-0005-0000-0000-00007BA80000}"/>
    <cellStyle name="强调文字颜色 3 2 2 3 6" xfId="43132" xr:uid="{00000000-0005-0000-0000-00007CA80000}"/>
    <cellStyle name="强调文字颜色 3 2 2 4" xfId="43133" xr:uid="{00000000-0005-0000-0000-00007DA80000}"/>
    <cellStyle name="强调文字颜色 3 2 2 4 2" xfId="43134" xr:uid="{00000000-0005-0000-0000-00007EA80000}"/>
    <cellStyle name="强调文字颜色 3 2 2 4 2 2" xfId="43135" xr:uid="{00000000-0005-0000-0000-00007FA80000}"/>
    <cellStyle name="强调文字颜色 3 2 2 4 2 3" xfId="43136" xr:uid="{00000000-0005-0000-0000-000080A80000}"/>
    <cellStyle name="强调文字颜色 3 2 2 4 2 3 2" xfId="43137" xr:uid="{00000000-0005-0000-0000-000081A80000}"/>
    <cellStyle name="强调文字颜色 3 2 2 4 2 3 2 2" xfId="43138" xr:uid="{00000000-0005-0000-0000-000082A80000}"/>
    <cellStyle name="强调文字颜色 3 2 2 4 2 4" xfId="43139" xr:uid="{00000000-0005-0000-0000-000083A80000}"/>
    <cellStyle name="强调文字颜色 3 2 2 4 2 4 2" xfId="43140" xr:uid="{00000000-0005-0000-0000-000084A80000}"/>
    <cellStyle name="强调文字颜色 3 2 2 4 3" xfId="43141" xr:uid="{00000000-0005-0000-0000-000085A80000}"/>
    <cellStyle name="强调文字颜色 3 2 2 4 4" xfId="43142" xr:uid="{00000000-0005-0000-0000-000086A80000}"/>
    <cellStyle name="强调文字颜色 3 2 2 4 5" xfId="43143" xr:uid="{00000000-0005-0000-0000-000087A80000}"/>
    <cellStyle name="强调文字颜色 3 2 2 4 6" xfId="43144" xr:uid="{00000000-0005-0000-0000-000088A80000}"/>
    <cellStyle name="强调文字颜色 3 2 2 5" xfId="43145" xr:uid="{00000000-0005-0000-0000-000089A80000}"/>
    <cellStyle name="强调文字颜色 3 2 2 5 2" xfId="43146" xr:uid="{00000000-0005-0000-0000-00008AA80000}"/>
    <cellStyle name="强调文字颜色 3 2 2 5 2 2" xfId="43147" xr:uid="{00000000-0005-0000-0000-00008BA80000}"/>
    <cellStyle name="强调文字颜色 3 2 2 5 2 2 2" xfId="43148" xr:uid="{00000000-0005-0000-0000-00008CA80000}"/>
    <cellStyle name="强调文字颜色 3 2 2 5 2 2 2 2" xfId="43149" xr:uid="{00000000-0005-0000-0000-00008DA80000}"/>
    <cellStyle name="强调文字颜色 3 2 2 5 2 3" xfId="43150" xr:uid="{00000000-0005-0000-0000-00008EA80000}"/>
    <cellStyle name="强调文字颜色 3 2 2 5 2 3 2" xfId="43151" xr:uid="{00000000-0005-0000-0000-00008FA80000}"/>
    <cellStyle name="强调文字颜色 3 2 2 5 3" xfId="43152" xr:uid="{00000000-0005-0000-0000-000090A80000}"/>
    <cellStyle name="强调文字颜色 3 2 2 5 3 2" xfId="43153" xr:uid="{00000000-0005-0000-0000-000091A80000}"/>
    <cellStyle name="强调文字颜色 3 2 2 5 3 2 2" xfId="43154" xr:uid="{00000000-0005-0000-0000-000092A80000}"/>
    <cellStyle name="强调文字颜色 3 2 2 5 4" xfId="43155" xr:uid="{00000000-0005-0000-0000-000093A80000}"/>
    <cellStyle name="强调文字颜色 3 2 2 5 4 2" xfId="43156" xr:uid="{00000000-0005-0000-0000-000094A80000}"/>
    <cellStyle name="强调文字颜色 3 2 2 6" xfId="43157" xr:uid="{00000000-0005-0000-0000-000095A80000}"/>
    <cellStyle name="强调文字颜色 3 2 2 6 2" xfId="43158" xr:uid="{00000000-0005-0000-0000-000096A80000}"/>
    <cellStyle name="强调文字颜色 3 2 2 6 2 2" xfId="43159" xr:uid="{00000000-0005-0000-0000-000097A80000}"/>
    <cellStyle name="强调文字颜色 3 2 2 6 2 2 2" xfId="43160" xr:uid="{00000000-0005-0000-0000-000098A80000}"/>
    <cellStyle name="强调文字颜色 3 2 2 6 2 2 2 2" xfId="43161" xr:uid="{00000000-0005-0000-0000-000099A80000}"/>
    <cellStyle name="强调文字颜色 3 2 2 6 2 3" xfId="43162" xr:uid="{00000000-0005-0000-0000-00009AA80000}"/>
    <cellStyle name="强调文字颜色 3 2 2 6 2 3 2" xfId="43163" xr:uid="{00000000-0005-0000-0000-00009BA80000}"/>
    <cellStyle name="强调文字颜色 3 2 2 6 3" xfId="43164" xr:uid="{00000000-0005-0000-0000-00009CA80000}"/>
    <cellStyle name="强调文字颜色 3 2 2 6 3 2" xfId="43165" xr:uid="{00000000-0005-0000-0000-00009DA80000}"/>
    <cellStyle name="强调文字颜色 3 2 2 6 3 2 2" xfId="43166" xr:uid="{00000000-0005-0000-0000-00009EA80000}"/>
    <cellStyle name="强调文字颜色 3 2 2 6 4" xfId="43167" xr:uid="{00000000-0005-0000-0000-00009FA80000}"/>
    <cellStyle name="强调文字颜色 3 2 2 6 4 2" xfId="43168" xr:uid="{00000000-0005-0000-0000-0000A0A80000}"/>
    <cellStyle name="强调文字颜色 3 2 2 7" xfId="43169" xr:uid="{00000000-0005-0000-0000-0000A1A80000}"/>
    <cellStyle name="强调文字颜色 3 2 2 7 2" xfId="43170" xr:uid="{00000000-0005-0000-0000-0000A2A80000}"/>
    <cellStyle name="强调文字颜色 3 2 2 7 2 2" xfId="43171" xr:uid="{00000000-0005-0000-0000-0000A3A80000}"/>
    <cellStyle name="强调文字颜色 3 2 2 7 2 2 2" xfId="43172" xr:uid="{00000000-0005-0000-0000-0000A4A80000}"/>
    <cellStyle name="强调文字颜色 3 2 2 7 2 2 2 2" xfId="43173" xr:uid="{00000000-0005-0000-0000-0000A5A80000}"/>
    <cellStyle name="强调文字颜色 3 2 2 7 2 3" xfId="43174" xr:uid="{00000000-0005-0000-0000-0000A6A80000}"/>
    <cellStyle name="强调文字颜色 3 2 2 7 2 3 2" xfId="43175" xr:uid="{00000000-0005-0000-0000-0000A7A80000}"/>
    <cellStyle name="强调文字颜色 3 2 2 7 3" xfId="43176" xr:uid="{00000000-0005-0000-0000-0000A8A80000}"/>
    <cellStyle name="强调文字颜色 3 2 2 7 3 2" xfId="43177" xr:uid="{00000000-0005-0000-0000-0000A9A80000}"/>
    <cellStyle name="强调文字颜色 3 2 2 7 3 2 2" xfId="43178" xr:uid="{00000000-0005-0000-0000-0000AAA80000}"/>
    <cellStyle name="强调文字颜色 3 2 2 7 4" xfId="43179" xr:uid="{00000000-0005-0000-0000-0000ABA80000}"/>
    <cellStyle name="强调文字颜色 3 2 2 7 4 2" xfId="43180" xr:uid="{00000000-0005-0000-0000-0000ACA80000}"/>
    <cellStyle name="强调文字颜色 3 2 2 8" xfId="43181" xr:uid="{00000000-0005-0000-0000-0000ADA80000}"/>
    <cellStyle name="强调文字颜色 3 2 2 8 2" xfId="43182" xr:uid="{00000000-0005-0000-0000-0000AEA80000}"/>
    <cellStyle name="强调文字颜色 3 2 2 8 2 2" xfId="43183" xr:uid="{00000000-0005-0000-0000-0000AFA80000}"/>
    <cellStyle name="强调文字颜色 3 2 2 8 2 2 2" xfId="43184" xr:uid="{00000000-0005-0000-0000-0000B0A80000}"/>
    <cellStyle name="强调文字颜色 3 2 2 8 3" xfId="43185" xr:uid="{00000000-0005-0000-0000-0000B1A80000}"/>
    <cellStyle name="强调文字颜色 3 2 2 8 3 2" xfId="43186" xr:uid="{00000000-0005-0000-0000-0000B2A80000}"/>
    <cellStyle name="强调文字颜色 3 2 2 9" xfId="43187" xr:uid="{00000000-0005-0000-0000-0000B3A80000}"/>
    <cellStyle name="强调文字颜色 3 2 2 9 2" xfId="43188" xr:uid="{00000000-0005-0000-0000-0000B4A80000}"/>
    <cellStyle name="强调文字颜色 3 2 2 9 2 2" xfId="43189" xr:uid="{00000000-0005-0000-0000-0000B5A80000}"/>
    <cellStyle name="强调文字颜色 3 2 2 9 2 2 2" xfId="43190" xr:uid="{00000000-0005-0000-0000-0000B6A80000}"/>
    <cellStyle name="强调文字颜色 3 2 2 9 3" xfId="43191" xr:uid="{00000000-0005-0000-0000-0000B7A80000}"/>
    <cellStyle name="强调文字颜色 3 2 2 9 3 2" xfId="43192" xr:uid="{00000000-0005-0000-0000-0000B8A80000}"/>
    <cellStyle name="强调文字颜色 3 2 3" xfId="43193" xr:uid="{00000000-0005-0000-0000-0000B9A80000}"/>
    <cellStyle name="强调文字颜色 3 2 3 2" xfId="43194" xr:uid="{00000000-0005-0000-0000-0000BAA80000}"/>
    <cellStyle name="强调文字颜色 3 2 3 2 2" xfId="43195" xr:uid="{00000000-0005-0000-0000-0000BBA80000}"/>
    <cellStyle name="强调文字颜色 3 2 3 2 2 2" xfId="43196" xr:uid="{00000000-0005-0000-0000-0000BCA80000}"/>
    <cellStyle name="强调文字颜色 3 2 3 2 2 2 2" xfId="43197" xr:uid="{00000000-0005-0000-0000-0000BDA80000}"/>
    <cellStyle name="强调文字颜色 3 2 3 2 2 2 3" xfId="43198" xr:uid="{00000000-0005-0000-0000-0000BEA80000}"/>
    <cellStyle name="强调文字颜色 3 2 3 2 2 2 3 2" xfId="43199" xr:uid="{00000000-0005-0000-0000-0000BFA80000}"/>
    <cellStyle name="强调文字颜色 3 2 3 2 2 2 3 2 2" xfId="43200" xr:uid="{00000000-0005-0000-0000-0000C0A80000}"/>
    <cellStyle name="强调文字颜色 3 2 3 2 2 2 4" xfId="43201" xr:uid="{00000000-0005-0000-0000-0000C1A80000}"/>
    <cellStyle name="强调文字颜色 3 2 3 2 2 2 4 2" xfId="43202" xr:uid="{00000000-0005-0000-0000-0000C2A80000}"/>
    <cellStyle name="强调文字颜色 3 2 3 2 2 3" xfId="43203" xr:uid="{00000000-0005-0000-0000-0000C3A80000}"/>
    <cellStyle name="强调文字颜色 3 2 3 2 2 3 2" xfId="43204" xr:uid="{00000000-0005-0000-0000-0000C4A80000}"/>
    <cellStyle name="强调文字颜色 3 2 3 2 2 3 2 2" xfId="43205" xr:uid="{00000000-0005-0000-0000-0000C5A80000}"/>
    <cellStyle name="强调文字颜色 3 2 3 2 2 3 2 2 2" xfId="43206" xr:uid="{00000000-0005-0000-0000-0000C6A80000}"/>
    <cellStyle name="强调文字颜色 3 2 3 2 2 3 3" xfId="43207" xr:uid="{00000000-0005-0000-0000-0000C7A80000}"/>
    <cellStyle name="强调文字颜色 3 2 3 2 2 3 3 2" xfId="43208" xr:uid="{00000000-0005-0000-0000-0000C8A80000}"/>
    <cellStyle name="强调文字颜色 3 2 3 2 2 4" xfId="43209" xr:uid="{00000000-0005-0000-0000-0000C9A80000}"/>
    <cellStyle name="强调文字颜色 3 2 3 2 2 5" xfId="43210" xr:uid="{00000000-0005-0000-0000-0000CAA80000}"/>
    <cellStyle name="强调文字颜色 3 2 3 2 2 6" xfId="43211" xr:uid="{00000000-0005-0000-0000-0000CBA80000}"/>
    <cellStyle name="强调文字颜色 3 2 3 2 3" xfId="43212" xr:uid="{00000000-0005-0000-0000-0000CCA80000}"/>
    <cellStyle name="强调文字颜色 3 2 3 2 3 2" xfId="43213" xr:uid="{00000000-0005-0000-0000-0000CDA80000}"/>
    <cellStyle name="强调文字颜色 3 2 3 2 3 3" xfId="43214" xr:uid="{00000000-0005-0000-0000-0000CEA80000}"/>
    <cellStyle name="强调文字颜色 3 2 3 2 3 3 2" xfId="43215" xr:uid="{00000000-0005-0000-0000-0000CFA80000}"/>
    <cellStyle name="强调文字颜色 3 2 3 2 3 3 2 2" xfId="43216" xr:uid="{00000000-0005-0000-0000-0000D0A80000}"/>
    <cellStyle name="强调文字颜色 3 2 3 2 3 4" xfId="43217" xr:uid="{00000000-0005-0000-0000-0000D1A80000}"/>
    <cellStyle name="强调文字颜色 3 2 3 2 3 4 2" xfId="43218" xr:uid="{00000000-0005-0000-0000-0000D2A80000}"/>
    <cellStyle name="强调文字颜色 3 2 3 2 4" xfId="43219" xr:uid="{00000000-0005-0000-0000-0000D3A80000}"/>
    <cellStyle name="强调文字颜色 3 2 3 2 4 2" xfId="43220" xr:uid="{00000000-0005-0000-0000-0000D4A80000}"/>
    <cellStyle name="强调文字颜色 3 2 3 2 4 2 2" xfId="43221" xr:uid="{00000000-0005-0000-0000-0000D5A80000}"/>
    <cellStyle name="强调文字颜色 3 2 3 2 4 2 2 2" xfId="43222" xr:uid="{00000000-0005-0000-0000-0000D6A80000}"/>
    <cellStyle name="强调文字颜色 3 2 3 2 4 3" xfId="43223" xr:uid="{00000000-0005-0000-0000-0000D7A80000}"/>
    <cellStyle name="强调文字颜色 3 2 3 2 4 3 2" xfId="43224" xr:uid="{00000000-0005-0000-0000-0000D8A80000}"/>
    <cellStyle name="强调文字颜色 3 2 3 2 5" xfId="43225" xr:uid="{00000000-0005-0000-0000-0000D9A80000}"/>
    <cellStyle name="强调文字颜色 3 2 3 2 6" xfId="43226" xr:uid="{00000000-0005-0000-0000-0000DAA80000}"/>
    <cellStyle name="强调文字颜色 3 2 3 2 7" xfId="43227" xr:uid="{00000000-0005-0000-0000-0000DBA80000}"/>
    <cellStyle name="强调文字颜色 3 2 3 3" xfId="43228" xr:uid="{00000000-0005-0000-0000-0000DCA80000}"/>
    <cellStyle name="强调文字颜色 3 2 3 3 2" xfId="43229" xr:uid="{00000000-0005-0000-0000-0000DDA80000}"/>
    <cellStyle name="强调文字颜色 3 2 3 3 2 2" xfId="43230" xr:uid="{00000000-0005-0000-0000-0000DEA80000}"/>
    <cellStyle name="强调文字颜色 3 2 3 3 2 3" xfId="43231" xr:uid="{00000000-0005-0000-0000-0000DFA80000}"/>
    <cellStyle name="强调文字颜色 3 2 3 3 2 3 2" xfId="43232" xr:uid="{00000000-0005-0000-0000-0000E0A80000}"/>
    <cellStyle name="强调文字颜色 3 2 3 3 2 3 2 2" xfId="43233" xr:uid="{00000000-0005-0000-0000-0000E1A80000}"/>
    <cellStyle name="强调文字颜色 3 2 3 3 2 4" xfId="43234" xr:uid="{00000000-0005-0000-0000-0000E2A80000}"/>
    <cellStyle name="强调文字颜色 3 2 3 3 2 4 2" xfId="43235" xr:uid="{00000000-0005-0000-0000-0000E3A80000}"/>
    <cellStyle name="强调文字颜色 3 2 3 3 3" xfId="43236" xr:uid="{00000000-0005-0000-0000-0000E4A80000}"/>
    <cellStyle name="强调文字颜色 3 2 3 3 3 2" xfId="43237" xr:uid="{00000000-0005-0000-0000-0000E5A80000}"/>
    <cellStyle name="强调文字颜色 3 2 3 3 3 2 2" xfId="43238" xr:uid="{00000000-0005-0000-0000-0000E6A80000}"/>
    <cellStyle name="强调文字颜色 3 2 3 3 3 2 2 2" xfId="43239" xr:uid="{00000000-0005-0000-0000-0000E7A80000}"/>
    <cellStyle name="强调文字颜色 3 2 3 3 3 3" xfId="43240" xr:uid="{00000000-0005-0000-0000-0000E8A80000}"/>
    <cellStyle name="强调文字颜色 3 2 3 3 3 3 2" xfId="43241" xr:uid="{00000000-0005-0000-0000-0000E9A80000}"/>
    <cellStyle name="强调文字颜色 3 2 3 3 4" xfId="43242" xr:uid="{00000000-0005-0000-0000-0000EAA80000}"/>
    <cellStyle name="强调文字颜色 3 2 3 3 5" xfId="43243" xr:uid="{00000000-0005-0000-0000-0000EBA80000}"/>
    <cellStyle name="强调文字颜色 3 2 3 3 6" xfId="43244" xr:uid="{00000000-0005-0000-0000-0000ECA80000}"/>
    <cellStyle name="强调文字颜色 3 2 3 4" xfId="43245" xr:uid="{00000000-0005-0000-0000-0000EDA80000}"/>
    <cellStyle name="强调文字颜色 3 2 3 4 2" xfId="43246" xr:uid="{00000000-0005-0000-0000-0000EEA80000}"/>
    <cellStyle name="强调文字颜色 3 2 3 4 2 2" xfId="43247" xr:uid="{00000000-0005-0000-0000-0000EFA80000}"/>
    <cellStyle name="强调文字颜色 3 2 3 4 2 3" xfId="43248" xr:uid="{00000000-0005-0000-0000-0000F0A80000}"/>
    <cellStyle name="强调文字颜色 3 2 3 4 2 3 2" xfId="43249" xr:uid="{00000000-0005-0000-0000-0000F1A80000}"/>
    <cellStyle name="强调文字颜色 3 2 3 4 2 3 2 2" xfId="43250" xr:uid="{00000000-0005-0000-0000-0000F2A80000}"/>
    <cellStyle name="强调文字颜色 3 2 3 4 2 4" xfId="43251" xr:uid="{00000000-0005-0000-0000-0000F3A80000}"/>
    <cellStyle name="强调文字颜色 3 2 3 4 2 4 2" xfId="43252" xr:uid="{00000000-0005-0000-0000-0000F4A80000}"/>
    <cellStyle name="强调文字颜色 3 2 3 4 3" xfId="43253" xr:uid="{00000000-0005-0000-0000-0000F5A80000}"/>
    <cellStyle name="强调文字颜色 3 2 3 4 4" xfId="43254" xr:uid="{00000000-0005-0000-0000-0000F6A80000}"/>
    <cellStyle name="强调文字颜色 3 2 3 4 5" xfId="43255" xr:uid="{00000000-0005-0000-0000-0000F7A80000}"/>
    <cellStyle name="强调文字颜色 3 2 3 4 6" xfId="43256" xr:uid="{00000000-0005-0000-0000-0000F8A80000}"/>
    <cellStyle name="强调文字颜色 3 2 3 5" xfId="43257" xr:uid="{00000000-0005-0000-0000-0000F9A80000}"/>
    <cellStyle name="强调文字颜色 3 2 3 5 2" xfId="43258" xr:uid="{00000000-0005-0000-0000-0000FAA80000}"/>
    <cellStyle name="强调文字颜色 3 2 3 5 2 2" xfId="43259" xr:uid="{00000000-0005-0000-0000-0000FBA80000}"/>
    <cellStyle name="强调文字颜色 3 2 3 5 2 2 2" xfId="43260" xr:uid="{00000000-0005-0000-0000-0000FCA80000}"/>
    <cellStyle name="强调文字颜色 3 2 3 5 2 2 2 2" xfId="43261" xr:uid="{00000000-0005-0000-0000-0000FDA80000}"/>
    <cellStyle name="强调文字颜色 3 2 3 5 2 3" xfId="43262" xr:uid="{00000000-0005-0000-0000-0000FEA80000}"/>
    <cellStyle name="强调文字颜色 3 2 3 5 2 3 2" xfId="43263" xr:uid="{00000000-0005-0000-0000-0000FFA80000}"/>
    <cellStyle name="强调文字颜色 3 2 3 5 3" xfId="43264" xr:uid="{00000000-0005-0000-0000-000000A90000}"/>
    <cellStyle name="强调文字颜色 3 2 3 5 3 2" xfId="43265" xr:uid="{00000000-0005-0000-0000-000001A90000}"/>
    <cellStyle name="强调文字颜色 3 2 3 5 3 2 2" xfId="43266" xr:uid="{00000000-0005-0000-0000-000002A90000}"/>
    <cellStyle name="强调文字颜色 3 2 3 5 4" xfId="43267" xr:uid="{00000000-0005-0000-0000-000003A90000}"/>
    <cellStyle name="强调文字颜色 3 2 3 5 4 2" xfId="43268" xr:uid="{00000000-0005-0000-0000-000004A90000}"/>
    <cellStyle name="强调文字颜色 3 2 3 6" xfId="43269" xr:uid="{00000000-0005-0000-0000-000005A90000}"/>
    <cellStyle name="强调文字颜色 3 2 3 6 2" xfId="43270" xr:uid="{00000000-0005-0000-0000-000006A90000}"/>
    <cellStyle name="强调文字颜色 3 2 3 6 2 2" xfId="43271" xr:uid="{00000000-0005-0000-0000-000007A90000}"/>
    <cellStyle name="强调文字颜色 3 2 3 6 2 2 2" xfId="43272" xr:uid="{00000000-0005-0000-0000-000008A90000}"/>
    <cellStyle name="强调文字颜色 3 2 3 6 3" xfId="43273" xr:uid="{00000000-0005-0000-0000-000009A90000}"/>
    <cellStyle name="强调文字颜色 3 2 3 6 3 2" xfId="43274" xr:uid="{00000000-0005-0000-0000-00000AA90000}"/>
    <cellStyle name="强调文字颜色 3 2 3 7" xfId="43275" xr:uid="{00000000-0005-0000-0000-00000BA90000}"/>
    <cellStyle name="强调文字颜色 3 2 3 7 2" xfId="43276" xr:uid="{00000000-0005-0000-0000-00000CA90000}"/>
    <cellStyle name="强调文字颜色 3 2 3 7 2 2" xfId="43277" xr:uid="{00000000-0005-0000-0000-00000DA90000}"/>
    <cellStyle name="强调文字颜色 3 2 3 7 2 2 2" xfId="43278" xr:uid="{00000000-0005-0000-0000-00000EA90000}"/>
    <cellStyle name="强调文字颜色 3 2 3 7 3" xfId="43279" xr:uid="{00000000-0005-0000-0000-00000FA90000}"/>
    <cellStyle name="强调文字颜色 3 2 3 7 3 2" xfId="43280" xr:uid="{00000000-0005-0000-0000-000010A90000}"/>
    <cellStyle name="强调文字颜色 3 2 3 8" xfId="43281" xr:uid="{00000000-0005-0000-0000-000011A90000}"/>
    <cellStyle name="强调文字颜色 3 2 3 9" xfId="43282" xr:uid="{00000000-0005-0000-0000-000012A90000}"/>
    <cellStyle name="强调文字颜色 3 2 4" xfId="43283" xr:uid="{00000000-0005-0000-0000-000013A90000}"/>
    <cellStyle name="强调文字颜色 3 2 4 2" xfId="43284" xr:uid="{00000000-0005-0000-0000-000014A90000}"/>
    <cellStyle name="强调文字颜色 3 2 4 2 2" xfId="43285" xr:uid="{00000000-0005-0000-0000-000015A90000}"/>
    <cellStyle name="强调文字颜色 3 2 4 2 3" xfId="43286" xr:uid="{00000000-0005-0000-0000-000016A90000}"/>
    <cellStyle name="强调文字颜色 3 2 4 2 3 2" xfId="43287" xr:uid="{00000000-0005-0000-0000-000017A90000}"/>
    <cellStyle name="强调文字颜色 3 2 4 2 3 2 2" xfId="43288" xr:uid="{00000000-0005-0000-0000-000018A90000}"/>
    <cellStyle name="强调文字颜色 3 2 4 2 4" xfId="43289" xr:uid="{00000000-0005-0000-0000-000019A90000}"/>
    <cellStyle name="强调文字颜色 3 2 4 2 4 2" xfId="43290" xr:uid="{00000000-0005-0000-0000-00001AA90000}"/>
    <cellStyle name="强调文字颜色 3 2 4 3" xfId="43291" xr:uid="{00000000-0005-0000-0000-00001BA90000}"/>
    <cellStyle name="强调文字颜色 3 2 4 3 2" xfId="43292" xr:uid="{00000000-0005-0000-0000-00001CA90000}"/>
    <cellStyle name="强调文字颜色 3 2 4 3 2 2" xfId="43293" xr:uid="{00000000-0005-0000-0000-00001DA90000}"/>
    <cellStyle name="强调文字颜色 3 2 4 3 2 2 2" xfId="43294" xr:uid="{00000000-0005-0000-0000-00001EA90000}"/>
    <cellStyle name="强调文字颜色 3 2 4 3 3" xfId="43295" xr:uid="{00000000-0005-0000-0000-00001FA90000}"/>
    <cellStyle name="强调文字颜色 3 2 4 3 3 2" xfId="43296" xr:uid="{00000000-0005-0000-0000-000020A90000}"/>
    <cellStyle name="强调文字颜色 3 2 4 4" xfId="43297" xr:uid="{00000000-0005-0000-0000-000021A90000}"/>
    <cellStyle name="强调文字颜色 3 2 4 5" xfId="43298" xr:uid="{00000000-0005-0000-0000-000022A90000}"/>
    <cellStyle name="强调文字颜色 3 2 4 6" xfId="43299" xr:uid="{00000000-0005-0000-0000-000023A90000}"/>
    <cellStyle name="强调文字颜色 3 2 5" xfId="43300" xr:uid="{00000000-0005-0000-0000-000024A90000}"/>
    <cellStyle name="强调文字颜色 3 2 5 2" xfId="43301" xr:uid="{00000000-0005-0000-0000-000025A90000}"/>
    <cellStyle name="强调文字颜色 3 2 5 2 2" xfId="43302" xr:uid="{00000000-0005-0000-0000-000026A90000}"/>
    <cellStyle name="强调文字颜色 3 2 5 2 3" xfId="43303" xr:uid="{00000000-0005-0000-0000-000027A90000}"/>
    <cellStyle name="强调文字颜色 3 2 5 2 3 2" xfId="43304" xr:uid="{00000000-0005-0000-0000-000028A90000}"/>
    <cellStyle name="强调文字颜色 3 2 5 2 3 2 2" xfId="43305" xr:uid="{00000000-0005-0000-0000-000029A90000}"/>
    <cellStyle name="强调文字颜色 3 2 5 2 4" xfId="43306" xr:uid="{00000000-0005-0000-0000-00002AA90000}"/>
    <cellStyle name="强调文字颜色 3 2 5 2 4 2" xfId="43307" xr:uid="{00000000-0005-0000-0000-00002BA90000}"/>
    <cellStyle name="强调文字颜色 3 2 5 3" xfId="43308" xr:uid="{00000000-0005-0000-0000-00002CA90000}"/>
    <cellStyle name="强调文字颜色 3 2 5 4" xfId="43309" xr:uid="{00000000-0005-0000-0000-00002DA90000}"/>
    <cellStyle name="强调文字颜色 3 2 5 5" xfId="43310" xr:uid="{00000000-0005-0000-0000-00002EA90000}"/>
    <cellStyle name="强调文字颜色 3 2 5 6" xfId="43311" xr:uid="{00000000-0005-0000-0000-00002FA90000}"/>
    <cellStyle name="强调文字颜色 3 2 6" xfId="43312" xr:uid="{00000000-0005-0000-0000-000030A90000}"/>
    <cellStyle name="强调文字颜色 3 2 6 2" xfId="43313" xr:uid="{00000000-0005-0000-0000-000031A90000}"/>
    <cellStyle name="强调文字颜色 3 2 6 2 2" xfId="43314" xr:uid="{00000000-0005-0000-0000-000032A90000}"/>
    <cellStyle name="强调文字颜色 3 2 6 2 2 2" xfId="43315" xr:uid="{00000000-0005-0000-0000-000033A90000}"/>
    <cellStyle name="强调文字颜色 3 2 6 2 2 2 2" xfId="43316" xr:uid="{00000000-0005-0000-0000-000034A90000}"/>
    <cellStyle name="强调文字颜色 3 2 6 2 3" xfId="43317" xr:uid="{00000000-0005-0000-0000-000035A90000}"/>
    <cellStyle name="强调文字颜色 3 2 6 2 3 2" xfId="43318" xr:uid="{00000000-0005-0000-0000-000036A90000}"/>
    <cellStyle name="强调文字颜色 3 2 6 3" xfId="43319" xr:uid="{00000000-0005-0000-0000-000037A90000}"/>
    <cellStyle name="强调文字颜色 3 2 6 3 2" xfId="43320" xr:uid="{00000000-0005-0000-0000-000038A90000}"/>
    <cellStyle name="强调文字颜色 3 2 6 3 2 2" xfId="43321" xr:uid="{00000000-0005-0000-0000-000039A90000}"/>
    <cellStyle name="强调文字颜色 3 2 6 4" xfId="43322" xr:uid="{00000000-0005-0000-0000-00003AA90000}"/>
    <cellStyle name="强调文字颜色 3 2 6 4 2" xfId="43323" xr:uid="{00000000-0005-0000-0000-00003BA90000}"/>
    <cellStyle name="强调文字颜色 3 2 7" xfId="43324" xr:uid="{00000000-0005-0000-0000-00003CA90000}"/>
    <cellStyle name="强调文字颜色 3 2 7 2" xfId="43325" xr:uid="{00000000-0005-0000-0000-00003DA90000}"/>
    <cellStyle name="强调文字颜色 3 2 7 2 2" xfId="43326" xr:uid="{00000000-0005-0000-0000-00003EA90000}"/>
    <cellStyle name="强调文字颜色 3 2 7 2 2 2" xfId="43327" xr:uid="{00000000-0005-0000-0000-00003FA90000}"/>
    <cellStyle name="强调文字颜色 3 2 7 2 2 2 2" xfId="43328" xr:uid="{00000000-0005-0000-0000-000040A90000}"/>
    <cellStyle name="强调文字颜色 3 2 7 2 3" xfId="43329" xr:uid="{00000000-0005-0000-0000-000041A90000}"/>
    <cellStyle name="强调文字颜色 3 2 7 2 3 2" xfId="43330" xr:uid="{00000000-0005-0000-0000-000042A90000}"/>
    <cellStyle name="强调文字颜色 3 2 7 3" xfId="43331" xr:uid="{00000000-0005-0000-0000-000043A90000}"/>
    <cellStyle name="强调文字颜色 3 2 7 3 2" xfId="43332" xr:uid="{00000000-0005-0000-0000-000044A90000}"/>
    <cellStyle name="强调文字颜色 3 2 7 3 2 2" xfId="43333" xr:uid="{00000000-0005-0000-0000-000045A90000}"/>
    <cellStyle name="强调文字颜色 3 2 7 4" xfId="43334" xr:uid="{00000000-0005-0000-0000-000046A90000}"/>
    <cellStyle name="强调文字颜色 3 2 7 4 2" xfId="43335" xr:uid="{00000000-0005-0000-0000-000047A90000}"/>
    <cellStyle name="强调文字颜色 3 2 8" xfId="43336" xr:uid="{00000000-0005-0000-0000-000048A90000}"/>
    <cellStyle name="强调文字颜色 3 2 8 2" xfId="43337" xr:uid="{00000000-0005-0000-0000-000049A90000}"/>
    <cellStyle name="强调文字颜色 3 2 8 2 2" xfId="43338" xr:uid="{00000000-0005-0000-0000-00004AA90000}"/>
    <cellStyle name="强调文字颜色 3 2 8 2 2 2" xfId="43339" xr:uid="{00000000-0005-0000-0000-00004BA90000}"/>
    <cellStyle name="强调文字颜色 3 2 8 2 2 2 2" xfId="43340" xr:uid="{00000000-0005-0000-0000-00004CA90000}"/>
    <cellStyle name="强调文字颜色 3 2 8 2 3" xfId="43341" xr:uid="{00000000-0005-0000-0000-00004DA90000}"/>
    <cellStyle name="强调文字颜色 3 2 8 2 3 2" xfId="43342" xr:uid="{00000000-0005-0000-0000-00004EA90000}"/>
    <cellStyle name="强调文字颜色 3 2 8 3" xfId="43343" xr:uid="{00000000-0005-0000-0000-00004FA90000}"/>
    <cellStyle name="强调文字颜色 3 2 8 3 2" xfId="43344" xr:uid="{00000000-0005-0000-0000-000050A90000}"/>
    <cellStyle name="强调文字颜色 3 2 8 3 2 2" xfId="43345" xr:uid="{00000000-0005-0000-0000-000051A90000}"/>
    <cellStyle name="强调文字颜色 3 2 8 4" xfId="43346" xr:uid="{00000000-0005-0000-0000-000052A90000}"/>
    <cellStyle name="强调文字颜色 3 2 8 4 2" xfId="43347" xr:uid="{00000000-0005-0000-0000-000053A90000}"/>
    <cellStyle name="强调文字颜色 3 2 9" xfId="43348" xr:uid="{00000000-0005-0000-0000-000054A90000}"/>
    <cellStyle name="强调文字颜色 3 2 9 2" xfId="43349" xr:uid="{00000000-0005-0000-0000-000055A90000}"/>
    <cellStyle name="强调文字颜色 3 2 9 2 2" xfId="43350" xr:uid="{00000000-0005-0000-0000-000056A90000}"/>
    <cellStyle name="强调文字颜色 3 2 9 2 2 2" xfId="43351" xr:uid="{00000000-0005-0000-0000-000057A90000}"/>
    <cellStyle name="强调文字颜色 3 2 9 3" xfId="43352" xr:uid="{00000000-0005-0000-0000-000058A90000}"/>
    <cellStyle name="强调文字颜色 3 2 9 3 2" xfId="43353" xr:uid="{00000000-0005-0000-0000-000059A90000}"/>
    <cellStyle name="强调文字颜色 3 3" xfId="43354" xr:uid="{00000000-0005-0000-0000-00005AA90000}"/>
    <cellStyle name="强调文字颜色 3 3 2" xfId="43355" xr:uid="{00000000-0005-0000-0000-00005BA90000}"/>
    <cellStyle name="强调文字颜色 3 3 2 2" xfId="43356" xr:uid="{00000000-0005-0000-0000-00005CA90000}"/>
    <cellStyle name="强调文字颜色 3 3 2 2 2" xfId="43357" xr:uid="{00000000-0005-0000-0000-00005DA90000}"/>
    <cellStyle name="强调文字颜色 3 3 2 2 2 2" xfId="43358" xr:uid="{00000000-0005-0000-0000-00005EA90000}"/>
    <cellStyle name="强调文字颜色 3 3 2 2 2 3" xfId="43359" xr:uid="{00000000-0005-0000-0000-00005FA90000}"/>
    <cellStyle name="强调文字颜色 3 3 2 2 2 3 2" xfId="43360" xr:uid="{00000000-0005-0000-0000-000060A90000}"/>
    <cellStyle name="强调文字颜色 3 3 2 2 2 3 2 2" xfId="43361" xr:uid="{00000000-0005-0000-0000-000061A90000}"/>
    <cellStyle name="强调文字颜色 3 3 2 2 2 4" xfId="43362" xr:uid="{00000000-0005-0000-0000-000062A90000}"/>
    <cellStyle name="强调文字颜色 3 3 2 2 2 4 2" xfId="43363" xr:uid="{00000000-0005-0000-0000-000063A90000}"/>
    <cellStyle name="强调文字颜色 3 3 2 2 3" xfId="43364" xr:uid="{00000000-0005-0000-0000-000064A90000}"/>
    <cellStyle name="强调文字颜色 3 3 2 2 3 2" xfId="43365" xr:uid="{00000000-0005-0000-0000-000065A90000}"/>
    <cellStyle name="强调文字颜色 3 3 2 2 3 2 2" xfId="43366" xr:uid="{00000000-0005-0000-0000-000066A90000}"/>
    <cellStyle name="强调文字颜色 3 3 2 2 3 2 2 2" xfId="43367" xr:uid="{00000000-0005-0000-0000-000067A90000}"/>
    <cellStyle name="强调文字颜色 3 3 2 2 3 3" xfId="43368" xr:uid="{00000000-0005-0000-0000-000068A90000}"/>
    <cellStyle name="强调文字颜色 3 3 2 2 3 3 2" xfId="43369" xr:uid="{00000000-0005-0000-0000-000069A90000}"/>
    <cellStyle name="强调文字颜色 3 3 2 2 4" xfId="43370" xr:uid="{00000000-0005-0000-0000-00006AA90000}"/>
    <cellStyle name="强调文字颜色 3 3 2 2 5" xfId="43371" xr:uid="{00000000-0005-0000-0000-00006BA90000}"/>
    <cellStyle name="强调文字颜色 3 3 2 2 6" xfId="43372" xr:uid="{00000000-0005-0000-0000-00006CA90000}"/>
    <cellStyle name="强调文字颜色 3 3 2 3" xfId="43373" xr:uid="{00000000-0005-0000-0000-00006DA90000}"/>
    <cellStyle name="强调文字颜色 3 3 2 3 2" xfId="43374" xr:uid="{00000000-0005-0000-0000-00006EA90000}"/>
    <cellStyle name="强调文字颜色 3 3 2 3 3" xfId="43375" xr:uid="{00000000-0005-0000-0000-00006FA90000}"/>
    <cellStyle name="强调文字颜色 3 3 2 3 3 2" xfId="43376" xr:uid="{00000000-0005-0000-0000-000070A90000}"/>
    <cellStyle name="强调文字颜色 3 3 2 3 3 2 2" xfId="43377" xr:uid="{00000000-0005-0000-0000-000071A90000}"/>
    <cellStyle name="强调文字颜色 3 3 2 3 4" xfId="43378" xr:uid="{00000000-0005-0000-0000-000072A90000}"/>
    <cellStyle name="强调文字颜色 3 3 2 3 4 2" xfId="43379" xr:uid="{00000000-0005-0000-0000-000073A90000}"/>
    <cellStyle name="强调文字颜色 3 3 2 4" xfId="43380" xr:uid="{00000000-0005-0000-0000-000074A90000}"/>
    <cellStyle name="强调文字颜色 3 3 2 4 2" xfId="43381" xr:uid="{00000000-0005-0000-0000-000075A90000}"/>
    <cellStyle name="强调文字颜色 3 3 2 4 2 2" xfId="43382" xr:uid="{00000000-0005-0000-0000-000076A90000}"/>
    <cellStyle name="强调文字颜色 3 3 2 4 2 2 2" xfId="43383" xr:uid="{00000000-0005-0000-0000-000077A90000}"/>
    <cellStyle name="强调文字颜色 3 3 2 4 3" xfId="43384" xr:uid="{00000000-0005-0000-0000-000078A90000}"/>
    <cellStyle name="强调文字颜色 3 3 2 4 3 2" xfId="43385" xr:uid="{00000000-0005-0000-0000-000079A90000}"/>
    <cellStyle name="强调文字颜色 3 3 2 5" xfId="43386" xr:uid="{00000000-0005-0000-0000-00007AA90000}"/>
    <cellStyle name="强调文字颜色 3 3 2 6" xfId="43387" xr:uid="{00000000-0005-0000-0000-00007BA90000}"/>
    <cellStyle name="强调文字颜色 3 3 2 7" xfId="43388" xr:uid="{00000000-0005-0000-0000-00007CA90000}"/>
    <cellStyle name="强调文字颜色 3 3 3" xfId="43389" xr:uid="{00000000-0005-0000-0000-00007DA90000}"/>
    <cellStyle name="强调文字颜色 3 3 3 2" xfId="43390" xr:uid="{00000000-0005-0000-0000-00007EA90000}"/>
    <cellStyle name="强调文字颜色 3 3 3 2 2" xfId="43391" xr:uid="{00000000-0005-0000-0000-00007FA90000}"/>
    <cellStyle name="强调文字颜色 3 3 3 2 3" xfId="43392" xr:uid="{00000000-0005-0000-0000-000080A90000}"/>
    <cellStyle name="强调文字颜色 3 3 3 2 3 2" xfId="43393" xr:uid="{00000000-0005-0000-0000-000081A90000}"/>
    <cellStyle name="强调文字颜色 3 3 3 2 3 2 2" xfId="43394" xr:uid="{00000000-0005-0000-0000-000082A90000}"/>
    <cellStyle name="强调文字颜色 3 3 3 2 4" xfId="43395" xr:uid="{00000000-0005-0000-0000-000083A90000}"/>
    <cellStyle name="强调文字颜色 3 3 3 2 4 2" xfId="43396" xr:uid="{00000000-0005-0000-0000-000084A90000}"/>
    <cellStyle name="强调文字颜色 3 3 3 3" xfId="43397" xr:uid="{00000000-0005-0000-0000-000085A90000}"/>
    <cellStyle name="强调文字颜色 3 3 3 3 2" xfId="43398" xr:uid="{00000000-0005-0000-0000-000086A90000}"/>
    <cellStyle name="强调文字颜色 3 3 3 3 2 2" xfId="43399" xr:uid="{00000000-0005-0000-0000-000087A90000}"/>
    <cellStyle name="强调文字颜色 3 3 3 3 2 2 2" xfId="43400" xr:uid="{00000000-0005-0000-0000-000088A90000}"/>
    <cellStyle name="强调文字颜色 3 3 3 3 3" xfId="43401" xr:uid="{00000000-0005-0000-0000-000089A90000}"/>
    <cellStyle name="强调文字颜色 3 3 3 3 3 2" xfId="43402" xr:uid="{00000000-0005-0000-0000-00008AA90000}"/>
    <cellStyle name="强调文字颜色 3 3 3 4" xfId="43403" xr:uid="{00000000-0005-0000-0000-00008BA90000}"/>
    <cellStyle name="强调文字颜色 3 3 3 5" xfId="43404" xr:uid="{00000000-0005-0000-0000-00008CA90000}"/>
    <cellStyle name="强调文字颜色 3 3 3 6" xfId="43405" xr:uid="{00000000-0005-0000-0000-00008DA90000}"/>
    <cellStyle name="强调文字颜色 3 3 4" xfId="43406" xr:uid="{00000000-0005-0000-0000-00008EA90000}"/>
    <cellStyle name="强调文字颜色 3 3 4 2" xfId="43407" xr:uid="{00000000-0005-0000-0000-00008FA90000}"/>
    <cellStyle name="强调文字颜色 3 3 4 2 2" xfId="43408" xr:uid="{00000000-0005-0000-0000-000090A90000}"/>
    <cellStyle name="强调文字颜色 3 3 4 2 3" xfId="43409" xr:uid="{00000000-0005-0000-0000-000091A90000}"/>
    <cellStyle name="强调文字颜色 3 3 4 2 3 2" xfId="43410" xr:uid="{00000000-0005-0000-0000-000092A90000}"/>
    <cellStyle name="强调文字颜色 3 3 4 2 3 2 2" xfId="43411" xr:uid="{00000000-0005-0000-0000-000093A90000}"/>
    <cellStyle name="强调文字颜色 3 3 4 2 4" xfId="43412" xr:uid="{00000000-0005-0000-0000-000094A90000}"/>
    <cellStyle name="强调文字颜色 3 3 4 2 4 2" xfId="43413" xr:uid="{00000000-0005-0000-0000-000095A90000}"/>
    <cellStyle name="强调文字颜色 3 3 4 3" xfId="43414" xr:uid="{00000000-0005-0000-0000-000096A90000}"/>
    <cellStyle name="强调文字颜色 3 3 4 4" xfId="43415" xr:uid="{00000000-0005-0000-0000-000097A90000}"/>
    <cellStyle name="强调文字颜色 3 3 4 5" xfId="43416" xr:uid="{00000000-0005-0000-0000-000098A90000}"/>
    <cellStyle name="强调文字颜色 3 3 4 6" xfId="43417" xr:uid="{00000000-0005-0000-0000-000099A90000}"/>
    <cellStyle name="强调文字颜色 3 3 5" xfId="43418" xr:uid="{00000000-0005-0000-0000-00009AA90000}"/>
    <cellStyle name="强调文字颜色 3 3 5 2" xfId="43419" xr:uid="{00000000-0005-0000-0000-00009BA90000}"/>
    <cellStyle name="强调文字颜色 3 3 5 2 2" xfId="43420" xr:uid="{00000000-0005-0000-0000-00009CA90000}"/>
    <cellStyle name="强调文字颜色 3 3 5 2 2 2" xfId="43421" xr:uid="{00000000-0005-0000-0000-00009DA90000}"/>
    <cellStyle name="强调文字颜色 3 3 5 2 2 2 2" xfId="43422" xr:uid="{00000000-0005-0000-0000-00009EA90000}"/>
    <cellStyle name="强调文字颜色 3 3 5 2 3" xfId="43423" xr:uid="{00000000-0005-0000-0000-00009FA90000}"/>
    <cellStyle name="强调文字颜色 3 3 5 2 3 2" xfId="43424" xr:uid="{00000000-0005-0000-0000-0000A0A90000}"/>
    <cellStyle name="强调文字颜色 3 3 5 3" xfId="43425" xr:uid="{00000000-0005-0000-0000-0000A1A90000}"/>
    <cellStyle name="强调文字颜色 3 3 5 3 2" xfId="43426" xr:uid="{00000000-0005-0000-0000-0000A2A90000}"/>
    <cellStyle name="强调文字颜色 3 3 5 3 2 2" xfId="43427" xr:uid="{00000000-0005-0000-0000-0000A3A90000}"/>
    <cellStyle name="强调文字颜色 3 3 5 4" xfId="43428" xr:uid="{00000000-0005-0000-0000-0000A4A90000}"/>
    <cellStyle name="强调文字颜色 3 3 5 4 2" xfId="43429" xr:uid="{00000000-0005-0000-0000-0000A5A90000}"/>
    <cellStyle name="强调文字颜色 3 3 6" xfId="43430" xr:uid="{00000000-0005-0000-0000-0000A6A90000}"/>
    <cellStyle name="强调文字颜色 3 3 6 2" xfId="43431" xr:uid="{00000000-0005-0000-0000-0000A7A90000}"/>
    <cellStyle name="强调文字颜色 3 3 6 2 2" xfId="43432" xr:uid="{00000000-0005-0000-0000-0000A8A90000}"/>
    <cellStyle name="强调文字颜色 3 3 6 2 2 2" xfId="43433" xr:uid="{00000000-0005-0000-0000-0000A9A90000}"/>
    <cellStyle name="强调文字颜色 3 3 6 3" xfId="43434" xr:uid="{00000000-0005-0000-0000-0000AAA90000}"/>
    <cellStyle name="强调文字颜色 3 3 6 3 2" xfId="43435" xr:uid="{00000000-0005-0000-0000-0000ABA90000}"/>
    <cellStyle name="强调文字颜色 3 3 7" xfId="43436" xr:uid="{00000000-0005-0000-0000-0000ACA90000}"/>
    <cellStyle name="强调文字颜色 3 3 8" xfId="43437" xr:uid="{00000000-0005-0000-0000-0000ADA90000}"/>
    <cellStyle name="强调文字颜色 4 2" xfId="43438" xr:uid="{00000000-0005-0000-0000-0000AEA90000}"/>
    <cellStyle name="强调文字颜色 4 2 10" xfId="43439" xr:uid="{00000000-0005-0000-0000-0000AFA90000}"/>
    <cellStyle name="强调文字颜色 4 2 11" xfId="43440" xr:uid="{00000000-0005-0000-0000-0000B0A90000}"/>
    <cellStyle name="强调文字颜色 4 2 2" xfId="43441" xr:uid="{00000000-0005-0000-0000-0000B1A90000}"/>
    <cellStyle name="强调文字颜色 4 2 2 10" xfId="43442" xr:uid="{00000000-0005-0000-0000-0000B2A90000}"/>
    <cellStyle name="强调文字颜色 4 2 2 11" xfId="43443" xr:uid="{00000000-0005-0000-0000-0000B3A90000}"/>
    <cellStyle name="强调文字颜色 4 2 2 2" xfId="43444" xr:uid="{00000000-0005-0000-0000-0000B4A90000}"/>
    <cellStyle name="强调文字颜色 4 2 2 2 2" xfId="43445" xr:uid="{00000000-0005-0000-0000-0000B5A90000}"/>
    <cellStyle name="强调文字颜色 4 2 2 2 2 2" xfId="43446" xr:uid="{00000000-0005-0000-0000-0000B6A90000}"/>
    <cellStyle name="强调文字颜色 4 2 2 2 2 2 2" xfId="43447" xr:uid="{00000000-0005-0000-0000-0000B7A90000}"/>
    <cellStyle name="强调文字颜色 4 2 2 2 2 2 3" xfId="43448" xr:uid="{00000000-0005-0000-0000-0000B8A90000}"/>
    <cellStyle name="强调文字颜色 4 2 2 2 2 2 3 2" xfId="43449" xr:uid="{00000000-0005-0000-0000-0000B9A90000}"/>
    <cellStyle name="强调文字颜色 4 2 2 2 2 2 3 2 2" xfId="43450" xr:uid="{00000000-0005-0000-0000-0000BAA90000}"/>
    <cellStyle name="强调文字颜色 4 2 2 2 2 2 4" xfId="43451" xr:uid="{00000000-0005-0000-0000-0000BBA90000}"/>
    <cellStyle name="强调文字颜色 4 2 2 2 2 2 4 2" xfId="43452" xr:uid="{00000000-0005-0000-0000-0000BCA90000}"/>
    <cellStyle name="强调文字颜色 4 2 2 2 2 3" xfId="43453" xr:uid="{00000000-0005-0000-0000-0000BDA90000}"/>
    <cellStyle name="强调文字颜色 4 2 2 2 2 3 2" xfId="43454" xr:uid="{00000000-0005-0000-0000-0000BEA90000}"/>
    <cellStyle name="强调文字颜色 4 2 2 2 2 3 2 2" xfId="43455" xr:uid="{00000000-0005-0000-0000-0000BFA90000}"/>
    <cellStyle name="强调文字颜色 4 2 2 2 2 3 2 2 2" xfId="43456" xr:uid="{00000000-0005-0000-0000-0000C0A90000}"/>
    <cellStyle name="强调文字颜色 4 2 2 2 2 3 3" xfId="43457" xr:uid="{00000000-0005-0000-0000-0000C1A90000}"/>
    <cellStyle name="强调文字颜色 4 2 2 2 2 3 3 2" xfId="43458" xr:uid="{00000000-0005-0000-0000-0000C2A90000}"/>
    <cellStyle name="强调文字颜色 4 2 2 2 2 4" xfId="43459" xr:uid="{00000000-0005-0000-0000-0000C3A90000}"/>
    <cellStyle name="强调文字颜色 4 2 2 2 2 5" xfId="43460" xr:uid="{00000000-0005-0000-0000-0000C4A90000}"/>
    <cellStyle name="强调文字颜色 4 2 2 2 2 6" xfId="43461" xr:uid="{00000000-0005-0000-0000-0000C5A90000}"/>
    <cellStyle name="强调文字颜色 4 2 2 2 3" xfId="43462" xr:uid="{00000000-0005-0000-0000-0000C6A90000}"/>
    <cellStyle name="强调文字颜色 4 2 2 2 3 2" xfId="43463" xr:uid="{00000000-0005-0000-0000-0000C7A90000}"/>
    <cellStyle name="强调文字颜色 4 2 2 2 3 3" xfId="43464" xr:uid="{00000000-0005-0000-0000-0000C8A90000}"/>
    <cellStyle name="强调文字颜色 4 2 2 2 3 3 2" xfId="43465" xr:uid="{00000000-0005-0000-0000-0000C9A90000}"/>
    <cellStyle name="强调文字颜色 4 2 2 2 3 3 2 2" xfId="43466" xr:uid="{00000000-0005-0000-0000-0000CAA90000}"/>
    <cellStyle name="强调文字颜色 4 2 2 2 3 4" xfId="43467" xr:uid="{00000000-0005-0000-0000-0000CBA90000}"/>
    <cellStyle name="强调文字颜色 4 2 2 2 3 4 2" xfId="43468" xr:uid="{00000000-0005-0000-0000-0000CCA90000}"/>
    <cellStyle name="强调文字颜色 4 2 2 2 4" xfId="43469" xr:uid="{00000000-0005-0000-0000-0000CDA90000}"/>
    <cellStyle name="强调文字颜色 4 2 2 2 4 2" xfId="43470" xr:uid="{00000000-0005-0000-0000-0000CEA90000}"/>
    <cellStyle name="强调文字颜色 4 2 2 2 4 2 2" xfId="43471" xr:uid="{00000000-0005-0000-0000-0000CFA90000}"/>
    <cellStyle name="强调文字颜色 4 2 2 2 4 2 2 2" xfId="43472" xr:uid="{00000000-0005-0000-0000-0000D0A90000}"/>
    <cellStyle name="强调文字颜色 4 2 2 2 4 3" xfId="43473" xr:uid="{00000000-0005-0000-0000-0000D1A90000}"/>
    <cellStyle name="强调文字颜色 4 2 2 2 4 3 2" xfId="43474" xr:uid="{00000000-0005-0000-0000-0000D2A90000}"/>
    <cellStyle name="强调文字颜色 4 2 2 2 5" xfId="43475" xr:uid="{00000000-0005-0000-0000-0000D3A90000}"/>
    <cellStyle name="强调文字颜色 4 2 2 2 6" xfId="43476" xr:uid="{00000000-0005-0000-0000-0000D4A90000}"/>
    <cellStyle name="强调文字颜色 4 2 2 2 7" xfId="43477" xr:uid="{00000000-0005-0000-0000-0000D5A90000}"/>
    <cellStyle name="强调文字颜色 4 2 2 3" xfId="43478" xr:uid="{00000000-0005-0000-0000-0000D6A90000}"/>
    <cellStyle name="强调文字颜色 4 2 2 3 2" xfId="43479" xr:uid="{00000000-0005-0000-0000-0000D7A90000}"/>
    <cellStyle name="强调文字颜色 4 2 2 3 2 2" xfId="43480" xr:uid="{00000000-0005-0000-0000-0000D8A90000}"/>
    <cellStyle name="强调文字颜色 4 2 2 3 2 3" xfId="43481" xr:uid="{00000000-0005-0000-0000-0000D9A90000}"/>
    <cellStyle name="强调文字颜色 4 2 2 3 2 3 2" xfId="43482" xr:uid="{00000000-0005-0000-0000-0000DAA90000}"/>
    <cellStyle name="强调文字颜色 4 2 2 3 2 3 2 2" xfId="43483" xr:uid="{00000000-0005-0000-0000-0000DBA90000}"/>
    <cellStyle name="强调文字颜色 4 2 2 3 2 4" xfId="43484" xr:uid="{00000000-0005-0000-0000-0000DCA90000}"/>
    <cellStyle name="强调文字颜色 4 2 2 3 2 4 2" xfId="43485" xr:uid="{00000000-0005-0000-0000-0000DDA90000}"/>
    <cellStyle name="强调文字颜色 4 2 2 3 3" xfId="43486" xr:uid="{00000000-0005-0000-0000-0000DEA90000}"/>
    <cellStyle name="强调文字颜色 4 2 2 3 3 2" xfId="43487" xr:uid="{00000000-0005-0000-0000-0000DFA90000}"/>
    <cellStyle name="强调文字颜色 4 2 2 3 3 2 2" xfId="43488" xr:uid="{00000000-0005-0000-0000-0000E0A90000}"/>
    <cellStyle name="强调文字颜色 4 2 2 3 3 2 2 2" xfId="43489" xr:uid="{00000000-0005-0000-0000-0000E1A90000}"/>
    <cellStyle name="强调文字颜色 4 2 2 3 3 3" xfId="43490" xr:uid="{00000000-0005-0000-0000-0000E2A90000}"/>
    <cellStyle name="强调文字颜色 4 2 2 3 3 3 2" xfId="43491" xr:uid="{00000000-0005-0000-0000-0000E3A90000}"/>
    <cellStyle name="强调文字颜色 4 2 2 3 4" xfId="43492" xr:uid="{00000000-0005-0000-0000-0000E4A90000}"/>
    <cellStyle name="强调文字颜色 4 2 2 3 5" xfId="43493" xr:uid="{00000000-0005-0000-0000-0000E5A90000}"/>
    <cellStyle name="强调文字颜色 4 2 2 3 6" xfId="43494" xr:uid="{00000000-0005-0000-0000-0000E6A90000}"/>
    <cellStyle name="强调文字颜色 4 2 2 4" xfId="43495" xr:uid="{00000000-0005-0000-0000-0000E7A90000}"/>
    <cellStyle name="强调文字颜色 4 2 2 4 2" xfId="43496" xr:uid="{00000000-0005-0000-0000-0000E8A90000}"/>
    <cellStyle name="强调文字颜色 4 2 2 4 2 2" xfId="43497" xr:uid="{00000000-0005-0000-0000-0000E9A90000}"/>
    <cellStyle name="强调文字颜色 4 2 2 4 2 3" xfId="43498" xr:uid="{00000000-0005-0000-0000-0000EAA90000}"/>
    <cellStyle name="强调文字颜色 4 2 2 4 2 3 2" xfId="43499" xr:uid="{00000000-0005-0000-0000-0000EBA90000}"/>
    <cellStyle name="强调文字颜色 4 2 2 4 2 3 2 2" xfId="43500" xr:uid="{00000000-0005-0000-0000-0000ECA90000}"/>
    <cellStyle name="强调文字颜色 4 2 2 4 2 4" xfId="43501" xr:uid="{00000000-0005-0000-0000-0000EDA90000}"/>
    <cellStyle name="强调文字颜色 4 2 2 4 2 4 2" xfId="43502" xr:uid="{00000000-0005-0000-0000-0000EEA90000}"/>
    <cellStyle name="强调文字颜色 4 2 2 4 3" xfId="43503" xr:uid="{00000000-0005-0000-0000-0000EFA90000}"/>
    <cellStyle name="强调文字颜色 4 2 2 4 4" xfId="43504" xr:uid="{00000000-0005-0000-0000-0000F0A90000}"/>
    <cellStyle name="强调文字颜色 4 2 2 4 5" xfId="43505" xr:uid="{00000000-0005-0000-0000-0000F1A90000}"/>
    <cellStyle name="强调文字颜色 4 2 2 4 6" xfId="43506" xr:uid="{00000000-0005-0000-0000-0000F2A90000}"/>
    <cellStyle name="强调文字颜色 4 2 2 5" xfId="43507" xr:uid="{00000000-0005-0000-0000-0000F3A90000}"/>
    <cellStyle name="强调文字颜色 4 2 2 5 2" xfId="43508" xr:uid="{00000000-0005-0000-0000-0000F4A90000}"/>
    <cellStyle name="强调文字颜色 4 2 2 5 2 2" xfId="43509" xr:uid="{00000000-0005-0000-0000-0000F5A90000}"/>
    <cellStyle name="强调文字颜色 4 2 2 5 2 2 2" xfId="43510" xr:uid="{00000000-0005-0000-0000-0000F6A90000}"/>
    <cellStyle name="强调文字颜色 4 2 2 5 2 2 2 2" xfId="43511" xr:uid="{00000000-0005-0000-0000-0000F7A90000}"/>
    <cellStyle name="强调文字颜色 4 2 2 5 2 3" xfId="43512" xr:uid="{00000000-0005-0000-0000-0000F8A90000}"/>
    <cellStyle name="强调文字颜色 4 2 2 5 2 3 2" xfId="43513" xr:uid="{00000000-0005-0000-0000-0000F9A90000}"/>
    <cellStyle name="强调文字颜色 4 2 2 5 3" xfId="43514" xr:uid="{00000000-0005-0000-0000-0000FAA90000}"/>
    <cellStyle name="强调文字颜色 4 2 2 5 3 2" xfId="43515" xr:uid="{00000000-0005-0000-0000-0000FBA90000}"/>
    <cellStyle name="强调文字颜色 4 2 2 5 3 2 2" xfId="43516" xr:uid="{00000000-0005-0000-0000-0000FCA90000}"/>
    <cellStyle name="强调文字颜色 4 2 2 5 4" xfId="43517" xr:uid="{00000000-0005-0000-0000-0000FDA90000}"/>
    <cellStyle name="强调文字颜色 4 2 2 5 4 2" xfId="43518" xr:uid="{00000000-0005-0000-0000-0000FEA90000}"/>
    <cellStyle name="强调文字颜色 4 2 2 6" xfId="43519" xr:uid="{00000000-0005-0000-0000-0000FFA90000}"/>
    <cellStyle name="强调文字颜色 4 2 2 6 2" xfId="43520" xr:uid="{00000000-0005-0000-0000-000000AA0000}"/>
    <cellStyle name="强调文字颜色 4 2 2 6 2 2" xfId="43521" xr:uid="{00000000-0005-0000-0000-000001AA0000}"/>
    <cellStyle name="强调文字颜色 4 2 2 6 2 2 2" xfId="43522" xr:uid="{00000000-0005-0000-0000-000002AA0000}"/>
    <cellStyle name="强调文字颜色 4 2 2 6 2 2 2 2" xfId="43523" xr:uid="{00000000-0005-0000-0000-000003AA0000}"/>
    <cellStyle name="强调文字颜色 4 2 2 6 2 3" xfId="43524" xr:uid="{00000000-0005-0000-0000-000004AA0000}"/>
    <cellStyle name="强调文字颜色 4 2 2 6 2 3 2" xfId="43525" xr:uid="{00000000-0005-0000-0000-000005AA0000}"/>
    <cellStyle name="强调文字颜色 4 2 2 6 3" xfId="43526" xr:uid="{00000000-0005-0000-0000-000006AA0000}"/>
    <cellStyle name="强调文字颜色 4 2 2 6 3 2" xfId="43527" xr:uid="{00000000-0005-0000-0000-000007AA0000}"/>
    <cellStyle name="强调文字颜色 4 2 2 6 3 2 2" xfId="43528" xr:uid="{00000000-0005-0000-0000-000008AA0000}"/>
    <cellStyle name="强调文字颜色 4 2 2 6 4" xfId="43529" xr:uid="{00000000-0005-0000-0000-000009AA0000}"/>
    <cellStyle name="强调文字颜色 4 2 2 6 4 2" xfId="43530" xr:uid="{00000000-0005-0000-0000-00000AAA0000}"/>
    <cellStyle name="强调文字颜色 4 2 2 7" xfId="43531" xr:uid="{00000000-0005-0000-0000-00000BAA0000}"/>
    <cellStyle name="强调文字颜色 4 2 2 7 2" xfId="43532" xr:uid="{00000000-0005-0000-0000-00000CAA0000}"/>
    <cellStyle name="强调文字颜色 4 2 2 7 2 2" xfId="43533" xr:uid="{00000000-0005-0000-0000-00000DAA0000}"/>
    <cellStyle name="强调文字颜色 4 2 2 7 2 2 2" xfId="43534" xr:uid="{00000000-0005-0000-0000-00000EAA0000}"/>
    <cellStyle name="强调文字颜色 4 2 2 7 2 2 2 2" xfId="43535" xr:uid="{00000000-0005-0000-0000-00000FAA0000}"/>
    <cellStyle name="强调文字颜色 4 2 2 7 2 3" xfId="43536" xr:uid="{00000000-0005-0000-0000-000010AA0000}"/>
    <cellStyle name="强调文字颜色 4 2 2 7 2 3 2" xfId="43537" xr:uid="{00000000-0005-0000-0000-000011AA0000}"/>
    <cellStyle name="强调文字颜色 4 2 2 7 3" xfId="43538" xr:uid="{00000000-0005-0000-0000-000012AA0000}"/>
    <cellStyle name="强调文字颜色 4 2 2 7 3 2" xfId="43539" xr:uid="{00000000-0005-0000-0000-000013AA0000}"/>
    <cellStyle name="强调文字颜色 4 2 2 7 3 2 2" xfId="43540" xr:uid="{00000000-0005-0000-0000-000014AA0000}"/>
    <cellStyle name="强调文字颜色 4 2 2 7 4" xfId="43541" xr:uid="{00000000-0005-0000-0000-000015AA0000}"/>
    <cellStyle name="强调文字颜色 4 2 2 7 4 2" xfId="43542" xr:uid="{00000000-0005-0000-0000-000016AA0000}"/>
    <cellStyle name="强调文字颜色 4 2 2 8" xfId="43543" xr:uid="{00000000-0005-0000-0000-000017AA0000}"/>
    <cellStyle name="强调文字颜色 4 2 2 8 2" xfId="43544" xr:uid="{00000000-0005-0000-0000-000018AA0000}"/>
    <cellStyle name="强调文字颜色 4 2 2 8 2 2" xfId="43545" xr:uid="{00000000-0005-0000-0000-000019AA0000}"/>
    <cellStyle name="强调文字颜色 4 2 2 8 2 2 2" xfId="43546" xr:uid="{00000000-0005-0000-0000-00001AAA0000}"/>
    <cellStyle name="强调文字颜色 4 2 2 8 3" xfId="43547" xr:uid="{00000000-0005-0000-0000-00001BAA0000}"/>
    <cellStyle name="强调文字颜色 4 2 2 8 3 2" xfId="43548" xr:uid="{00000000-0005-0000-0000-00001CAA0000}"/>
    <cellStyle name="强调文字颜色 4 2 2 9" xfId="43549" xr:uid="{00000000-0005-0000-0000-00001DAA0000}"/>
    <cellStyle name="强调文字颜色 4 2 2 9 2" xfId="43550" xr:uid="{00000000-0005-0000-0000-00001EAA0000}"/>
    <cellStyle name="强调文字颜色 4 2 2 9 2 2" xfId="43551" xr:uid="{00000000-0005-0000-0000-00001FAA0000}"/>
    <cellStyle name="强调文字颜色 4 2 2 9 2 2 2" xfId="43552" xr:uid="{00000000-0005-0000-0000-000020AA0000}"/>
    <cellStyle name="强调文字颜色 4 2 2 9 3" xfId="43553" xr:uid="{00000000-0005-0000-0000-000021AA0000}"/>
    <cellStyle name="强调文字颜色 4 2 2 9 3 2" xfId="43554" xr:uid="{00000000-0005-0000-0000-000022AA0000}"/>
    <cellStyle name="强调文字颜色 4 2 3" xfId="43555" xr:uid="{00000000-0005-0000-0000-000023AA0000}"/>
    <cellStyle name="强调文字颜色 4 2 3 2" xfId="43556" xr:uid="{00000000-0005-0000-0000-000024AA0000}"/>
    <cellStyle name="强调文字颜色 4 2 3 2 2" xfId="43557" xr:uid="{00000000-0005-0000-0000-000025AA0000}"/>
    <cellStyle name="强调文字颜色 4 2 3 2 2 2" xfId="43558" xr:uid="{00000000-0005-0000-0000-000026AA0000}"/>
    <cellStyle name="强调文字颜色 4 2 3 2 2 2 2" xfId="43559" xr:uid="{00000000-0005-0000-0000-000027AA0000}"/>
    <cellStyle name="强调文字颜色 4 2 3 2 2 2 3" xfId="43560" xr:uid="{00000000-0005-0000-0000-000028AA0000}"/>
    <cellStyle name="强调文字颜色 4 2 3 2 2 2 3 2" xfId="43561" xr:uid="{00000000-0005-0000-0000-000029AA0000}"/>
    <cellStyle name="强调文字颜色 4 2 3 2 2 2 3 2 2" xfId="43562" xr:uid="{00000000-0005-0000-0000-00002AAA0000}"/>
    <cellStyle name="强调文字颜色 4 2 3 2 2 2 4" xfId="43563" xr:uid="{00000000-0005-0000-0000-00002BAA0000}"/>
    <cellStyle name="强调文字颜色 4 2 3 2 2 2 4 2" xfId="43564" xr:uid="{00000000-0005-0000-0000-00002CAA0000}"/>
    <cellStyle name="强调文字颜色 4 2 3 2 2 3" xfId="43565" xr:uid="{00000000-0005-0000-0000-00002DAA0000}"/>
    <cellStyle name="强调文字颜色 4 2 3 2 2 3 2" xfId="43566" xr:uid="{00000000-0005-0000-0000-00002EAA0000}"/>
    <cellStyle name="强调文字颜色 4 2 3 2 2 3 2 2" xfId="43567" xr:uid="{00000000-0005-0000-0000-00002FAA0000}"/>
    <cellStyle name="强调文字颜色 4 2 3 2 2 3 2 2 2" xfId="43568" xr:uid="{00000000-0005-0000-0000-000030AA0000}"/>
    <cellStyle name="强调文字颜色 4 2 3 2 2 3 3" xfId="43569" xr:uid="{00000000-0005-0000-0000-000031AA0000}"/>
    <cellStyle name="强调文字颜色 4 2 3 2 2 3 3 2" xfId="43570" xr:uid="{00000000-0005-0000-0000-000032AA0000}"/>
    <cellStyle name="强调文字颜色 4 2 3 2 2 4" xfId="43571" xr:uid="{00000000-0005-0000-0000-000033AA0000}"/>
    <cellStyle name="强调文字颜色 4 2 3 2 2 5" xfId="43572" xr:uid="{00000000-0005-0000-0000-000034AA0000}"/>
    <cellStyle name="强调文字颜色 4 2 3 2 2 6" xfId="43573" xr:uid="{00000000-0005-0000-0000-000035AA0000}"/>
    <cellStyle name="强调文字颜色 4 2 3 2 3" xfId="43574" xr:uid="{00000000-0005-0000-0000-000036AA0000}"/>
    <cellStyle name="强调文字颜色 4 2 3 2 3 2" xfId="43575" xr:uid="{00000000-0005-0000-0000-000037AA0000}"/>
    <cellStyle name="强调文字颜色 4 2 3 2 3 3" xfId="43576" xr:uid="{00000000-0005-0000-0000-000038AA0000}"/>
    <cellStyle name="强调文字颜色 4 2 3 2 3 3 2" xfId="43577" xr:uid="{00000000-0005-0000-0000-000039AA0000}"/>
    <cellStyle name="强调文字颜色 4 2 3 2 3 3 2 2" xfId="43578" xr:uid="{00000000-0005-0000-0000-00003AAA0000}"/>
    <cellStyle name="强调文字颜色 4 2 3 2 3 4" xfId="43579" xr:uid="{00000000-0005-0000-0000-00003BAA0000}"/>
    <cellStyle name="强调文字颜色 4 2 3 2 3 4 2" xfId="43580" xr:uid="{00000000-0005-0000-0000-00003CAA0000}"/>
    <cellStyle name="强调文字颜色 4 2 3 2 4" xfId="43581" xr:uid="{00000000-0005-0000-0000-00003DAA0000}"/>
    <cellStyle name="强调文字颜色 4 2 3 2 4 2" xfId="43582" xr:uid="{00000000-0005-0000-0000-00003EAA0000}"/>
    <cellStyle name="强调文字颜色 4 2 3 2 4 2 2" xfId="43583" xr:uid="{00000000-0005-0000-0000-00003FAA0000}"/>
    <cellStyle name="强调文字颜色 4 2 3 2 4 2 2 2" xfId="43584" xr:uid="{00000000-0005-0000-0000-000040AA0000}"/>
    <cellStyle name="强调文字颜色 4 2 3 2 4 3" xfId="43585" xr:uid="{00000000-0005-0000-0000-000041AA0000}"/>
    <cellStyle name="强调文字颜色 4 2 3 2 4 3 2" xfId="43586" xr:uid="{00000000-0005-0000-0000-000042AA0000}"/>
    <cellStyle name="强调文字颜色 4 2 3 2 5" xfId="43587" xr:uid="{00000000-0005-0000-0000-000043AA0000}"/>
    <cellStyle name="强调文字颜色 4 2 3 2 6" xfId="43588" xr:uid="{00000000-0005-0000-0000-000044AA0000}"/>
    <cellStyle name="强调文字颜色 4 2 3 2 7" xfId="43589" xr:uid="{00000000-0005-0000-0000-000045AA0000}"/>
    <cellStyle name="强调文字颜色 4 2 3 3" xfId="43590" xr:uid="{00000000-0005-0000-0000-000046AA0000}"/>
    <cellStyle name="强调文字颜色 4 2 3 3 2" xfId="43591" xr:uid="{00000000-0005-0000-0000-000047AA0000}"/>
    <cellStyle name="强调文字颜色 4 2 3 3 2 2" xfId="43592" xr:uid="{00000000-0005-0000-0000-000048AA0000}"/>
    <cellStyle name="强调文字颜色 4 2 3 3 2 3" xfId="43593" xr:uid="{00000000-0005-0000-0000-000049AA0000}"/>
    <cellStyle name="强调文字颜色 4 2 3 3 2 3 2" xfId="43594" xr:uid="{00000000-0005-0000-0000-00004AAA0000}"/>
    <cellStyle name="强调文字颜色 4 2 3 3 2 3 2 2" xfId="43595" xr:uid="{00000000-0005-0000-0000-00004BAA0000}"/>
    <cellStyle name="强调文字颜色 4 2 3 3 2 4" xfId="43596" xr:uid="{00000000-0005-0000-0000-00004CAA0000}"/>
    <cellStyle name="强调文字颜色 4 2 3 3 2 4 2" xfId="43597" xr:uid="{00000000-0005-0000-0000-00004DAA0000}"/>
    <cellStyle name="强调文字颜色 4 2 3 3 3" xfId="43598" xr:uid="{00000000-0005-0000-0000-00004EAA0000}"/>
    <cellStyle name="强调文字颜色 4 2 3 3 3 2" xfId="43599" xr:uid="{00000000-0005-0000-0000-00004FAA0000}"/>
    <cellStyle name="强调文字颜色 4 2 3 3 3 2 2" xfId="43600" xr:uid="{00000000-0005-0000-0000-000050AA0000}"/>
    <cellStyle name="强调文字颜色 4 2 3 3 3 2 2 2" xfId="43601" xr:uid="{00000000-0005-0000-0000-000051AA0000}"/>
    <cellStyle name="强调文字颜色 4 2 3 3 3 3" xfId="43602" xr:uid="{00000000-0005-0000-0000-000052AA0000}"/>
    <cellStyle name="强调文字颜色 4 2 3 3 3 3 2" xfId="43603" xr:uid="{00000000-0005-0000-0000-000053AA0000}"/>
    <cellStyle name="强调文字颜色 4 2 3 3 4" xfId="43604" xr:uid="{00000000-0005-0000-0000-000054AA0000}"/>
    <cellStyle name="强调文字颜色 4 2 3 3 5" xfId="43605" xr:uid="{00000000-0005-0000-0000-000055AA0000}"/>
    <cellStyle name="强调文字颜色 4 2 3 3 6" xfId="43606" xr:uid="{00000000-0005-0000-0000-000056AA0000}"/>
    <cellStyle name="强调文字颜色 4 2 3 4" xfId="43607" xr:uid="{00000000-0005-0000-0000-000057AA0000}"/>
    <cellStyle name="强调文字颜色 4 2 3 4 2" xfId="43608" xr:uid="{00000000-0005-0000-0000-000058AA0000}"/>
    <cellStyle name="强调文字颜色 4 2 3 4 2 2" xfId="43609" xr:uid="{00000000-0005-0000-0000-000059AA0000}"/>
    <cellStyle name="强调文字颜色 4 2 3 4 2 3" xfId="43610" xr:uid="{00000000-0005-0000-0000-00005AAA0000}"/>
    <cellStyle name="强调文字颜色 4 2 3 4 2 3 2" xfId="43611" xr:uid="{00000000-0005-0000-0000-00005BAA0000}"/>
    <cellStyle name="强调文字颜色 4 2 3 4 2 3 2 2" xfId="43612" xr:uid="{00000000-0005-0000-0000-00005CAA0000}"/>
    <cellStyle name="强调文字颜色 4 2 3 4 2 4" xfId="43613" xr:uid="{00000000-0005-0000-0000-00005DAA0000}"/>
    <cellStyle name="强调文字颜色 4 2 3 4 2 4 2" xfId="43614" xr:uid="{00000000-0005-0000-0000-00005EAA0000}"/>
    <cellStyle name="强调文字颜色 4 2 3 4 3" xfId="43615" xr:uid="{00000000-0005-0000-0000-00005FAA0000}"/>
    <cellStyle name="强调文字颜色 4 2 3 4 4" xfId="43616" xr:uid="{00000000-0005-0000-0000-000060AA0000}"/>
    <cellStyle name="强调文字颜色 4 2 3 4 5" xfId="43617" xr:uid="{00000000-0005-0000-0000-000061AA0000}"/>
    <cellStyle name="强调文字颜色 4 2 3 4 6" xfId="43618" xr:uid="{00000000-0005-0000-0000-000062AA0000}"/>
    <cellStyle name="强调文字颜色 4 2 3 5" xfId="43619" xr:uid="{00000000-0005-0000-0000-000063AA0000}"/>
    <cellStyle name="强调文字颜色 4 2 3 5 2" xfId="43620" xr:uid="{00000000-0005-0000-0000-000064AA0000}"/>
    <cellStyle name="强调文字颜色 4 2 3 5 2 2" xfId="43621" xr:uid="{00000000-0005-0000-0000-000065AA0000}"/>
    <cellStyle name="强调文字颜色 4 2 3 5 2 2 2" xfId="43622" xr:uid="{00000000-0005-0000-0000-000066AA0000}"/>
    <cellStyle name="强调文字颜色 4 2 3 5 2 2 2 2" xfId="43623" xr:uid="{00000000-0005-0000-0000-000067AA0000}"/>
    <cellStyle name="强调文字颜色 4 2 3 5 2 3" xfId="43624" xr:uid="{00000000-0005-0000-0000-000068AA0000}"/>
    <cellStyle name="强调文字颜色 4 2 3 5 2 3 2" xfId="43625" xr:uid="{00000000-0005-0000-0000-000069AA0000}"/>
    <cellStyle name="强调文字颜色 4 2 3 5 3" xfId="43626" xr:uid="{00000000-0005-0000-0000-00006AAA0000}"/>
    <cellStyle name="强调文字颜色 4 2 3 5 3 2" xfId="43627" xr:uid="{00000000-0005-0000-0000-00006BAA0000}"/>
    <cellStyle name="强调文字颜色 4 2 3 5 3 2 2" xfId="43628" xr:uid="{00000000-0005-0000-0000-00006CAA0000}"/>
    <cellStyle name="强调文字颜色 4 2 3 5 4" xfId="43629" xr:uid="{00000000-0005-0000-0000-00006DAA0000}"/>
    <cellStyle name="强调文字颜色 4 2 3 5 4 2" xfId="43630" xr:uid="{00000000-0005-0000-0000-00006EAA0000}"/>
    <cellStyle name="强调文字颜色 4 2 3 6" xfId="43631" xr:uid="{00000000-0005-0000-0000-00006FAA0000}"/>
    <cellStyle name="强调文字颜色 4 2 3 6 2" xfId="43632" xr:uid="{00000000-0005-0000-0000-000070AA0000}"/>
    <cellStyle name="强调文字颜色 4 2 3 6 2 2" xfId="43633" xr:uid="{00000000-0005-0000-0000-000071AA0000}"/>
    <cellStyle name="强调文字颜色 4 2 3 6 2 2 2" xfId="43634" xr:uid="{00000000-0005-0000-0000-000072AA0000}"/>
    <cellStyle name="强调文字颜色 4 2 3 6 3" xfId="43635" xr:uid="{00000000-0005-0000-0000-000073AA0000}"/>
    <cellStyle name="强调文字颜色 4 2 3 6 3 2" xfId="43636" xr:uid="{00000000-0005-0000-0000-000074AA0000}"/>
    <cellStyle name="强调文字颜色 4 2 3 7" xfId="43637" xr:uid="{00000000-0005-0000-0000-000075AA0000}"/>
    <cellStyle name="强调文字颜色 4 2 3 7 2" xfId="43638" xr:uid="{00000000-0005-0000-0000-000076AA0000}"/>
    <cellStyle name="强调文字颜色 4 2 3 7 2 2" xfId="43639" xr:uid="{00000000-0005-0000-0000-000077AA0000}"/>
    <cellStyle name="强调文字颜色 4 2 3 7 2 2 2" xfId="43640" xr:uid="{00000000-0005-0000-0000-000078AA0000}"/>
    <cellStyle name="强调文字颜色 4 2 3 7 3" xfId="43641" xr:uid="{00000000-0005-0000-0000-000079AA0000}"/>
    <cellStyle name="强调文字颜色 4 2 3 7 3 2" xfId="43642" xr:uid="{00000000-0005-0000-0000-00007AAA0000}"/>
    <cellStyle name="强调文字颜色 4 2 3 8" xfId="43643" xr:uid="{00000000-0005-0000-0000-00007BAA0000}"/>
    <cellStyle name="强调文字颜色 4 2 3 9" xfId="43644" xr:uid="{00000000-0005-0000-0000-00007CAA0000}"/>
    <cellStyle name="强调文字颜色 4 2 4" xfId="43645" xr:uid="{00000000-0005-0000-0000-00007DAA0000}"/>
    <cellStyle name="强调文字颜色 4 2 4 2" xfId="43646" xr:uid="{00000000-0005-0000-0000-00007EAA0000}"/>
    <cellStyle name="强调文字颜色 4 2 4 2 2" xfId="43647" xr:uid="{00000000-0005-0000-0000-00007FAA0000}"/>
    <cellStyle name="强调文字颜色 4 2 4 2 3" xfId="43648" xr:uid="{00000000-0005-0000-0000-000080AA0000}"/>
    <cellStyle name="强调文字颜色 4 2 4 2 3 2" xfId="43649" xr:uid="{00000000-0005-0000-0000-000081AA0000}"/>
    <cellStyle name="强调文字颜色 4 2 4 2 3 2 2" xfId="43650" xr:uid="{00000000-0005-0000-0000-000082AA0000}"/>
    <cellStyle name="强调文字颜色 4 2 4 2 4" xfId="43651" xr:uid="{00000000-0005-0000-0000-000083AA0000}"/>
    <cellStyle name="强调文字颜色 4 2 4 2 4 2" xfId="43652" xr:uid="{00000000-0005-0000-0000-000084AA0000}"/>
    <cellStyle name="强调文字颜色 4 2 4 3" xfId="43653" xr:uid="{00000000-0005-0000-0000-000085AA0000}"/>
    <cellStyle name="强调文字颜色 4 2 4 3 2" xfId="43654" xr:uid="{00000000-0005-0000-0000-000086AA0000}"/>
    <cellStyle name="强调文字颜色 4 2 4 3 2 2" xfId="43655" xr:uid="{00000000-0005-0000-0000-000087AA0000}"/>
    <cellStyle name="强调文字颜色 4 2 4 3 2 2 2" xfId="43656" xr:uid="{00000000-0005-0000-0000-000088AA0000}"/>
    <cellStyle name="强调文字颜色 4 2 4 3 3" xfId="43657" xr:uid="{00000000-0005-0000-0000-000089AA0000}"/>
    <cellStyle name="强调文字颜色 4 2 4 3 3 2" xfId="43658" xr:uid="{00000000-0005-0000-0000-00008AAA0000}"/>
    <cellStyle name="强调文字颜色 4 2 4 4" xfId="43659" xr:uid="{00000000-0005-0000-0000-00008BAA0000}"/>
    <cellStyle name="强调文字颜色 4 2 4 5" xfId="43660" xr:uid="{00000000-0005-0000-0000-00008CAA0000}"/>
    <cellStyle name="强调文字颜色 4 2 4 6" xfId="43661" xr:uid="{00000000-0005-0000-0000-00008DAA0000}"/>
    <cellStyle name="强调文字颜色 4 2 5" xfId="43662" xr:uid="{00000000-0005-0000-0000-00008EAA0000}"/>
    <cellStyle name="强调文字颜色 4 2 5 2" xfId="43663" xr:uid="{00000000-0005-0000-0000-00008FAA0000}"/>
    <cellStyle name="强调文字颜色 4 2 5 2 2" xfId="43664" xr:uid="{00000000-0005-0000-0000-000090AA0000}"/>
    <cellStyle name="强调文字颜色 4 2 5 2 3" xfId="43665" xr:uid="{00000000-0005-0000-0000-000091AA0000}"/>
    <cellStyle name="强调文字颜色 4 2 5 2 3 2" xfId="43666" xr:uid="{00000000-0005-0000-0000-000092AA0000}"/>
    <cellStyle name="强调文字颜色 4 2 5 2 3 2 2" xfId="43667" xr:uid="{00000000-0005-0000-0000-000093AA0000}"/>
    <cellStyle name="强调文字颜色 4 2 5 2 4" xfId="43668" xr:uid="{00000000-0005-0000-0000-000094AA0000}"/>
    <cellStyle name="强调文字颜色 4 2 5 2 4 2" xfId="43669" xr:uid="{00000000-0005-0000-0000-000095AA0000}"/>
    <cellStyle name="强调文字颜色 4 2 5 3" xfId="43670" xr:uid="{00000000-0005-0000-0000-000096AA0000}"/>
    <cellStyle name="强调文字颜色 4 2 5 4" xfId="43671" xr:uid="{00000000-0005-0000-0000-000097AA0000}"/>
    <cellStyle name="强调文字颜色 4 2 5 5" xfId="43672" xr:uid="{00000000-0005-0000-0000-000098AA0000}"/>
    <cellStyle name="强调文字颜色 4 2 5 6" xfId="43673" xr:uid="{00000000-0005-0000-0000-000099AA0000}"/>
    <cellStyle name="强调文字颜色 4 2 6" xfId="43674" xr:uid="{00000000-0005-0000-0000-00009AAA0000}"/>
    <cellStyle name="强调文字颜色 4 2 6 2" xfId="43675" xr:uid="{00000000-0005-0000-0000-00009BAA0000}"/>
    <cellStyle name="强调文字颜色 4 2 6 2 2" xfId="43676" xr:uid="{00000000-0005-0000-0000-00009CAA0000}"/>
    <cellStyle name="强调文字颜色 4 2 6 2 2 2" xfId="43677" xr:uid="{00000000-0005-0000-0000-00009DAA0000}"/>
    <cellStyle name="强调文字颜色 4 2 6 2 2 2 2" xfId="43678" xr:uid="{00000000-0005-0000-0000-00009EAA0000}"/>
    <cellStyle name="强调文字颜色 4 2 6 2 3" xfId="43679" xr:uid="{00000000-0005-0000-0000-00009FAA0000}"/>
    <cellStyle name="强调文字颜色 4 2 6 2 3 2" xfId="43680" xr:uid="{00000000-0005-0000-0000-0000A0AA0000}"/>
    <cellStyle name="强调文字颜色 4 2 6 3" xfId="43681" xr:uid="{00000000-0005-0000-0000-0000A1AA0000}"/>
    <cellStyle name="强调文字颜色 4 2 6 3 2" xfId="43682" xr:uid="{00000000-0005-0000-0000-0000A2AA0000}"/>
    <cellStyle name="强调文字颜色 4 2 6 3 2 2" xfId="43683" xr:uid="{00000000-0005-0000-0000-0000A3AA0000}"/>
    <cellStyle name="强调文字颜色 4 2 6 4" xfId="43684" xr:uid="{00000000-0005-0000-0000-0000A4AA0000}"/>
    <cellStyle name="强调文字颜色 4 2 6 4 2" xfId="43685" xr:uid="{00000000-0005-0000-0000-0000A5AA0000}"/>
    <cellStyle name="强调文字颜色 4 2 7" xfId="43686" xr:uid="{00000000-0005-0000-0000-0000A6AA0000}"/>
    <cellStyle name="强调文字颜色 4 2 7 2" xfId="43687" xr:uid="{00000000-0005-0000-0000-0000A7AA0000}"/>
    <cellStyle name="强调文字颜色 4 2 7 2 2" xfId="43688" xr:uid="{00000000-0005-0000-0000-0000A8AA0000}"/>
    <cellStyle name="强调文字颜色 4 2 7 2 2 2" xfId="43689" xr:uid="{00000000-0005-0000-0000-0000A9AA0000}"/>
    <cellStyle name="强调文字颜色 4 2 7 2 2 2 2" xfId="43690" xr:uid="{00000000-0005-0000-0000-0000AAAA0000}"/>
    <cellStyle name="强调文字颜色 4 2 7 2 3" xfId="43691" xr:uid="{00000000-0005-0000-0000-0000ABAA0000}"/>
    <cellStyle name="强调文字颜色 4 2 7 2 3 2" xfId="43692" xr:uid="{00000000-0005-0000-0000-0000ACAA0000}"/>
    <cellStyle name="强调文字颜色 4 2 7 3" xfId="43693" xr:uid="{00000000-0005-0000-0000-0000ADAA0000}"/>
    <cellStyle name="强调文字颜色 4 2 7 3 2" xfId="43694" xr:uid="{00000000-0005-0000-0000-0000AEAA0000}"/>
    <cellStyle name="强调文字颜色 4 2 7 3 2 2" xfId="43695" xr:uid="{00000000-0005-0000-0000-0000AFAA0000}"/>
    <cellStyle name="强调文字颜色 4 2 7 4" xfId="43696" xr:uid="{00000000-0005-0000-0000-0000B0AA0000}"/>
    <cellStyle name="强调文字颜色 4 2 7 4 2" xfId="43697" xr:uid="{00000000-0005-0000-0000-0000B1AA0000}"/>
    <cellStyle name="强调文字颜色 4 2 8" xfId="43698" xr:uid="{00000000-0005-0000-0000-0000B2AA0000}"/>
    <cellStyle name="强调文字颜色 4 2 8 2" xfId="43699" xr:uid="{00000000-0005-0000-0000-0000B3AA0000}"/>
    <cellStyle name="强调文字颜色 4 2 8 2 2" xfId="43700" xr:uid="{00000000-0005-0000-0000-0000B4AA0000}"/>
    <cellStyle name="强调文字颜色 4 2 8 2 2 2" xfId="43701" xr:uid="{00000000-0005-0000-0000-0000B5AA0000}"/>
    <cellStyle name="强调文字颜色 4 2 8 2 2 2 2" xfId="43702" xr:uid="{00000000-0005-0000-0000-0000B6AA0000}"/>
    <cellStyle name="强调文字颜色 4 2 8 2 3" xfId="43703" xr:uid="{00000000-0005-0000-0000-0000B7AA0000}"/>
    <cellStyle name="强调文字颜色 4 2 8 2 3 2" xfId="43704" xr:uid="{00000000-0005-0000-0000-0000B8AA0000}"/>
    <cellStyle name="强调文字颜色 4 2 8 3" xfId="43705" xr:uid="{00000000-0005-0000-0000-0000B9AA0000}"/>
    <cellStyle name="强调文字颜色 4 2 8 3 2" xfId="43706" xr:uid="{00000000-0005-0000-0000-0000BAAA0000}"/>
    <cellStyle name="强调文字颜色 4 2 8 3 2 2" xfId="43707" xr:uid="{00000000-0005-0000-0000-0000BBAA0000}"/>
    <cellStyle name="强调文字颜色 4 2 8 4" xfId="43708" xr:uid="{00000000-0005-0000-0000-0000BCAA0000}"/>
    <cellStyle name="强调文字颜色 4 2 8 4 2" xfId="43709" xr:uid="{00000000-0005-0000-0000-0000BDAA0000}"/>
    <cellStyle name="强调文字颜色 4 2 9" xfId="43710" xr:uid="{00000000-0005-0000-0000-0000BEAA0000}"/>
    <cellStyle name="强调文字颜色 4 2 9 2" xfId="43711" xr:uid="{00000000-0005-0000-0000-0000BFAA0000}"/>
    <cellStyle name="强调文字颜色 4 2 9 2 2" xfId="43712" xr:uid="{00000000-0005-0000-0000-0000C0AA0000}"/>
    <cellStyle name="强调文字颜色 4 2 9 2 2 2" xfId="43713" xr:uid="{00000000-0005-0000-0000-0000C1AA0000}"/>
    <cellStyle name="强调文字颜色 4 2 9 3" xfId="43714" xr:uid="{00000000-0005-0000-0000-0000C2AA0000}"/>
    <cellStyle name="强调文字颜色 4 2 9 3 2" xfId="43715" xr:uid="{00000000-0005-0000-0000-0000C3AA0000}"/>
    <cellStyle name="强调文字颜色 4 3" xfId="43716" xr:uid="{00000000-0005-0000-0000-0000C4AA0000}"/>
    <cellStyle name="强调文字颜色 4 3 2" xfId="43717" xr:uid="{00000000-0005-0000-0000-0000C5AA0000}"/>
    <cellStyle name="强调文字颜色 4 3 2 2" xfId="43718" xr:uid="{00000000-0005-0000-0000-0000C6AA0000}"/>
    <cellStyle name="强调文字颜色 4 3 2 2 2" xfId="43719" xr:uid="{00000000-0005-0000-0000-0000C7AA0000}"/>
    <cellStyle name="强调文字颜色 4 3 2 2 2 2" xfId="43720" xr:uid="{00000000-0005-0000-0000-0000C8AA0000}"/>
    <cellStyle name="强调文字颜色 4 3 2 2 2 3" xfId="43721" xr:uid="{00000000-0005-0000-0000-0000C9AA0000}"/>
    <cellStyle name="强调文字颜色 4 3 2 2 2 3 2" xfId="43722" xr:uid="{00000000-0005-0000-0000-0000CAAA0000}"/>
    <cellStyle name="强调文字颜色 4 3 2 2 2 3 2 2" xfId="43723" xr:uid="{00000000-0005-0000-0000-0000CBAA0000}"/>
    <cellStyle name="强调文字颜色 4 3 2 2 2 4" xfId="43724" xr:uid="{00000000-0005-0000-0000-0000CCAA0000}"/>
    <cellStyle name="强调文字颜色 4 3 2 2 2 4 2" xfId="43725" xr:uid="{00000000-0005-0000-0000-0000CDAA0000}"/>
    <cellStyle name="强调文字颜色 4 3 2 2 3" xfId="43726" xr:uid="{00000000-0005-0000-0000-0000CEAA0000}"/>
    <cellStyle name="强调文字颜色 4 3 2 2 3 2" xfId="43727" xr:uid="{00000000-0005-0000-0000-0000CFAA0000}"/>
    <cellStyle name="强调文字颜色 4 3 2 2 3 2 2" xfId="43728" xr:uid="{00000000-0005-0000-0000-0000D0AA0000}"/>
    <cellStyle name="强调文字颜色 4 3 2 2 3 2 2 2" xfId="43729" xr:uid="{00000000-0005-0000-0000-0000D1AA0000}"/>
    <cellStyle name="强调文字颜色 4 3 2 2 3 3" xfId="43730" xr:uid="{00000000-0005-0000-0000-0000D2AA0000}"/>
    <cellStyle name="强调文字颜色 4 3 2 2 3 3 2" xfId="43731" xr:uid="{00000000-0005-0000-0000-0000D3AA0000}"/>
    <cellStyle name="强调文字颜色 4 3 2 2 4" xfId="43732" xr:uid="{00000000-0005-0000-0000-0000D4AA0000}"/>
    <cellStyle name="强调文字颜色 4 3 2 2 5" xfId="43733" xr:uid="{00000000-0005-0000-0000-0000D5AA0000}"/>
    <cellStyle name="强调文字颜色 4 3 2 2 6" xfId="43734" xr:uid="{00000000-0005-0000-0000-0000D6AA0000}"/>
    <cellStyle name="强调文字颜色 4 3 2 3" xfId="43735" xr:uid="{00000000-0005-0000-0000-0000D7AA0000}"/>
    <cellStyle name="强调文字颜色 4 3 2 3 2" xfId="43736" xr:uid="{00000000-0005-0000-0000-0000D8AA0000}"/>
    <cellStyle name="强调文字颜色 4 3 2 3 3" xfId="43737" xr:uid="{00000000-0005-0000-0000-0000D9AA0000}"/>
    <cellStyle name="强调文字颜色 4 3 2 3 3 2" xfId="43738" xr:uid="{00000000-0005-0000-0000-0000DAAA0000}"/>
    <cellStyle name="强调文字颜色 4 3 2 3 3 2 2" xfId="43739" xr:uid="{00000000-0005-0000-0000-0000DBAA0000}"/>
    <cellStyle name="强调文字颜色 4 3 2 3 4" xfId="43740" xr:uid="{00000000-0005-0000-0000-0000DCAA0000}"/>
    <cellStyle name="强调文字颜色 4 3 2 3 4 2" xfId="43741" xr:uid="{00000000-0005-0000-0000-0000DDAA0000}"/>
    <cellStyle name="强调文字颜色 4 3 2 4" xfId="43742" xr:uid="{00000000-0005-0000-0000-0000DEAA0000}"/>
    <cellStyle name="强调文字颜色 4 3 2 4 2" xfId="43743" xr:uid="{00000000-0005-0000-0000-0000DFAA0000}"/>
    <cellStyle name="强调文字颜色 4 3 2 4 2 2" xfId="43744" xr:uid="{00000000-0005-0000-0000-0000E0AA0000}"/>
    <cellStyle name="强调文字颜色 4 3 2 4 2 2 2" xfId="43745" xr:uid="{00000000-0005-0000-0000-0000E1AA0000}"/>
    <cellStyle name="强调文字颜色 4 3 2 4 3" xfId="43746" xr:uid="{00000000-0005-0000-0000-0000E2AA0000}"/>
    <cellStyle name="强调文字颜色 4 3 2 4 3 2" xfId="43747" xr:uid="{00000000-0005-0000-0000-0000E3AA0000}"/>
    <cellStyle name="强调文字颜色 4 3 2 5" xfId="43748" xr:uid="{00000000-0005-0000-0000-0000E4AA0000}"/>
    <cellStyle name="强调文字颜色 4 3 2 6" xfId="43749" xr:uid="{00000000-0005-0000-0000-0000E5AA0000}"/>
    <cellStyle name="强调文字颜色 4 3 2 7" xfId="43750" xr:uid="{00000000-0005-0000-0000-0000E6AA0000}"/>
    <cellStyle name="强调文字颜色 4 3 3" xfId="43751" xr:uid="{00000000-0005-0000-0000-0000E7AA0000}"/>
    <cellStyle name="强调文字颜色 4 3 3 2" xfId="43752" xr:uid="{00000000-0005-0000-0000-0000E8AA0000}"/>
    <cellStyle name="强调文字颜色 4 3 3 2 2" xfId="43753" xr:uid="{00000000-0005-0000-0000-0000E9AA0000}"/>
    <cellStyle name="强调文字颜色 4 3 3 2 3" xfId="43754" xr:uid="{00000000-0005-0000-0000-0000EAAA0000}"/>
    <cellStyle name="强调文字颜色 4 3 3 2 3 2" xfId="43755" xr:uid="{00000000-0005-0000-0000-0000EBAA0000}"/>
    <cellStyle name="强调文字颜色 4 3 3 2 3 2 2" xfId="43756" xr:uid="{00000000-0005-0000-0000-0000ECAA0000}"/>
    <cellStyle name="强调文字颜色 4 3 3 2 4" xfId="43757" xr:uid="{00000000-0005-0000-0000-0000EDAA0000}"/>
    <cellStyle name="强调文字颜色 4 3 3 2 4 2" xfId="43758" xr:uid="{00000000-0005-0000-0000-0000EEAA0000}"/>
    <cellStyle name="强调文字颜色 4 3 3 3" xfId="43759" xr:uid="{00000000-0005-0000-0000-0000EFAA0000}"/>
    <cellStyle name="强调文字颜色 4 3 3 3 2" xfId="43760" xr:uid="{00000000-0005-0000-0000-0000F0AA0000}"/>
    <cellStyle name="强调文字颜色 4 3 3 3 2 2" xfId="43761" xr:uid="{00000000-0005-0000-0000-0000F1AA0000}"/>
    <cellStyle name="强调文字颜色 4 3 3 3 2 2 2" xfId="43762" xr:uid="{00000000-0005-0000-0000-0000F2AA0000}"/>
    <cellStyle name="强调文字颜色 4 3 3 3 3" xfId="43763" xr:uid="{00000000-0005-0000-0000-0000F3AA0000}"/>
    <cellStyle name="强调文字颜色 4 3 3 3 3 2" xfId="43764" xr:uid="{00000000-0005-0000-0000-0000F4AA0000}"/>
    <cellStyle name="强调文字颜色 4 3 3 4" xfId="43765" xr:uid="{00000000-0005-0000-0000-0000F5AA0000}"/>
    <cellStyle name="强调文字颜色 4 3 3 5" xfId="43766" xr:uid="{00000000-0005-0000-0000-0000F6AA0000}"/>
    <cellStyle name="强调文字颜色 4 3 3 6" xfId="43767" xr:uid="{00000000-0005-0000-0000-0000F7AA0000}"/>
    <cellStyle name="强调文字颜色 4 3 4" xfId="43768" xr:uid="{00000000-0005-0000-0000-0000F8AA0000}"/>
    <cellStyle name="强调文字颜色 4 3 4 2" xfId="43769" xr:uid="{00000000-0005-0000-0000-0000F9AA0000}"/>
    <cellStyle name="强调文字颜色 4 3 4 2 2" xfId="43770" xr:uid="{00000000-0005-0000-0000-0000FAAA0000}"/>
    <cellStyle name="强调文字颜色 4 3 4 2 3" xfId="43771" xr:uid="{00000000-0005-0000-0000-0000FBAA0000}"/>
    <cellStyle name="强调文字颜色 4 3 4 2 3 2" xfId="43772" xr:uid="{00000000-0005-0000-0000-0000FCAA0000}"/>
    <cellStyle name="强调文字颜色 4 3 4 2 3 2 2" xfId="43773" xr:uid="{00000000-0005-0000-0000-0000FDAA0000}"/>
    <cellStyle name="强调文字颜色 4 3 4 2 4" xfId="43774" xr:uid="{00000000-0005-0000-0000-0000FEAA0000}"/>
    <cellStyle name="强调文字颜色 4 3 4 2 4 2" xfId="43775" xr:uid="{00000000-0005-0000-0000-0000FFAA0000}"/>
    <cellStyle name="强调文字颜色 4 3 4 3" xfId="43776" xr:uid="{00000000-0005-0000-0000-000000AB0000}"/>
    <cellStyle name="强调文字颜色 4 3 4 4" xfId="43777" xr:uid="{00000000-0005-0000-0000-000001AB0000}"/>
    <cellStyle name="强调文字颜色 4 3 4 5" xfId="43778" xr:uid="{00000000-0005-0000-0000-000002AB0000}"/>
    <cellStyle name="强调文字颜色 4 3 4 6" xfId="43779" xr:uid="{00000000-0005-0000-0000-000003AB0000}"/>
    <cellStyle name="强调文字颜色 4 3 5" xfId="43780" xr:uid="{00000000-0005-0000-0000-000004AB0000}"/>
    <cellStyle name="强调文字颜色 4 3 5 2" xfId="43781" xr:uid="{00000000-0005-0000-0000-000005AB0000}"/>
    <cellStyle name="强调文字颜色 4 3 5 2 2" xfId="43782" xr:uid="{00000000-0005-0000-0000-000006AB0000}"/>
    <cellStyle name="强调文字颜色 4 3 5 2 2 2" xfId="43783" xr:uid="{00000000-0005-0000-0000-000007AB0000}"/>
    <cellStyle name="强调文字颜色 4 3 5 2 2 2 2" xfId="43784" xr:uid="{00000000-0005-0000-0000-000008AB0000}"/>
    <cellStyle name="强调文字颜色 4 3 5 2 3" xfId="43785" xr:uid="{00000000-0005-0000-0000-000009AB0000}"/>
    <cellStyle name="强调文字颜色 4 3 5 2 3 2" xfId="43786" xr:uid="{00000000-0005-0000-0000-00000AAB0000}"/>
    <cellStyle name="强调文字颜色 4 3 5 3" xfId="43787" xr:uid="{00000000-0005-0000-0000-00000BAB0000}"/>
    <cellStyle name="强调文字颜色 4 3 5 3 2" xfId="43788" xr:uid="{00000000-0005-0000-0000-00000CAB0000}"/>
    <cellStyle name="强调文字颜色 4 3 5 3 2 2" xfId="43789" xr:uid="{00000000-0005-0000-0000-00000DAB0000}"/>
    <cellStyle name="强调文字颜色 4 3 5 4" xfId="43790" xr:uid="{00000000-0005-0000-0000-00000EAB0000}"/>
    <cellStyle name="强调文字颜色 4 3 5 4 2" xfId="43791" xr:uid="{00000000-0005-0000-0000-00000FAB0000}"/>
    <cellStyle name="强调文字颜色 4 3 6" xfId="43792" xr:uid="{00000000-0005-0000-0000-000010AB0000}"/>
    <cellStyle name="强调文字颜色 4 3 6 2" xfId="43793" xr:uid="{00000000-0005-0000-0000-000011AB0000}"/>
    <cellStyle name="强调文字颜色 4 3 6 2 2" xfId="43794" xr:uid="{00000000-0005-0000-0000-000012AB0000}"/>
    <cellStyle name="强调文字颜色 4 3 6 2 2 2" xfId="43795" xr:uid="{00000000-0005-0000-0000-000013AB0000}"/>
    <cellStyle name="强调文字颜色 4 3 6 3" xfId="43796" xr:uid="{00000000-0005-0000-0000-000014AB0000}"/>
    <cellStyle name="强调文字颜色 4 3 6 3 2" xfId="43797" xr:uid="{00000000-0005-0000-0000-000015AB0000}"/>
    <cellStyle name="强调文字颜色 4 3 7" xfId="43798" xr:uid="{00000000-0005-0000-0000-000016AB0000}"/>
    <cellStyle name="强调文字颜色 4 3 8" xfId="43799" xr:uid="{00000000-0005-0000-0000-000017AB0000}"/>
    <cellStyle name="强调文字颜色 5 2" xfId="43800" xr:uid="{00000000-0005-0000-0000-000018AB0000}"/>
    <cellStyle name="强调文字颜色 5 2 10" xfId="43801" xr:uid="{00000000-0005-0000-0000-000019AB0000}"/>
    <cellStyle name="强调文字颜色 5 2 11" xfId="43802" xr:uid="{00000000-0005-0000-0000-00001AAB0000}"/>
    <cellStyle name="强调文字颜色 5 2 2" xfId="43803" xr:uid="{00000000-0005-0000-0000-00001BAB0000}"/>
    <cellStyle name="强调文字颜色 5 2 2 10" xfId="43804" xr:uid="{00000000-0005-0000-0000-00001CAB0000}"/>
    <cellStyle name="强调文字颜色 5 2 2 11" xfId="43805" xr:uid="{00000000-0005-0000-0000-00001DAB0000}"/>
    <cellStyle name="强调文字颜色 5 2 2 2" xfId="43806" xr:uid="{00000000-0005-0000-0000-00001EAB0000}"/>
    <cellStyle name="强调文字颜色 5 2 2 2 2" xfId="43807" xr:uid="{00000000-0005-0000-0000-00001FAB0000}"/>
    <cellStyle name="强调文字颜色 5 2 2 2 2 2" xfId="43808" xr:uid="{00000000-0005-0000-0000-000020AB0000}"/>
    <cellStyle name="强调文字颜色 5 2 2 2 2 2 2" xfId="43809" xr:uid="{00000000-0005-0000-0000-000021AB0000}"/>
    <cellStyle name="强调文字颜色 5 2 2 2 2 2 3" xfId="43810" xr:uid="{00000000-0005-0000-0000-000022AB0000}"/>
    <cellStyle name="强调文字颜色 5 2 2 2 2 2 3 2" xfId="43811" xr:uid="{00000000-0005-0000-0000-000023AB0000}"/>
    <cellStyle name="强调文字颜色 5 2 2 2 2 2 3 2 2" xfId="43812" xr:uid="{00000000-0005-0000-0000-000024AB0000}"/>
    <cellStyle name="强调文字颜色 5 2 2 2 2 2 4" xfId="43813" xr:uid="{00000000-0005-0000-0000-000025AB0000}"/>
    <cellStyle name="强调文字颜色 5 2 2 2 2 2 4 2" xfId="43814" xr:uid="{00000000-0005-0000-0000-000026AB0000}"/>
    <cellStyle name="强调文字颜色 5 2 2 2 2 3" xfId="43815" xr:uid="{00000000-0005-0000-0000-000027AB0000}"/>
    <cellStyle name="强调文字颜色 5 2 2 2 2 3 2" xfId="43816" xr:uid="{00000000-0005-0000-0000-000028AB0000}"/>
    <cellStyle name="强调文字颜色 5 2 2 2 2 3 2 2" xfId="43817" xr:uid="{00000000-0005-0000-0000-000029AB0000}"/>
    <cellStyle name="强调文字颜色 5 2 2 2 2 3 2 2 2" xfId="43818" xr:uid="{00000000-0005-0000-0000-00002AAB0000}"/>
    <cellStyle name="强调文字颜色 5 2 2 2 2 3 3" xfId="43819" xr:uid="{00000000-0005-0000-0000-00002BAB0000}"/>
    <cellStyle name="强调文字颜色 5 2 2 2 2 3 3 2" xfId="43820" xr:uid="{00000000-0005-0000-0000-00002CAB0000}"/>
    <cellStyle name="强调文字颜色 5 2 2 2 2 4" xfId="43821" xr:uid="{00000000-0005-0000-0000-00002DAB0000}"/>
    <cellStyle name="强调文字颜色 5 2 2 2 2 5" xfId="43822" xr:uid="{00000000-0005-0000-0000-00002EAB0000}"/>
    <cellStyle name="强调文字颜色 5 2 2 2 2 6" xfId="43823" xr:uid="{00000000-0005-0000-0000-00002FAB0000}"/>
    <cellStyle name="强调文字颜色 5 2 2 2 3" xfId="43824" xr:uid="{00000000-0005-0000-0000-000030AB0000}"/>
    <cellStyle name="强调文字颜色 5 2 2 2 3 2" xfId="43825" xr:uid="{00000000-0005-0000-0000-000031AB0000}"/>
    <cellStyle name="强调文字颜色 5 2 2 2 3 3" xfId="43826" xr:uid="{00000000-0005-0000-0000-000032AB0000}"/>
    <cellStyle name="强调文字颜色 5 2 2 2 3 3 2" xfId="43827" xr:uid="{00000000-0005-0000-0000-000033AB0000}"/>
    <cellStyle name="强调文字颜色 5 2 2 2 3 3 2 2" xfId="43828" xr:uid="{00000000-0005-0000-0000-000034AB0000}"/>
    <cellStyle name="强调文字颜色 5 2 2 2 3 4" xfId="43829" xr:uid="{00000000-0005-0000-0000-000035AB0000}"/>
    <cellStyle name="强调文字颜色 5 2 2 2 3 4 2" xfId="43830" xr:uid="{00000000-0005-0000-0000-000036AB0000}"/>
    <cellStyle name="强调文字颜色 5 2 2 2 4" xfId="43831" xr:uid="{00000000-0005-0000-0000-000037AB0000}"/>
    <cellStyle name="强调文字颜色 5 2 2 2 4 2" xfId="43832" xr:uid="{00000000-0005-0000-0000-000038AB0000}"/>
    <cellStyle name="强调文字颜色 5 2 2 2 4 2 2" xfId="43833" xr:uid="{00000000-0005-0000-0000-000039AB0000}"/>
    <cellStyle name="强调文字颜色 5 2 2 2 4 2 2 2" xfId="43834" xr:uid="{00000000-0005-0000-0000-00003AAB0000}"/>
    <cellStyle name="强调文字颜色 5 2 2 2 4 3" xfId="43835" xr:uid="{00000000-0005-0000-0000-00003BAB0000}"/>
    <cellStyle name="强调文字颜色 5 2 2 2 4 3 2" xfId="43836" xr:uid="{00000000-0005-0000-0000-00003CAB0000}"/>
    <cellStyle name="强调文字颜色 5 2 2 2 5" xfId="43837" xr:uid="{00000000-0005-0000-0000-00003DAB0000}"/>
    <cellStyle name="强调文字颜色 5 2 2 2 6" xfId="43838" xr:uid="{00000000-0005-0000-0000-00003EAB0000}"/>
    <cellStyle name="强调文字颜色 5 2 2 2 7" xfId="43839" xr:uid="{00000000-0005-0000-0000-00003FAB0000}"/>
    <cellStyle name="强调文字颜色 5 2 2 3" xfId="43840" xr:uid="{00000000-0005-0000-0000-000040AB0000}"/>
    <cellStyle name="强调文字颜色 5 2 2 3 2" xfId="43841" xr:uid="{00000000-0005-0000-0000-000041AB0000}"/>
    <cellStyle name="强调文字颜色 5 2 2 3 2 2" xfId="43842" xr:uid="{00000000-0005-0000-0000-000042AB0000}"/>
    <cellStyle name="强调文字颜色 5 2 2 3 2 3" xfId="43843" xr:uid="{00000000-0005-0000-0000-000043AB0000}"/>
    <cellStyle name="强调文字颜色 5 2 2 3 2 3 2" xfId="43844" xr:uid="{00000000-0005-0000-0000-000044AB0000}"/>
    <cellStyle name="强调文字颜色 5 2 2 3 2 3 2 2" xfId="43845" xr:uid="{00000000-0005-0000-0000-000045AB0000}"/>
    <cellStyle name="强调文字颜色 5 2 2 3 2 4" xfId="43846" xr:uid="{00000000-0005-0000-0000-000046AB0000}"/>
    <cellStyle name="强调文字颜色 5 2 2 3 2 4 2" xfId="43847" xr:uid="{00000000-0005-0000-0000-000047AB0000}"/>
    <cellStyle name="强调文字颜色 5 2 2 3 3" xfId="43848" xr:uid="{00000000-0005-0000-0000-000048AB0000}"/>
    <cellStyle name="强调文字颜色 5 2 2 3 3 2" xfId="43849" xr:uid="{00000000-0005-0000-0000-000049AB0000}"/>
    <cellStyle name="强调文字颜色 5 2 2 3 3 2 2" xfId="43850" xr:uid="{00000000-0005-0000-0000-00004AAB0000}"/>
    <cellStyle name="强调文字颜色 5 2 2 3 3 2 2 2" xfId="43851" xr:uid="{00000000-0005-0000-0000-00004BAB0000}"/>
    <cellStyle name="强调文字颜色 5 2 2 3 3 3" xfId="43852" xr:uid="{00000000-0005-0000-0000-00004CAB0000}"/>
    <cellStyle name="强调文字颜色 5 2 2 3 3 3 2" xfId="43853" xr:uid="{00000000-0005-0000-0000-00004DAB0000}"/>
    <cellStyle name="强调文字颜色 5 2 2 3 4" xfId="43854" xr:uid="{00000000-0005-0000-0000-00004EAB0000}"/>
    <cellStyle name="强调文字颜色 5 2 2 3 5" xfId="43855" xr:uid="{00000000-0005-0000-0000-00004FAB0000}"/>
    <cellStyle name="强调文字颜色 5 2 2 3 6" xfId="43856" xr:uid="{00000000-0005-0000-0000-000050AB0000}"/>
    <cellStyle name="强调文字颜色 5 2 2 4" xfId="43857" xr:uid="{00000000-0005-0000-0000-000051AB0000}"/>
    <cellStyle name="强调文字颜色 5 2 2 4 2" xfId="43858" xr:uid="{00000000-0005-0000-0000-000052AB0000}"/>
    <cellStyle name="强调文字颜色 5 2 2 4 2 2" xfId="43859" xr:uid="{00000000-0005-0000-0000-000053AB0000}"/>
    <cellStyle name="强调文字颜色 5 2 2 4 2 3" xfId="43860" xr:uid="{00000000-0005-0000-0000-000054AB0000}"/>
    <cellStyle name="强调文字颜色 5 2 2 4 2 3 2" xfId="43861" xr:uid="{00000000-0005-0000-0000-000055AB0000}"/>
    <cellStyle name="强调文字颜色 5 2 2 4 2 3 2 2" xfId="43862" xr:uid="{00000000-0005-0000-0000-000056AB0000}"/>
    <cellStyle name="强调文字颜色 5 2 2 4 2 4" xfId="43863" xr:uid="{00000000-0005-0000-0000-000057AB0000}"/>
    <cellStyle name="强调文字颜色 5 2 2 4 2 4 2" xfId="43864" xr:uid="{00000000-0005-0000-0000-000058AB0000}"/>
    <cellStyle name="强调文字颜色 5 2 2 4 3" xfId="43865" xr:uid="{00000000-0005-0000-0000-000059AB0000}"/>
    <cellStyle name="强调文字颜色 5 2 2 4 4" xfId="43866" xr:uid="{00000000-0005-0000-0000-00005AAB0000}"/>
    <cellStyle name="强调文字颜色 5 2 2 4 5" xfId="43867" xr:uid="{00000000-0005-0000-0000-00005BAB0000}"/>
    <cellStyle name="强调文字颜色 5 2 2 4 6" xfId="43868" xr:uid="{00000000-0005-0000-0000-00005CAB0000}"/>
    <cellStyle name="强调文字颜色 5 2 2 5" xfId="43869" xr:uid="{00000000-0005-0000-0000-00005DAB0000}"/>
    <cellStyle name="强调文字颜色 5 2 2 5 2" xfId="43870" xr:uid="{00000000-0005-0000-0000-00005EAB0000}"/>
    <cellStyle name="强调文字颜色 5 2 2 5 2 2" xfId="43871" xr:uid="{00000000-0005-0000-0000-00005FAB0000}"/>
    <cellStyle name="强调文字颜色 5 2 2 5 2 2 2" xfId="43872" xr:uid="{00000000-0005-0000-0000-000060AB0000}"/>
    <cellStyle name="强调文字颜色 5 2 2 5 2 2 2 2" xfId="43873" xr:uid="{00000000-0005-0000-0000-000061AB0000}"/>
    <cellStyle name="强调文字颜色 5 2 2 5 2 3" xfId="43874" xr:uid="{00000000-0005-0000-0000-000062AB0000}"/>
    <cellStyle name="强调文字颜色 5 2 2 5 2 3 2" xfId="43875" xr:uid="{00000000-0005-0000-0000-000063AB0000}"/>
    <cellStyle name="强调文字颜色 5 2 2 5 3" xfId="43876" xr:uid="{00000000-0005-0000-0000-000064AB0000}"/>
    <cellStyle name="强调文字颜色 5 2 2 5 3 2" xfId="43877" xr:uid="{00000000-0005-0000-0000-000065AB0000}"/>
    <cellStyle name="强调文字颜色 5 2 2 5 3 2 2" xfId="43878" xr:uid="{00000000-0005-0000-0000-000066AB0000}"/>
    <cellStyle name="强调文字颜色 5 2 2 5 4" xfId="43879" xr:uid="{00000000-0005-0000-0000-000067AB0000}"/>
    <cellStyle name="强调文字颜色 5 2 2 5 4 2" xfId="43880" xr:uid="{00000000-0005-0000-0000-000068AB0000}"/>
    <cellStyle name="强调文字颜色 5 2 2 6" xfId="43881" xr:uid="{00000000-0005-0000-0000-000069AB0000}"/>
    <cellStyle name="强调文字颜色 5 2 2 6 2" xfId="43882" xr:uid="{00000000-0005-0000-0000-00006AAB0000}"/>
    <cellStyle name="强调文字颜色 5 2 2 6 2 2" xfId="43883" xr:uid="{00000000-0005-0000-0000-00006BAB0000}"/>
    <cellStyle name="强调文字颜色 5 2 2 6 2 2 2" xfId="43884" xr:uid="{00000000-0005-0000-0000-00006CAB0000}"/>
    <cellStyle name="强调文字颜色 5 2 2 6 2 2 2 2" xfId="43885" xr:uid="{00000000-0005-0000-0000-00006DAB0000}"/>
    <cellStyle name="强调文字颜色 5 2 2 6 2 3" xfId="43886" xr:uid="{00000000-0005-0000-0000-00006EAB0000}"/>
    <cellStyle name="强调文字颜色 5 2 2 6 2 3 2" xfId="43887" xr:uid="{00000000-0005-0000-0000-00006FAB0000}"/>
    <cellStyle name="强调文字颜色 5 2 2 6 3" xfId="43888" xr:uid="{00000000-0005-0000-0000-000070AB0000}"/>
    <cellStyle name="强调文字颜色 5 2 2 6 3 2" xfId="43889" xr:uid="{00000000-0005-0000-0000-000071AB0000}"/>
    <cellStyle name="强调文字颜色 5 2 2 6 3 2 2" xfId="43890" xr:uid="{00000000-0005-0000-0000-000072AB0000}"/>
    <cellStyle name="强调文字颜色 5 2 2 6 4" xfId="43891" xr:uid="{00000000-0005-0000-0000-000073AB0000}"/>
    <cellStyle name="强调文字颜色 5 2 2 6 4 2" xfId="43892" xr:uid="{00000000-0005-0000-0000-000074AB0000}"/>
    <cellStyle name="强调文字颜色 5 2 2 7" xfId="43893" xr:uid="{00000000-0005-0000-0000-000075AB0000}"/>
    <cellStyle name="强调文字颜色 5 2 2 7 2" xfId="43894" xr:uid="{00000000-0005-0000-0000-000076AB0000}"/>
    <cellStyle name="强调文字颜色 5 2 2 7 2 2" xfId="43895" xr:uid="{00000000-0005-0000-0000-000077AB0000}"/>
    <cellStyle name="强调文字颜色 5 2 2 7 2 2 2" xfId="43896" xr:uid="{00000000-0005-0000-0000-000078AB0000}"/>
    <cellStyle name="强调文字颜色 5 2 2 7 2 2 2 2" xfId="43897" xr:uid="{00000000-0005-0000-0000-000079AB0000}"/>
    <cellStyle name="强调文字颜色 5 2 2 7 2 3" xfId="43898" xr:uid="{00000000-0005-0000-0000-00007AAB0000}"/>
    <cellStyle name="强调文字颜色 5 2 2 7 2 3 2" xfId="43899" xr:uid="{00000000-0005-0000-0000-00007BAB0000}"/>
    <cellStyle name="强调文字颜色 5 2 2 7 3" xfId="43900" xr:uid="{00000000-0005-0000-0000-00007CAB0000}"/>
    <cellStyle name="强调文字颜色 5 2 2 7 3 2" xfId="43901" xr:uid="{00000000-0005-0000-0000-00007DAB0000}"/>
    <cellStyle name="强调文字颜色 5 2 2 7 3 2 2" xfId="43902" xr:uid="{00000000-0005-0000-0000-00007EAB0000}"/>
    <cellStyle name="强调文字颜色 5 2 2 7 4" xfId="43903" xr:uid="{00000000-0005-0000-0000-00007FAB0000}"/>
    <cellStyle name="强调文字颜色 5 2 2 7 4 2" xfId="43904" xr:uid="{00000000-0005-0000-0000-000080AB0000}"/>
    <cellStyle name="强调文字颜色 5 2 2 8" xfId="43905" xr:uid="{00000000-0005-0000-0000-000081AB0000}"/>
    <cellStyle name="强调文字颜色 5 2 2 8 2" xfId="43906" xr:uid="{00000000-0005-0000-0000-000082AB0000}"/>
    <cellStyle name="强调文字颜色 5 2 2 8 2 2" xfId="43907" xr:uid="{00000000-0005-0000-0000-000083AB0000}"/>
    <cellStyle name="强调文字颜色 5 2 2 8 2 2 2" xfId="43908" xr:uid="{00000000-0005-0000-0000-000084AB0000}"/>
    <cellStyle name="强调文字颜色 5 2 2 8 3" xfId="43909" xr:uid="{00000000-0005-0000-0000-000085AB0000}"/>
    <cellStyle name="强调文字颜色 5 2 2 8 3 2" xfId="43910" xr:uid="{00000000-0005-0000-0000-000086AB0000}"/>
    <cellStyle name="强调文字颜色 5 2 2 9" xfId="43911" xr:uid="{00000000-0005-0000-0000-000087AB0000}"/>
    <cellStyle name="强调文字颜色 5 2 2 9 2" xfId="43912" xr:uid="{00000000-0005-0000-0000-000088AB0000}"/>
    <cellStyle name="强调文字颜色 5 2 2 9 2 2" xfId="43913" xr:uid="{00000000-0005-0000-0000-000089AB0000}"/>
    <cellStyle name="强调文字颜色 5 2 2 9 2 2 2" xfId="43914" xr:uid="{00000000-0005-0000-0000-00008AAB0000}"/>
    <cellStyle name="强调文字颜色 5 2 2 9 3" xfId="43915" xr:uid="{00000000-0005-0000-0000-00008BAB0000}"/>
    <cellStyle name="强调文字颜色 5 2 2 9 3 2" xfId="43916" xr:uid="{00000000-0005-0000-0000-00008CAB0000}"/>
    <cellStyle name="强调文字颜色 5 2 3" xfId="43917" xr:uid="{00000000-0005-0000-0000-00008DAB0000}"/>
    <cellStyle name="强调文字颜色 5 2 3 2" xfId="43918" xr:uid="{00000000-0005-0000-0000-00008EAB0000}"/>
    <cellStyle name="强调文字颜色 5 2 3 2 2" xfId="43919" xr:uid="{00000000-0005-0000-0000-00008FAB0000}"/>
    <cellStyle name="强调文字颜色 5 2 3 2 2 2" xfId="43920" xr:uid="{00000000-0005-0000-0000-000090AB0000}"/>
    <cellStyle name="强调文字颜色 5 2 3 2 2 2 2" xfId="43921" xr:uid="{00000000-0005-0000-0000-000091AB0000}"/>
    <cellStyle name="强调文字颜色 5 2 3 2 2 2 3" xfId="43922" xr:uid="{00000000-0005-0000-0000-000092AB0000}"/>
    <cellStyle name="强调文字颜色 5 2 3 2 2 2 3 2" xfId="43923" xr:uid="{00000000-0005-0000-0000-000093AB0000}"/>
    <cellStyle name="强调文字颜色 5 2 3 2 2 2 3 2 2" xfId="43924" xr:uid="{00000000-0005-0000-0000-000094AB0000}"/>
    <cellStyle name="强调文字颜色 5 2 3 2 2 2 4" xfId="43925" xr:uid="{00000000-0005-0000-0000-000095AB0000}"/>
    <cellStyle name="强调文字颜色 5 2 3 2 2 2 4 2" xfId="43926" xr:uid="{00000000-0005-0000-0000-000096AB0000}"/>
    <cellStyle name="强调文字颜色 5 2 3 2 2 3" xfId="43927" xr:uid="{00000000-0005-0000-0000-000097AB0000}"/>
    <cellStyle name="强调文字颜色 5 2 3 2 2 3 2" xfId="43928" xr:uid="{00000000-0005-0000-0000-000098AB0000}"/>
    <cellStyle name="强调文字颜色 5 2 3 2 2 3 2 2" xfId="43929" xr:uid="{00000000-0005-0000-0000-000099AB0000}"/>
    <cellStyle name="强调文字颜色 5 2 3 2 2 3 2 2 2" xfId="43930" xr:uid="{00000000-0005-0000-0000-00009AAB0000}"/>
    <cellStyle name="强调文字颜色 5 2 3 2 2 3 3" xfId="43931" xr:uid="{00000000-0005-0000-0000-00009BAB0000}"/>
    <cellStyle name="强调文字颜色 5 2 3 2 2 3 3 2" xfId="43932" xr:uid="{00000000-0005-0000-0000-00009CAB0000}"/>
    <cellStyle name="强调文字颜色 5 2 3 2 2 4" xfId="43933" xr:uid="{00000000-0005-0000-0000-00009DAB0000}"/>
    <cellStyle name="强调文字颜色 5 2 3 2 2 5" xfId="43934" xr:uid="{00000000-0005-0000-0000-00009EAB0000}"/>
    <cellStyle name="强调文字颜色 5 2 3 2 2 6" xfId="43935" xr:uid="{00000000-0005-0000-0000-00009FAB0000}"/>
    <cellStyle name="强调文字颜色 5 2 3 2 3" xfId="43936" xr:uid="{00000000-0005-0000-0000-0000A0AB0000}"/>
    <cellStyle name="强调文字颜色 5 2 3 2 3 2" xfId="43937" xr:uid="{00000000-0005-0000-0000-0000A1AB0000}"/>
    <cellStyle name="强调文字颜色 5 2 3 2 3 3" xfId="43938" xr:uid="{00000000-0005-0000-0000-0000A2AB0000}"/>
    <cellStyle name="强调文字颜色 5 2 3 2 3 3 2" xfId="43939" xr:uid="{00000000-0005-0000-0000-0000A3AB0000}"/>
    <cellStyle name="强调文字颜色 5 2 3 2 3 3 2 2" xfId="43940" xr:uid="{00000000-0005-0000-0000-0000A4AB0000}"/>
    <cellStyle name="强调文字颜色 5 2 3 2 3 4" xfId="43941" xr:uid="{00000000-0005-0000-0000-0000A5AB0000}"/>
    <cellStyle name="强调文字颜色 5 2 3 2 3 4 2" xfId="43942" xr:uid="{00000000-0005-0000-0000-0000A6AB0000}"/>
    <cellStyle name="强调文字颜色 5 2 3 2 4" xfId="43943" xr:uid="{00000000-0005-0000-0000-0000A7AB0000}"/>
    <cellStyle name="强调文字颜色 5 2 3 2 4 2" xfId="43944" xr:uid="{00000000-0005-0000-0000-0000A8AB0000}"/>
    <cellStyle name="强调文字颜色 5 2 3 2 4 2 2" xfId="43945" xr:uid="{00000000-0005-0000-0000-0000A9AB0000}"/>
    <cellStyle name="强调文字颜色 5 2 3 2 4 2 2 2" xfId="43946" xr:uid="{00000000-0005-0000-0000-0000AAAB0000}"/>
    <cellStyle name="强调文字颜色 5 2 3 2 4 3" xfId="43947" xr:uid="{00000000-0005-0000-0000-0000ABAB0000}"/>
    <cellStyle name="强调文字颜色 5 2 3 2 4 3 2" xfId="43948" xr:uid="{00000000-0005-0000-0000-0000ACAB0000}"/>
    <cellStyle name="强调文字颜色 5 2 3 2 5" xfId="43949" xr:uid="{00000000-0005-0000-0000-0000ADAB0000}"/>
    <cellStyle name="强调文字颜色 5 2 3 2 6" xfId="43950" xr:uid="{00000000-0005-0000-0000-0000AEAB0000}"/>
    <cellStyle name="强调文字颜色 5 2 3 2 7" xfId="43951" xr:uid="{00000000-0005-0000-0000-0000AFAB0000}"/>
    <cellStyle name="强调文字颜色 5 2 3 3" xfId="43952" xr:uid="{00000000-0005-0000-0000-0000B0AB0000}"/>
    <cellStyle name="强调文字颜色 5 2 3 3 2" xfId="43953" xr:uid="{00000000-0005-0000-0000-0000B1AB0000}"/>
    <cellStyle name="强调文字颜色 5 2 3 3 2 2" xfId="43954" xr:uid="{00000000-0005-0000-0000-0000B2AB0000}"/>
    <cellStyle name="强调文字颜色 5 2 3 3 2 3" xfId="43955" xr:uid="{00000000-0005-0000-0000-0000B3AB0000}"/>
    <cellStyle name="强调文字颜色 5 2 3 3 2 3 2" xfId="43956" xr:uid="{00000000-0005-0000-0000-0000B4AB0000}"/>
    <cellStyle name="强调文字颜色 5 2 3 3 2 3 2 2" xfId="43957" xr:uid="{00000000-0005-0000-0000-0000B5AB0000}"/>
    <cellStyle name="强调文字颜色 5 2 3 3 2 4" xfId="43958" xr:uid="{00000000-0005-0000-0000-0000B6AB0000}"/>
    <cellStyle name="强调文字颜色 5 2 3 3 2 4 2" xfId="43959" xr:uid="{00000000-0005-0000-0000-0000B7AB0000}"/>
    <cellStyle name="强调文字颜色 5 2 3 3 3" xfId="43960" xr:uid="{00000000-0005-0000-0000-0000B8AB0000}"/>
    <cellStyle name="强调文字颜色 5 2 3 3 3 2" xfId="43961" xr:uid="{00000000-0005-0000-0000-0000B9AB0000}"/>
    <cellStyle name="强调文字颜色 5 2 3 3 3 2 2" xfId="43962" xr:uid="{00000000-0005-0000-0000-0000BAAB0000}"/>
    <cellStyle name="强调文字颜色 5 2 3 3 3 2 2 2" xfId="43963" xr:uid="{00000000-0005-0000-0000-0000BBAB0000}"/>
    <cellStyle name="强调文字颜色 5 2 3 3 3 3" xfId="43964" xr:uid="{00000000-0005-0000-0000-0000BCAB0000}"/>
    <cellStyle name="强调文字颜色 5 2 3 3 3 3 2" xfId="43965" xr:uid="{00000000-0005-0000-0000-0000BDAB0000}"/>
    <cellStyle name="强调文字颜色 5 2 3 3 4" xfId="43966" xr:uid="{00000000-0005-0000-0000-0000BEAB0000}"/>
    <cellStyle name="强调文字颜色 5 2 3 3 5" xfId="43967" xr:uid="{00000000-0005-0000-0000-0000BFAB0000}"/>
    <cellStyle name="强调文字颜色 5 2 3 3 6" xfId="43968" xr:uid="{00000000-0005-0000-0000-0000C0AB0000}"/>
    <cellStyle name="强调文字颜色 5 2 3 4" xfId="43969" xr:uid="{00000000-0005-0000-0000-0000C1AB0000}"/>
    <cellStyle name="强调文字颜色 5 2 3 4 2" xfId="43970" xr:uid="{00000000-0005-0000-0000-0000C2AB0000}"/>
    <cellStyle name="强调文字颜色 5 2 3 4 2 2" xfId="43971" xr:uid="{00000000-0005-0000-0000-0000C3AB0000}"/>
    <cellStyle name="强调文字颜色 5 2 3 4 2 3" xfId="43972" xr:uid="{00000000-0005-0000-0000-0000C4AB0000}"/>
    <cellStyle name="强调文字颜色 5 2 3 4 2 3 2" xfId="43973" xr:uid="{00000000-0005-0000-0000-0000C5AB0000}"/>
    <cellStyle name="强调文字颜色 5 2 3 4 2 3 2 2" xfId="43974" xr:uid="{00000000-0005-0000-0000-0000C6AB0000}"/>
    <cellStyle name="强调文字颜色 5 2 3 4 2 4" xfId="43975" xr:uid="{00000000-0005-0000-0000-0000C7AB0000}"/>
    <cellStyle name="强调文字颜色 5 2 3 4 2 4 2" xfId="43976" xr:uid="{00000000-0005-0000-0000-0000C8AB0000}"/>
    <cellStyle name="强调文字颜色 5 2 3 4 3" xfId="43977" xr:uid="{00000000-0005-0000-0000-0000C9AB0000}"/>
    <cellStyle name="强调文字颜色 5 2 3 4 4" xfId="43978" xr:uid="{00000000-0005-0000-0000-0000CAAB0000}"/>
    <cellStyle name="强调文字颜色 5 2 3 4 5" xfId="43979" xr:uid="{00000000-0005-0000-0000-0000CBAB0000}"/>
    <cellStyle name="强调文字颜色 5 2 3 4 6" xfId="43980" xr:uid="{00000000-0005-0000-0000-0000CCAB0000}"/>
    <cellStyle name="强调文字颜色 5 2 3 5" xfId="43981" xr:uid="{00000000-0005-0000-0000-0000CDAB0000}"/>
    <cellStyle name="强调文字颜色 5 2 3 5 2" xfId="43982" xr:uid="{00000000-0005-0000-0000-0000CEAB0000}"/>
    <cellStyle name="强调文字颜色 5 2 3 5 2 2" xfId="43983" xr:uid="{00000000-0005-0000-0000-0000CFAB0000}"/>
    <cellStyle name="强调文字颜色 5 2 3 5 2 2 2" xfId="43984" xr:uid="{00000000-0005-0000-0000-0000D0AB0000}"/>
    <cellStyle name="强调文字颜色 5 2 3 5 2 2 2 2" xfId="43985" xr:uid="{00000000-0005-0000-0000-0000D1AB0000}"/>
    <cellStyle name="强调文字颜色 5 2 3 5 2 3" xfId="43986" xr:uid="{00000000-0005-0000-0000-0000D2AB0000}"/>
    <cellStyle name="强调文字颜色 5 2 3 5 2 3 2" xfId="43987" xr:uid="{00000000-0005-0000-0000-0000D3AB0000}"/>
    <cellStyle name="强调文字颜色 5 2 3 5 3" xfId="43988" xr:uid="{00000000-0005-0000-0000-0000D4AB0000}"/>
    <cellStyle name="强调文字颜色 5 2 3 5 3 2" xfId="43989" xr:uid="{00000000-0005-0000-0000-0000D5AB0000}"/>
    <cellStyle name="强调文字颜色 5 2 3 5 3 2 2" xfId="43990" xr:uid="{00000000-0005-0000-0000-0000D6AB0000}"/>
    <cellStyle name="强调文字颜色 5 2 3 5 4" xfId="43991" xr:uid="{00000000-0005-0000-0000-0000D7AB0000}"/>
    <cellStyle name="强调文字颜色 5 2 3 5 4 2" xfId="43992" xr:uid="{00000000-0005-0000-0000-0000D8AB0000}"/>
    <cellStyle name="强调文字颜色 5 2 3 6" xfId="43993" xr:uid="{00000000-0005-0000-0000-0000D9AB0000}"/>
    <cellStyle name="强调文字颜色 5 2 3 6 2" xfId="43994" xr:uid="{00000000-0005-0000-0000-0000DAAB0000}"/>
    <cellStyle name="强调文字颜色 5 2 3 6 2 2" xfId="43995" xr:uid="{00000000-0005-0000-0000-0000DBAB0000}"/>
    <cellStyle name="强调文字颜色 5 2 3 6 2 2 2" xfId="43996" xr:uid="{00000000-0005-0000-0000-0000DCAB0000}"/>
    <cellStyle name="强调文字颜色 5 2 3 6 3" xfId="43997" xr:uid="{00000000-0005-0000-0000-0000DDAB0000}"/>
    <cellStyle name="强调文字颜色 5 2 3 6 3 2" xfId="43998" xr:uid="{00000000-0005-0000-0000-0000DEAB0000}"/>
    <cellStyle name="强调文字颜色 5 2 3 7" xfId="43999" xr:uid="{00000000-0005-0000-0000-0000DFAB0000}"/>
    <cellStyle name="强调文字颜色 5 2 3 7 2" xfId="44000" xr:uid="{00000000-0005-0000-0000-0000E0AB0000}"/>
    <cellStyle name="强调文字颜色 5 2 3 7 2 2" xfId="44001" xr:uid="{00000000-0005-0000-0000-0000E1AB0000}"/>
    <cellStyle name="强调文字颜色 5 2 3 7 2 2 2" xfId="44002" xr:uid="{00000000-0005-0000-0000-0000E2AB0000}"/>
    <cellStyle name="强调文字颜色 5 2 3 7 3" xfId="44003" xr:uid="{00000000-0005-0000-0000-0000E3AB0000}"/>
    <cellStyle name="强调文字颜色 5 2 3 7 3 2" xfId="44004" xr:uid="{00000000-0005-0000-0000-0000E4AB0000}"/>
    <cellStyle name="强调文字颜色 5 2 3 8" xfId="44005" xr:uid="{00000000-0005-0000-0000-0000E5AB0000}"/>
    <cellStyle name="强调文字颜色 5 2 3 9" xfId="44006" xr:uid="{00000000-0005-0000-0000-0000E6AB0000}"/>
    <cellStyle name="强调文字颜色 5 2 4" xfId="44007" xr:uid="{00000000-0005-0000-0000-0000E7AB0000}"/>
    <cellStyle name="强调文字颜色 5 2 4 2" xfId="44008" xr:uid="{00000000-0005-0000-0000-0000E8AB0000}"/>
    <cellStyle name="强调文字颜色 5 2 4 2 2" xfId="44009" xr:uid="{00000000-0005-0000-0000-0000E9AB0000}"/>
    <cellStyle name="强调文字颜色 5 2 4 2 3" xfId="44010" xr:uid="{00000000-0005-0000-0000-0000EAAB0000}"/>
    <cellStyle name="强调文字颜色 5 2 4 2 3 2" xfId="44011" xr:uid="{00000000-0005-0000-0000-0000EBAB0000}"/>
    <cellStyle name="强调文字颜色 5 2 4 2 3 2 2" xfId="44012" xr:uid="{00000000-0005-0000-0000-0000ECAB0000}"/>
    <cellStyle name="强调文字颜色 5 2 4 2 4" xfId="44013" xr:uid="{00000000-0005-0000-0000-0000EDAB0000}"/>
    <cellStyle name="强调文字颜色 5 2 4 2 4 2" xfId="44014" xr:uid="{00000000-0005-0000-0000-0000EEAB0000}"/>
    <cellStyle name="强调文字颜色 5 2 4 3" xfId="44015" xr:uid="{00000000-0005-0000-0000-0000EFAB0000}"/>
    <cellStyle name="强调文字颜色 5 2 4 3 2" xfId="44016" xr:uid="{00000000-0005-0000-0000-0000F0AB0000}"/>
    <cellStyle name="强调文字颜色 5 2 4 3 2 2" xfId="44017" xr:uid="{00000000-0005-0000-0000-0000F1AB0000}"/>
    <cellStyle name="强调文字颜色 5 2 4 3 2 2 2" xfId="44018" xr:uid="{00000000-0005-0000-0000-0000F2AB0000}"/>
    <cellStyle name="强调文字颜色 5 2 4 3 3" xfId="44019" xr:uid="{00000000-0005-0000-0000-0000F3AB0000}"/>
    <cellStyle name="强调文字颜色 5 2 4 3 3 2" xfId="44020" xr:uid="{00000000-0005-0000-0000-0000F4AB0000}"/>
    <cellStyle name="强调文字颜色 5 2 4 4" xfId="44021" xr:uid="{00000000-0005-0000-0000-0000F5AB0000}"/>
    <cellStyle name="强调文字颜色 5 2 4 5" xfId="44022" xr:uid="{00000000-0005-0000-0000-0000F6AB0000}"/>
    <cellStyle name="强调文字颜色 5 2 4 6" xfId="44023" xr:uid="{00000000-0005-0000-0000-0000F7AB0000}"/>
    <cellStyle name="强调文字颜色 5 2 5" xfId="44024" xr:uid="{00000000-0005-0000-0000-0000F8AB0000}"/>
    <cellStyle name="强调文字颜色 5 2 5 2" xfId="44025" xr:uid="{00000000-0005-0000-0000-0000F9AB0000}"/>
    <cellStyle name="强调文字颜色 5 2 5 2 2" xfId="44026" xr:uid="{00000000-0005-0000-0000-0000FAAB0000}"/>
    <cellStyle name="强调文字颜色 5 2 5 2 3" xfId="44027" xr:uid="{00000000-0005-0000-0000-0000FBAB0000}"/>
    <cellStyle name="强调文字颜色 5 2 5 2 3 2" xfId="44028" xr:uid="{00000000-0005-0000-0000-0000FCAB0000}"/>
    <cellStyle name="强调文字颜色 5 2 5 2 3 2 2" xfId="44029" xr:uid="{00000000-0005-0000-0000-0000FDAB0000}"/>
    <cellStyle name="强调文字颜色 5 2 5 2 4" xfId="44030" xr:uid="{00000000-0005-0000-0000-0000FEAB0000}"/>
    <cellStyle name="强调文字颜色 5 2 5 2 4 2" xfId="44031" xr:uid="{00000000-0005-0000-0000-0000FFAB0000}"/>
    <cellStyle name="强调文字颜色 5 2 5 3" xfId="44032" xr:uid="{00000000-0005-0000-0000-000000AC0000}"/>
    <cellStyle name="强调文字颜色 5 2 5 4" xfId="44033" xr:uid="{00000000-0005-0000-0000-000001AC0000}"/>
    <cellStyle name="强调文字颜色 5 2 5 5" xfId="44034" xr:uid="{00000000-0005-0000-0000-000002AC0000}"/>
    <cellStyle name="强调文字颜色 5 2 5 6" xfId="44035" xr:uid="{00000000-0005-0000-0000-000003AC0000}"/>
    <cellStyle name="强调文字颜色 5 2 6" xfId="44036" xr:uid="{00000000-0005-0000-0000-000004AC0000}"/>
    <cellStyle name="强调文字颜色 5 2 6 2" xfId="44037" xr:uid="{00000000-0005-0000-0000-000005AC0000}"/>
    <cellStyle name="强调文字颜色 5 2 6 2 2" xfId="44038" xr:uid="{00000000-0005-0000-0000-000006AC0000}"/>
    <cellStyle name="强调文字颜色 5 2 6 2 2 2" xfId="44039" xr:uid="{00000000-0005-0000-0000-000007AC0000}"/>
    <cellStyle name="强调文字颜色 5 2 6 2 2 2 2" xfId="44040" xr:uid="{00000000-0005-0000-0000-000008AC0000}"/>
    <cellStyle name="强调文字颜色 5 2 6 2 3" xfId="44041" xr:uid="{00000000-0005-0000-0000-000009AC0000}"/>
    <cellStyle name="强调文字颜色 5 2 6 2 3 2" xfId="44042" xr:uid="{00000000-0005-0000-0000-00000AAC0000}"/>
    <cellStyle name="强调文字颜色 5 2 6 3" xfId="44043" xr:uid="{00000000-0005-0000-0000-00000BAC0000}"/>
    <cellStyle name="强调文字颜色 5 2 6 3 2" xfId="44044" xr:uid="{00000000-0005-0000-0000-00000CAC0000}"/>
    <cellStyle name="强调文字颜色 5 2 6 3 2 2" xfId="44045" xr:uid="{00000000-0005-0000-0000-00000DAC0000}"/>
    <cellStyle name="强调文字颜色 5 2 6 4" xfId="44046" xr:uid="{00000000-0005-0000-0000-00000EAC0000}"/>
    <cellStyle name="强调文字颜色 5 2 6 4 2" xfId="44047" xr:uid="{00000000-0005-0000-0000-00000FAC0000}"/>
    <cellStyle name="强调文字颜色 5 2 7" xfId="44048" xr:uid="{00000000-0005-0000-0000-000010AC0000}"/>
    <cellStyle name="强调文字颜色 5 2 7 2" xfId="44049" xr:uid="{00000000-0005-0000-0000-000011AC0000}"/>
    <cellStyle name="强调文字颜色 5 2 7 2 2" xfId="44050" xr:uid="{00000000-0005-0000-0000-000012AC0000}"/>
    <cellStyle name="强调文字颜色 5 2 7 2 2 2" xfId="44051" xr:uid="{00000000-0005-0000-0000-000013AC0000}"/>
    <cellStyle name="强调文字颜色 5 2 7 2 2 2 2" xfId="44052" xr:uid="{00000000-0005-0000-0000-000014AC0000}"/>
    <cellStyle name="强调文字颜色 5 2 7 2 3" xfId="44053" xr:uid="{00000000-0005-0000-0000-000015AC0000}"/>
    <cellStyle name="强调文字颜色 5 2 7 2 3 2" xfId="44054" xr:uid="{00000000-0005-0000-0000-000016AC0000}"/>
    <cellStyle name="强调文字颜色 5 2 7 3" xfId="44055" xr:uid="{00000000-0005-0000-0000-000017AC0000}"/>
    <cellStyle name="强调文字颜色 5 2 7 3 2" xfId="44056" xr:uid="{00000000-0005-0000-0000-000018AC0000}"/>
    <cellStyle name="强调文字颜色 5 2 7 3 2 2" xfId="44057" xr:uid="{00000000-0005-0000-0000-000019AC0000}"/>
    <cellStyle name="强调文字颜色 5 2 7 4" xfId="44058" xr:uid="{00000000-0005-0000-0000-00001AAC0000}"/>
    <cellStyle name="强调文字颜色 5 2 7 4 2" xfId="44059" xr:uid="{00000000-0005-0000-0000-00001BAC0000}"/>
    <cellStyle name="强调文字颜色 5 2 8" xfId="44060" xr:uid="{00000000-0005-0000-0000-00001CAC0000}"/>
    <cellStyle name="强调文字颜色 5 2 8 2" xfId="44061" xr:uid="{00000000-0005-0000-0000-00001DAC0000}"/>
    <cellStyle name="强调文字颜色 5 2 8 2 2" xfId="44062" xr:uid="{00000000-0005-0000-0000-00001EAC0000}"/>
    <cellStyle name="强调文字颜色 5 2 8 2 2 2" xfId="44063" xr:uid="{00000000-0005-0000-0000-00001FAC0000}"/>
    <cellStyle name="强调文字颜色 5 2 8 2 2 2 2" xfId="44064" xr:uid="{00000000-0005-0000-0000-000020AC0000}"/>
    <cellStyle name="强调文字颜色 5 2 8 2 3" xfId="44065" xr:uid="{00000000-0005-0000-0000-000021AC0000}"/>
    <cellStyle name="强调文字颜色 5 2 8 2 3 2" xfId="44066" xr:uid="{00000000-0005-0000-0000-000022AC0000}"/>
    <cellStyle name="强调文字颜色 5 2 8 3" xfId="44067" xr:uid="{00000000-0005-0000-0000-000023AC0000}"/>
    <cellStyle name="强调文字颜色 5 2 8 3 2" xfId="44068" xr:uid="{00000000-0005-0000-0000-000024AC0000}"/>
    <cellStyle name="强调文字颜色 5 2 8 3 2 2" xfId="44069" xr:uid="{00000000-0005-0000-0000-000025AC0000}"/>
    <cellStyle name="强调文字颜色 5 2 8 4" xfId="44070" xr:uid="{00000000-0005-0000-0000-000026AC0000}"/>
    <cellStyle name="强调文字颜色 5 2 8 4 2" xfId="44071" xr:uid="{00000000-0005-0000-0000-000027AC0000}"/>
    <cellStyle name="强调文字颜色 5 2 9" xfId="44072" xr:uid="{00000000-0005-0000-0000-000028AC0000}"/>
    <cellStyle name="强调文字颜色 5 2 9 2" xfId="44073" xr:uid="{00000000-0005-0000-0000-000029AC0000}"/>
    <cellStyle name="强调文字颜色 5 2 9 2 2" xfId="44074" xr:uid="{00000000-0005-0000-0000-00002AAC0000}"/>
    <cellStyle name="强调文字颜色 5 2 9 2 2 2" xfId="44075" xr:uid="{00000000-0005-0000-0000-00002BAC0000}"/>
    <cellStyle name="强调文字颜色 5 2 9 3" xfId="44076" xr:uid="{00000000-0005-0000-0000-00002CAC0000}"/>
    <cellStyle name="强调文字颜色 5 2 9 3 2" xfId="44077" xr:uid="{00000000-0005-0000-0000-00002DAC0000}"/>
    <cellStyle name="强调文字颜色 5 3" xfId="44078" xr:uid="{00000000-0005-0000-0000-00002EAC0000}"/>
    <cellStyle name="强调文字颜色 5 3 2" xfId="44079" xr:uid="{00000000-0005-0000-0000-00002FAC0000}"/>
    <cellStyle name="强调文字颜色 5 3 2 2" xfId="44080" xr:uid="{00000000-0005-0000-0000-000030AC0000}"/>
    <cellStyle name="强调文字颜色 5 3 2 2 2" xfId="44081" xr:uid="{00000000-0005-0000-0000-000031AC0000}"/>
    <cellStyle name="强调文字颜色 5 3 2 2 2 2" xfId="44082" xr:uid="{00000000-0005-0000-0000-000032AC0000}"/>
    <cellStyle name="强调文字颜色 5 3 2 2 2 3" xfId="44083" xr:uid="{00000000-0005-0000-0000-000033AC0000}"/>
    <cellStyle name="强调文字颜色 5 3 2 2 2 3 2" xfId="44084" xr:uid="{00000000-0005-0000-0000-000034AC0000}"/>
    <cellStyle name="强调文字颜色 5 3 2 2 2 3 2 2" xfId="44085" xr:uid="{00000000-0005-0000-0000-000035AC0000}"/>
    <cellStyle name="强调文字颜色 5 3 2 2 2 4" xfId="44086" xr:uid="{00000000-0005-0000-0000-000036AC0000}"/>
    <cellStyle name="强调文字颜色 5 3 2 2 2 4 2" xfId="44087" xr:uid="{00000000-0005-0000-0000-000037AC0000}"/>
    <cellStyle name="强调文字颜色 5 3 2 2 3" xfId="44088" xr:uid="{00000000-0005-0000-0000-000038AC0000}"/>
    <cellStyle name="强调文字颜色 5 3 2 2 3 2" xfId="44089" xr:uid="{00000000-0005-0000-0000-000039AC0000}"/>
    <cellStyle name="强调文字颜色 5 3 2 2 3 2 2" xfId="44090" xr:uid="{00000000-0005-0000-0000-00003AAC0000}"/>
    <cellStyle name="强调文字颜色 5 3 2 2 3 2 2 2" xfId="44091" xr:uid="{00000000-0005-0000-0000-00003BAC0000}"/>
    <cellStyle name="强调文字颜色 5 3 2 2 3 3" xfId="44092" xr:uid="{00000000-0005-0000-0000-00003CAC0000}"/>
    <cellStyle name="强调文字颜色 5 3 2 2 3 3 2" xfId="44093" xr:uid="{00000000-0005-0000-0000-00003DAC0000}"/>
    <cellStyle name="强调文字颜色 5 3 2 2 4" xfId="44094" xr:uid="{00000000-0005-0000-0000-00003EAC0000}"/>
    <cellStyle name="强调文字颜色 5 3 2 2 5" xfId="44095" xr:uid="{00000000-0005-0000-0000-00003FAC0000}"/>
    <cellStyle name="强调文字颜色 5 3 2 2 6" xfId="44096" xr:uid="{00000000-0005-0000-0000-000040AC0000}"/>
    <cellStyle name="强调文字颜色 5 3 2 3" xfId="44097" xr:uid="{00000000-0005-0000-0000-000041AC0000}"/>
    <cellStyle name="强调文字颜色 5 3 2 3 2" xfId="44098" xr:uid="{00000000-0005-0000-0000-000042AC0000}"/>
    <cellStyle name="强调文字颜色 5 3 2 3 3" xfId="44099" xr:uid="{00000000-0005-0000-0000-000043AC0000}"/>
    <cellStyle name="强调文字颜色 5 3 2 3 3 2" xfId="44100" xr:uid="{00000000-0005-0000-0000-000044AC0000}"/>
    <cellStyle name="强调文字颜色 5 3 2 3 3 2 2" xfId="44101" xr:uid="{00000000-0005-0000-0000-000045AC0000}"/>
    <cellStyle name="强调文字颜色 5 3 2 3 4" xfId="44102" xr:uid="{00000000-0005-0000-0000-000046AC0000}"/>
    <cellStyle name="强调文字颜色 5 3 2 3 4 2" xfId="44103" xr:uid="{00000000-0005-0000-0000-000047AC0000}"/>
    <cellStyle name="强调文字颜色 5 3 2 4" xfId="44104" xr:uid="{00000000-0005-0000-0000-000048AC0000}"/>
    <cellStyle name="强调文字颜色 5 3 2 4 2" xfId="44105" xr:uid="{00000000-0005-0000-0000-000049AC0000}"/>
    <cellStyle name="强调文字颜色 5 3 2 4 2 2" xfId="44106" xr:uid="{00000000-0005-0000-0000-00004AAC0000}"/>
    <cellStyle name="强调文字颜色 5 3 2 4 2 2 2" xfId="44107" xr:uid="{00000000-0005-0000-0000-00004BAC0000}"/>
    <cellStyle name="强调文字颜色 5 3 2 4 3" xfId="44108" xr:uid="{00000000-0005-0000-0000-00004CAC0000}"/>
    <cellStyle name="强调文字颜色 5 3 2 4 3 2" xfId="44109" xr:uid="{00000000-0005-0000-0000-00004DAC0000}"/>
    <cellStyle name="强调文字颜色 5 3 2 5" xfId="44110" xr:uid="{00000000-0005-0000-0000-00004EAC0000}"/>
    <cellStyle name="强调文字颜色 5 3 2 6" xfId="44111" xr:uid="{00000000-0005-0000-0000-00004FAC0000}"/>
    <cellStyle name="强调文字颜色 5 3 2 7" xfId="44112" xr:uid="{00000000-0005-0000-0000-000050AC0000}"/>
    <cellStyle name="强调文字颜色 5 3 3" xfId="44113" xr:uid="{00000000-0005-0000-0000-000051AC0000}"/>
    <cellStyle name="强调文字颜色 5 3 3 2" xfId="44114" xr:uid="{00000000-0005-0000-0000-000052AC0000}"/>
    <cellStyle name="强调文字颜色 5 3 3 2 2" xfId="44115" xr:uid="{00000000-0005-0000-0000-000053AC0000}"/>
    <cellStyle name="强调文字颜色 5 3 3 2 3" xfId="44116" xr:uid="{00000000-0005-0000-0000-000054AC0000}"/>
    <cellStyle name="强调文字颜色 5 3 3 2 3 2" xfId="44117" xr:uid="{00000000-0005-0000-0000-000055AC0000}"/>
    <cellStyle name="强调文字颜色 5 3 3 2 3 2 2" xfId="44118" xr:uid="{00000000-0005-0000-0000-000056AC0000}"/>
    <cellStyle name="强调文字颜色 5 3 3 2 4" xfId="44119" xr:uid="{00000000-0005-0000-0000-000057AC0000}"/>
    <cellStyle name="强调文字颜色 5 3 3 2 4 2" xfId="44120" xr:uid="{00000000-0005-0000-0000-000058AC0000}"/>
    <cellStyle name="强调文字颜色 5 3 3 3" xfId="44121" xr:uid="{00000000-0005-0000-0000-000059AC0000}"/>
    <cellStyle name="强调文字颜色 5 3 3 3 2" xfId="44122" xr:uid="{00000000-0005-0000-0000-00005AAC0000}"/>
    <cellStyle name="强调文字颜色 5 3 3 3 2 2" xfId="44123" xr:uid="{00000000-0005-0000-0000-00005BAC0000}"/>
    <cellStyle name="强调文字颜色 5 3 3 3 2 2 2" xfId="44124" xr:uid="{00000000-0005-0000-0000-00005CAC0000}"/>
    <cellStyle name="强调文字颜色 5 3 3 3 3" xfId="44125" xr:uid="{00000000-0005-0000-0000-00005DAC0000}"/>
    <cellStyle name="强调文字颜色 5 3 3 3 3 2" xfId="44126" xr:uid="{00000000-0005-0000-0000-00005EAC0000}"/>
    <cellStyle name="强调文字颜色 5 3 3 4" xfId="44127" xr:uid="{00000000-0005-0000-0000-00005FAC0000}"/>
    <cellStyle name="强调文字颜色 5 3 3 5" xfId="44128" xr:uid="{00000000-0005-0000-0000-000060AC0000}"/>
    <cellStyle name="强调文字颜色 5 3 3 6" xfId="44129" xr:uid="{00000000-0005-0000-0000-000061AC0000}"/>
    <cellStyle name="强调文字颜色 5 3 4" xfId="44130" xr:uid="{00000000-0005-0000-0000-000062AC0000}"/>
    <cellStyle name="强调文字颜色 5 3 4 2" xfId="44131" xr:uid="{00000000-0005-0000-0000-000063AC0000}"/>
    <cellStyle name="强调文字颜色 5 3 4 2 2" xfId="44132" xr:uid="{00000000-0005-0000-0000-000064AC0000}"/>
    <cellStyle name="强调文字颜色 5 3 4 2 3" xfId="44133" xr:uid="{00000000-0005-0000-0000-000065AC0000}"/>
    <cellStyle name="强调文字颜色 5 3 4 2 3 2" xfId="44134" xr:uid="{00000000-0005-0000-0000-000066AC0000}"/>
    <cellStyle name="强调文字颜色 5 3 4 2 3 2 2" xfId="44135" xr:uid="{00000000-0005-0000-0000-000067AC0000}"/>
    <cellStyle name="强调文字颜色 5 3 4 2 4" xfId="44136" xr:uid="{00000000-0005-0000-0000-000068AC0000}"/>
    <cellStyle name="强调文字颜色 5 3 4 2 4 2" xfId="44137" xr:uid="{00000000-0005-0000-0000-000069AC0000}"/>
    <cellStyle name="强调文字颜色 5 3 4 3" xfId="44138" xr:uid="{00000000-0005-0000-0000-00006AAC0000}"/>
    <cellStyle name="强调文字颜色 5 3 4 4" xfId="44139" xr:uid="{00000000-0005-0000-0000-00006BAC0000}"/>
    <cellStyle name="强调文字颜色 5 3 4 5" xfId="44140" xr:uid="{00000000-0005-0000-0000-00006CAC0000}"/>
    <cellStyle name="强调文字颜色 5 3 4 6" xfId="44141" xr:uid="{00000000-0005-0000-0000-00006DAC0000}"/>
    <cellStyle name="强调文字颜色 5 3 5" xfId="44142" xr:uid="{00000000-0005-0000-0000-00006EAC0000}"/>
    <cellStyle name="强调文字颜色 5 3 5 2" xfId="44143" xr:uid="{00000000-0005-0000-0000-00006FAC0000}"/>
    <cellStyle name="强调文字颜色 5 3 5 2 2" xfId="44144" xr:uid="{00000000-0005-0000-0000-000070AC0000}"/>
    <cellStyle name="强调文字颜色 5 3 5 2 2 2" xfId="44145" xr:uid="{00000000-0005-0000-0000-000071AC0000}"/>
    <cellStyle name="强调文字颜色 5 3 5 2 2 2 2" xfId="44146" xr:uid="{00000000-0005-0000-0000-000072AC0000}"/>
    <cellStyle name="强调文字颜色 5 3 5 2 3" xfId="44147" xr:uid="{00000000-0005-0000-0000-000073AC0000}"/>
    <cellStyle name="强调文字颜色 5 3 5 2 3 2" xfId="44148" xr:uid="{00000000-0005-0000-0000-000074AC0000}"/>
    <cellStyle name="强调文字颜色 5 3 5 3" xfId="44149" xr:uid="{00000000-0005-0000-0000-000075AC0000}"/>
    <cellStyle name="强调文字颜色 5 3 5 3 2" xfId="44150" xr:uid="{00000000-0005-0000-0000-000076AC0000}"/>
    <cellStyle name="强调文字颜色 5 3 5 3 2 2" xfId="44151" xr:uid="{00000000-0005-0000-0000-000077AC0000}"/>
    <cellStyle name="强调文字颜色 5 3 5 4" xfId="44152" xr:uid="{00000000-0005-0000-0000-000078AC0000}"/>
    <cellStyle name="强调文字颜色 5 3 5 4 2" xfId="44153" xr:uid="{00000000-0005-0000-0000-000079AC0000}"/>
    <cellStyle name="强调文字颜色 5 3 6" xfId="44154" xr:uid="{00000000-0005-0000-0000-00007AAC0000}"/>
    <cellStyle name="强调文字颜色 5 3 6 2" xfId="44155" xr:uid="{00000000-0005-0000-0000-00007BAC0000}"/>
    <cellStyle name="强调文字颜色 5 3 6 2 2" xfId="44156" xr:uid="{00000000-0005-0000-0000-00007CAC0000}"/>
    <cellStyle name="强调文字颜色 5 3 6 2 2 2" xfId="44157" xr:uid="{00000000-0005-0000-0000-00007DAC0000}"/>
    <cellStyle name="强调文字颜色 5 3 6 3" xfId="44158" xr:uid="{00000000-0005-0000-0000-00007EAC0000}"/>
    <cellStyle name="强调文字颜色 5 3 6 3 2" xfId="44159" xr:uid="{00000000-0005-0000-0000-00007FAC0000}"/>
    <cellStyle name="强调文字颜色 5 3 7" xfId="44160" xr:uid="{00000000-0005-0000-0000-000080AC0000}"/>
    <cellStyle name="强调文字颜色 5 3 8" xfId="44161" xr:uid="{00000000-0005-0000-0000-000081AC0000}"/>
    <cellStyle name="强调文字颜色 6 2" xfId="44162" xr:uid="{00000000-0005-0000-0000-000082AC0000}"/>
    <cellStyle name="强调文字颜色 6 2 10" xfId="44163" xr:uid="{00000000-0005-0000-0000-000083AC0000}"/>
    <cellStyle name="强调文字颜色 6 2 11" xfId="44164" xr:uid="{00000000-0005-0000-0000-000084AC0000}"/>
    <cellStyle name="强调文字颜色 6 2 2" xfId="44165" xr:uid="{00000000-0005-0000-0000-000085AC0000}"/>
    <cellStyle name="强调文字颜色 6 2 2 10" xfId="44166" xr:uid="{00000000-0005-0000-0000-000086AC0000}"/>
    <cellStyle name="强调文字颜色 6 2 2 11" xfId="44167" xr:uid="{00000000-0005-0000-0000-000087AC0000}"/>
    <cellStyle name="强调文字颜色 6 2 2 2" xfId="44168" xr:uid="{00000000-0005-0000-0000-000088AC0000}"/>
    <cellStyle name="强调文字颜色 6 2 2 2 2" xfId="44169" xr:uid="{00000000-0005-0000-0000-000089AC0000}"/>
    <cellStyle name="强调文字颜色 6 2 2 2 2 2" xfId="44170" xr:uid="{00000000-0005-0000-0000-00008AAC0000}"/>
    <cellStyle name="强调文字颜色 6 2 2 2 2 2 2" xfId="44171" xr:uid="{00000000-0005-0000-0000-00008BAC0000}"/>
    <cellStyle name="强调文字颜色 6 2 2 2 2 2 3" xfId="44172" xr:uid="{00000000-0005-0000-0000-00008CAC0000}"/>
    <cellStyle name="强调文字颜色 6 2 2 2 2 2 3 2" xfId="44173" xr:uid="{00000000-0005-0000-0000-00008DAC0000}"/>
    <cellStyle name="强调文字颜色 6 2 2 2 2 2 3 2 2" xfId="44174" xr:uid="{00000000-0005-0000-0000-00008EAC0000}"/>
    <cellStyle name="强调文字颜色 6 2 2 2 2 2 4" xfId="44175" xr:uid="{00000000-0005-0000-0000-00008FAC0000}"/>
    <cellStyle name="强调文字颜色 6 2 2 2 2 2 4 2" xfId="44176" xr:uid="{00000000-0005-0000-0000-000090AC0000}"/>
    <cellStyle name="强调文字颜色 6 2 2 2 2 3" xfId="44177" xr:uid="{00000000-0005-0000-0000-000091AC0000}"/>
    <cellStyle name="强调文字颜色 6 2 2 2 2 3 2" xfId="44178" xr:uid="{00000000-0005-0000-0000-000092AC0000}"/>
    <cellStyle name="强调文字颜色 6 2 2 2 2 3 2 2" xfId="44179" xr:uid="{00000000-0005-0000-0000-000093AC0000}"/>
    <cellStyle name="强调文字颜色 6 2 2 2 2 3 2 2 2" xfId="44180" xr:uid="{00000000-0005-0000-0000-000094AC0000}"/>
    <cellStyle name="强调文字颜色 6 2 2 2 2 3 3" xfId="44181" xr:uid="{00000000-0005-0000-0000-000095AC0000}"/>
    <cellStyle name="强调文字颜色 6 2 2 2 2 3 3 2" xfId="44182" xr:uid="{00000000-0005-0000-0000-000096AC0000}"/>
    <cellStyle name="强调文字颜色 6 2 2 2 2 4" xfId="44183" xr:uid="{00000000-0005-0000-0000-000097AC0000}"/>
    <cellStyle name="强调文字颜色 6 2 2 2 2 5" xfId="44184" xr:uid="{00000000-0005-0000-0000-000098AC0000}"/>
    <cellStyle name="强调文字颜色 6 2 2 2 2 6" xfId="44185" xr:uid="{00000000-0005-0000-0000-000099AC0000}"/>
    <cellStyle name="强调文字颜色 6 2 2 2 3" xfId="44186" xr:uid="{00000000-0005-0000-0000-00009AAC0000}"/>
    <cellStyle name="强调文字颜色 6 2 2 2 3 2" xfId="44187" xr:uid="{00000000-0005-0000-0000-00009BAC0000}"/>
    <cellStyle name="强调文字颜色 6 2 2 2 3 3" xfId="44188" xr:uid="{00000000-0005-0000-0000-00009CAC0000}"/>
    <cellStyle name="强调文字颜色 6 2 2 2 3 3 2" xfId="44189" xr:uid="{00000000-0005-0000-0000-00009DAC0000}"/>
    <cellStyle name="强调文字颜色 6 2 2 2 3 3 2 2" xfId="44190" xr:uid="{00000000-0005-0000-0000-00009EAC0000}"/>
    <cellStyle name="强调文字颜色 6 2 2 2 3 4" xfId="44191" xr:uid="{00000000-0005-0000-0000-00009FAC0000}"/>
    <cellStyle name="强调文字颜色 6 2 2 2 3 4 2" xfId="44192" xr:uid="{00000000-0005-0000-0000-0000A0AC0000}"/>
    <cellStyle name="强调文字颜色 6 2 2 2 4" xfId="44193" xr:uid="{00000000-0005-0000-0000-0000A1AC0000}"/>
    <cellStyle name="强调文字颜色 6 2 2 2 4 2" xfId="44194" xr:uid="{00000000-0005-0000-0000-0000A2AC0000}"/>
    <cellStyle name="强调文字颜色 6 2 2 2 4 2 2" xfId="44195" xr:uid="{00000000-0005-0000-0000-0000A3AC0000}"/>
    <cellStyle name="强调文字颜色 6 2 2 2 4 2 2 2" xfId="44196" xr:uid="{00000000-0005-0000-0000-0000A4AC0000}"/>
    <cellStyle name="强调文字颜色 6 2 2 2 4 3" xfId="44197" xr:uid="{00000000-0005-0000-0000-0000A5AC0000}"/>
    <cellStyle name="强调文字颜色 6 2 2 2 4 3 2" xfId="44198" xr:uid="{00000000-0005-0000-0000-0000A6AC0000}"/>
    <cellStyle name="强调文字颜色 6 2 2 2 5" xfId="44199" xr:uid="{00000000-0005-0000-0000-0000A7AC0000}"/>
    <cellStyle name="强调文字颜色 6 2 2 2 6" xfId="44200" xr:uid="{00000000-0005-0000-0000-0000A8AC0000}"/>
    <cellStyle name="强调文字颜色 6 2 2 2 7" xfId="44201" xr:uid="{00000000-0005-0000-0000-0000A9AC0000}"/>
    <cellStyle name="强调文字颜色 6 2 2 3" xfId="44202" xr:uid="{00000000-0005-0000-0000-0000AAAC0000}"/>
    <cellStyle name="强调文字颜色 6 2 2 3 2" xfId="44203" xr:uid="{00000000-0005-0000-0000-0000ABAC0000}"/>
    <cellStyle name="强调文字颜色 6 2 2 3 2 2" xfId="44204" xr:uid="{00000000-0005-0000-0000-0000ACAC0000}"/>
    <cellStyle name="强调文字颜色 6 2 2 3 2 3" xfId="44205" xr:uid="{00000000-0005-0000-0000-0000ADAC0000}"/>
    <cellStyle name="强调文字颜色 6 2 2 3 2 3 2" xfId="44206" xr:uid="{00000000-0005-0000-0000-0000AEAC0000}"/>
    <cellStyle name="强调文字颜色 6 2 2 3 2 3 2 2" xfId="44207" xr:uid="{00000000-0005-0000-0000-0000AFAC0000}"/>
    <cellStyle name="强调文字颜色 6 2 2 3 2 4" xfId="44208" xr:uid="{00000000-0005-0000-0000-0000B0AC0000}"/>
    <cellStyle name="强调文字颜色 6 2 2 3 2 4 2" xfId="44209" xr:uid="{00000000-0005-0000-0000-0000B1AC0000}"/>
    <cellStyle name="强调文字颜色 6 2 2 3 3" xfId="44210" xr:uid="{00000000-0005-0000-0000-0000B2AC0000}"/>
    <cellStyle name="强调文字颜色 6 2 2 3 3 2" xfId="44211" xr:uid="{00000000-0005-0000-0000-0000B3AC0000}"/>
    <cellStyle name="强调文字颜色 6 2 2 3 3 2 2" xfId="44212" xr:uid="{00000000-0005-0000-0000-0000B4AC0000}"/>
    <cellStyle name="强调文字颜色 6 2 2 3 3 2 2 2" xfId="44213" xr:uid="{00000000-0005-0000-0000-0000B5AC0000}"/>
    <cellStyle name="强调文字颜色 6 2 2 3 3 3" xfId="44214" xr:uid="{00000000-0005-0000-0000-0000B6AC0000}"/>
    <cellStyle name="强调文字颜色 6 2 2 3 3 3 2" xfId="44215" xr:uid="{00000000-0005-0000-0000-0000B7AC0000}"/>
    <cellStyle name="强调文字颜色 6 2 2 3 4" xfId="44216" xr:uid="{00000000-0005-0000-0000-0000B8AC0000}"/>
    <cellStyle name="强调文字颜色 6 2 2 3 5" xfId="44217" xr:uid="{00000000-0005-0000-0000-0000B9AC0000}"/>
    <cellStyle name="强调文字颜色 6 2 2 3 6" xfId="44218" xr:uid="{00000000-0005-0000-0000-0000BAAC0000}"/>
    <cellStyle name="强调文字颜色 6 2 2 4" xfId="44219" xr:uid="{00000000-0005-0000-0000-0000BBAC0000}"/>
    <cellStyle name="强调文字颜色 6 2 2 4 2" xfId="44220" xr:uid="{00000000-0005-0000-0000-0000BCAC0000}"/>
    <cellStyle name="强调文字颜色 6 2 2 4 2 2" xfId="44221" xr:uid="{00000000-0005-0000-0000-0000BDAC0000}"/>
    <cellStyle name="强调文字颜色 6 2 2 4 2 3" xfId="44222" xr:uid="{00000000-0005-0000-0000-0000BEAC0000}"/>
    <cellStyle name="强调文字颜色 6 2 2 4 2 3 2" xfId="44223" xr:uid="{00000000-0005-0000-0000-0000BFAC0000}"/>
    <cellStyle name="强调文字颜色 6 2 2 4 2 3 2 2" xfId="44224" xr:uid="{00000000-0005-0000-0000-0000C0AC0000}"/>
    <cellStyle name="强调文字颜色 6 2 2 4 2 4" xfId="44225" xr:uid="{00000000-0005-0000-0000-0000C1AC0000}"/>
    <cellStyle name="强调文字颜色 6 2 2 4 2 4 2" xfId="44226" xr:uid="{00000000-0005-0000-0000-0000C2AC0000}"/>
    <cellStyle name="强调文字颜色 6 2 2 4 3" xfId="44227" xr:uid="{00000000-0005-0000-0000-0000C3AC0000}"/>
    <cellStyle name="强调文字颜色 6 2 2 4 4" xfId="44228" xr:uid="{00000000-0005-0000-0000-0000C4AC0000}"/>
    <cellStyle name="强调文字颜色 6 2 2 4 5" xfId="44229" xr:uid="{00000000-0005-0000-0000-0000C5AC0000}"/>
    <cellStyle name="强调文字颜色 6 2 2 4 6" xfId="44230" xr:uid="{00000000-0005-0000-0000-0000C6AC0000}"/>
    <cellStyle name="强调文字颜色 6 2 2 5" xfId="44231" xr:uid="{00000000-0005-0000-0000-0000C7AC0000}"/>
    <cellStyle name="强调文字颜色 6 2 2 5 2" xfId="44232" xr:uid="{00000000-0005-0000-0000-0000C8AC0000}"/>
    <cellStyle name="强调文字颜色 6 2 2 5 2 2" xfId="44233" xr:uid="{00000000-0005-0000-0000-0000C9AC0000}"/>
    <cellStyle name="强调文字颜色 6 2 2 5 2 2 2" xfId="44234" xr:uid="{00000000-0005-0000-0000-0000CAAC0000}"/>
    <cellStyle name="强调文字颜色 6 2 2 5 2 2 2 2" xfId="44235" xr:uid="{00000000-0005-0000-0000-0000CBAC0000}"/>
    <cellStyle name="强调文字颜色 6 2 2 5 2 3" xfId="44236" xr:uid="{00000000-0005-0000-0000-0000CCAC0000}"/>
    <cellStyle name="强调文字颜色 6 2 2 5 2 3 2" xfId="44237" xr:uid="{00000000-0005-0000-0000-0000CDAC0000}"/>
    <cellStyle name="强调文字颜色 6 2 2 5 3" xfId="44238" xr:uid="{00000000-0005-0000-0000-0000CEAC0000}"/>
    <cellStyle name="强调文字颜色 6 2 2 5 3 2" xfId="44239" xr:uid="{00000000-0005-0000-0000-0000CFAC0000}"/>
    <cellStyle name="强调文字颜色 6 2 2 5 3 2 2" xfId="44240" xr:uid="{00000000-0005-0000-0000-0000D0AC0000}"/>
    <cellStyle name="强调文字颜色 6 2 2 5 4" xfId="44241" xr:uid="{00000000-0005-0000-0000-0000D1AC0000}"/>
    <cellStyle name="强调文字颜色 6 2 2 5 4 2" xfId="44242" xr:uid="{00000000-0005-0000-0000-0000D2AC0000}"/>
    <cellStyle name="强调文字颜色 6 2 2 6" xfId="44243" xr:uid="{00000000-0005-0000-0000-0000D3AC0000}"/>
    <cellStyle name="强调文字颜色 6 2 2 6 2" xfId="44244" xr:uid="{00000000-0005-0000-0000-0000D4AC0000}"/>
    <cellStyle name="强调文字颜色 6 2 2 6 2 2" xfId="44245" xr:uid="{00000000-0005-0000-0000-0000D5AC0000}"/>
    <cellStyle name="强调文字颜色 6 2 2 6 2 2 2" xfId="44246" xr:uid="{00000000-0005-0000-0000-0000D6AC0000}"/>
    <cellStyle name="强调文字颜色 6 2 2 6 2 2 2 2" xfId="44247" xr:uid="{00000000-0005-0000-0000-0000D7AC0000}"/>
    <cellStyle name="强调文字颜色 6 2 2 6 2 3" xfId="44248" xr:uid="{00000000-0005-0000-0000-0000D8AC0000}"/>
    <cellStyle name="强调文字颜色 6 2 2 6 2 3 2" xfId="44249" xr:uid="{00000000-0005-0000-0000-0000D9AC0000}"/>
    <cellStyle name="强调文字颜色 6 2 2 6 3" xfId="44250" xr:uid="{00000000-0005-0000-0000-0000DAAC0000}"/>
    <cellStyle name="强调文字颜色 6 2 2 6 3 2" xfId="44251" xr:uid="{00000000-0005-0000-0000-0000DBAC0000}"/>
    <cellStyle name="强调文字颜色 6 2 2 6 3 2 2" xfId="44252" xr:uid="{00000000-0005-0000-0000-0000DCAC0000}"/>
    <cellStyle name="强调文字颜色 6 2 2 6 4" xfId="44253" xr:uid="{00000000-0005-0000-0000-0000DDAC0000}"/>
    <cellStyle name="强调文字颜色 6 2 2 6 4 2" xfId="44254" xr:uid="{00000000-0005-0000-0000-0000DEAC0000}"/>
    <cellStyle name="强调文字颜色 6 2 2 7" xfId="44255" xr:uid="{00000000-0005-0000-0000-0000DFAC0000}"/>
    <cellStyle name="强调文字颜色 6 2 2 7 2" xfId="44256" xr:uid="{00000000-0005-0000-0000-0000E0AC0000}"/>
    <cellStyle name="强调文字颜色 6 2 2 7 2 2" xfId="44257" xr:uid="{00000000-0005-0000-0000-0000E1AC0000}"/>
    <cellStyle name="强调文字颜色 6 2 2 7 2 2 2" xfId="44258" xr:uid="{00000000-0005-0000-0000-0000E2AC0000}"/>
    <cellStyle name="强调文字颜色 6 2 2 7 2 2 2 2" xfId="44259" xr:uid="{00000000-0005-0000-0000-0000E3AC0000}"/>
    <cellStyle name="强调文字颜色 6 2 2 7 2 3" xfId="44260" xr:uid="{00000000-0005-0000-0000-0000E4AC0000}"/>
    <cellStyle name="强调文字颜色 6 2 2 7 2 3 2" xfId="44261" xr:uid="{00000000-0005-0000-0000-0000E5AC0000}"/>
    <cellStyle name="强调文字颜色 6 2 2 7 3" xfId="44262" xr:uid="{00000000-0005-0000-0000-0000E6AC0000}"/>
    <cellStyle name="强调文字颜色 6 2 2 7 3 2" xfId="44263" xr:uid="{00000000-0005-0000-0000-0000E7AC0000}"/>
    <cellStyle name="强调文字颜色 6 2 2 7 3 2 2" xfId="44264" xr:uid="{00000000-0005-0000-0000-0000E8AC0000}"/>
    <cellStyle name="强调文字颜色 6 2 2 7 4" xfId="44265" xr:uid="{00000000-0005-0000-0000-0000E9AC0000}"/>
    <cellStyle name="强调文字颜色 6 2 2 7 4 2" xfId="44266" xr:uid="{00000000-0005-0000-0000-0000EAAC0000}"/>
    <cellStyle name="强调文字颜色 6 2 2 8" xfId="44267" xr:uid="{00000000-0005-0000-0000-0000EBAC0000}"/>
    <cellStyle name="强调文字颜色 6 2 2 8 2" xfId="44268" xr:uid="{00000000-0005-0000-0000-0000ECAC0000}"/>
    <cellStyle name="强调文字颜色 6 2 2 8 2 2" xfId="44269" xr:uid="{00000000-0005-0000-0000-0000EDAC0000}"/>
    <cellStyle name="强调文字颜色 6 2 2 8 2 2 2" xfId="44270" xr:uid="{00000000-0005-0000-0000-0000EEAC0000}"/>
    <cellStyle name="强调文字颜色 6 2 2 8 3" xfId="44271" xr:uid="{00000000-0005-0000-0000-0000EFAC0000}"/>
    <cellStyle name="强调文字颜色 6 2 2 8 3 2" xfId="44272" xr:uid="{00000000-0005-0000-0000-0000F0AC0000}"/>
    <cellStyle name="强调文字颜色 6 2 2 9" xfId="44273" xr:uid="{00000000-0005-0000-0000-0000F1AC0000}"/>
    <cellStyle name="强调文字颜色 6 2 2 9 2" xfId="44274" xr:uid="{00000000-0005-0000-0000-0000F2AC0000}"/>
    <cellStyle name="强调文字颜色 6 2 2 9 2 2" xfId="44275" xr:uid="{00000000-0005-0000-0000-0000F3AC0000}"/>
    <cellStyle name="强调文字颜色 6 2 2 9 2 2 2" xfId="44276" xr:uid="{00000000-0005-0000-0000-0000F4AC0000}"/>
    <cellStyle name="强调文字颜色 6 2 2 9 3" xfId="44277" xr:uid="{00000000-0005-0000-0000-0000F5AC0000}"/>
    <cellStyle name="强调文字颜色 6 2 2 9 3 2" xfId="44278" xr:uid="{00000000-0005-0000-0000-0000F6AC0000}"/>
    <cellStyle name="强调文字颜色 6 2 3" xfId="44279" xr:uid="{00000000-0005-0000-0000-0000F7AC0000}"/>
    <cellStyle name="强调文字颜色 6 2 3 2" xfId="44280" xr:uid="{00000000-0005-0000-0000-0000F8AC0000}"/>
    <cellStyle name="强调文字颜色 6 2 3 2 2" xfId="44281" xr:uid="{00000000-0005-0000-0000-0000F9AC0000}"/>
    <cellStyle name="强调文字颜色 6 2 3 2 2 2" xfId="44282" xr:uid="{00000000-0005-0000-0000-0000FAAC0000}"/>
    <cellStyle name="强调文字颜色 6 2 3 2 2 2 2" xfId="44283" xr:uid="{00000000-0005-0000-0000-0000FBAC0000}"/>
    <cellStyle name="强调文字颜色 6 2 3 2 2 2 3" xfId="44284" xr:uid="{00000000-0005-0000-0000-0000FCAC0000}"/>
    <cellStyle name="强调文字颜色 6 2 3 2 2 2 3 2" xfId="44285" xr:uid="{00000000-0005-0000-0000-0000FDAC0000}"/>
    <cellStyle name="强调文字颜色 6 2 3 2 2 2 3 2 2" xfId="44286" xr:uid="{00000000-0005-0000-0000-0000FEAC0000}"/>
    <cellStyle name="强调文字颜色 6 2 3 2 2 2 4" xfId="44287" xr:uid="{00000000-0005-0000-0000-0000FFAC0000}"/>
    <cellStyle name="强调文字颜色 6 2 3 2 2 2 4 2" xfId="44288" xr:uid="{00000000-0005-0000-0000-000000AD0000}"/>
    <cellStyle name="强调文字颜色 6 2 3 2 2 3" xfId="44289" xr:uid="{00000000-0005-0000-0000-000001AD0000}"/>
    <cellStyle name="强调文字颜色 6 2 3 2 2 3 2" xfId="44290" xr:uid="{00000000-0005-0000-0000-000002AD0000}"/>
    <cellStyle name="强调文字颜色 6 2 3 2 2 3 2 2" xfId="44291" xr:uid="{00000000-0005-0000-0000-000003AD0000}"/>
    <cellStyle name="强调文字颜色 6 2 3 2 2 3 2 2 2" xfId="44292" xr:uid="{00000000-0005-0000-0000-000004AD0000}"/>
    <cellStyle name="强调文字颜色 6 2 3 2 2 3 3" xfId="44293" xr:uid="{00000000-0005-0000-0000-000005AD0000}"/>
    <cellStyle name="强调文字颜色 6 2 3 2 2 3 3 2" xfId="44294" xr:uid="{00000000-0005-0000-0000-000006AD0000}"/>
    <cellStyle name="强调文字颜色 6 2 3 2 2 4" xfId="44295" xr:uid="{00000000-0005-0000-0000-000007AD0000}"/>
    <cellStyle name="强调文字颜色 6 2 3 2 2 5" xfId="44296" xr:uid="{00000000-0005-0000-0000-000008AD0000}"/>
    <cellStyle name="强调文字颜色 6 2 3 2 2 6" xfId="44297" xr:uid="{00000000-0005-0000-0000-000009AD0000}"/>
    <cellStyle name="强调文字颜色 6 2 3 2 3" xfId="44298" xr:uid="{00000000-0005-0000-0000-00000AAD0000}"/>
    <cellStyle name="强调文字颜色 6 2 3 2 3 2" xfId="44299" xr:uid="{00000000-0005-0000-0000-00000BAD0000}"/>
    <cellStyle name="强调文字颜色 6 2 3 2 3 3" xfId="44300" xr:uid="{00000000-0005-0000-0000-00000CAD0000}"/>
    <cellStyle name="强调文字颜色 6 2 3 2 3 3 2" xfId="44301" xr:uid="{00000000-0005-0000-0000-00000DAD0000}"/>
    <cellStyle name="强调文字颜色 6 2 3 2 3 3 2 2" xfId="44302" xr:uid="{00000000-0005-0000-0000-00000EAD0000}"/>
    <cellStyle name="强调文字颜色 6 2 3 2 3 4" xfId="44303" xr:uid="{00000000-0005-0000-0000-00000FAD0000}"/>
    <cellStyle name="强调文字颜色 6 2 3 2 3 4 2" xfId="44304" xr:uid="{00000000-0005-0000-0000-000010AD0000}"/>
    <cellStyle name="强调文字颜色 6 2 3 2 4" xfId="44305" xr:uid="{00000000-0005-0000-0000-000011AD0000}"/>
    <cellStyle name="强调文字颜色 6 2 3 2 4 2" xfId="44306" xr:uid="{00000000-0005-0000-0000-000012AD0000}"/>
    <cellStyle name="强调文字颜色 6 2 3 2 4 2 2" xfId="44307" xr:uid="{00000000-0005-0000-0000-000013AD0000}"/>
    <cellStyle name="强调文字颜色 6 2 3 2 4 2 2 2" xfId="44308" xr:uid="{00000000-0005-0000-0000-000014AD0000}"/>
    <cellStyle name="强调文字颜色 6 2 3 2 4 3" xfId="44309" xr:uid="{00000000-0005-0000-0000-000015AD0000}"/>
    <cellStyle name="强调文字颜色 6 2 3 2 4 3 2" xfId="44310" xr:uid="{00000000-0005-0000-0000-000016AD0000}"/>
    <cellStyle name="强调文字颜色 6 2 3 2 5" xfId="44311" xr:uid="{00000000-0005-0000-0000-000017AD0000}"/>
    <cellStyle name="强调文字颜色 6 2 3 2 6" xfId="44312" xr:uid="{00000000-0005-0000-0000-000018AD0000}"/>
    <cellStyle name="强调文字颜色 6 2 3 2 7" xfId="44313" xr:uid="{00000000-0005-0000-0000-000019AD0000}"/>
    <cellStyle name="强调文字颜色 6 2 3 3" xfId="44314" xr:uid="{00000000-0005-0000-0000-00001AAD0000}"/>
    <cellStyle name="强调文字颜色 6 2 3 3 2" xfId="44315" xr:uid="{00000000-0005-0000-0000-00001BAD0000}"/>
    <cellStyle name="强调文字颜色 6 2 3 3 2 2" xfId="44316" xr:uid="{00000000-0005-0000-0000-00001CAD0000}"/>
    <cellStyle name="强调文字颜色 6 2 3 3 2 3" xfId="44317" xr:uid="{00000000-0005-0000-0000-00001DAD0000}"/>
    <cellStyle name="强调文字颜色 6 2 3 3 2 3 2" xfId="44318" xr:uid="{00000000-0005-0000-0000-00001EAD0000}"/>
    <cellStyle name="强调文字颜色 6 2 3 3 2 3 2 2" xfId="44319" xr:uid="{00000000-0005-0000-0000-00001FAD0000}"/>
    <cellStyle name="强调文字颜色 6 2 3 3 2 4" xfId="44320" xr:uid="{00000000-0005-0000-0000-000020AD0000}"/>
    <cellStyle name="强调文字颜色 6 2 3 3 2 4 2" xfId="44321" xr:uid="{00000000-0005-0000-0000-000021AD0000}"/>
    <cellStyle name="强调文字颜色 6 2 3 3 3" xfId="44322" xr:uid="{00000000-0005-0000-0000-000022AD0000}"/>
    <cellStyle name="强调文字颜色 6 2 3 3 3 2" xfId="44323" xr:uid="{00000000-0005-0000-0000-000023AD0000}"/>
    <cellStyle name="强调文字颜色 6 2 3 3 3 2 2" xfId="44324" xr:uid="{00000000-0005-0000-0000-000024AD0000}"/>
    <cellStyle name="强调文字颜色 6 2 3 3 3 2 2 2" xfId="44325" xr:uid="{00000000-0005-0000-0000-000025AD0000}"/>
    <cellStyle name="强调文字颜色 6 2 3 3 3 3" xfId="44326" xr:uid="{00000000-0005-0000-0000-000026AD0000}"/>
    <cellStyle name="强调文字颜色 6 2 3 3 3 3 2" xfId="44327" xr:uid="{00000000-0005-0000-0000-000027AD0000}"/>
    <cellStyle name="强调文字颜色 6 2 3 3 4" xfId="44328" xr:uid="{00000000-0005-0000-0000-000028AD0000}"/>
    <cellStyle name="强调文字颜色 6 2 3 3 5" xfId="44329" xr:uid="{00000000-0005-0000-0000-000029AD0000}"/>
    <cellStyle name="强调文字颜色 6 2 3 3 6" xfId="44330" xr:uid="{00000000-0005-0000-0000-00002AAD0000}"/>
    <cellStyle name="强调文字颜色 6 2 3 4" xfId="44331" xr:uid="{00000000-0005-0000-0000-00002BAD0000}"/>
    <cellStyle name="强调文字颜色 6 2 3 4 2" xfId="44332" xr:uid="{00000000-0005-0000-0000-00002CAD0000}"/>
    <cellStyle name="强调文字颜色 6 2 3 4 2 2" xfId="44333" xr:uid="{00000000-0005-0000-0000-00002DAD0000}"/>
    <cellStyle name="强调文字颜色 6 2 3 4 2 3" xfId="44334" xr:uid="{00000000-0005-0000-0000-00002EAD0000}"/>
    <cellStyle name="强调文字颜色 6 2 3 4 2 3 2" xfId="44335" xr:uid="{00000000-0005-0000-0000-00002FAD0000}"/>
    <cellStyle name="强调文字颜色 6 2 3 4 2 3 2 2" xfId="44336" xr:uid="{00000000-0005-0000-0000-000030AD0000}"/>
    <cellStyle name="强调文字颜色 6 2 3 4 2 4" xfId="44337" xr:uid="{00000000-0005-0000-0000-000031AD0000}"/>
    <cellStyle name="强调文字颜色 6 2 3 4 2 4 2" xfId="44338" xr:uid="{00000000-0005-0000-0000-000032AD0000}"/>
    <cellStyle name="强调文字颜色 6 2 3 4 3" xfId="44339" xr:uid="{00000000-0005-0000-0000-000033AD0000}"/>
    <cellStyle name="强调文字颜色 6 2 3 4 4" xfId="44340" xr:uid="{00000000-0005-0000-0000-000034AD0000}"/>
    <cellStyle name="强调文字颜色 6 2 3 4 5" xfId="44341" xr:uid="{00000000-0005-0000-0000-000035AD0000}"/>
    <cellStyle name="强调文字颜色 6 2 3 4 6" xfId="44342" xr:uid="{00000000-0005-0000-0000-000036AD0000}"/>
    <cellStyle name="强调文字颜色 6 2 3 5" xfId="44343" xr:uid="{00000000-0005-0000-0000-000037AD0000}"/>
    <cellStyle name="强调文字颜色 6 2 3 5 2" xfId="44344" xr:uid="{00000000-0005-0000-0000-000038AD0000}"/>
    <cellStyle name="强调文字颜色 6 2 3 5 2 2" xfId="44345" xr:uid="{00000000-0005-0000-0000-000039AD0000}"/>
    <cellStyle name="强调文字颜色 6 2 3 5 2 2 2" xfId="44346" xr:uid="{00000000-0005-0000-0000-00003AAD0000}"/>
    <cellStyle name="强调文字颜色 6 2 3 5 2 2 2 2" xfId="44347" xr:uid="{00000000-0005-0000-0000-00003BAD0000}"/>
    <cellStyle name="强调文字颜色 6 2 3 5 2 3" xfId="44348" xr:uid="{00000000-0005-0000-0000-00003CAD0000}"/>
    <cellStyle name="强调文字颜色 6 2 3 5 2 3 2" xfId="44349" xr:uid="{00000000-0005-0000-0000-00003DAD0000}"/>
    <cellStyle name="强调文字颜色 6 2 3 5 3" xfId="44350" xr:uid="{00000000-0005-0000-0000-00003EAD0000}"/>
    <cellStyle name="强调文字颜色 6 2 3 5 3 2" xfId="44351" xr:uid="{00000000-0005-0000-0000-00003FAD0000}"/>
    <cellStyle name="强调文字颜色 6 2 3 5 3 2 2" xfId="44352" xr:uid="{00000000-0005-0000-0000-000040AD0000}"/>
    <cellStyle name="强调文字颜色 6 2 3 5 4" xfId="44353" xr:uid="{00000000-0005-0000-0000-000041AD0000}"/>
    <cellStyle name="强调文字颜色 6 2 3 5 4 2" xfId="44354" xr:uid="{00000000-0005-0000-0000-000042AD0000}"/>
    <cellStyle name="强调文字颜色 6 2 3 6" xfId="44355" xr:uid="{00000000-0005-0000-0000-000043AD0000}"/>
    <cellStyle name="强调文字颜色 6 2 3 6 2" xfId="44356" xr:uid="{00000000-0005-0000-0000-000044AD0000}"/>
    <cellStyle name="强调文字颜色 6 2 3 6 2 2" xfId="44357" xr:uid="{00000000-0005-0000-0000-000045AD0000}"/>
    <cellStyle name="强调文字颜色 6 2 3 6 2 2 2" xfId="44358" xr:uid="{00000000-0005-0000-0000-000046AD0000}"/>
    <cellStyle name="强调文字颜色 6 2 3 6 3" xfId="44359" xr:uid="{00000000-0005-0000-0000-000047AD0000}"/>
    <cellStyle name="强调文字颜色 6 2 3 6 3 2" xfId="44360" xr:uid="{00000000-0005-0000-0000-000048AD0000}"/>
    <cellStyle name="强调文字颜色 6 2 3 7" xfId="44361" xr:uid="{00000000-0005-0000-0000-000049AD0000}"/>
    <cellStyle name="强调文字颜色 6 2 3 7 2" xfId="44362" xr:uid="{00000000-0005-0000-0000-00004AAD0000}"/>
    <cellStyle name="强调文字颜色 6 2 3 7 2 2" xfId="44363" xr:uid="{00000000-0005-0000-0000-00004BAD0000}"/>
    <cellStyle name="强调文字颜色 6 2 3 7 2 2 2" xfId="44364" xr:uid="{00000000-0005-0000-0000-00004CAD0000}"/>
    <cellStyle name="强调文字颜色 6 2 3 7 3" xfId="44365" xr:uid="{00000000-0005-0000-0000-00004DAD0000}"/>
    <cellStyle name="强调文字颜色 6 2 3 7 3 2" xfId="44366" xr:uid="{00000000-0005-0000-0000-00004EAD0000}"/>
    <cellStyle name="强调文字颜色 6 2 3 8" xfId="44367" xr:uid="{00000000-0005-0000-0000-00004FAD0000}"/>
    <cellStyle name="强调文字颜色 6 2 3 9" xfId="44368" xr:uid="{00000000-0005-0000-0000-000050AD0000}"/>
    <cellStyle name="强调文字颜色 6 2 4" xfId="44369" xr:uid="{00000000-0005-0000-0000-000051AD0000}"/>
    <cellStyle name="强调文字颜色 6 2 4 2" xfId="44370" xr:uid="{00000000-0005-0000-0000-000052AD0000}"/>
    <cellStyle name="强调文字颜色 6 2 4 2 2" xfId="44371" xr:uid="{00000000-0005-0000-0000-000053AD0000}"/>
    <cellStyle name="强调文字颜色 6 2 4 2 3" xfId="44372" xr:uid="{00000000-0005-0000-0000-000054AD0000}"/>
    <cellStyle name="强调文字颜色 6 2 4 2 3 2" xfId="44373" xr:uid="{00000000-0005-0000-0000-000055AD0000}"/>
    <cellStyle name="强调文字颜色 6 2 4 2 3 2 2" xfId="44374" xr:uid="{00000000-0005-0000-0000-000056AD0000}"/>
    <cellStyle name="强调文字颜色 6 2 4 2 4" xfId="44375" xr:uid="{00000000-0005-0000-0000-000057AD0000}"/>
    <cellStyle name="强调文字颜色 6 2 4 2 4 2" xfId="44376" xr:uid="{00000000-0005-0000-0000-000058AD0000}"/>
    <cellStyle name="强调文字颜色 6 2 4 3" xfId="44377" xr:uid="{00000000-0005-0000-0000-000059AD0000}"/>
    <cellStyle name="强调文字颜色 6 2 4 3 2" xfId="44378" xr:uid="{00000000-0005-0000-0000-00005AAD0000}"/>
    <cellStyle name="强调文字颜色 6 2 4 3 2 2" xfId="44379" xr:uid="{00000000-0005-0000-0000-00005BAD0000}"/>
    <cellStyle name="强调文字颜色 6 2 4 3 2 2 2" xfId="44380" xr:uid="{00000000-0005-0000-0000-00005CAD0000}"/>
    <cellStyle name="强调文字颜色 6 2 4 3 3" xfId="44381" xr:uid="{00000000-0005-0000-0000-00005DAD0000}"/>
    <cellStyle name="强调文字颜色 6 2 4 3 3 2" xfId="44382" xr:uid="{00000000-0005-0000-0000-00005EAD0000}"/>
    <cellStyle name="强调文字颜色 6 2 4 4" xfId="44383" xr:uid="{00000000-0005-0000-0000-00005FAD0000}"/>
    <cellStyle name="强调文字颜色 6 2 4 5" xfId="44384" xr:uid="{00000000-0005-0000-0000-000060AD0000}"/>
    <cellStyle name="强调文字颜色 6 2 4 6" xfId="44385" xr:uid="{00000000-0005-0000-0000-000061AD0000}"/>
    <cellStyle name="强调文字颜色 6 2 5" xfId="44386" xr:uid="{00000000-0005-0000-0000-000062AD0000}"/>
    <cellStyle name="强调文字颜色 6 2 5 2" xfId="44387" xr:uid="{00000000-0005-0000-0000-000063AD0000}"/>
    <cellStyle name="强调文字颜色 6 2 5 2 2" xfId="44388" xr:uid="{00000000-0005-0000-0000-000064AD0000}"/>
    <cellStyle name="强调文字颜色 6 2 5 2 3" xfId="44389" xr:uid="{00000000-0005-0000-0000-000065AD0000}"/>
    <cellStyle name="强调文字颜色 6 2 5 2 3 2" xfId="44390" xr:uid="{00000000-0005-0000-0000-000066AD0000}"/>
    <cellStyle name="强调文字颜色 6 2 5 2 3 2 2" xfId="44391" xr:uid="{00000000-0005-0000-0000-000067AD0000}"/>
    <cellStyle name="强调文字颜色 6 2 5 2 4" xfId="44392" xr:uid="{00000000-0005-0000-0000-000068AD0000}"/>
    <cellStyle name="强调文字颜色 6 2 5 2 4 2" xfId="44393" xr:uid="{00000000-0005-0000-0000-000069AD0000}"/>
    <cellStyle name="强调文字颜色 6 2 5 3" xfId="44394" xr:uid="{00000000-0005-0000-0000-00006AAD0000}"/>
    <cellStyle name="强调文字颜色 6 2 5 4" xfId="44395" xr:uid="{00000000-0005-0000-0000-00006BAD0000}"/>
    <cellStyle name="强调文字颜色 6 2 5 5" xfId="44396" xr:uid="{00000000-0005-0000-0000-00006CAD0000}"/>
    <cellStyle name="强调文字颜色 6 2 5 6" xfId="44397" xr:uid="{00000000-0005-0000-0000-00006DAD0000}"/>
    <cellStyle name="强调文字颜色 6 2 6" xfId="44398" xr:uid="{00000000-0005-0000-0000-00006EAD0000}"/>
    <cellStyle name="强调文字颜色 6 2 6 2" xfId="44399" xr:uid="{00000000-0005-0000-0000-00006FAD0000}"/>
    <cellStyle name="强调文字颜色 6 2 6 2 2" xfId="44400" xr:uid="{00000000-0005-0000-0000-000070AD0000}"/>
    <cellStyle name="强调文字颜色 6 2 6 2 2 2" xfId="44401" xr:uid="{00000000-0005-0000-0000-000071AD0000}"/>
    <cellStyle name="强调文字颜色 6 2 6 2 2 2 2" xfId="44402" xr:uid="{00000000-0005-0000-0000-000072AD0000}"/>
    <cellStyle name="强调文字颜色 6 2 6 2 3" xfId="44403" xr:uid="{00000000-0005-0000-0000-000073AD0000}"/>
    <cellStyle name="强调文字颜色 6 2 6 2 3 2" xfId="44404" xr:uid="{00000000-0005-0000-0000-000074AD0000}"/>
    <cellStyle name="强调文字颜色 6 2 6 3" xfId="44405" xr:uid="{00000000-0005-0000-0000-000075AD0000}"/>
    <cellStyle name="强调文字颜色 6 2 6 3 2" xfId="44406" xr:uid="{00000000-0005-0000-0000-000076AD0000}"/>
    <cellStyle name="强调文字颜色 6 2 6 3 2 2" xfId="44407" xr:uid="{00000000-0005-0000-0000-000077AD0000}"/>
    <cellStyle name="强调文字颜色 6 2 6 4" xfId="44408" xr:uid="{00000000-0005-0000-0000-000078AD0000}"/>
    <cellStyle name="强调文字颜色 6 2 6 4 2" xfId="44409" xr:uid="{00000000-0005-0000-0000-000079AD0000}"/>
    <cellStyle name="强调文字颜色 6 2 7" xfId="44410" xr:uid="{00000000-0005-0000-0000-00007AAD0000}"/>
    <cellStyle name="强调文字颜色 6 2 7 2" xfId="44411" xr:uid="{00000000-0005-0000-0000-00007BAD0000}"/>
    <cellStyle name="强调文字颜色 6 2 7 2 2" xfId="44412" xr:uid="{00000000-0005-0000-0000-00007CAD0000}"/>
    <cellStyle name="强调文字颜色 6 2 7 2 2 2" xfId="44413" xr:uid="{00000000-0005-0000-0000-00007DAD0000}"/>
    <cellStyle name="强调文字颜色 6 2 7 2 2 2 2" xfId="44414" xr:uid="{00000000-0005-0000-0000-00007EAD0000}"/>
    <cellStyle name="强调文字颜色 6 2 7 2 3" xfId="44415" xr:uid="{00000000-0005-0000-0000-00007FAD0000}"/>
    <cellStyle name="强调文字颜色 6 2 7 2 3 2" xfId="44416" xr:uid="{00000000-0005-0000-0000-000080AD0000}"/>
    <cellStyle name="强调文字颜色 6 2 7 3" xfId="44417" xr:uid="{00000000-0005-0000-0000-000081AD0000}"/>
    <cellStyle name="强调文字颜色 6 2 7 3 2" xfId="44418" xr:uid="{00000000-0005-0000-0000-000082AD0000}"/>
    <cellStyle name="强调文字颜色 6 2 7 3 2 2" xfId="44419" xr:uid="{00000000-0005-0000-0000-000083AD0000}"/>
    <cellStyle name="强调文字颜色 6 2 7 4" xfId="44420" xr:uid="{00000000-0005-0000-0000-000084AD0000}"/>
    <cellStyle name="强调文字颜色 6 2 7 4 2" xfId="44421" xr:uid="{00000000-0005-0000-0000-000085AD0000}"/>
    <cellStyle name="强调文字颜色 6 2 8" xfId="44422" xr:uid="{00000000-0005-0000-0000-000086AD0000}"/>
    <cellStyle name="强调文字颜色 6 2 8 2" xfId="44423" xr:uid="{00000000-0005-0000-0000-000087AD0000}"/>
    <cellStyle name="强调文字颜色 6 2 8 2 2" xfId="44424" xr:uid="{00000000-0005-0000-0000-000088AD0000}"/>
    <cellStyle name="强调文字颜色 6 2 8 2 2 2" xfId="44425" xr:uid="{00000000-0005-0000-0000-000089AD0000}"/>
    <cellStyle name="强调文字颜色 6 2 8 2 2 2 2" xfId="44426" xr:uid="{00000000-0005-0000-0000-00008AAD0000}"/>
    <cellStyle name="强调文字颜色 6 2 8 2 3" xfId="44427" xr:uid="{00000000-0005-0000-0000-00008BAD0000}"/>
    <cellStyle name="强调文字颜色 6 2 8 2 3 2" xfId="44428" xr:uid="{00000000-0005-0000-0000-00008CAD0000}"/>
    <cellStyle name="强调文字颜色 6 2 8 3" xfId="44429" xr:uid="{00000000-0005-0000-0000-00008DAD0000}"/>
    <cellStyle name="强调文字颜色 6 2 8 3 2" xfId="44430" xr:uid="{00000000-0005-0000-0000-00008EAD0000}"/>
    <cellStyle name="强调文字颜色 6 2 8 3 2 2" xfId="44431" xr:uid="{00000000-0005-0000-0000-00008FAD0000}"/>
    <cellStyle name="强调文字颜色 6 2 8 4" xfId="44432" xr:uid="{00000000-0005-0000-0000-000090AD0000}"/>
    <cellStyle name="强调文字颜色 6 2 8 4 2" xfId="44433" xr:uid="{00000000-0005-0000-0000-000091AD0000}"/>
    <cellStyle name="强调文字颜色 6 2 9" xfId="44434" xr:uid="{00000000-0005-0000-0000-000092AD0000}"/>
    <cellStyle name="强调文字颜色 6 2 9 2" xfId="44435" xr:uid="{00000000-0005-0000-0000-000093AD0000}"/>
    <cellStyle name="强调文字颜色 6 2 9 2 2" xfId="44436" xr:uid="{00000000-0005-0000-0000-000094AD0000}"/>
    <cellStyle name="强调文字颜色 6 2 9 2 2 2" xfId="44437" xr:uid="{00000000-0005-0000-0000-000095AD0000}"/>
    <cellStyle name="强调文字颜色 6 2 9 3" xfId="44438" xr:uid="{00000000-0005-0000-0000-000096AD0000}"/>
    <cellStyle name="强调文字颜色 6 2 9 3 2" xfId="44439" xr:uid="{00000000-0005-0000-0000-000097AD0000}"/>
    <cellStyle name="强调文字颜色 6 3" xfId="44440" xr:uid="{00000000-0005-0000-0000-000098AD0000}"/>
    <cellStyle name="强调文字颜色 6 3 2" xfId="44441" xr:uid="{00000000-0005-0000-0000-000099AD0000}"/>
    <cellStyle name="强调文字颜色 6 3 2 2" xfId="44442" xr:uid="{00000000-0005-0000-0000-00009AAD0000}"/>
    <cellStyle name="强调文字颜色 6 3 2 2 2" xfId="44443" xr:uid="{00000000-0005-0000-0000-00009BAD0000}"/>
    <cellStyle name="强调文字颜色 6 3 2 2 2 2" xfId="44444" xr:uid="{00000000-0005-0000-0000-00009CAD0000}"/>
    <cellStyle name="强调文字颜色 6 3 2 2 2 3" xfId="44445" xr:uid="{00000000-0005-0000-0000-00009DAD0000}"/>
    <cellStyle name="强调文字颜色 6 3 2 2 2 3 2" xfId="44446" xr:uid="{00000000-0005-0000-0000-00009EAD0000}"/>
    <cellStyle name="强调文字颜色 6 3 2 2 2 3 2 2" xfId="44447" xr:uid="{00000000-0005-0000-0000-00009FAD0000}"/>
    <cellStyle name="强调文字颜色 6 3 2 2 2 4" xfId="44448" xr:uid="{00000000-0005-0000-0000-0000A0AD0000}"/>
    <cellStyle name="强调文字颜色 6 3 2 2 2 4 2" xfId="44449" xr:uid="{00000000-0005-0000-0000-0000A1AD0000}"/>
    <cellStyle name="强调文字颜色 6 3 2 2 3" xfId="44450" xr:uid="{00000000-0005-0000-0000-0000A2AD0000}"/>
    <cellStyle name="强调文字颜色 6 3 2 2 3 2" xfId="44451" xr:uid="{00000000-0005-0000-0000-0000A3AD0000}"/>
    <cellStyle name="强调文字颜色 6 3 2 2 3 2 2" xfId="44452" xr:uid="{00000000-0005-0000-0000-0000A4AD0000}"/>
    <cellStyle name="强调文字颜色 6 3 2 2 3 2 2 2" xfId="44453" xr:uid="{00000000-0005-0000-0000-0000A5AD0000}"/>
    <cellStyle name="强调文字颜色 6 3 2 2 3 3" xfId="44454" xr:uid="{00000000-0005-0000-0000-0000A6AD0000}"/>
    <cellStyle name="强调文字颜色 6 3 2 2 3 3 2" xfId="44455" xr:uid="{00000000-0005-0000-0000-0000A7AD0000}"/>
    <cellStyle name="强调文字颜色 6 3 2 2 4" xfId="44456" xr:uid="{00000000-0005-0000-0000-0000A8AD0000}"/>
    <cellStyle name="强调文字颜色 6 3 2 2 5" xfId="44457" xr:uid="{00000000-0005-0000-0000-0000A9AD0000}"/>
    <cellStyle name="强调文字颜色 6 3 2 2 6" xfId="44458" xr:uid="{00000000-0005-0000-0000-0000AAAD0000}"/>
    <cellStyle name="强调文字颜色 6 3 2 3" xfId="44459" xr:uid="{00000000-0005-0000-0000-0000ABAD0000}"/>
    <cellStyle name="强调文字颜色 6 3 2 3 2" xfId="44460" xr:uid="{00000000-0005-0000-0000-0000ACAD0000}"/>
    <cellStyle name="强调文字颜色 6 3 2 3 3" xfId="44461" xr:uid="{00000000-0005-0000-0000-0000ADAD0000}"/>
    <cellStyle name="强调文字颜色 6 3 2 3 3 2" xfId="44462" xr:uid="{00000000-0005-0000-0000-0000AEAD0000}"/>
    <cellStyle name="强调文字颜色 6 3 2 3 3 2 2" xfId="44463" xr:uid="{00000000-0005-0000-0000-0000AFAD0000}"/>
    <cellStyle name="强调文字颜色 6 3 2 3 4" xfId="44464" xr:uid="{00000000-0005-0000-0000-0000B0AD0000}"/>
    <cellStyle name="强调文字颜色 6 3 2 3 4 2" xfId="44465" xr:uid="{00000000-0005-0000-0000-0000B1AD0000}"/>
    <cellStyle name="强调文字颜色 6 3 2 4" xfId="44466" xr:uid="{00000000-0005-0000-0000-0000B2AD0000}"/>
    <cellStyle name="强调文字颜色 6 3 2 4 2" xfId="44467" xr:uid="{00000000-0005-0000-0000-0000B3AD0000}"/>
    <cellStyle name="强调文字颜色 6 3 2 4 2 2" xfId="44468" xr:uid="{00000000-0005-0000-0000-0000B4AD0000}"/>
    <cellStyle name="强调文字颜色 6 3 2 4 2 2 2" xfId="44469" xr:uid="{00000000-0005-0000-0000-0000B5AD0000}"/>
    <cellStyle name="强调文字颜色 6 3 2 4 3" xfId="44470" xr:uid="{00000000-0005-0000-0000-0000B6AD0000}"/>
    <cellStyle name="强调文字颜色 6 3 2 4 3 2" xfId="44471" xr:uid="{00000000-0005-0000-0000-0000B7AD0000}"/>
    <cellStyle name="强调文字颜色 6 3 2 5" xfId="44472" xr:uid="{00000000-0005-0000-0000-0000B8AD0000}"/>
    <cellStyle name="强调文字颜色 6 3 2 6" xfId="44473" xr:uid="{00000000-0005-0000-0000-0000B9AD0000}"/>
    <cellStyle name="强调文字颜色 6 3 2 7" xfId="44474" xr:uid="{00000000-0005-0000-0000-0000BAAD0000}"/>
    <cellStyle name="强调文字颜色 6 3 3" xfId="44475" xr:uid="{00000000-0005-0000-0000-0000BBAD0000}"/>
    <cellStyle name="强调文字颜色 6 3 3 2" xfId="44476" xr:uid="{00000000-0005-0000-0000-0000BCAD0000}"/>
    <cellStyle name="强调文字颜色 6 3 3 2 2" xfId="44477" xr:uid="{00000000-0005-0000-0000-0000BDAD0000}"/>
    <cellStyle name="强调文字颜色 6 3 3 2 3" xfId="44478" xr:uid="{00000000-0005-0000-0000-0000BEAD0000}"/>
    <cellStyle name="强调文字颜色 6 3 3 2 3 2" xfId="44479" xr:uid="{00000000-0005-0000-0000-0000BFAD0000}"/>
    <cellStyle name="强调文字颜色 6 3 3 2 3 2 2" xfId="44480" xr:uid="{00000000-0005-0000-0000-0000C0AD0000}"/>
    <cellStyle name="强调文字颜色 6 3 3 2 4" xfId="44481" xr:uid="{00000000-0005-0000-0000-0000C1AD0000}"/>
    <cellStyle name="强调文字颜色 6 3 3 2 4 2" xfId="44482" xr:uid="{00000000-0005-0000-0000-0000C2AD0000}"/>
    <cellStyle name="强调文字颜色 6 3 3 3" xfId="44483" xr:uid="{00000000-0005-0000-0000-0000C3AD0000}"/>
    <cellStyle name="强调文字颜色 6 3 3 3 2" xfId="44484" xr:uid="{00000000-0005-0000-0000-0000C4AD0000}"/>
    <cellStyle name="强调文字颜色 6 3 3 3 2 2" xfId="44485" xr:uid="{00000000-0005-0000-0000-0000C5AD0000}"/>
    <cellStyle name="强调文字颜色 6 3 3 3 2 2 2" xfId="44486" xr:uid="{00000000-0005-0000-0000-0000C6AD0000}"/>
    <cellStyle name="强调文字颜色 6 3 3 3 3" xfId="44487" xr:uid="{00000000-0005-0000-0000-0000C7AD0000}"/>
    <cellStyle name="强调文字颜色 6 3 3 3 3 2" xfId="44488" xr:uid="{00000000-0005-0000-0000-0000C8AD0000}"/>
    <cellStyle name="强调文字颜色 6 3 3 4" xfId="44489" xr:uid="{00000000-0005-0000-0000-0000C9AD0000}"/>
    <cellStyle name="强调文字颜色 6 3 3 5" xfId="44490" xr:uid="{00000000-0005-0000-0000-0000CAAD0000}"/>
    <cellStyle name="强调文字颜色 6 3 3 6" xfId="44491" xr:uid="{00000000-0005-0000-0000-0000CBAD0000}"/>
    <cellStyle name="强调文字颜色 6 3 4" xfId="44492" xr:uid="{00000000-0005-0000-0000-0000CCAD0000}"/>
    <cellStyle name="强调文字颜色 6 3 4 2" xfId="44493" xr:uid="{00000000-0005-0000-0000-0000CDAD0000}"/>
    <cellStyle name="强调文字颜色 6 3 4 2 2" xfId="44494" xr:uid="{00000000-0005-0000-0000-0000CEAD0000}"/>
    <cellStyle name="强调文字颜色 6 3 4 2 3" xfId="44495" xr:uid="{00000000-0005-0000-0000-0000CFAD0000}"/>
    <cellStyle name="强调文字颜色 6 3 4 2 3 2" xfId="44496" xr:uid="{00000000-0005-0000-0000-0000D0AD0000}"/>
    <cellStyle name="强调文字颜色 6 3 4 2 3 2 2" xfId="44497" xr:uid="{00000000-0005-0000-0000-0000D1AD0000}"/>
    <cellStyle name="强调文字颜色 6 3 4 2 4" xfId="44498" xr:uid="{00000000-0005-0000-0000-0000D2AD0000}"/>
    <cellStyle name="强调文字颜色 6 3 4 2 4 2" xfId="44499" xr:uid="{00000000-0005-0000-0000-0000D3AD0000}"/>
    <cellStyle name="强调文字颜色 6 3 4 3" xfId="44500" xr:uid="{00000000-0005-0000-0000-0000D4AD0000}"/>
    <cellStyle name="强调文字颜色 6 3 4 4" xfId="44501" xr:uid="{00000000-0005-0000-0000-0000D5AD0000}"/>
    <cellStyle name="强调文字颜色 6 3 4 5" xfId="44502" xr:uid="{00000000-0005-0000-0000-0000D6AD0000}"/>
    <cellStyle name="强调文字颜色 6 3 4 6" xfId="44503" xr:uid="{00000000-0005-0000-0000-0000D7AD0000}"/>
    <cellStyle name="强调文字颜色 6 3 5" xfId="44504" xr:uid="{00000000-0005-0000-0000-0000D8AD0000}"/>
    <cellStyle name="强调文字颜色 6 3 5 2" xfId="44505" xr:uid="{00000000-0005-0000-0000-0000D9AD0000}"/>
    <cellStyle name="强调文字颜色 6 3 5 2 2" xfId="44506" xr:uid="{00000000-0005-0000-0000-0000DAAD0000}"/>
    <cellStyle name="强调文字颜色 6 3 5 2 2 2" xfId="44507" xr:uid="{00000000-0005-0000-0000-0000DBAD0000}"/>
    <cellStyle name="强调文字颜色 6 3 5 2 2 2 2" xfId="44508" xr:uid="{00000000-0005-0000-0000-0000DCAD0000}"/>
    <cellStyle name="强调文字颜色 6 3 5 2 3" xfId="44509" xr:uid="{00000000-0005-0000-0000-0000DDAD0000}"/>
    <cellStyle name="强调文字颜色 6 3 5 2 3 2" xfId="44510" xr:uid="{00000000-0005-0000-0000-0000DEAD0000}"/>
    <cellStyle name="强调文字颜色 6 3 5 3" xfId="44511" xr:uid="{00000000-0005-0000-0000-0000DFAD0000}"/>
    <cellStyle name="强调文字颜色 6 3 5 3 2" xfId="44512" xr:uid="{00000000-0005-0000-0000-0000E0AD0000}"/>
    <cellStyle name="强调文字颜色 6 3 5 3 2 2" xfId="44513" xr:uid="{00000000-0005-0000-0000-0000E1AD0000}"/>
    <cellStyle name="强调文字颜色 6 3 5 4" xfId="44514" xr:uid="{00000000-0005-0000-0000-0000E2AD0000}"/>
    <cellStyle name="强调文字颜色 6 3 5 4 2" xfId="44515" xr:uid="{00000000-0005-0000-0000-0000E3AD0000}"/>
    <cellStyle name="强调文字颜色 6 3 6" xfId="44516" xr:uid="{00000000-0005-0000-0000-0000E4AD0000}"/>
    <cellStyle name="强调文字颜色 6 3 6 2" xfId="44517" xr:uid="{00000000-0005-0000-0000-0000E5AD0000}"/>
    <cellStyle name="强调文字颜色 6 3 6 2 2" xfId="44518" xr:uid="{00000000-0005-0000-0000-0000E6AD0000}"/>
    <cellStyle name="强调文字颜色 6 3 6 2 2 2" xfId="44519" xr:uid="{00000000-0005-0000-0000-0000E7AD0000}"/>
    <cellStyle name="强调文字颜色 6 3 6 3" xfId="44520" xr:uid="{00000000-0005-0000-0000-0000E8AD0000}"/>
    <cellStyle name="强调文字颜色 6 3 6 3 2" xfId="44521" xr:uid="{00000000-0005-0000-0000-0000E9AD0000}"/>
    <cellStyle name="强调文字颜色 6 3 7" xfId="44522" xr:uid="{00000000-0005-0000-0000-0000EAAD0000}"/>
    <cellStyle name="强调文字颜色 6 3 8" xfId="44523" xr:uid="{00000000-0005-0000-0000-0000EBAD0000}"/>
    <cellStyle name="數字一" xfId="44524" xr:uid="{00000000-0005-0000-0000-0000ECAD0000}"/>
    <cellStyle name="未定义" xfId="44525" xr:uid="{00000000-0005-0000-0000-0000EDAD0000}"/>
    <cellStyle name="标题 1 2" xfId="44526" xr:uid="{00000000-0005-0000-0000-0000EEAD0000}"/>
    <cellStyle name="标题 1 2 10" xfId="44527" xr:uid="{00000000-0005-0000-0000-0000EFAD0000}"/>
    <cellStyle name="标题 1 2 11" xfId="44528" xr:uid="{00000000-0005-0000-0000-0000F0AD0000}"/>
    <cellStyle name="标题 1 2 2" xfId="44529" xr:uid="{00000000-0005-0000-0000-0000F1AD0000}"/>
    <cellStyle name="标题 1 2 2 10" xfId="44530" xr:uid="{00000000-0005-0000-0000-0000F2AD0000}"/>
    <cellStyle name="标题 1 2 2 11" xfId="44531" xr:uid="{00000000-0005-0000-0000-0000F3AD0000}"/>
    <cellStyle name="标题 1 2 2 2" xfId="44532" xr:uid="{00000000-0005-0000-0000-0000F4AD0000}"/>
    <cellStyle name="标题 1 2 2 2 2" xfId="44533" xr:uid="{00000000-0005-0000-0000-0000F5AD0000}"/>
    <cellStyle name="标题 1 2 2 2 2 2" xfId="44534" xr:uid="{00000000-0005-0000-0000-0000F6AD0000}"/>
    <cellStyle name="标题 1 2 2 2 2 2 2" xfId="44535" xr:uid="{00000000-0005-0000-0000-0000F7AD0000}"/>
    <cellStyle name="标题 1 2 2 2 2 2 3" xfId="44536" xr:uid="{00000000-0005-0000-0000-0000F8AD0000}"/>
    <cellStyle name="标题 1 2 2 2 2 2 3 2" xfId="44537" xr:uid="{00000000-0005-0000-0000-0000F9AD0000}"/>
    <cellStyle name="标题 1 2 2 2 2 2 3 2 2" xfId="44538" xr:uid="{00000000-0005-0000-0000-0000FAAD0000}"/>
    <cellStyle name="标题 1 2 2 2 2 2 4" xfId="44539" xr:uid="{00000000-0005-0000-0000-0000FBAD0000}"/>
    <cellStyle name="标题 1 2 2 2 2 2 4 2" xfId="44540" xr:uid="{00000000-0005-0000-0000-0000FCAD0000}"/>
    <cellStyle name="标题 1 2 2 2 2 3" xfId="44541" xr:uid="{00000000-0005-0000-0000-0000FDAD0000}"/>
    <cellStyle name="标题 1 2 2 2 2 3 2" xfId="44542" xr:uid="{00000000-0005-0000-0000-0000FEAD0000}"/>
    <cellStyle name="标题 1 2 2 2 2 3 2 2" xfId="44543" xr:uid="{00000000-0005-0000-0000-0000FFAD0000}"/>
    <cellStyle name="标题 1 2 2 2 2 3 2 2 2" xfId="44544" xr:uid="{00000000-0005-0000-0000-000000AE0000}"/>
    <cellStyle name="标题 1 2 2 2 2 3 3" xfId="44545" xr:uid="{00000000-0005-0000-0000-000001AE0000}"/>
    <cellStyle name="标题 1 2 2 2 2 3 3 2" xfId="44546" xr:uid="{00000000-0005-0000-0000-000002AE0000}"/>
    <cellStyle name="标题 1 2 2 2 2 4" xfId="44547" xr:uid="{00000000-0005-0000-0000-000003AE0000}"/>
    <cellStyle name="标题 1 2 2 2 2 5" xfId="44548" xr:uid="{00000000-0005-0000-0000-000004AE0000}"/>
    <cellStyle name="标题 1 2 2 2 2 6" xfId="44549" xr:uid="{00000000-0005-0000-0000-000005AE0000}"/>
    <cellStyle name="标题 1 2 2 2 3" xfId="44550" xr:uid="{00000000-0005-0000-0000-000006AE0000}"/>
    <cellStyle name="标题 1 2 2 2 3 2" xfId="44551" xr:uid="{00000000-0005-0000-0000-000007AE0000}"/>
    <cellStyle name="标题 1 2 2 2 3 3" xfId="44552" xr:uid="{00000000-0005-0000-0000-000008AE0000}"/>
    <cellStyle name="标题 1 2 2 2 3 3 2" xfId="44553" xr:uid="{00000000-0005-0000-0000-000009AE0000}"/>
    <cellStyle name="标题 1 2 2 2 3 3 2 2" xfId="44554" xr:uid="{00000000-0005-0000-0000-00000AAE0000}"/>
    <cellStyle name="标题 1 2 2 2 3 4" xfId="44555" xr:uid="{00000000-0005-0000-0000-00000BAE0000}"/>
    <cellStyle name="标题 1 2 2 2 3 4 2" xfId="44556" xr:uid="{00000000-0005-0000-0000-00000CAE0000}"/>
    <cellStyle name="标题 1 2 2 2 4" xfId="44557" xr:uid="{00000000-0005-0000-0000-00000DAE0000}"/>
    <cellStyle name="标题 1 2 2 2 4 2" xfId="44558" xr:uid="{00000000-0005-0000-0000-00000EAE0000}"/>
    <cellStyle name="标题 1 2 2 2 4 2 2" xfId="44559" xr:uid="{00000000-0005-0000-0000-00000FAE0000}"/>
    <cellStyle name="标题 1 2 2 2 4 2 2 2" xfId="44560" xr:uid="{00000000-0005-0000-0000-000010AE0000}"/>
    <cellStyle name="标题 1 2 2 2 4 3" xfId="44561" xr:uid="{00000000-0005-0000-0000-000011AE0000}"/>
    <cellStyle name="标题 1 2 2 2 4 3 2" xfId="44562" xr:uid="{00000000-0005-0000-0000-000012AE0000}"/>
    <cellStyle name="标题 1 2 2 2 5" xfId="44563" xr:uid="{00000000-0005-0000-0000-000013AE0000}"/>
    <cellStyle name="标题 1 2 2 2 6" xfId="44564" xr:uid="{00000000-0005-0000-0000-000014AE0000}"/>
    <cellStyle name="标题 1 2 2 2 7" xfId="44565" xr:uid="{00000000-0005-0000-0000-000015AE0000}"/>
    <cellStyle name="标题 1 2 2 3" xfId="44566" xr:uid="{00000000-0005-0000-0000-000016AE0000}"/>
    <cellStyle name="标题 1 2 2 3 2" xfId="44567" xr:uid="{00000000-0005-0000-0000-000017AE0000}"/>
    <cellStyle name="标题 1 2 2 3 2 2" xfId="44568" xr:uid="{00000000-0005-0000-0000-000018AE0000}"/>
    <cellStyle name="标题 1 2 2 3 2 3" xfId="44569" xr:uid="{00000000-0005-0000-0000-000019AE0000}"/>
    <cellStyle name="标题 1 2 2 3 2 3 2" xfId="44570" xr:uid="{00000000-0005-0000-0000-00001AAE0000}"/>
    <cellStyle name="标题 1 2 2 3 2 3 2 2" xfId="44571" xr:uid="{00000000-0005-0000-0000-00001BAE0000}"/>
    <cellStyle name="标题 1 2 2 3 2 4" xfId="44572" xr:uid="{00000000-0005-0000-0000-00001CAE0000}"/>
    <cellStyle name="标题 1 2 2 3 2 4 2" xfId="44573" xr:uid="{00000000-0005-0000-0000-00001DAE0000}"/>
    <cellStyle name="标题 1 2 2 3 3" xfId="44574" xr:uid="{00000000-0005-0000-0000-00001EAE0000}"/>
    <cellStyle name="标题 1 2 2 3 3 2" xfId="44575" xr:uid="{00000000-0005-0000-0000-00001FAE0000}"/>
    <cellStyle name="标题 1 2 2 3 3 2 2" xfId="44576" xr:uid="{00000000-0005-0000-0000-000020AE0000}"/>
    <cellStyle name="标题 1 2 2 3 3 2 2 2" xfId="44577" xr:uid="{00000000-0005-0000-0000-000021AE0000}"/>
    <cellStyle name="标题 1 2 2 3 3 3" xfId="44578" xr:uid="{00000000-0005-0000-0000-000022AE0000}"/>
    <cellStyle name="标题 1 2 2 3 3 3 2" xfId="44579" xr:uid="{00000000-0005-0000-0000-000023AE0000}"/>
    <cellStyle name="标题 1 2 2 3 4" xfId="44580" xr:uid="{00000000-0005-0000-0000-000024AE0000}"/>
    <cellStyle name="标题 1 2 2 3 5" xfId="44581" xr:uid="{00000000-0005-0000-0000-000025AE0000}"/>
    <cellStyle name="标题 1 2 2 3 6" xfId="44582" xr:uid="{00000000-0005-0000-0000-000026AE0000}"/>
    <cellStyle name="标题 1 2 2 4" xfId="44583" xr:uid="{00000000-0005-0000-0000-000027AE0000}"/>
    <cellStyle name="标题 1 2 2 4 2" xfId="44584" xr:uid="{00000000-0005-0000-0000-000028AE0000}"/>
    <cellStyle name="标题 1 2 2 4 2 2" xfId="44585" xr:uid="{00000000-0005-0000-0000-000029AE0000}"/>
    <cellStyle name="标题 1 2 2 4 2 3" xfId="44586" xr:uid="{00000000-0005-0000-0000-00002AAE0000}"/>
    <cellStyle name="标题 1 2 2 4 2 3 2" xfId="44587" xr:uid="{00000000-0005-0000-0000-00002BAE0000}"/>
    <cellStyle name="标题 1 2 2 4 2 3 2 2" xfId="44588" xr:uid="{00000000-0005-0000-0000-00002CAE0000}"/>
    <cellStyle name="标题 1 2 2 4 2 4" xfId="44589" xr:uid="{00000000-0005-0000-0000-00002DAE0000}"/>
    <cellStyle name="标题 1 2 2 4 2 4 2" xfId="44590" xr:uid="{00000000-0005-0000-0000-00002EAE0000}"/>
    <cellStyle name="标题 1 2 2 4 3" xfId="44591" xr:uid="{00000000-0005-0000-0000-00002FAE0000}"/>
    <cellStyle name="标题 1 2 2 4 4" xfId="44592" xr:uid="{00000000-0005-0000-0000-000030AE0000}"/>
    <cellStyle name="标题 1 2 2 4 5" xfId="44593" xr:uid="{00000000-0005-0000-0000-000031AE0000}"/>
    <cellStyle name="标题 1 2 2 4 6" xfId="44594" xr:uid="{00000000-0005-0000-0000-000032AE0000}"/>
    <cellStyle name="标题 1 2 2 5" xfId="44595" xr:uid="{00000000-0005-0000-0000-000033AE0000}"/>
    <cellStyle name="标题 1 2 2 5 2" xfId="44596" xr:uid="{00000000-0005-0000-0000-000034AE0000}"/>
    <cellStyle name="标题 1 2 2 5 2 2" xfId="44597" xr:uid="{00000000-0005-0000-0000-000035AE0000}"/>
    <cellStyle name="标题 1 2 2 5 2 2 2" xfId="44598" xr:uid="{00000000-0005-0000-0000-000036AE0000}"/>
    <cellStyle name="标题 1 2 2 5 2 2 2 2" xfId="44599" xr:uid="{00000000-0005-0000-0000-000037AE0000}"/>
    <cellStyle name="标题 1 2 2 5 2 3" xfId="44600" xr:uid="{00000000-0005-0000-0000-000038AE0000}"/>
    <cellStyle name="标题 1 2 2 5 2 3 2" xfId="44601" xr:uid="{00000000-0005-0000-0000-000039AE0000}"/>
    <cellStyle name="标题 1 2 2 5 3" xfId="44602" xr:uid="{00000000-0005-0000-0000-00003AAE0000}"/>
    <cellStyle name="标题 1 2 2 5 3 2" xfId="44603" xr:uid="{00000000-0005-0000-0000-00003BAE0000}"/>
    <cellStyle name="标题 1 2 2 5 3 2 2" xfId="44604" xr:uid="{00000000-0005-0000-0000-00003CAE0000}"/>
    <cellStyle name="标题 1 2 2 5 4" xfId="44605" xr:uid="{00000000-0005-0000-0000-00003DAE0000}"/>
    <cellStyle name="标题 1 2 2 5 4 2" xfId="44606" xr:uid="{00000000-0005-0000-0000-00003EAE0000}"/>
    <cellStyle name="标题 1 2 2 6" xfId="44607" xr:uid="{00000000-0005-0000-0000-00003FAE0000}"/>
    <cellStyle name="标题 1 2 2 6 2" xfId="44608" xr:uid="{00000000-0005-0000-0000-000040AE0000}"/>
    <cellStyle name="标题 1 2 2 6 2 2" xfId="44609" xr:uid="{00000000-0005-0000-0000-000041AE0000}"/>
    <cellStyle name="标题 1 2 2 6 2 2 2" xfId="44610" xr:uid="{00000000-0005-0000-0000-000042AE0000}"/>
    <cellStyle name="标题 1 2 2 6 2 2 2 2" xfId="44611" xr:uid="{00000000-0005-0000-0000-000043AE0000}"/>
    <cellStyle name="标题 1 2 2 6 2 3" xfId="44612" xr:uid="{00000000-0005-0000-0000-000044AE0000}"/>
    <cellStyle name="标题 1 2 2 6 2 3 2" xfId="44613" xr:uid="{00000000-0005-0000-0000-000045AE0000}"/>
    <cellStyle name="标题 1 2 2 6 3" xfId="44614" xr:uid="{00000000-0005-0000-0000-000046AE0000}"/>
    <cellStyle name="标题 1 2 2 6 3 2" xfId="44615" xr:uid="{00000000-0005-0000-0000-000047AE0000}"/>
    <cellStyle name="标题 1 2 2 6 3 2 2" xfId="44616" xr:uid="{00000000-0005-0000-0000-000048AE0000}"/>
    <cellStyle name="标题 1 2 2 6 4" xfId="44617" xr:uid="{00000000-0005-0000-0000-000049AE0000}"/>
    <cellStyle name="标题 1 2 2 6 4 2" xfId="44618" xr:uid="{00000000-0005-0000-0000-00004AAE0000}"/>
    <cellStyle name="标题 1 2 2 7" xfId="44619" xr:uid="{00000000-0005-0000-0000-00004BAE0000}"/>
    <cellStyle name="标题 1 2 2 7 2" xfId="44620" xr:uid="{00000000-0005-0000-0000-00004CAE0000}"/>
    <cellStyle name="标题 1 2 2 7 2 2" xfId="44621" xr:uid="{00000000-0005-0000-0000-00004DAE0000}"/>
    <cellStyle name="标题 1 2 2 7 2 2 2" xfId="44622" xr:uid="{00000000-0005-0000-0000-00004EAE0000}"/>
    <cellStyle name="标题 1 2 2 7 2 2 2 2" xfId="44623" xr:uid="{00000000-0005-0000-0000-00004FAE0000}"/>
    <cellStyle name="标题 1 2 2 7 2 3" xfId="44624" xr:uid="{00000000-0005-0000-0000-000050AE0000}"/>
    <cellStyle name="标题 1 2 2 7 2 3 2" xfId="44625" xr:uid="{00000000-0005-0000-0000-000051AE0000}"/>
    <cellStyle name="标题 1 2 2 7 3" xfId="44626" xr:uid="{00000000-0005-0000-0000-000052AE0000}"/>
    <cellStyle name="标题 1 2 2 7 3 2" xfId="44627" xr:uid="{00000000-0005-0000-0000-000053AE0000}"/>
    <cellStyle name="标题 1 2 2 7 3 2 2" xfId="44628" xr:uid="{00000000-0005-0000-0000-000054AE0000}"/>
    <cellStyle name="标题 1 2 2 7 4" xfId="44629" xr:uid="{00000000-0005-0000-0000-000055AE0000}"/>
    <cellStyle name="标题 1 2 2 7 4 2" xfId="44630" xr:uid="{00000000-0005-0000-0000-000056AE0000}"/>
    <cellStyle name="标题 1 2 2 8" xfId="44631" xr:uid="{00000000-0005-0000-0000-000057AE0000}"/>
    <cellStyle name="标题 1 2 2 8 2" xfId="44632" xr:uid="{00000000-0005-0000-0000-000058AE0000}"/>
    <cellStyle name="标题 1 2 2 8 2 2" xfId="44633" xr:uid="{00000000-0005-0000-0000-000059AE0000}"/>
    <cellStyle name="标题 1 2 2 8 2 2 2" xfId="44634" xr:uid="{00000000-0005-0000-0000-00005AAE0000}"/>
    <cellStyle name="标题 1 2 2 8 3" xfId="44635" xr:uid="{00000000-0005-0000-0000-00005BAE0000}"/>
    <cellStyle name="标题 1 2 2 8 3 2" xfId="44636" xr:uid="{00000000-0005-0000-0000-00005CAE0000}"/>
    <cellStyle name="标题 1 2 2 9" xfId="44637" xr:uid="{00000000-0005-0000-0000-00005DAE0000}"/>
    <cellStyle name="标题 1 2 2 9 2" xfId="44638" xr:uid="{00000000-0005-0000-0000-00005EAE0000}"/>
    <cellStyle name="标题 1 2 2 9 2 2" xfId="44639" xr:uid="{00000000-0005-0000-0000-00005FAE0000}"/>
    <cellStyle name="标题 1 2 2 9 2 2 2" xfId="44640" xr:uid="{00000000-0005-0000-0000-000060AE0000}"/>
    <cellStyle name="标题 1 2 2 9 3" xfId="44641" xr:uid="{00000000-0005-0000-0000-000061AE0000}"/>
    <cellStyle name="标题 1 2 2 9 3 2" xfId="44642" xr:uid="{00000000-0005-0000-0000-000062AE0000}"/>
    <cellStyle name="标题 1 2 3" xfId="44643" xr:uid="{00000000-0005-0000-0000-000063AE0000}"/>
    <cellStyle name="标题 1 2 3 2" xfId="44644" xr:uid="{00000000-0005-0000-0000-000064AE0000}"/>
    <cellStyle name="标题 1 2 3 2 2" xfId="44645" xr:uid="{00000000-0005-0000-0000-000065AE0000}"/>
    <cellStyle name="标题 1 2 3 2 2 2" xfId="44646" xr:uid="{00000000-0005-0000-0000-000066AE0000}"/>
    <cellStyle name="标题 1 2 3 2 2 2 2" xfId="44647" xr:uid="{00000000-0005-0000-0000-000067AE0000}"/>
    <cellStyle name="标题 1 2 3 2 2 2 3" xfId="44648" xr:uid="{00000000-0005-0000-0000-000068AE0000}"/>
    <cellStyle name="标题 1 2 3 2 2 2 3 2" xfId="44649" xr:uid="{00000000-0005-0000-0000-000069AE0000}"/>
    <cellStyle name="标题 1 2 3 2 2 2 3 2 2" xfId="44650" xr:uid="{00000000-0005-0000-0000-00006AAE0000}"/>
    <cellStyle name="标题 1 2 3 2 2 2 4" xfId="44651" xr:uid="{00000000-0005-0000-0000-00006BAE0000}"/>
    <cellStyle name="标题 1 2 3 2 2 2 4 2" xfId="44652" xr:uid="{00000000-0005-0000-0000-00006CAE0000}"/>
    <cellStyle name="标题 1 2 3 2 2 3" xfId="44653" xr:uid="{00000000-0005-0000-0000-00006DAE0000}"/>
    <cellStyle name="标题 1 2 3 2 2 3 2" xfId="44654" xr:uid="{00000000-0005-0000-0000-00006EAE0000}"/>
    <cellStyle name="标题 1 2 3 2 2 3 2 2" xfId="44655" xr:uid="{00000000-0005-0000-0000-00006FAE0000}"/>
    <cellStyle name="标题 1 2 3 2 2 3 2 2 2" xfId="44656" xr:uid="{00000000-0005-0000-0000-000070AE0000}"/>
    <cellStyle name="标题 1 2 3 2 2 3 3" xfId="44657" xr:uid="{00000000-0005-0000-0000-000071AE0000}"/>
    <cellStyle name="标题 1 2 3 2 2 3 3 2" xfId="44658" xr:uid="{00000000-0005-0000-0000-000072AE0000}"/>
    <cellStyle name="标题 1 2 3 2 2 4" xfId="44659" xr:uid="{00000000-0005-0000-0000-000073AE0000}"/>
    <cellStyle name="标题 1 2 3 2 2 5" xfId="44660" xr:uid="{00000000-0005-0000-0000-000074AE0000}"/>
    <cellStyle name="标题 1 2 3 2 2 6" xfId="44661" xr:uid="{00000000-0005-0000-0000-000075AE0000}"/>
    <cellStyle name="标题 1 2 3 2 3" xfId="44662" xr:uid="{00000000-0005-0000-0000-000076AE0000}"/>
    <cellStyle name="标题 1 2 3 2 3 2" xfId="44663" xr:uid="{00000000-0005-0000-0000-000077AE0000}"/>
    <cellStyle name="标题 1 2 3 2 3 3" xfId="44664" xr:uid="{00000000-0005-0000-0000-000078AE0000}"/>
    <cellStyle name="标题 1 2 3 2 3 3 2" xfId="44665" xr:uid="{00000000-0005-0000-0000-000079AE0000}"/>
    <cellStyle name="标题 1 2 3 2 3 3 2 2" xfId="44666" xr:uid="{00000000-0005-0000-0000-00007AAE0000}"/>
    <cellStyle name="标题 1 2 3 2 3 4" xfId="44667" xr:uid="{00000000-0005-0000-0000-00007BAE0000}"/>
    <cellStyle name="标题 1 2 3 2 3 4 2" xfId="44668" xr:uid="{00000000-0005-0000-0000-00007CAE0000}"/>
    <cellStyle name="标题 1 2 3 2 4" xfId="44669" xr:uid="{00000000-0005-0000-0000-00007DAE0000}"/>
    <cellStyle name="标题 1 2 3 2 4 2" xfId="44670" xr:uid="{00000000-0005-0000-0000-00007EAE0000}"/>
    <cellStyle name="标题 1 2 3 2 4 2 2" xfId="44671" xr:uid="{00000000-0005-0000-0000-00007FAE0000}"/>
    <cellStyle name="标题 1 2 3 2 4 2 2 2" xfId="44672" xr:uid="{00000000-0005-0000-0000-000080AE0000}"/>
    <cellStyle name="标题 1 2 3 2 4 3" xfId="44673" xr:uid="{00000000-0005-0000-0000-000081AE0000}"/>
    <cellStyle name="标题 1 2 3 2 4 3 2" xfId="44674" xr:uid="{00000000-0005-0000-0000-000082AE0000}"/>
    <cellStyle name="标题 1 2 3 2 5" xfId="44675" xr:uid="{00000000-0005-0000-0000-000083AE0000}"/>
    <cellStyle name="标题 1 2 3 2 6" xfId="44676" xr:uid="{00000000-0005-0000-0000-000084AE0000}"/>
    <cellStyle name="标题 1 2 3 2 7" xfId="44677" xr:uid="{00000000-0005-0000-0000-000085AE0000}"/>
    <cellStyle name="标题 1 2 3 3" xfId="44678" xr:uid="{00000000-0005-0000-0000-000086AE0000}"/>
    <cellStyle name="标题 1 2 3 3 2" xfId="44679" xr:uid="{00000000-0005-0000-0000-000087AE0000}"/>
    <cellStyle name="标题 1 2 3 3 2 2" xfId="44680" xr:uid="{00000000-0005-0000-0000-000088AE0000}"/>
    <cellStyle name="标题 1 2 3 3 2 3" xfId="44681" xr:uid="{00000000-0005-0000-0000-000089AE0000}"/>
    <cellStyle name="标题 1 2 3 3 2 3 2" xfId="44682" xr:uid="{00000000-0005-0000-0000-00008AAE0000}"/>
    <cellStyle name="标题 1 2 3 3 2 3 2 2" xfId="44683" xr:uid="{00000000-0005-0000-0000-00008BAE0000}"/>
    <cellStyle name="标题 1 2 3 3 2 4" xfId="44684" xr:uid="{00000000-0005-0000-0000-00008CAE0000}"/>
    <cellStyle name="标题 1 2 3 3 2 4 2" xfId="44685" xr:uid="{00000000-0005-0000-0000-00008DAE0000}"/>
    <cellStyle name="标题 1 2 3 3 3" xfId="44686" xr:uid="{00000000-0005-0000-0000-00008EAE0000}"/>
    <cellStyle name="标题 1 2 3 3 3 2" xfId="44687" xr:uid="{00000000-0005-0000-0000-00008FAE0000}"/>
    <cellStyle name="标题 1 2 3 3 3 2 2" xfId="44688" xr:uid="{00000000-0005-0000-0000-000090AE0000}"/>
    <cellStyle name="标题 1 2 3 3 3 2 2 2" xfId="44689" xr:uid="{00000000-0005-0000-0000-000091AE0000}"/>
    <cellStyle name="标题 1 2 3 3 3 3" xfId="44690" xr:uid="{00000000-0005-0000-0000-000092AE0000}"/>
    <cellStyle name="标题 1 2 3 3 3 3 2" xfId="44691" xr:uid="{00000000-0005-0000-0000-000093AE0000}"/>
    <cellStyle name="标题 1 2 3 3 4" xfId="44692" xr:uid="{00000000-0005-0000-0000-000094AE0000}"/>
    <cellStyle name="标题 1 2 3 3 5" xfId="44693" xr:uid="{00000000-0005-0000-0000-000095AE0000}"/>
    <cellStyle name="标题 1 2 3 3 6" xfId="44694" xr:uid="{00000000-0005-0000-0000-000096AE0000}"/>
    <cellStyle name="标题 1 2 3 4" xfId="44695" xr:uid="{00000000-0005-0000-0000-000097AE0000}"/>
    <cellStyle name="标题 1 2 3 4 2" xfId="44696" xr:uid="{00000000-0005-0000-0000-000098AE0000}"/>
    <cellStyle name="标题 1 2 3 4 2 2" xfId="44697" xr:uid="{00000000-0005-0000-0000-000099AE0000}"/>
    <cellStyle name="标题 1 2 3 4 2 3" xfId="44698" xr:uid="{00000000-0005-0000-0000-00009AAE0000}"/>
    <cellStyle name="标题 1 2 3 4 2 3 2" xfId="44699" xr:uid="{00000000-0005-0000-0000-00009BAE0000}"/>
    <cellStyle name="标题 1 2 3 4 2 3 2 2" xfId="44700" xr:uid="{00000000-0005-0000-0000-00009CAE0000}"/>
    <cellStyle name="标题 1 2 3 4 2 4" xfId="44701" xr:uid="{00000000-0005-0000-0000-00009DAE0000}"/>
    <cellStyle name="标题 1 2 3 4 2 4 2" xfId="44702" xr:uid="{00000000-0005-0000-0000-00009EAE0000}"/>
    <cellStyle name="标题 1 2 3 4 3" xfId="44703" xr:uid="{00000000-0005-0000-0000-00009FAE0000}"/>
    <cellStyle name="标题 1 2 3 4 4" xfId="44704" xr:uid="{00000000-0005-0000-0000-0000A0AE0000}"/>
    <cellStyle name="标题 1 2 3 4 5" xfId="44705" xr:uid="{00000000-0005-0000-0000-0000A1AE0000}"/>
    <cellStyle name="标题 1 2 3 4 6" xfId="44706" xr:uid="{00000000-0005-0000-0000-0000A2AE0000}"/>
    <cellStyle name="标题 1 2 3 5" xfId="44707" xr:uid="{00000000-0005-0000-0000-0000A3AE0000}"/>
    <cellStyle name="标题 1 2 3 5 2" xfId="44708" xr:uid="{00000000-0005-0000-0000-0000A4AE0000}"/>
    <cellStyle name="标题 1 2 3 5 2 2" xfId="44709" xr:uid="{00000000-0005-0000-0000-0000A5AE0000}"/>
    <cellStyle name="标题 1 2 3 5 2 2 2" xfId="44710" xr:uid="{00000000-0005-0000-0000-0000A6AE0000}"/>
    <cellStyle name="标题 1 2 3 5 2 2 2 2" xfId="44711" xr:uid="{00000000-0005-0000-0000-0000A7AE0000}"/>
    <cellStyle name="标题 1 2 3 5 2 3" xfId="44712" xr:uid="{00000000-0005-0000-0000-0000A8AE0000}"/>
    <cellStyle name="标题 1 2 3 5 2 3 2" xfId="44713" xr:uid="{00000000-0005-0000-0000-0000A9AE0000}"/>
    <cellStyle name="标题 1 2 3 5 3" xfId="44714" xr:uid="{00000000-0005-0000-0000-0000AAAE0000}"/>
    <cellStyle name="标题 1 2 3 5 3 2" xfId="44715" xr:uid="{00000000-0005-0000-0000-0000ABAE0000}"/>
    <cellStyle name="标题 1 2 3 5 3 2 2" xfId="44716" xr:uid="{00000000-0005-0000-0000-0000ACAE0000}"/>
    <cellStyle name="标题 1 2 3 5 4" xfId="44717" xr:uid="{00000000-0005-0000-0000-0000ADAE0000}"/>
    <cellStyle name="标题 1 2 3 5 4 2" xfId="44718" xr:uid="{00000000-0005-0000-0000-0000AEAE0000}"/>
    <cellStyle name="标题 1 2 3 6" xfId="44719" xr:uid="{00000000-0005-0000-0000-0000AFAE0000}"/>
    <cellStyle name="标题 1 2 3 6 2" xfId="44720" xr:uid="{00000000-0005-0000-0000-0000B0AE0000}"/>
    <cellStyle name="标题 1 2 3 6 2 2" xfId="44721" xr:uid="{00000000-0005-0000-0000-0000B1AE0000}"/>
    <cellStyle name="标题 1 2 3 6 2 2 2" xfId="44722" xr:uid="{00000000-0005-0000-0000-0000B2AE0000}"/>
    <cellStyle name="标题 1 2 3 6 3" xfId="44723" xr:uid="{00000000-0005-0000-0000-0000B3AE0000}"/>
    <cellStyle name="标题 1 2 3 6 3 2" xfId="44724" xr:uid="{00000000-0005-0000-0000-0000B4AE0000}"/>
    <cellStyle name="标题 1 2 3 7" xfId="44725" xr:uid="{00000000-0005-0000-0000-0000B5AE0000}"/>
    <cellStyle name="标题 1 2 3 7 2" xfId="44726" xr:uid="{00000000-0005-0000-0000-0000B6AE0000}"/>
    <cellStyle name="标题 1 2 3 7 2 2" xfId="44727" xr:uid="{00000000-0005-0000-0000-0000B7AE0000}"/>
    <cellStyle name="标题 1 2 3 7 2 2 2" xfId="44728" xr:uid="{00000000-0005-0000-0000-0000B8AE0000}"/>
    <cellStyle name="标题 1 2 3 7 3" xfId="44729" xr:uid="{00000000-0005-0000-0000-0000B9AE0000}"/>
    <cellStyle name="标题 1 2 3 7 3 2" xfId="44730" xr:uid="{00000000-0005-0000-0000-0000BAAE0000}"/>
    <cellStyle name="标题 1 2 3 8" xfId="44731" xr:uid="{00000000-0005-0000-0000-0000BBAE0000}"/>
    <cellStyle name="标题 1 2 3 9" xfId="44732" xr:uid="{00000000-0005-0000-0000-0000BCAE0000}"/>
    <cellStyle name="标题 1 2 4" xfId="44733" xr:uid="{00000000-0005-0000-0000-0000BDAE0000}"/>
    <cellStyle name="标题 1 2 4 2" xfId="44734" xr:uid="{00000000-0005-0000-0000-0000BEAE0000}"/>
    <cellStyle name="标题 1 2 4 2 2" xfId="44735" xr:uid="{00000000-0005-0000-0000-0000BFAE0000}"/>
    <cellStyle name="标题 1 2 4 2 3" xfId="44736" xr:uid="{00000000-0005-0000-0000-0000C0AE0000}"/>
    <cellStyle name="标题 1 2 4 2 3 2" xfId="44737" xr:uid="{00000000-0005-0000-0000-0000C1AE0000}"/>
    <cellStyle name="标题 1 2 4 2 3 2 2" xfId="44738" xr:uid="{00000000-0005-0000-0000-0000C2AE0000}"/>
    <cellStyle name="标题 1 2 4 2 4" xfId="44739" xr:uid="{00000000-0005-0000-0000-0000C3AE0000}"/>
    <cellStyle name="标题 1 2 4 2 4 2" xfId="44740" xr:uid="{00000000-0005-0000-0000-0000C4AE0000}"/>
    <cellStyle name="标题 1 2 4 3" xfId="44741" xr:uid="{00000000-0005-0000-0000-0000C5AE0000}"/>
    <cellStyle name="标题 1 2 4 3 2" xfId="44742" xr:uid="{00000000-0005-0000-0000-0000C6AE0000}"/>
    <cellStyle name="标题 1 2 4 3 2 2" xfId="44743" xr:uid="{00000000-0005-0000-0000-0000C7AE0000}"/>
    <cellStyle name="标题 1 2 4 3 2 2 2" xfId="44744" xr:uid="{00000000-0005-0000-0000-0000C8AE0000}"/>
    <cellStyle name="标题 1 2 4 3 3" xfId="44745" xr:uid="{00000000-0005-0000-0000-0000C9AE0000}"/>
    <cellStyle name="标题 1 2 4 3 3 2" xfId="44746" xr:uid="{00000000-0005-0000-0000-0000CAAE0000}"/>
    <cellStyle name="标题 1 2 4 4" xfId="44747" xr:uid="{00000000-0005-0000-0000-0000CBAE0000}"/>
    <cellStyle name="标题 1 2 4 5" xfId="44748" xr:uid="{00000000-0005-0000-0000-0000CCAE0000}"/>
    <cellStyle name="标题 1 2 4 6" xfId="44749" xr:uid="{00000000-0005-0000-0000-0000CDAE0000}"/>
    <cellStyle name="标题 1 2 5" xfId="44750" xr:uid="{00000000-0005-0000-0000-0000CEAE0000}"/>
    <cellStyle name="标题 1 2 5 2" xfId="44751" xr:uid="{00000000-0005-0000-0000-0000CFAE0000}"/>
    <cellStyle name="标题 1 2 5 2 2" xfId="44752" xr:uid="{00000000-0005-0000-0000-0000D0AE0000}"/>
    <cellStyle name="标题 1 2 5 2 3" xfId="44753" xr:uid="{00000000-0005-0000-0000-0000D1AE0000}"/>
    <cellStyle name="标题 1 2 5 2 3 2" xfId="44754" xr:uid="{00000000-0005-0000-0000-0000D2AE0000}"/>
    <cellStyle name="标题 1 2 5 2 3 2 2" xfId="44755" xr:uid="{00000000-0005-0000-0000-0000D3AE0000}"/>
    <cellStyle name="标题 1 2 5 2 4" xfId="44756" xr:uid="{00000000-0005-0000-0000-0000D4AE0000}"/>
    <cellStyle name="标题 1 2 5 2 4 2" xfId="44757" xr:uid="{00000000-0005-0000-0000-0000D5AE0000}"/>
    <cellStyle name="标题 1 2 5 3" xfId="44758" xr:uid="{00000000-0005-0000-0000-0000D6AE0000}"/>
    <cellStyle name="标题 1 2 5 4" xfId="44759" xr:uid="{00000000-0005-0000-0000-0000D7AE0000}"/>
    <cellStyle name="标题 1 2 5 5" xfId="44760" xr:uid="{00000000-0005-0000-0000-0000D8AE0000}"/>
    <cellStyle name="标题 1 2 5 6" xfId="44761" xr:uid="{00000000-0005-0000-0000-0000D9AE0000}"/>
    <cellStyle name="标题 1 2 6" xfId="44762" xr:uid="{00000000-0005-0000-0000-0000DAAE0000}"/>
    <cellStyle name="标题 1 2 6 2" xfId="44763" xr:uid="{00000000-0005-0000-0000-0000DBAE0000}"/>
    <cellStyle name="标题 1 2 6 2 2" xfId="44764" xr:uid="{00000000-0005-0000-0000-0000DCAE0000}"/>
    <cellStyle name="标题 1 2 6 2 2 2" xfId="44765" xr:uid="{00000000-0005-0000-0000-0000DDAE0000}"/>
    <cellStyle name="标题 1 2 6 2 2 2 2" xfId="44766" xr:uid="{00000000-0005-0000-0000-0000DEAE0000}"/>
    <cellStyle name="标题 1 2 6 2 3" xfId="44767" xr:uid="{00000000-0005-0000-0000-0000DFAE0000}"/>
    <cellStyle name="标题 1 2 6 2 3 2" xfId="44768" xr:uid="{00000000-0005-0000-0000-0000E0AE0000}"/>
    <cellStyle name="标题 1 2 6 3" xfId="44769" xr:uid="{00000000-0005-0000-0000-0000E1AE0000}"/>
    <cellStyle name="标题 1 2 6 3 2" xfId="44770" xr:uid="{00000000-0005-0000-0000-0000E2AE0000}"/>
    <cellStyle name="标题 1 2 6 3 2 2" xfId="44771" xr:uid="{00000000-0005-0000-0000-0000E3AE0000}"/>
    <cellStyle name="标题 1 2 6 4" xfId="44772" xr:uid="{00000000-0005-0000-0000-0000E4AE0000}"/>
    <cellStyle name="标题 1 2 6 4 2" xfId="44773" xr:uid="{00000000-0005-0000-0000-0000E5AE0000}"/>
    <cellStyle name="标题 1 2 7" xfId="44774" xr:uid="{00000000-0005-0000-0000-0000E6AE0000}"/>
    <cellStyle name="标题 1 2 7 2" xfId="44775" xr:uid="{00000000-0005-0000-0000-0000E7AE0000}"/>
    <cellStyle name="标题 1 2 7 2 2" xfId="44776" xr:uid="{00000000-0005-0000-0000-0000E8AE0000}"/>
    <cellStyle name="标题 1 2 7 2 2 2" xfId="44777" xr:uid="{00000000-0005-0000-0000-0000E9AE0000}"/>
    <cellStyle name="标题 1 2 7 2 2 2 2" xfId="44778" xr:uid="{00000000-0005-0000-0000-0000EAAE0000}"/>
    <cellStyle name="标题 1 2 7 2 3" xfId="44779" xr:uid="{00000000-0005-0000-0000-0000EBAE0000}"/>
    <cellStyle name="标题 1 2 7 2 3 2" xfId="44780" xr:uid="{00000000-0005-0000-0000-0000ECAE0000}"/>
    <cellStyle name="标题 1 2 7 3" xfId="44781" xr:uid="{00000000-0005-0000-0000-0000EDAE0000}"/>
    <cellStyle name="标题 1 2 7 3 2" xfId="44782" xr:uid="{00000000-0005-0000-0000-0000EEAE0000}"/>
    <cellStyle name="标题 1 2 7 3 2 2" xfId="44783" xr:uid="{00000000-0005-0000-0000-0000EFAE0000}"/>
    <cellStyle name="标题 1 2 7 4" xfId="44784" xr:uid="{00000000-0005-0000-0000-0000F0AE0000}"/>
    <cellStyle name="标题 1 2 7 4 2" xfId="44785" xr:uid="{00000000-0005-0000-0000-0000F1AE0000}"/>
    <cellStyle name="标题 1 2 8" xfId="44786" xr:uid="{00000000-0005-0000-0000-0000F2AE0000}"/>
    <cellStyle name="标题 1 2 8 2" xfId="44787" xr:uid="{00000000-0005-0000-0000-0000F3AE0000}"/>
    <cellStyle name="标题 1 2 8 2 2" xfId="44788" xr:uid="{00000000-0005-0000-0000-0000F4AE0000}"/>
    <cellStyle name="标题 1 2 8 2 2 2" xfId="44789" xr:uid="{00000000-0005-0000-0000-0000F5AE0000}"/>
    <cellStyle name="标题 1 2 8 2 2 2 2" xfId="44790" xr:uid="{00000000-0005-0000-0000-0000F6AE0000}"/>
    <cellStyle name="标题 1 2 8 2 3" xfId="44791" xr:uid="{00000000-0005-0000-0000-0000F7AE0000}"/>
    <cellStyle name="标题 1 2 8 2 3 2" xfId="44792" xr:uid="{00000000-0005-0000-0000-0000F8AE0000}"/>
    <cellStyle name="标题 1 2 8 3" xfId="44793" xr:uid="{00000000-0005-0000-0000-0000F9AE0000}"/>
    <cellStyle name="标题 1 2 8 3 2" xfId="44794" xr:uid="{00000000-0005-0000-0000-0000FAAE0000}"/>
    <cellStyle name="标题 1 2 8 3 2 2" xfId="44795" xr:uid="{00000000-0005-0000-0000-0000FBAE0000}"/>
    <cellStyle name="标题 1 2 8 4" xfId="44796" xr:uid="{00000000-0005-0000-0000-0000FCAE0000}"/>
    <cellStyle name="标题 1 2 8 4 2" xfId="44797" xr:uid="{00000000-0005-0000-0000-0000FDAE0000}"/>
    <cellStyle name="标题 1 2 9" xfId="44798" xr:uid="{00000000-0005-0000-0000-0000FEAE0000}"/>
    <cellStyle name="标题 1 2 9 2" xfId="44799" xr:uid="{00000000-0005-0000-0000-0000FFAE0000}"/>
    <cellStyle name="标题 1 2 9 2 2" xfId="44800" xr:uid="{00000000-0005-0000-0000-000000AF0000}"/>
    <cellStyle name="标题 1 2 9 2 2 2" xfId="44801" xr:uid="{00000000-0005-0000-0000-000001AF0000}"/>
    <cellStyle name="标题 1 2 9 3" xfId="44802" xr:uid="{00000000-0005-0000-0000-000002AF0000}"/>
    <cellStyle name="标题 1 2 9 3 2" xfId="44803" xr:uid="{00000000-0005-0000-0000-000003AF0000}"/>
    <cellStyle name="标题 1 3" xfId="44804" xr:uid="{00000000-0005-0000-0000-000004AF0000}"/>
    <cellStyle name="标题 1 3 2" xfId="44805" xr:uid="{00000000-0005-0000-0000-000005AF0000}"/>
    <cellStyle name="标题 1 3 2 2" xfId="44806" xr:uid="{00000000-0005-0000-0000-000006AF0000}"/>
    <cellStyle name="标题 1 3 2 2 2" xfId="44807" xr:uid="{00000000-0005-0000-0000-000007AF0000}"/>
    <cellStyle name="标题 1 3 2 2 2 2" xfId="44808" xr:uid="{00000000-0005-0000-0000-000008AF0000}"/>
    <cellStyle name="标题 1 3 2 2 2 3" xfId="44809" xr:uid="{00000000-0005-0000-0000-000009AF0000}"/>
    <cellStyle name="标题 1 3 2 2 2 3 2" xfId="44810" xr:uid="{00000000-0005-0000-0000-00000AAF0000}"/>
    <cellStyle name="标题 1 3 2 2 2 3 2 2" xfId="44811" xr:uid="{00000000-0005-0000-0000-00000BAF0000}"/>
    <cellStyle name="标题 1 3 2 2 2 4" xfId="44812" xr:uid="{00000000-0005-0000-0000-00000CAF0000}"/>
    <cellStyle name="标题 1 3 2 2 2 4 2" xfId="44813" xr:uid="{00000000-0005-0000-0000-00000DAF0000}"/>
    <cellStyle name="标题 1 3 2 2 3" xfId="44814" xr:uid="{00000000-0005-0000-0000-00000EAF0000}"/>
    <cellStyle name="标题 1 3 2 2 3 2" xfId="44815" xr:uid="{00000000-0005-0000-0000-00000FAF0000}"/>
    <cellStyle name="标题 1 3 2 2 3 2 2" xfId="44816" xr:uid="{00000000-0005-0000-0000-000010AF0000}"/>
    <cellStyle name="标题 1 3 2 2 3 2 2 2" xfId="44817" xr:uid="{00000000-0005-0000-0000-000011AF0000}"/>
    <cellStyle name="标题 1 3 2 2 3 3" xfId="44818" xr:uid="{00000000-0005-0000-0000-000012AF0000}"/>
    <cellStyle name="标题 1 3 2 2 3 3 2" xfId="44819" xr:uid="{00000000-0005-0000-0000-000013AF0000}"/>
    <cellStyle name="标题 1 3 2 2 4" xfId="44820" xr:uid="{00000000-0005-0000-0000-000014AF0000}"/>
    <cellStyle name="标题 1 3 2 2 5" xfId="44821" xr:uid="{00000000-0005-0000-0000-000015AF0000}"/>
    <cellStyle name="标题 1 3 2 2 6" xfId="44822" xr:uid="{00000000-0005-0000-0000-000016AF0000}"/>
    <cellStyle name="标题 1 3 2 3" xfId="44823" xr:uid="{00000000-0005-0000-0000-000017AF0000}"/>
    <cellStyle name="标题 1 3 2 3 2" xfId="44824" xr:uid="{00000000-0005-0000-0000-000018AF0000}"/>
    <cellStyle name="标题 1 3 2 3 3" xfId="44825" xr:uid="{00000000-0005-0000-0000-000019AF0000}"/>
    <cellStyle name="标题 1 3 2 3 3 2" xfId="44826" xr:uid="{00000000-0005-0000-0000-00001AAF0000}"/>
    <cellStyle name="标题 1 3 2 3 3 2 2" xfId="44827" xr:uid="{00000000-0005-0000-0000-00001BAF0000}"/>
    <cellStyle name="标题 1 3 2 3 4" xfId="44828" xr:uid="{00000000-0005-0000-0000-00001CAF0000}"/>
    <cellStyle name="标题 1 3 2 3 4 2" xfId="44829" xr:uid="{00000000-0005-0000-0000-00001DAF0000}"/>
    <cellStyle name="标题 1 3 2 4" xfId="44830" xr:uid="{00000000-0005-0000-0000-00001EAF0000}"/>
    <cellStyle name="标题 1 3 2 4 2" xfId="44831" xr:uid="{00000000-0005-0000-0000-00001FAF0000}"/>
    <cellStyle name="标题 1 3 2 4 2 2" xfId="44832" xr:uid="{00000000-0005-0000-0000-000020AF0000}"/>
    <cellStyle name="标题 1 3 2 4 2 2 2" xfId="44833" xr:uid="{00000000-0005-0000-0000-000021AF0000}"/>
    <cellStyle name="标题 1 3 2 4 3" xfId="44834" xr:uid="{00000000-0005-0000-0000-000022AF0000}"/>
    <cellStyle name="标题 1 3 2 4 3 2" xfId="44835" xr:uid="{00000000-0005-0000-0000-000023AF0000}"/>
    <cellStyle name="标题 1 3 2 5" xfId="44836" xr:uid="{00000000-0005-0000-0000-000024AF0000}"/>
    <cellStyle name="标题 1 3 2 6" xfId="44837" xr:uid="{00000000-0005-0000-0000-000025AF0000}"/>
    <cellStyle name="标题 1 3 2 7" xfId="44838" xr:uid="{00000000-0005-0000-0000-000026AF0000}"/>
    <cellStyle name="标题 1 3 3" xfId="44839" xr:uid="{00000000-0005-0000-0000-000027AF0000}"/>
    <cellStyle name="标题 1 3 3 2" xfId="44840" xr:uid="{00000000-0005-0000-0000-000028AF0000}"/>
    <cellStyle name="标题 1 3 3 2 2" xfId="44841" xr:uid="{00000000-0005-0000-0000-000029AF0000}"/>
    <cellStyle name="标题 1 3 3 2 3" xfId="44842" xr:uid="{00000000-0005-0000-0000-00002AAF0000}"/>
    <cellStyle name="标题 1 3 3 2 3 2" xfId="44843" xr:uid="{00000000-0005-0000-0000-00002BAF0000}"/>
    <cellStyle name="标题 1 3 3 2 3 2 2" xfId="44844" xr:uid="{00000000-0005-0000-0000-00002CAF0000}"/>
    <cellStyle name="标题 1 3 3 2 4" xfId="44845" xr:uid="{00000000-0005-0000-0000-00002DAF0000}"/>
    <cellStyle name="标题 1 3 3 2 4 2" xfId="44846" xr:uid="{00000000-0005-0000-0000-00002EAF0000}"/>
    <cellStyle name="标题 1 3 3 3" xfId="44847" xr:uid="{00000000-0005-0000-0000-00002FAF0000}"/>
    <cellStyle name="标题 1 3 3 3 2" xfId="44848" xr:uid="{00000000-0005-0000-0000-000030AF0000}"/>
    <cellStyle name="标题 1 3 3 3 2 2" xfId="44849" xr:uid="{00000000-0005-0000-0000-000031AF0000}"/>
    <cellStyle name="标题 1 3 3 3 2 2 2" xfId="44850" xr:uid="{00000000-0005-0000-0000-000032AF0000}"/>
    <cellStyle name="标题 1 3 3 3 3" xfId="44851" xr:uid="{00000000-0005-0000-0000-000033AF0000}"/>
    <cellStyle name="标题 1 3 3 3 3 2" xfId="44852" xr:uid="{00000000-0005-0000-0000-000034AF0000}"/>
    <cellStyle name="标题 1 3 3 4" xfId="44853" xr:uid="{00000000-0005-0000-0000-000035AF0000}"/>
    <cellStyle name="标题 1 3 3 5" xfId="44854" xr:uid="{00000000-0005-0000-0000-000036AF0000}"/>
    <cellStyle name="标题 1 3 3 6" xfId="44855" xr:uid="{00000000-0005-0000-0000-000037AF0000}"/>
    <cellStyle name="标题 1 3 4" xfId="44856" xr:uid="{00000000-0005-0000-0000-000038AF0000}"/>
    <cellStyle name="标题 1 3 4 2" xfId="44857" xr:uid="{00000000-0005-0000-0000-000039AF0000}"/>
    <cellStyle name="标题 1 3 4 2 2" xfId="44858" xr:uid="{00000000-0005-0000-0000-00003AAF0000}"/>
    <cellStyle name="标题 1 3 4 2 3" xfId="44859" xr:uid="{00000000-0005-0000-0000-00003BAF0000}"/>
    <cellStyle name="标题 1 3 4 2 3 2" xfId="44860" xr:uid="{00000000-0005-0000-0000-00003CAF0000}"/>
    <cellStyle name="标题 1 3 4 2 3 2 2" xfId="44861" xr:uid="{00000000-0005-0000-0000-00003DAF0000}"/>
    <cellStyle name="标题 1 3 4 2 4" xfId="44862" xr:uid="{00000000-0005-0000-0000-00003EAF0000}"/>
    <cellStyle name="标题 1 3 4 2 4 2" xfId="44863" xr:uid="{00000000-0005-0000-0000-00003FAF0000}"/>
    <cellStyle name="标题 1 3 4 3" xfId="44864" xr:uid="{00000000-0005-0000-0000-000040AF0000}"/>
    <cellStyle name="标题 1 3 4 4" xfId="44865" xr:uid="{00000000-0005-0000-0000-000041AF0000}"/>
    <cellStyle name="标题 1 3 4 5" xfId="44866" xr:uid="{00000000-0005-0000-0000-000042AF0000}"/>
    <cellStyle name="标题 1 3 4 6" xfId="44867" xr:uid="{00000000-0005-0000-0000-000043AF0000}"/>
    <cellStyle name="标题 1 3 5" xfId="44868" xr:uid="{00000000-0005-0000-0000-000044AF0000}"/>
    <cellStyle name="标题 1 3 5 2" xfId="44869" xr:uid="{00000000-0005-0000-0000-000045AF0000}"/>
    <cellStyle name="标题 1 3 5 2 2" xfId="44870" xr:uid="{00000000-0005-0000-0000-000046AF0000}"/>
    <cellStyle name="标题 1 3 5 2 2 2" xfId="44871" xr:uid="{00000000-0005-0000-0000-000047AF0000}"/>
    <cellStyle name="标题 1 3 5 2 2 2 2" xfId="44872" xr:uid="{00000000-0005-0000-0000-000048AF0000}"/>
    <cellStyle name="标题 1 3 5 2 3" xfId="44873" xr:uid="{00000000-0005-0000-0000-000049AF0000}"/>
    <cellStyle name="标题 1 3 5 2 3 2" xfId="44874" xr:uid="{00000000-0005-0000-0000-00004AAF0000}"/>
    <cellStyle name="标题 1 3 5 3" xfId="44875" xr:uid="{00000000-0005-0000-0000-00004BAF0000}"/>
    <cellStyle name="标题 1 3 5 3 2" xfId="44876" xr:uid="{00000000-0005-0000-0000-00004CAF0000}"/>
    <cellStyle name="标题 1 3 5 3 2 2" xfId="44877" xr:uid="{00000000-0005-0000-0000-00004DAF0000}"/>
    <cellStyle name="标题 1 3 5 4" xfId="44878" xr:uid="{00000000-0005-0000-0000-00004EAF0000}"/>
    <cellStyle name="标题 1 3 5 4 2" xfId="44879" xr:uid="{00000000-0005-0000-0000-00004FAF0000}"/>
    <cellStyle name="标题 1 3 6" xfId="44880" xr:uid="{00000000-0005-0000-0000-000050AF0000}"/>
    <cellStyle name="标题 1 3 6 2" xfId="44881" xr:uid="{00000000-0005-0000-0000-000051AF0000}"/>
    <cellStyle name="标题 1 3 6 2 2" xfId="44882" xr:uid="{00000000-0005-0000-0000-000052AF0000}"/>
    <cellStyle name="标题 1 3 6 2 2 2" xfId="44883" xr:uid="{00000000-0005-0000-0000-000053AF0000}"/>
    <cellStyle name="标题 1 3 6 3" xfId="44884" xr:uid="{00000000-0005-0000-0000-000054AF0000}"/>
    <cellStyle name="标题 1 3 6 3 2" xfId="44885" xr:uid="{00000000-0005-0000-0000-000055AF0000}"/>
    <cellStyle name="标题 1 3 7" xfId="44886" xr:uid="{00000000-0005-0000-0000-000056AF0000}"/>
    <cellStyle name="标题 1 3 8" xfId="44887" xr:uid="{00000000-0005-0000-0000-000057AF0000}"/>
    <cellStyle name="标题 2 2" xfId="44888" xr:uid="{00000000-0005-0000-0000-000058AF0000}"/>
    <cellStyle name="标题 2 2 10" xfId="44889" xr:uid="{00000000-0005-0000-0000-000059AF0000}"/>
    <cellStyle name="标题 2 2 11" xfId="44890" xr:uid="{00000000-0005-0000-0000-00005AAF0000}"/>
    <cellStyle name="标题 2 2 2" xfId="44891" xr:uid="{00000000-0005-0000-0000-00005BAF0000}"/>
    <cellStyle name="标题 2 2 2 10" xfId="44892" xr:uid="{00000000-0005-0000-0000-00005CAF0000}"/>
    <cellStyle name="标题 2 2 2 11" xfId="44893" xr:uid="{00000000-0005-0000-0000-00005DAF0000}"/>
    <cellStyle name="标题 2 2 2 2" xfId="44894" xr:uid="{00000000-0005-0000-0000-00005EAF0000}"/>
    <cellStyle name="标题 2 2 2 2 2" xfId="44895" xr:uid="{00000000-0005-0000-0000-00005FAF0000}"/>
    <cellStyle name="标题 2 2 2 2 2 2" xfId="44896" xr:uid="{00000000-0005-0000-0000-000060AF0000}"/>
    <cellStyle name="标题 2 2 2 2 2 2 2" xfId="44897" xr:uid="{00000000-0005-0000-0000-000061AF0000}"/>
    <cellStyle name="标题 2 2 2 2 2 2 3" xfId="44898" xr:uid="{00000000-0005-0000-0000-000062AF0000}"/>
    <cellStyle name="标题 2 2 2 2 2 2 3 2" xfId="44899" xr:uid="{00000000-0005-0000-0000-000063AF0000}"/>
    <cellStyle name="标题 2 2 2 2 2 2 3 2 2" xfId="44900" xr:uid="{00000000-0005-0000-0000-000064AF0000}"/>
    <cellStyle name="标题 2 2 2 2 2 2 4" xfId="44901" xr:uid="{00000000-0005-0000-0000-000065AF0000}"/>
    <cellStyle name="标题 2 2 2 2 2 2 4 2" xfId="44902" xr:uid="{00000000-0005-0000-0000-000066AF0000}"/>
    <cellStyle name="标题 2 2 2 2 2 3" xfId="44903" xr:uid="{00000000-0005-0000-0000-000067AF0000}"/>
    <cellStyle name="标题 2 2 2 2 2 3 2" xfId="44904" xr:uid="{00000000-0005-0000-0000-000068AF0000}"/>
    <cellStyle name="标题 2 2 2 2 2 3 2 2" xfId="44905" xr:uid="{00000000-0005-0000-0000-000069AF0000}"/>
    <cellStyle name="标题 2 2 2 2 2 3 2 2 2" xfId="44906" xr:uid="{00000000-0005-0000-0000-00006AAF0000}"/>
    <cellStyle name="标题 2 2 2 2 2 3 3" xfId="44907" xr:uid="{00000000-0005-0000-0000-00006BAF0000}"/>
    <cellStyle name="标题 2 2 2 2 2 3 3 2" xfId="44908" xr:uid="{00000000-0005-0000-0000-00006CAF0000}"/>
    <cellStyle name="标题 2 2 2 2 2 4" xfId="44909" xr:uid="{00000000-0005-0000-0000-00006DAF0000}"/>
    <cellStyle name="标题 2 2 2 2 2 5" xfId="44910" xr:uid="{00000000-0005-0000-0000-00006EAF0000}"/>
    <cellStyle name="标题 2 2 2 2 2 6" xfId="44911" xr:uid="{00000000-0005-0000-0000-00006FAF0000}"/>
    <cellStyle name="标题 2 2 2 2 3" xfId="44912" xr:uid="{00000000-0005-0000-0000-000070AF0000}"/>
    <cellStyle name="标题 2 2 2 2 3 2" xfId="44913" xr:uid="{00000000-0005-0000-0000-000071AF0000}"/>
    <cellStyle name="标题 2 2 2 2 3 3" xfId="44914" xr:uid="{00000000-0005-0000-0000-000072AF0000}"/>
    <cellStyle name="标题 2 2 2 2 3 3 2" xfId="44915" xr:uid="{00000000-0005-0000-0000-000073AF0000}"/>
    <cellStyle name="标题 2 2 2 2 3 3 2 2" xfId="44916" xr:uid="{00000000-0005-0000-0000-000074AF0000}"/>
    <cellStyle name="标题 2 2 2 2 3 4" xfId="44917" xr:uid="{00000000-0005-0000-0000-000075AF0000}"/>
    <cellStyle name="标题 2 2 2 2 3 4 2" xfId="44918" xr:uid="{00000000-0005-0000-0000-000076AF0000}"/>
    <cellStyle name="标题 2 2 2 2 4" xfId="44919" xr:uid="{00000000-0005-0000-0000-000077AF0000}"/>
    <cellStyle name="标题 2 2 2 2 4 2" xfId="44920" xr:uid="{00000000-0005-0000-0000-000078AF0000}"/>
    <cellStyle name="标题 2 2 2 2 4 2 2" xfId="44921" xr:uid="{00000000-0005-0000-0000-000079AF0000}"/>
    <cellStyle name="标题 2 2 2 2 4 2 2 2" xfId="44922" xr:uid="{00000000-0005-0000-0000-00007AAF0000}"/>
    <cellStyle name="标题 2 2 2 2 4 3" xfId="44923" xr:uid="{00000000-0005-0000-0000-00007BAF0000}"/>
    <cellStyle name="标题 2 2 2 2 4 3 2" xfId="44924" xr:uid="{00000000-0005-0000-0000-00007CAF0000}"/>
    <cellStyle name="标题 2 2 2 2 5" xfId="44925" xr:uid="{00000000-0005-0000-0000-00007DAF0000}"/>
    <cellStyle name="标题 2 2 2 2 6" xfId="44926" xr:uid="{00000000-0005-0000-0000-00007EAF0000}"/>
    <cellStyle name="标题 2 2 2 2 7" xfId="44927" xr:uid="{00000000-0005-0000-0000-00007FAF0000}"/>
    <cellStyle name="标题 2 2 2 3" xfId="44928" xr:uid="{00000000-0005-0000-0000-000080AF0000}"/>
    <cellStyle name="标题 2 2 2 3 2" xfId="44929" xr:uid="{00000000-0005-0000-0000-000081AF0000}"/>
    <cellStyle name="标题 2 2 2 3 2 2" xfId="44930" xr:uid="{00000000-0005-0000-0000-000082AF0000}"/>
    <cellStyle name="标题 2 2 2 3 2 3" xfId="44931" xr:uid="{00000000-0005-0000-0000-000083AF0000}"/>
    <cellStyle name="标题 2 2 2 3 2 3 2" xfId="44932" xr:uid="{00000000-0005-0000-0000-000084AF0000}"/>
    <cellStyle name="标题 2 2 2 3 2 3 2 2" xfId="44933" xr:uid="{00000000-0005-0000-0000-000085AF0000}"/>
    <cellStyle name="标题 2 2 2 3 2 4" xfId="44934" xr:uid="{00000000-0005-0000-0000-000086AF0000}"/>
    <cellStyle name="标题 2 2 2 3 2 4 2" xfId="44935" xr:uid="{00000000-0005-0000-0000-000087AF0000}"/>
    <cellStyle name="标题 2 2 2 3 3" xfId="44936" xr:uid="{00000000-0005-0000-0000-000088AF0000}"/>
    <cellStyle name="标题 2 2 2 3 3 2" xfId="44937" xr:uid="{00000000-0005-0000-0000-000089AF0000}"/>
    <cellStyle name="标题 2 2 2 3 3 2 2" xfId="44938" xr:uid="{00000000-0005-0000-0000-00008AAF0000}"/>
    <cellStyle name="标题 2 2 2 3 3 2 2 2" xfId="44939" xr:uid="{00000000-0005-0000-0000-00008BAF0000}"/>
    <cellStyle name="标题 2 2 2 3 3 3" xfId="44940" xr:uid="{00000000-0005-0000-0000-00008CAF0000}"/>
    <cellStyle name="标题 2 2 2 3 3 3 2" xfId="44941" xr:uid="{00000000-0005-0000-0000-00008DAF0000}"/>
    <cellStyle name="标题 2 2 2 3 4" xfId="44942" xr:uid="{00000000-0005-0000-0000-00008EAF0000}"/>
    <cellStyle name="标题 2 2 2 3 5" xfId="44943" xr:uid="{00000000-0005-0000-0000-00008FAF0000}"/>
    <cellStyle name="标题 2 2 2 3 6" xfId="44944" xr:uid="{00000000-0005-0000-0000-000090AF0000}"/>
    <cellStyle name="标题 2 2 2 4" xfId="44945" xr:uid="{00000000-0005-0000-0000-000091AF0000}"/>
    <cellStyle name="标题 2 2 2 4 2" xfId="44946" xr:uid="{00000000-0005-0000-0000-000092AF0000}"/>
    <cellStyle name="标题 2 2 2 4 2 2" xfId="44947" xr:uid="{00000000-0005-0000-0000-000093AF0000}"/>
    <cellStyle name="标题 2 2 2 4 2 3" xfId="44948" xr:uid="{00000000-0005-0000-0000-000094AF0000}"/>
    <cellStyle name="标题 2 2 2 4 2 3 2" xfId="44949" xr:uid="{00000000-0005-0000-0000-000095AF0000}"/>
    <cellStyle name="标题 2 2 2 4 2 3 2 2" xfId="44950" xr:uid="{00000000-0005-0000-0000-000096AF0000}"/>
    <cellStyle name="标题 2 2 2 4 2 4" xfId="44951" xr:uid="{00000000-0005-0000-0000-000097AF0000}"/>
    <cellStyle name="标题 2 2 2 4 2 4 2" xfId="44952" xr:uid="{00000000-0005-0000-0000-000098AF0000}"/>
    <cellStyle name="标题 2 2 2 4 3" xfId="44953" xr:uid="{00000000-0005-0000-0000-000099AF0000}"/>
    <cellStyle name="标题 2 2 2 4 4" xfId="44954" xr:uid="{00000000-0005-0000-0000-00009AAF0000}"/>
    <cellStyle name="标题 2 2 2 4 5" xfId="44955" xr:uid="{00000000-0005-0000-0000-00009BAF0000}"/>
    <cellStyle name="标题 2 2 2 4 6" xfId="44956" xr:uid="{00000000-0005-0000-0000-00009CAF0000}"/>
    <cellStyle name="标题 2 2 2 5" xfId="44957" xr:uid="{00000000-0005-0000-0000-00009DAF0000}"/>
    <cellStyle name="标题 2 2 2 5 2" xfId="44958" xr:uid="{00000000-0005-0000-0000-00009EAF0000}"/>
    <cellStyle name="标题 2 2 2 5 2 2" xfId="44959" xr:uid="{00000000-0005-0000-0000-00009FAF0000}"/>
    <cellStyle name="标题 2 2 2 5 2 2 2" xfId="44960" xr:uid="{00000000-0005-0000-0000-0000A0AF0000}"/>
    <cellStyle name="标题 2 2 2 5 2 2 2 2" xfId="44961" xr:uid="{00000000-0005-0000-0000-0000A1AF0000}"/>
    <cellStyle name="标题 2 2 2 5 2 3" xfId="44962" xr:uid="{00000000-0005-0000-0000-0000A2AF0000}"/>
    <cellStyle name="标题 2 2 2 5 2 3 2" xfId="44963" xr:uid="{00000000-0005-0000-0000-0000A3AF0000}"/>
    <cellStyle name="标题 2 2 2 5 3" xfId="44964" xr:uid="{00000000-0005-0000-0000-0000A4AF0000}"/>
    <cellStyle name="标题 2 2 2 5 3 2" xfId="44965" xr:uid="{00000000-0005-0000-0000-0000A5AF0000}"/>
    <cellStyle name="标题 2 2 2 5 3 2 2" xfId="44966" xr:uid="{00000000-0005-0000-0000-0000A6AF0000}"/>
    <cellStyle name="标题 2 2 2 5 4" xfId="44967" xr:uid="{00000000-0005-0000-0000-0000A7AF0000}"/>
    <cellStyle name="标题 2 2 2 5 4 2" xfId="44968" xr:uid="{00000000-0005-0000-0000-0000A8AF0000}"/>
    <cellStyle name="标题 2 2 2 6" xfId="44969" xr:uid="{00000000-0005-0000-0000-0000A9AF0000}"/>
    <cellStyle name="标题 2 2 2 6 2" xfId="44970" xr:uid="{00000000-0005-0000-0000-0000AAAF0000}"/>
    <cellStyle name="标题 2 2 2 6 2 2" xfId="44971" xr:uid="{00000000-0005-0000-0000-0000ABAF0000}"/>
    <cellStyle name="标题 2 2 2 6 2 2 2" xfId="44972" xr:uid="{00000000-0005-0000-0000-0000ACAF0000}"/>
    <cellStyle name="标题 2 2 2 6 2 2 2 2" xfId="44973" xr:uid="{00000000-0005-0000-0000-0000ADAF0000}"/>
    <cellStyle name="标题 2 2 2 6 2 3" xfId="44974" xr:uid="{00000000-0005-0000-0000-0000AEAF0000}"/>
    <cellStyle name="标题 2 2 2 6 2 3 2" xfId="44975" xr:uid="{00000000-0005-0000-0000-0000AFAF0000}"/>
    <cellStyle name="标题 2 2 2 6 3" xfId="44976" xr:uid="{00000000-0005-0000-0000-0000B0AF0000}"/>
    <cellStyle name="标题 2 2 2 6 3 2" xfId="44977" xr:uid="{00000000-0005-0000-0000-0000B1AF0000}"/>
    <cellStyle name="标题 2 2 2 6 3 2 2" xfId="44978" xr:uid="{00000000-0005-0000-0000-0000B2AF0000}"/>
    <cellStyle name="标题 2 2 2 6 4" xfId="44979" xr:uid="{00000000-0005-0000-0000-0000B3AF0000}"/>
    <cellStyle name="标题 2 2 2 6 4 2" xfId="44980" xr:uid="{00000000-0005-0000-0000-0000B4AF0000}"/>
    <cellStyle name="标题 2 2 2 7" xfId="44981" xr:uid="{00000000-0005-0000-0000-0000B5AF0000}"/>
    <cellStyle name="标题 2 2 2 7 2" xfId="44982" xr:uid="{00000000-0005-0000-0000-0000B6AF0000}"/>
    <cellStyle name="标题 2 2 2 7 2 2" xfId="44983" xr:uid="{00000000-0005-0000-0000-0000B7AF0000}"/>
    <cellStyle name="标题 2 2 2 7 2 2 2" xfId="44984" xr:uid="{00000000-0005-0000-0000-0000B8AF0000}"/>
    <cellStyle name="标题 2 2 2 7 2 2 2 2" xfId="44985" xr:uid="{00000000-0005-0000-0000-0000B9AF0000}"/>
    <cellStyle name="标题 2 2 2 7 2 3" xfId="44986" xr:uid="{00000000-0005-0000-0000-0000BAAF0000}"/>
    <cellStyle name="标题 2 2 2 7 2 3 2" xfId="44987" xr:uid="{00000000-0005-0000-0000-0000BBAF0000}"/>
    <cellStyle name="标题 2 2 2 7 3" xfId="44988" xr:uid="{00000000-0005-0000-0000-0000BCAF0000}"/>
    <cellStyle name="标题 2 2 2 7 3 2" xfId="44989" xr:uid="{00000000-0005-0000-0000-0000BDAF0000}"/>
    <cellStyle name="标题 2 2 2 7 3 2 2" xfId="44990" xr:uid="{00000000-0005-0000-0000-0000BEAF0000}"/>
    <cellStyle name="标题 2 2 2 7 4" xfId="44991" xr:uid="{00000000-0005-0000-0000-0000BFAF0000}"/>
    <cellStyle name="标题 2 2 2 7 4 2" xfId="44992" xr:uid="{00000000-0005-0000-0000-0000C0AF0000}"/>
    <cellStyle name="标题 2 2 2 8" xfId="44993" xr:uid="{00000000-0005-0000-0000-0000C1AF0000}"/>
    <cellStyle name="标题 2 2 2 8 2" xfId="44994" xr:uid="{00000000-0005-0000-0000-0000C2AF0000}"/>
    <cellStyle name="标题 2 2 2 8 2 2" xfId="44995" xr:uid="{00000000-0005-0000-0000-0000C3AF0000}"/>
    <cellStyle name="标题 2 2 2 8 2 2 2" xfId="44996" xr:uid="{00000000-0005-0000-0000-0000C4AF0000}"/>
    <cellStyle name="标题 2 2 2 8 3" xfId="44997" xr:uid="{00000000-0005-0000-0000-0000C5AF0000}"/>
    <cellStyle name="标题 2 2 2 8 3 2" xfId="44998" xr:uid="{00000000-0005-0000-0000-0000C6AF0000}"/>
    <cellStyle name="标题 2 2 2 9" xfId="44999" xr:uid="{00000000-0005-0000-0000-0000C7AF0000}"/>
    <cellStyle name="标题 2 2 2 9 2" xfId="45000" xr:uid="{00000000-0005-0000-0000-0000C8AF0000}"/>
    <cellStyle name="标题 2 2 2 9 2 2" xfId="45001" xr:uid="{00000000-0005-0000-0000-0000C9AF0000}"/>
    <cellStyle name="标题 2 2 2 9 2 2 2" xfId="45002" xr:uid="{00000000-0005-0000-0000-0000CAAF0000}"/>
    <cellStyle name="标题 2 2 2 9 3" xfId="45003" xr:uid="{00000000-0005-0000-0000-0000CBAF0000}"/>
    <cellStyle name="标题 2 2 2 9 3 2" xfId="45004" xr:uid="{00000000-0005-0000-0000-0000CCAF0000}"/>
    <cellStyle name="标题 2 2 3" xfId="45005" xr:uid="{00000000-0005-0000-0000-0000CDAF0000}"/>
    <cellStyle name="标题 2 2 3 2" xfId="45006" xr:uid="{00000000-0005-0000-0000-0000CEAF0000}"/>
    <cellStyle name="标题 2 2 3 2 2" xfId="45007" xr:uid="{00000000-0005-0000-0000-0000CFAF0000}"/>
    <cellStyle name="标题 2 2 3 2 2 2" xfId="45008" xr:uid="{00000000-0005-0000-0000-0000D0AF0000}"/>
    <cellStyle name="标题 2 2 3 2 2 2 2" xfId="45009" xr:uid="{00000000-0005-0000-0000-0000D1AF0000}"/>
    <cellStyle name="标题 2 2 3 2 2 2 3" xfId="45010" xr:uid="{00000000-0005-0000-0000-0000D2AF0000}"/>
    <cellStyle name="标题 2 2 3 2 2 2 3 2" xfId="45011" xr:uid="{00000000-0005-0000-0000-0000D3AF0000}"/>
    <cellStyle name="标题 2 2 3 2 2 2 3 2 2" xfId="45012" xr:uid="{00000000-0005-0000-0000-0000D4AF0000}"/>
    <cellStyle name="标题 2 2 3 2 2 2 4" xfId="45013" xr:uid="{00000000-0005-0000-0000-0000D5AF0000}"/>
    <cellStyle name="标题 2 2 3 2 2 2 4 2" xfId="45014" xr:uid="{00000000-0005-0000-0000-0000D6AF0000}"/>
    <cellStyle name="标题 2 2 3 2 2 3" xfId="45015" xr:uid="{00000000-0005-0000-0000-0000D7AF0000}"/>
    <cellStyle name="标题 2 2 3 2 2 3 2" xfId="45016" xr:uid="{00000000-0005-0000-0000-0000D8AF0000}"/>
    <cellStyle name="标题 2 2 3 2 2 3 2 2" xfId="45017" xr:uid="{00000000-0005-0000-0000-0000D9AF0000}"/>
    <cellStyle name="标题 2 2 3 2 2 3 2 2 2" xfId="45018" xr:uid="{00000000-0005-0000-0000-0000DAAF0000}"/>
    <cellStyle name="标题 2 2 3 2 2 3 3" xfId="45019" xr:uid="{00000000-0005-0000-0000-0000DBAF0000}"/>
    <cellStyle name="标题 2 2 3 2 2 3 3 2" xfId="45020" xr:uid="{00000000-0005-0000-0000-0000DCAF0000}"/>
    <cellStyle name="标题 2 2 3 2 2 4" xfId="45021" xr:uid="{00000000-0005-0000-0000-0000DDAF0000}"/>
    <cellStyle name="标题 2 2 3 2 2 5" xfId="45022" xr:uid="{00000000-0005-0000-0000-0000DEAF0000}"/>
    <cellStyle name="标题 2 2 3 2 2 6" xfId="45023" xr:uid="{00000000-0005-0000-0000-0000DFAF0000}"/>
    <cellStyle name="标题 2 2 3 2 3" xfId="45024" xr:uid="{00000000-0005-0000-0000-0000E0AF0000}"/>
    <cellStyle name="标题 2 2 3 2 3 2" xfId="45025" xr:uid="{00000000-0005-0000-0000-0000E1AF0000}"/>
    <cellStyle name="标题 2 2 3 2 3 3" xfId="45026" xr:uid="{00000000-0005-0000-0000-0000E2AF0000}"/>
    <cellStyle name="标题 2 2 3 2 3 3 2" xfId="45027" xr:uid="{00000000-0005-0000-0000-0000E3AF0000}"/>
    <cellStyle name="标题 2 2 3 2 3 3 2 2" xfId="45028" xr:uid="{00000000-0005-0000-0000-0000E4AF0000}"/>
    <cellStyle name="标题 2 2 3 2 3 4" xfId="45029" xr:uid="{00000000-0005-0000-0000-0000E5AF0000}"/>
    <cellStyle name="标题 2 2 3 2 3 4 2" xfId="45030" xr:uid="{00000000-0005-0000-0000-0000E6AF0000}"/>
    <cellStyle name="标题 2 2 3 2 4" xfId="45031" xr:uid="{00000000-0005-0000-0000-0000E7AF0000}"/>
    <cellStyle name="标题 2 2 3 2 4 2" xfId="45032" xr:uid="{00000000-0005-0000-0000-0000E8AF0000}"/>
    <cellStyle name="标题 2 2 3 2 4 2 2" xfId="45033" xr:uid="{00000000-0005-0000-0000-0000E9AF0000}"/>
    <cellStyle name="标题 2 2 3 2 4 2 2 2" xfId="45034" xr:uid="{00000000-0005-0000-0000-0000EAAF0000}"/>
    <cellStyle name="标题 2 2 3 2 4 3" xfId="45035" xr:uid="{00000000-0005-0000-0000-0000EBAF0000}"/>
    <cellStyle name="标题 2 2 3 2 4 3 2" xfId="45036" xr:uid="{00000000-0005-0000-0000-0000ECAF0000}"/>
    <cellStyle name="标题 2 2 3 2 5" xfId="45037" xr:uid="{00000000-0005-0000-0000-0000EDAF0000}"/>
    <cellStyle name="标题 2 2 3 2 6" xfId="45038" xr:uid="{00000000-0005-0000-0000-0000EEAF0000}"/>
    <cellStyle name="标题 2 2 3 2 7" xfId="45039" xr:uid="{00000000-0005-0000-0000-0000EFAF0000}"/>
    <cellStyle name="标题 2 2 3 3" xfId="45040" xr:uid="{00000000-0005-0000-0000-0000F0AF0000}"/>
    <cellStyle name="标题 2 2 3 3 2" xfId="45041" xr:uid="{00000000-0005-0000-0000-0000F1AF0000}"/>
    <cellStyle name="标题 2 2 3 3 2 2" xfId="45042" xr:uid="{00000000-0005-0000-0000-0000F2AF0000}"/>
    <cellStyle name="标题 2 2 3 3 2 3" xfId="45043" xr:uid="{00000000-0005-0000-0000-0000F3AF0000}"/>
    <cellStyle name="标题 2 2 3 3 2 3 2" xfId="45044" xr:uid="{00000000-0005-0000-0000-0000F4AF0000}"/>
    <cellStyle name="标题 2 2 3 3 2 3 2 2" xfId="45045" xr:uid="{00000000-0005-0000-0000-0000F5AF0000}"/>
    <cellStyle name="标题 2 2 3 3 2 4" xfId="45046" xr:uid="{00000000-0005-0000-0000-0000F6AF0000}"/>
    <cellStyle name="标题 2 2 3 3 2 4 2" xfId="45047" xr:uid="{00000000-0005-0000-0000-0000F7AF0000}"/>
    <cellStyle name="标题 2 2 3 3 3" xfId="45048" xr:uid="{00000000-0005-0000-0000-0000F8AF0000}"/>
    <cellStyle name="标题 2 2 3 3 3 2" xfId="45049" xr:uid="{00000000-0005-0000-0000-0000F9AF0000}"/>
    <cellStyle name="标题 2 2 3 3 3 2 2" xfId="45050" xr:uid="{00000000-0005-0000-0000-0000FAAF0000}"/>
    <cellStyle name="标题 2 2 3 3 3 2 2 2" xfId="45051" xr:uid="{00000000-0005-0000-0000-0000FBAF0000}"/>
    <cellStyle name="标题 2 2 3 3 3 3" xfId="45052" xr:uid="{00000000-0005-0000-0000-0000FCAF0000}"/>
    <cellStyle name="标题 2 2 3 3 3 3 2" xfId="45053" xr:uid="{00000000-0005-0000-0000-0000FDAF0000}"/>
    <cellStyle name="标题 2 2 3 3 4" xfId="45054" xr:uid="{00000000-0005-0000-0000-0000FEAF0000}"/>
    <cellStyle name="标题 2 2 3 3 5" xfId="45055" xr:uid="{00000000-0005-0000-0000-0000FFAF0000}"/>
    <cellStyle name="标题 2 2 3 3 6" xfId="45056" xr:uid="{00000000-0005-0000-0000-000000B00000}"/>
    <cellStyle name="标题 2 2 3 4" xfId="45057" xr:uid="{00000000-0005-0000-0000-000001B00000}"/>
    <cellStyle name="标题 2 2 3 4 2" xfId="45058" xr:uid="{00000000-0005-0000-0000-000002B00000}"/>
    <cellStyle name="标题 2 2 3 4 2 2" xfId="45059" xr:uid="{00000000-0005-0000-0000-000003B00000}"/>
    <cellStyle name="标题 2 2 3 4 2 3" xfId="45060" xr:uid="{00000000-0005-0000-0000-000004B00000}"/>
    <cellStyle name="标题 2 2 3 4 2 3 2" xfId="45061" xr:uid="{00000000-0005-0000-0000-000005B00000}"/>
    <cellStyle name="标题 2 2 3 4 2 3 2 2" xfId="45062" xr:uid="{00000000-0005-0000-0000-000006B00000}"/>
    <cellStyle name="标题 2 2 3 4 2 4" xfId="45063" xr:uid="{00000000-0005-0000-0000-000007B00000}"/>
    <cellStyle name="标题 2 2 3 4 2 4 2" xfId="45064" xr:uid="{00000000-0005-0000-0000-000008B00000}"/>
    <cellStyle name="标题 2 2 3 4 3" xfId="45065" xr:uid="{00000000-0005-0000-0000-000009B00000}"/>
    <cellStyle name="标题 2 2 3 4 4" xfId="45066" xr:uid="{00000000-0005-0000-0000-00000AB00000}"/>
    <cellStyle name="标题 2 2 3 4 5" xfId="45067" xr:uid="{00000000-0005-0000-0000-00000BB00000}"/>
    <cellStyle name="标题 2 2 3 4 6" xfId="45068" xr:uid="{00000000-0005-0000-0000-00000CB00000}"/>
    <cellStyle name="标题 2 2 3 5" xfId="45069" xr:uid="{00000000-0005-0000-0000-00000DB00000}"/>
    <cellStyle name="标题 2 2 3 5 2" xfId="45070" xr:uid="{00000000-0005-0000-0000-00000EB00000}"/>
    <cellStyle name="标题 2 2 3 5 2 2" xfId="45071" xr:uid="{00000000-0005-0000-0000-00000FB00000}"/>
    <cellStyle name="标题 2 2 3 5 2 2 2" xfId="45072" xr:uid="{00000000-0005-0000-0000-000010B00000}"/>
    <cellStyle name="标题 2 2 3 5 2 2 2 2" xfId="45073" xr:uid="{00000000-0005-0000-0000-000011B00000}"/>
    <cellStyle name="标题 2 2 3 5 2 3" xfId="45074" xr:uid="{00000000-0005-0000-0000-000012B00000}"/>
    <cellStyle name="标题 2 2 3 5 2 3 2" xfId="45075" xr:uid="{00000000-0005-0000-0000-000013B00000}"/>
    <cellStyle name="标题 2 2 3 5 3" xfId="45076" xr:uid="{00000000-0005-0000-0000-000014B00000}"/>
    <cellStyle name="标题 2 2 3 5 3 2" xfId="45077" xr:uid="{00000000-0005-0000-0000-000015B00000}"/>
    <cellStyle name="标题 2 2 3 5 3 2 2" xfId="45078" xr:uid="{00000000-0005-0000-0000-000016B00000}"/>
    <cellStyle name="标题 2 2 3 5 4" xfId="45079" xr:uid="{00000000-0005-0000-0000-000017B00000}"/>
    <cellStyle name="标题 2 2 3 5 4 2" xfId="45080" xr:uid="{00000000-0005-0000-0000-000018B00000}"/>
    <cellStyle name="标题 2 2 3 6" xfId="45081" xr:uid="{00000000-0005-0000-0000-000019B00000}"/>
    <cellStyle name="标题 2 2 3 6 2" xfId="45082" xr:uid="{00000000-0005-0000-0000-00001AB00000}"/>
    <cellStyle name="标题 2 2 3 6 2 2" xfId="45083" xr:uid="{00000000-0005-0000-0000-00001BB00000}"/>
    <cellStyle name="标题 2 2 3 6 2 2 2" xfId="45084" xr:uid="{00000000-0005-0000-0000-00001CB00000}"/>
    <cellStyle name="标题 2 2 3 6 3" xfId="45085" xr:uid="{00000000-0005-0000-0000-00001DB00000}"/>
    <cellStyle name="标题 2 2 3 6 3 2" xfId="45086" xr:uid="{00000000-0005-0000-0000-00001EB00000}"/>
    <cellStyle name="标题 2 2 3 7" xfId="45087" xr:uid="{00000000-0005-0000-0000-00001FB00000}"/>
    <cellStyle name="标题 2 2 3 7 2" xfId="45088" xr:uid="{00000000-0005-0000-0000-000020B00000}"/>
    <cellStyle name="标题 2 2 3 7 2 2" xfId="45089" xr:uid="{00000000-0005-0000-0000-000021B00000}"/>
    <cellStyle name="标题 2 2 3 7 2 2 2" xfId="45090" xr:uid="{00000000-0005-0000-0000-000022B00000}"/>
    <cellStyle name="标题 2 2 3 7 3" xfId="45091" xr:uid="{00000000-0005-0000-0000-000023B00000}"/>
    <cellStyle name="标题 2 2 3 7 3 2" xfId="45092" xr:uid="{00000000-0005-0000-0000-000024B00000}"/>
    <cellStyle name="标题 2 2 3 8" xfId="45093" xr:uid="{00000000-0005-0000-0000-000025B00000}"/>
    <cellStyle name="标题 2 2 3 9" xfId="45094" xr:uid="{00000000-0005-0000-0000-000026B00000}"/>
    <cellStyle name="标题 2 2 4" xfId="45095" xr:uid="{00000000-0005-0000-0000-000027B00000}"/>
    <cellStyle name="标题 2 2 4 2" xfId="45096" xr:uid="{00000000-0005-0000-0000-000028B00000}"/>
    <cellStyle name="标题 2 2 4 2 2" xfId="45097" xr:uid="{00000000-0005-0000-0000-000029B00000}"/>
    <cellStyle name="标题 2 2 4 2 3" xfId="45098" xr:uid="{00000000-0005-0000-0000-00002AB00000}"/>
    <cellStyle name="标题 2 2 4 2 3 2" xfId="45099" xr:uid="{00000000-0005-0000-0000-00002BB00000}"/>
    <cellStyle name="标题 2 2 4 2 3 2 2" xfId="45100" xr:uid="{00000000-0005-0000-0000-00002CB00000}"/>
    <cellStyle name="标题 2 2 4 2 4" xfId="45101" xr:uid="{00000000-0005-0000-0000-00002DB00000}"/>
    <cellStyle name="标题 2 2 4 2 4 2" xfId="45102" xr:uid="{00000000-0005-0000-0000-00002EB00000}"/>
    <cellStyle name="标题 2 2 4 3" xfId="45103" xr:uid="{00000000-0005-0000-0000-00002FB00000}"/>
    <cellStyle name="标题 2 2 4 3 2" xfId="45104" xr:uid="{00000000-0005-0000-0000-000030B00000}"/>
    <cellStyle name="标题 2 2 4 3 2 2" xfId="45105" xr:uid="{00000000-0005-0000-0000-000031B00000}"/>
    <cellStyle name="标题 2 2 4 3 2 2 2" xfId="45106" xr:uid="{00000000-0005-0000-0000-000032B00000}"/>
    <cellStyle name="标题 2 2 4 3 3" xfId="45107" xr:uid="{00000000-0005-0000-0000-000033B00000}"/>
    <cellStyle name="标题 2 2 4 3 3 2" xfId="45108" xr:uid="{00000000-0005-0000-0000-000034B00000}"/>
    <cellStyle name="标题 2 2 4 4" xfId="45109" xr:uid="{00000000-0005-0000-0000-000035B00000}"/>
    <cellStyle name="标题 2 2 4 5" xfId="45110" xr:uid="{00000000-0005-0000-0000-000036B00000}"/>
    <cellStyle name="标题 2 2 4 6" xfId="45111" xr:uid="{00000000-0005-0000-0000-000037B00000}"/>
    <cellStyle name="标题 2 2 5" xfId="45112" xr:uid="{00000000-0005-0000-0000-000038B00000}"/>
    <cellStyle name="标题 2 2 5 2" xfId="45113" xr:uid="{00000000-0005-0000-0000-000039B00000}"/>
    <cellStyle name="标题 2 2 5 2 2" xfId="45114" xr:uid="{00000000-0005-0000-0000-00003AB00000}"/>
    <cellStyle name="标题 2 2 5 2 3" xfId="45115" xr:uid="{00000000-0005-0000-0000-00003BB00000}"/>
    <cellStyle name="标题 2 2 5 2 3 2" xfId="45116" xr:uid="{00000000-0005-0000-0000-00003CB00000}"/>
    <cellStyle name="标题 2 2 5 2 3 2 2" xfId="45117" xr:uid="{00000000-0005-0000-0000-00003DB00000}"/>
    <cellStyle name="标题 2 2 5 2 4" xfId="45118" xr:uid="{00000000-0005-0000-0000-00003EB00000}"/>
    <cellStyle name="标题 2 2 5 2 4 2" xfId="45119" xr:uid="{00000000-0005-0000-0000-00003FB00000}"/>
    <cellStyle name="标题 2 2 5 3" xfId="45120" xr:uid="{00000000-0005-0000-0000-000040B00000}"/>
    <cellStyle name="标题 2 2 5 4" xfId="45121" xr:uid="{00000000-0005-0000-0000-000041B00000}"/>
    <cellStyle name="标题 2 2 5 5" xfId="45122" xr:uid="{00000000-0005-0000-0000-000042B00000}"/>
    <cellStyle name="标题 2 2 5 6" xfId="45123" xr:uid="{00000000-0005-0000-0000-000043B00000}"/>
    <cellStyle name="标题 2 2 6" xfId="45124" xr:uid="{00000000-0005-0000-0000-000044B00000}"/>
    <cellStyle name="标题 2 2 6 2" xfId="45125" xr:uid="{00000000-0005-0000-0000-000045B00000}"/>
    <cellStyle name="标题 2 2 6 2 2" xfId="45126" xr:uid="{00000000-0005-0000-0000-000046B00000}"/>
    <cellStyle name="标题 2 2 6 2 2 2" xfId="45127" xr:uid="{00000000-0005-0000-0000-000047B00000}"/>
    <cellStyle name="标题 2 2 6 2 2 2 2" xfId="45128" xr:uid="{00000000-0005-0000-0000-000048B00000}"/>
    <cellStyle name="标题 2 2 6 2 3" xfId="45129" xr:uid="{00000000-0005-0000-0000-000049B00000}"/>
    <cellStyle name="标题 2 2 6 2 3 2" xfId="45130" xr:uid="{00000000-0005-0000-0000-00004AB00000}"/>
    <cellStyle name="标题 2 2 6 3" xfId="45131" xr:uid="{00000000-0005-0000-0000-00004BB00000}"/>
    <cellStyle name="标题 2 2 6 3 2" xfId="45132" xr:uid="{00000000-0005-0000-0000-00004CB00000}"/>
    <cellStyle name="标题 2 2 6 3 2 2" xfId="45133" xr:uid="{00000000-0005-0000-0000-00004DB00000}"/>
    <cellStyle name="标题 2 2 6 4" xfId="45134" xr:uid="{00000000-0005-0000-0000-00004EB00000}"/>
    <cellStyle name="标题 2 2 6 4 2" xfId="45135" xr:uid="{00000000-0005-0000-0000-00004FB00000}"/>
    <cellStyle name="标题 2 2 7" xfId="45136" xr:uid="{00000000-0005-0000-0000-000050B00000}"/>
    <cellStyle name="标题 2 2 7 2" xfId="45137" xr:uid="{00000000-0005-0000-0000-000051B00000}"/>
    <cellStyle name="标题 2 2 7 2 2" xfId="45138" xr:uid="{00000000-0005-0000-0000-000052B00000}"/>
    <cellStyle name="标题 2 2 7 2 2 2" xfId="45139" xr:uid="{00000000-0005-0000-0000-000053B00000}"/>
    <cellStyle name="标题 2 2 7 2 2 2 2" xfId="45140" xr:uid="{00000000-0005-0000-0000-000054B00000}"/>
    <cellStyle name="标题 2 2 7 2 3" xfId="45141" xr:uid="{00000000-0005-0000-0000-000055B00000}"/>
    <cellStyle name="标题 2 2 7 2 3 2" xfId="45142" xr:uid="{00000000-0005-0000-0000-000056B00000}"/>
    <cellStyle name="标题 2 2 7 3" xfId="45143" xr:uid="{00000000-0005-0000-0000-000057B00000}"/>
    <cellStyle name="标题 2 2 7 3 2" xfId="45144" xr:uid="{00000000-0005-0000-0000-000058B00000}"/>
    <cellStyle name="标题 2 2 7 3 2 2" xfId="45145" xr:uid="{00000000-0005-0000-0000-000059B00000}"/>
    <cellStyle name="标题 2 2 7 4" xfId="45146" xr:uid="{00000000-0005-0000-0000-00005AB00000}"/>
    <cellStyle name="标题 2 2 7 4 2" xfId="45147" xr:uid="{00000000-0005-0000-0000-00005BB00000}"/>
    <cellStyle name="标题 2 2 8" xfId="45148" xr:uid="{00000000-0005-0000-0000-00005CB00000}"/>
    <cellStyle name="标题 2 2 8 2" xfId="45149" xr:uid="{00000000-0005-0000-0000-00005DB00000}"/>
    <cellStyle name="标题 2 2 8 2 2" xfId="45150" xr:uid="{00000000-0005-0000-0000-00005EB00000}"/>
    <cellStyle name="标题 2 2 8 2 2 2" xfId="45151" xr:uid="{00000000-0005-0000-0000-00005FB00000}"/>
    <cellStyle name="标题 2 2 8 2 2 2 2" xfId="45152" xr:uid="{00000000-0005-0000-0000-000060B00000}"/>
    <cellStyle name="标题 2 2 8 2 3" xfId="45153" xr:uid="{00000000-0005-0000-0000-000061B00000}"/>
    <cellStyle name="标题 2 2 8 2 3 2" xfId="45154" xr:uid="{00000000-0005-0000-0000-000062B00000}"/>
    <cellStyle name="标题 2 2 8 3" xfId="45155" xr:uid="{00000000-0005-0000-0000-000063B00000}"/>
    <cellStyle name="标题 2 2 8 3 2" xfId="45156" xr:uid="{00000000-0005-0000-0000-000064B00000}"/>
    <cellStyle name="标题 2 2 8 3 2 2" xfId="45157" xr:uid="{00000000-0005-0000-0000-000065B00000}"/>
    <cellStyle name="标题 2 2 8 4" xfId="45158" xr:uid="{00000000-0005-0000-0000-000066B00000}"/>
    <cellStyle name="标题 2 2 8 4 2" xfId="45159" xr:uid="{00000000-0005-0000-0000-000067B00000}"/>
    <cellStyle name="标题 2 2 9" xfId="45160" xr:uid="{00000000-0005-0000-0000-000068B00000}"/>
    <cellStyle name="标题 2 2 9 2" xfId="45161" xr:uid="{00000000-0005-0000-0000-000069B00000}"/>
    <cellStyle name="标题 2 2 9 2 2" xfId="45162" xr:uid="{00000000-0005-0000-0000-00006AB00000}"/>
    <cellStyle name="标题 2 2 9 2 2 2" xfId="45163" xr:uid="{00000000-0005-0000-0000-00006BB00000}"/>
    <cellStyle name="标题 2 2 9 3" xfId="45164" xr:uid="{00000000-0005-0000-0000-00006CB00000}"/>
    <cellStyle name="标题 2 2 9 3 2" xfId="45165" xr:uid="{00000000-0005-0000-0000-00006DB00000}"/>
    <cellStyle name="标题 2 3" xfId="45166" xr:uid="{00000000-0005-0000-0000-00006EB00000}"/>
    <cellStyle name="标题 2 3 2" xfId="45167" xr:uid="{00000000-0005-0000-0000-00006FB00000}"/>
    <cellStyle name="标题 2 3 2 2" xfId="45168" xr:uid="{00000000-0005-0000-0000-000070B00000}"/>
    <cellStyle name="标题 2 3 2 2 2" xfId="45169" xr:uid="{00000000-0005-0000-0000-000071B00000}"/>
    <cellStyle name="标题 2 3 2 2 2 2" xfId="45170" xr:uid="{00000000-0005-0000-0000-000072B00000}"/>
    <cellStyle name="标题 2 3 2 2 2 3" xfId="45171" xr:uid="{00000000-0005-0000-0000-000073B00000}"/>
    <cellStyle name="标题 2 3 2 2 2 3 2" xfId="45172" xr:uid="{00000000-0005-0000-0000-000074B00000}"/>
    <cellStyle name="标题 2 3 2 2 2 3 2 2" xfId="45173" xr:uid="{00000000-0005-0000-0000-000075B00000}"/>
    <cellStyle name="标题 2 3 2 2 2 4" xfId="45174" xr:uid="{00000000-0005-0000-0000-000076B00000}"/>
    <cellStyle name="标题 2 3 2 2 2 4 2" xfId="45175" xr:uid="{00000000-0005-0000-0000-000077B00000}"/>
    <cellStyle name="标题 2 3 2 2 3" xfId="45176" xr:uid="{00000000-0005-0000-0000-000078B00000}"/>
    <cellStyle name="标题 2 3 2 2 3 2" xfId="45177" xr:uid="{00000000-0005-0000-0000-000079B00000}"/>
    <cellStyle name="标题 2 3 2 2 3 2 2" xfId="45178" xr:uid="{00000000-0005-0000-0000-00007AB00000}"/>
    <cellStyle name="标题 2 3 2 2 3 2 2 2" xfId="45179" xr:uid="{00000000-0005-0000-0000-00007BB00000}"/>
    <cellStyle name="标题 2 3 2 2 3 3" xfId="45180" xr:uid="{00000000-0005-0000-0000-00007CB00000}"/>
    <cellStyle name="标题 2 3 2 2 3 3 2" xfId="45181" xr:uid="{00000000-0005-0000-0000-00007DB00000}"/>
    <cellStyle name="标题 2 3 2 2 4" xfId="45182" xr:uid="{00000000-0005-0000-0000-00007EB00000}"/>
    <cellStyle name="标题 2 3 2 2 5" xfId="45183" xr:uid="{00000000-0005-0000-0000-00007FB00000}"/>
    <cellStyle name="标题 2 3 2 2 6" xfId="45184" xr:uid="{00000000-0005-0000-0000-000080B00000}"/>
    <cellStyle name="标题 2 3 2 3" xfId="45185" xr:uid="{00000000-0005-0000-0000-000081B00000}"/>
    <cellStyle name="标题 2 3 2 3 2" xfId="45186" xr:uid="{00000000-0005-0000-0000-000082B00000}"/>
    <cellStyle name="标题 2 3 2 3 3" xfId="45187" xr:uid="{00000000-0005-0000-0000-000083B00000}"/>
    <cellStyle name="标题 2 3 2 3 3 2" xfId="45188" xr:uid="{00000000-0005-0000-0000-000084B00000}"/>
    <cellStyle name="标题 2 3 2 3 3 2 2" xfId="45189" xr:uid="{00000000-0005-0000-0000-000085B00000}"/>
    <cellStyle name="标题 2 3 2 3 4" xfId="45190" xr:uid="{00000000-0005-0000-0000-000086B00000}"/>
    <cellStyle name="标题 2 3 2 3 4 2" xfId="45191" xr:uid="{00000000-0005-0000-0000-000087B00000}"/>
    <cellStyle name="标题 2 3 2 4" xfId="45192" xr:uid="{00000000-0005-0000-0000-000088B00000}"/>
    <cellStyle name="标题 2 3 2 4 2" xfId="45193" xr:uid="{00000000-0005-0000-0000-000089B00000}"/>
    <cellStyle name="标题 2 3 2 4 2 2" xfId="45194" xr:uid="{00000000-0005-0000-0000-00008AB00000}"/>
    <cellStyle name="标题 2 3 2 4 2 2 2" xfId="45195" xr:uid="{00000000-0005-0000-0000-00008BB00000}"/>
    <cellStyle name="标题 2 3 2 4 3" xfId="45196" xr:uid="{00000000-0005-0000-0000-00008CB00000}"/>
    <cellStyle name="标题 2 3 2 4 3 2" xfId="45197" xr:uid="{00000000-0005-0000-0000-00008DB00000}"/>
    <cellStyle name="标题 2 3 2 5" xfId="45198" xr:uid="{00000000-0005-0000-0000-00008EB00000}"/>
    <cellStyle name="标题 2 3 2 6" xfId="45199" xr:uid="{00000000-0005-0000-0000-00008FB00000}"/>
    <cellStyle name="标题 2 3 2 7" xfId="45200" xr:uid="{00000000-0005-0000-0000-000090B00000}"/>
    <cellStyle name="标题 2 3 3" xfId="45201" xr:uid="{00000000-0005-0000-0000-000091B00000}"/>
    <cellStyle name="标题 2 3 3 2" xfId="45202" xr:uid="{00000000-0005-0000-0000-000092B00000}"/>
    <cellStyle name="标题 2 3 3 2 2" xfId="45203" xr:uid="{00000000-0005-0000-0000-000093B00000}"/>
    <cellStyle name="标题 2 3 3 2 3" xfId="45204" xr:uid="{00000000-0005-0000-0000-000094B00000}"/>
    <cellStyle name="标题 2 3 3 2 3 2" xfId="45205" xr:uid="{00000000-0005-0000-0000-000095B00000}"/>
    <cellStyle name="标题 2 3 3 2 3 2 2" xfId="45206" xr:uid="{00000000-0005-0000-0000-000096B00000}"/>
    <cellStyle name="标题 2 3 3 2 4" xfId="45207" xr:uid="{00000000-0005-0000-0000-000097B00000}"/>
    <cellStyle name="标题 2 3 3 2 4 2" xfId="45208" xr:uid="{00000000-0005-0000-0000-000098B00000}"/>
    <cellStyle name="标题 2 3 3 3" xfId="45209" xr:uid="{00000000-0005-0000-0000-000099B00000}"/>
    <cellStyle name="标题 2 3 3 3 2" xfId="45210" xr:uid="{00000000-0005-0000-0000-00009AB00000}"/>
    <cellStyle name="标题 2 3 3 3 2 2" xfId="45211" xr:uid="{00000000-0005-0000-0000-00009BB00000}"/>
    <cellStyle name="标题 2 3 3 3 2 2 2" xfId="45212" xr:uid="{00000000-0005-0000-0000-00009CB00000}"/>
    <cellStyle name="标题 2 3 3 3 3" xfId="45213" xr:uid="{00000000-0005-0000-0000-00009DB00000}"/>
    <cellStyle name="标题 2 3 3 3 3 2" xfId="45214" xr:uid="{00000000-0005-0000-0000-00009EB00000}"/>
    <cellStyle name="标题 2 3 3 4" xfId="45215" xr:uid="{00000000-0005-0000-0000-00009FB00000}"/>
    <cellStyle name="标题 2 3 3 5" xfId="45216" xr:uid="{00000000-0005-0000-0000-0000A0B00000}"/>
    <cellStyle name="标题 2 3 3 6" xfId="45217" xr:uid="{00000000-0005-0000-0000-0000A1B00000}"/>
    <cellStyle name="标题 2 3 4" xfId="45218" xr:uid="{00000000-0005-0000-0000-0000A2B00000}"/>
    <cellStyle name="标题 2 3 4 2" xfId="45219" xr:uid="{00000000-0005-0000-0000-0000A3B00000}"/>
    <cellStyle name="标题 2 3 4 2 2" xfId="45220" xr:uid="{00000000-0005-0000-0000-0000A4B00000}"/>
    <cellStyle name="标题 2 3 4 2 3" xfId="45221" xr:uid="{00000000-0005-0000-0000-0000A5B00000}"/>
    <cellStyle name="标题 2 3 4 2 3 2" xfId="45222" xr:uid="{00000000-0005-0000-0000-0000A6B00000}"/>
    <cellStyle name="标题 2 3 4 2 3 2 2" xfId="45223" xr:uid="{00000000-0005-0000-0000-0000A7B00000}"/>
    <cellStyle name="标题 2 3 4 2 4" xfId="45224" xr:uid="{00000000-0005-0000-0000-0000A8B00000}"/>
    <cellStyle name="标题 2 3 4 2 4 2" xfId="45225" xr:uid="{00000000-0005-0000-0000-0000A9B00000}"/>
    <cellStyle name="标题 2 3 4 3" xfId="45226" xr:uid="{00000000-0005-0000-0000-0000AAB00000}"/>
    <cellStyle name="标题 2 3 4 4" xfId="45227" xr:uid="{00000000-0005-0000-0000-0000ABB00000}"/>
    <cellStyle name="标题 2 3 4 5" xfId="45228" xr:uid="{00000000-0005-0000-0000-0000ACB00000}"/>
    <cellStyle name="标题 2 3 4 6" xfId="45229" xr:uid="{00000000-0005-0000-0000-0000ADB00000}"/>
    <cellStyle name="标题 2 3 5" xfId="45230" xr:uid="{00000000-0005-0000-0000-0000AEB00000}"/>
    <cellStyle name="标题 2 3 5 2" xfId="45231" xr:uid="{00000000-0005-0000-0000-0000AFB00000}"/>
    <cellStyle name="标题 2 3 5 2 2" xfId="45232" xr:uid="{00000000-0005-0000-0000-0000B0B00000}"/>
    <cellStyle name="标题 2 3 5 2 2 2" xfId="45233" xr:uid="{00000000-0005-0000-0000-0000B1B00000}"/>
    <cellStyle name="标题 2 3 5 2 2 2 2" xfId="45234" xr:uid="{00000000-0005-0000-0000-0000B2B00000}"/>
    <cellStyle name="标题 2 3 5 2 3" xfId="45235" xr:uid="{00000000-0005-0000-0000-0000B3B00000}"/>
    <cellStyle name="标题 2 3 5 2 3 2" xfId="45236" xr:uid="{00000000-0005-0000-0000-0000B4B00000}"/>
    <cellStyle name="标题 2 3 5 3" xfId="45237" xr:uid="{00000000-0005-0000-0000-0000B5B00000}"/>
    <cellStyle name="标题 2 3 5 3 2" xfId="45238" xr:uid="{00000000-0005-0000-0000-0000B6B00000}"/>
    <cellStyle name="标题 2 3 5 3 2 2" xfId="45239" xr:uid="{00000000-0005-0000-0000-0000B7B00000}"/>
    <cellStyle name="标题 2 3 5 4" xfId="45240" xr:uid="{00000000-0005-0000-0000-0000B8B00000}"/>
    <cellStyle name="标题 2 3 5 4 2" xfId="45241" xr:uid="{00000000-0005-0000-0000-0000B9B00000}"/>
    <cellStyle name="标题 2 3 6" xfId="45242" xr:uid="{00000000-0005-0000-0000-0000BAB00000}"/>
    <cellStyle name="标题 2 3 6 2" xfId="45243" xr:uid="{00000000-0005-0000-0000-0000BBB00000}"/>
    <cellStyle name="标题 2 3 6 2 2" xfId="45244" xr:uid="{00000000-0005-0000-0000-0000BCB00000}"/>
    <cellStyle name="标题 2 3 6 2 2 2" xfId="45245" xr:uid="{00000000-0005-0000-0000-0000BDB00000}"/>
    <cellStyle name="标题 2 3 6 3" xfId="45246" xr:uid="{00000000-0005-0000-0000-0000BEB00000}"/>
    <cellStyle name="标题 2 3 6 3 2" xfId="45247" xr:uid="{00000000-0005-0000-0000-0000BFB00000}"/>
    <cellStyle name="标题 2 3 7" xfId="45248" xr:uid="{00000000-0005-0000-0000-0000C0B00000}"/>
    <cellStyle name="标题 2 3 8" xfId="45249" xr:uid="{00000000-0005-0000-0000-0000C1B00000}"/>
    <cellStyle name="标题 3 2" xfId="45250" xr:uid="{00000000-0005-0000-0000-0000C2B00000}"/>
    <cellStyle name="标题 3 2 10" xfId="45251" xr:uid="{00000000-0005-0000-0000-0000C3B00000}"/>
    <cellStyle name="标题 3 2 11" xfId="45252" xr:uid="{00000000-0005-0000-0000-0000C4B00000}"/>
    <cellStyle name="标题 3 2 2" xfId="45253" xr:uid="{00000000-0005-0000-0000-0000C5B00000}"/>
    <cellStyle name="标题 3 2 2 10" xfId="45254" xr:uid="{00000000-0005-0000-0000-0000C6B00000}"/>
    <cellStyle name="标题 3 2 2 11" xfId="45255" xr:uid="{00000000-0005-0000-0000-0000C7B00000}"/>
    <cellStyle name="标题 3 2 2 2" xfId="45256" xr:uid="{00000000-0005-0000-0000-0000C8B00000}"/>
    <cellStyle name="标题 3 2 2 2 2" xfId="45257" xr:uid="{00000000-0005-0000-0000-0000C9B00000}"/>
    <cellStyle name="标题 3 2 2 2 2 2" xfId="45258" xr:uid="{00000000-0005-0000-0000-0000CAB00000}"/>
    <cellStyle name="标题 3 2 2 2 2 2 2" xfId="45259" xr:uid="{00000000-0005-0000-0000-0000CBB00000}"/>
    <cellStyle name="标题 3 2 2 2 2 2 3" xfId="45260" xr:uid="{00000000-0005-0000-0000-0000CCB00000}"/>
    <cellStyle name="标题 3 2 2 2 2 2 3 2" xfId="45261" xr:uid="{00000000-0005-0000-0000-0000CDB00000}"/>
    <cellStyle name="标题 3 2 2 2 2 2 3 2 2" xfId="45262" xr:uid="{00000000-0005-0000-0000-0000CEB00000}"/>
    <cellStyle name="标题 3 2 2 2 2 2 4" xfId="45263" xr:uid="{00000000-0005-0000-0000-0000CFB00000}"/>
    <cellStyle name="标题 3 2 2 2 2 2 4 2" xfId="45264" xr:uid="{00000000-0005-0000-0000-0000D0B00000}"/>
    <cellStyle name="标题 3 2 2 2 2 3" xfId="45265" xr:uid="{00000000-0005-0000-0000-0000D1B00000}"/>
    <cellStyle name="标题 3 2 2 2 2 3 2" xfId="45266" xr:uid="{00000000-0005-0000-0000-0000D2B00000}"/>
    <cellStyle name="标题 3 2 2 2 2 3 2 2" xfId="45267" xr:uid="{00000000-0005-0000-0000-0000D3B00000}"/>
    <cellStyle name="标题 3 2 2 2 2 3 2 2 2" xfId="45268" xr:uid="{00000000-0005-0000-0000-0000D4B00000}"/>
    <cellStyle name="标题 3 2 2 2 2 3 3" xfId="45269" xr:uid="{00000000-0005-0000-0000-0000D5B00000}"/>
    <cellStyle name="标题 3 2 2 2 2 3 3 2" xfId="45270" xr:uid="{00000000-0005-0000-0000-0000D6B00000}"/>
    <cellStyle name="标题 3 2 2 2 2 4" xfId="45271" xr:uid="{00000000-0005-0000-0000-0000D7B00000}"/>
    <cellStyle name="标题 3 2 2 2 2 5" xfId="45272" xr:uid="{00000000-0005-0000-0000-0000D8B00000}"/>
    <cellStyle name="标题 3 2 2 2 2 6" xfId="45273" xr:uid="{00000000-0005-0000-0000-0000D9B00000}"/>
    <cellStyle name="标题 3 2 2 2 3" xfId="45274" xr:uid="{00000000-0005-0000-0000-0000DAB00000}"/>
    <cellStyle name="标题 3 2 2 2 3 2" xfId="45275" xr:uid="{00000000-0005-0000-0000-0000DBB00000}"/>
    <cellStyle name="标题 3 2 2 2 3 3" xfId="45276" xr:uid="{00000000-0005-0000-0000-0000DCB00000}"/>
    <cellStyle name="标题 3 2 2 2 3 3 2" xfId="45277" xr:uid="{00000000-0005-0000-0000-0000DDB00000}"/>
    <cellStyle name="标题 3 2 2 2 3 3 2 2" xfId="45278" xr:uid="{00000000-0005-0000-0000-0000DEB00000}"/>
    <cellStyle name="标题 3 2 2 2 3 4" xfId="45279" xr:uid="{00000000-0005-0000-0000-0000DFB00000}"/>
    <cellStyle name="标题 3 2 2 2 3 4 2" xfId="45280" xr:uid="{00000000-0005-0000-0000-0000E0B00000}"/>
    <cellStyle name="标题 3 2 2 2 4" xfId="45281" xr:uid="{00000000-0005-0000-0000-0000E1B00000}"/>
    <cellStyle name="标题 3 2 2 2 4 2" xfId="45282" xr:uid="{00000000-0005-0000-0000-0000E2B00000}"/>
    <cellStyle name="标题 3 2 2 2 4 2 2" xfId="45283" xr:uid="{00000000-0005-0000-0000-0000E3B00000}"/>
    <cellStyle name="标题 3 2 2 2 4 2 2 2" xfId="45284" xr:uid="{00000000-0005-0000-0000-0000E4B00000}"/>
    <cellStyle name="标题 3 2 2 2 4 3" xfId="45285" xr:uid="{00000000-0005-0000-0000-0000E5B00000}"/>
    <cellStyle name="标题 3 2 2 2 4 3 2" xfId="45286" xr:uid="{00000000-0005-0000-0000-0000E6B00000}"/>
    <cellStyle name="标题 3 2 2 2 5" xfId="45287" xr:uid="{00000000-0005-0000-0000-0000E7B00000}"/>
    <cellStyle name="标题 3 2 2 2 6" xfId="45288" xr:uid="{00000000-0005-0000-0000-0000E8B00000}"/>
    <cellStyle name="标题 3 2 2 2 7" xfId="45289" xr:uid="{00000000-0005-0000-0000-0000E9B00000}"/>
    <cellStyle name="标题 3 2 2 3" xfId="45290" xr:uid="{00000000-0005-0000-0000-0000EAB00000}"/>
    <cellStyle name="标题 3 2 2 3 2" xfId="45291" xr:uid="{00000000-0005-0000-0000-0000EBB00000}"/>
    <cellStyle name="标题 3 2 2 3 2 2" xfId="45292" xr:uid="{00000000-0005-0000-0000-0000ECB00000}"/>
    <cellStyle name="标题 3 2 2 3 2 3" xfId="45293" xr:uid="{00000000-0005-0000-0000-0000EDB00000}"/>
    <cellStyle name="标题 3 2 2 3 2 3 2" xfId="45294" xr:uid="{00000000-0005-0000-0000-0000EEB00000}"/>
    <cellStyle name="标题 3 2 2 3 2 3 2 2" xfId="45295" xr:uid="{00000000-0005-0000-0000-0000EFB00000}"/>
    <cellStyle name="标题 3 2 2 3 2 4" xfId="45296" xr:uid="{00000000-0005-0000-0000-0000F0B00000}"/>
    <cellStyle name="标题 3 2 2 3 2 4 2" xfId="45297" xr:uid="{00000000-0005-0000-0000-0000F1B00000}"/>
    <cellStyle name="标题 3 2 2 3 3" xfId="45298" xr:uid="{00000000-0005-0000-0000-0000F2B00000}"/>
    <cellStyle name="标题 3 2 2 3 3 2" xfId="45299" xr:uid="{00000000-0005-0000-0000-0000F3B00000}"/>
    <cellStyle name="标题 3 2 2 3 3 2 2" xfId="45300" xr:uid="{00000000-0005-0000-0000-0000F4B00000}"/>
    <cellStyle name="标题 3 2 2 3 3 2 2 2" xfId="45301" xr:uid="{00000000-0005-0000-0000-0000F5B00000}"/>
    <cellStyle name="标题 3 2 2 3 3 3" xfId="45302" xr:uid="{00000000-0005-0000-0000-0000F6B00000}"/>
    <cellStyle name="标题 3 2 2 3 3 3 2" xfId="45303" xr:uid="{00000000-0005-0000-0000-0000F7B00000}"/>
    <cellStyle name="标题 3 2 2 3 4" xfId="45304" xr:uid="{00000000-0005-0000-0000-0000F8B00000}"/>
    <cellStyle name="标题 3 2 2 3 5" xfId="45305" xr:uid="{00000000-0005-0000-0000-0000F9B00000}"/>
    <cellStyle name="标题 3 2 2 3 6" xfId="45306" xr:uid="{00000000-0005-0000-0000-0000FAB00000}"/>
    <cellStyle name="标题 3 2 2 4" xfId="45307" xr:uid="{00000000-0005-0000-0000-0000FBB00000}"/>
    <cellStyle name="标题 3 2 2 4 2" xfId="45308" xr:uid="{00000000-0005-0000-0000-0000FCB00000}"/>
    <cellStyle name="标题 3 2 2 4 2 2" xfId="45309" xr:uid="{00000000-0005-0000-0000-0000FDB00000}"/>
    <cellStyle name="标题 3 2 2 4 2 3" xfId="45310" xr:uid="{00000000-0005-0000-0000-0000FEB00000}"/>
    <cellStyle name="标题 3 2 2 4 2 3 2" xfId="45311" xr:uid="{00000000-0005-0000-0000-0000FFB00000}"/>
    <cellStyle name="标题 3 2 2 4 2 3 2 2" xfId="45312" xr:uid="{00000000-0005-0000-0000-000000B10000}"/>
    <cellStyle name="标题 3 2 2 4 2 4" xfId="45313" xr:uid="{00000000-0005-0000-0000-000001B10000}"/>
    <cellStyle name="标题 3 2 2 4 2 4 2" xfId="45314" xr:uid="{00000000-0005-0000-0000-000002B10000}"/>
    <cellStyle name="标题 3 2 2 4 3" xfId="45315" xr:uid="{00000000-0005-0000-0000-000003B10000}"/>
    <cellStyle name="标题 3 2 2 4 4" xfId="45316" xr:uid="{00000000-0005-0000-0000-000004B10000}"/>
    <cellStyle name="标题 3 2 2 4 5" xfId="45317" xr:uid="{00000000-0005-0000-0000-000005B10000}"/>
    <cellStyle name="标题 3 2 2 4 6" xfId="45318" xr:uid="{00000000-0005-0000-0000-000006B10000}"/>
    <cellStyle name="标题 3 2 2 5" xfId="45319" xr:uid="{00000000-0005-0000-0000-000007B10000}"/>
    <cellStyle name="标题 3 2 2 5 2" xfId="45320" xr:uid="{00000000-0005-0000-0000-000008B10000}"/>
    <cellStyle name="标题 3 2 2 5 2 2" xfId="45321" xr:uid="{00000000-0005-0000-0000-000009B10000}"/>
    <cellStyle name="标题 3 2 2 5 2 2 2" xfId="45322" xr:uid="{00000000-0005-0000-0000-00000AB10000}"/>
    <cellStyle name="标题 3 2 2 5 2 2 2 2" xfId="45323" xr:uid="{00000000-0005-0000-0000-00000BB10000}"/>
    <cellStyle name="标题 3 2 2 5 2 3" xfId="45324" xr:uid="{00000000-0005-0000-0000-00000CB10000}"/>
    <cellStyle name="标题 3 2 2 5 2 3 2" xfId="45325" xr:uid="{00000000-0005-0000-0000-00000DB10000}"/>
    <cellStyle name="标题 3 2 2 5 3" xfId="45326" xr:uid="{00000000-0005-0000-0000-00000EB10000}"/>
    <cellStyle name="标题 3 2 2 5 3 2" xfId="45327" xr:uid="{00000000-0005-0000-0000-00000FB10000}"/>
    <cellStyle name="标题 3 2 2 5 3 2 2" xfId="45328" xr:uid="{00000000-0005-0000-0000-000010B10000}"/>
    <cellStyle name="标题 3 2 2 5 4" xfId="45329" xr:uid="{00000000-0005-0000-0000-000011B10000}"/>
    <cellStyle name="标题 3 2 2 5 4 2" xfId="45330" xr:uid="{00000000-0005-0000-0000-000012B10000}"/>
    <cellStyle name="标题 3 2 2 6" xfId="45331" xr:uid="{00000000-0005-0000-0000-000013B10000}"/>
    <cellStyle name="标题 3 2 2 6 2" xfId="45332" xr:uid="{00000000-0005-0000-0000-000014B10000}"/>
    <cellStyle name="标题 3 2 2 6 2 2" xfId="45333" xr:uid="{00000000-0005-0000-0000-000015B10000}"/>
    <cellStyle name="标题 3 2 2 6 2 2 2" xfId="45334" xr:uid="{00000000-0005-0000-0000-000016B10000}"/>
    <cellStyle name="标题 3 2 2 6 2 2 2 2" xfId="45335" xr:uid="{00000000-0005-0000-0000-000017B10000}"/>
    <cellStyle name="标题 3 2 2 6 2 3" xfId="45336" xr:uid="{00000000-0005-0000-0000-000018B10000}"/>
    <cellStyle name="标题 3 2 2 6 2 3 2" xfId="45337" xr:uid="{00000000-0005-0000-0000-000019B10000}"/>
    <cellStyle name="标题 3 2 2 6 3" xfId="45338" xr:uid="{00000000-0005-0000-0000-00001AB10000}"/>
    <cellStyle name="标题 3 2 2 6 3 2" xfId="45339" xr:uid="{00000000-0005-0000-0000-00001BB10000}"/>
    <cellStyle name="标题 3 2 2 6 3 2 2" xfId="45340" xr:uid="{00000000-0005-0000-0000-00001CB10000}"/>
    <cellStyle name="标题 3 2 2 6 4" xfId="45341" xr:uid="{00000000-0005-0000-0000-00001DB10000}"/>
    <cellStyle name="标题 3 2 2 6 4 2" xfId="45342" xr:uid="{00000000-0005-0000-0000-00001EB10000}"/>
    <cellStyle name="标题 3 2 2 7" xfId="45343" xr:uid="{00000000-0005-0000-0000-00001FB10000}"/>
    <cellStyle name="标题 3 2 2 7 2" xfId="45344" xr:uid="{00000000-0005-0000-0000-000020B10000}"/>
    <cellStyle name="标题 3 2 2 7 2 2" xfId="45345" xr:uid="{00000000-0005-0000-0000-000021B10000}"/>
    <cellStyle name="标题 3 2 2 7 2 2 2" xfId="45346" xr:uid="{00000000-0005-0000-0000-000022B10000}"/>
    <cellStyle name="标题 3 2 2 7 2 2 2 2" xfId="45347" xr:uid="{00000000-0005-0000-0000-000023B10000}"/>
    <cellStyle name="标题 3 2 2 7 2 3" xfId="45348" xr:uid="{00000000-0005-0000-0000-000024B10000}"/>
    <cellStyle name="标题 3 2 2 7 2 3 2" xfId="45349" xr:uid="{00000000-0005-0000-0000-000025B10000}"/>
    <cellStyle name="标题 3 2 2 7 3" xfId="45350" xr:uid="{00000000-0005-0000-0000-000026B10000}"/>
    <cellStyle name="标题 3 2 2 7 3 2" xfId="45351" xr:uid="{00000000-0005-0000-0000-000027B10000}"/>
    <cellStyle name="标题 3 2 2 7 3 2 2" xfId="45352" xr:uid="{00000000-0005-0000-0000-000028B10000}"/>
    <cellStyle name="标题 3 2 2 7 4" xfId="45353" xr:uid="{00000000-0005-0000-0000-000029B10000}"/>
    <cellStyle name="标题 3 2 2 7 4 2" xfId="45354" xr:uid="{00000000-0005-0000-0000-00002AB10000}"/>
    <cellStyle name="标题 3 2 2 8" xfId="45355" xr:uid="{00000000-0005-0000-0000-00002BB10000}"/>
    <cellStyle name="标题 3 2 2 8 2" xfId="45356" xr:uid="{00000000-0005-0000-0000-00002CB10000}"/>
    <cellStyle name="标题 3 2 2 8 2 2" xfId="45357" xr:uid="{00000000-0005-0000-0000-00002DB10000}"/>
    <cellStyle name="标题 3 2 2 8 2 2 2" xfId="45358" xr:uid="{00000000-0005-0000-0000-00002EB10000}"/>
    <cellStyle name="标题 3 2 2 8 3" xfId="45359" xr:uid="{00000000-0005-0000-0000-00002FB10000}"/>
    <cellStyle name="标题 3 2 2 8 3 2" xfId="45360" xr:uid="{00000000-0005-0000-0000-000030B10000}"/>
    <cellStyle name="标题 3 2 2 9" xfId="45361" xr:uid="{00000000-0005-0000-0000-000031B10000}"/>
    <cellStyle name="标题 3 2 2 9 2" xfId="45362" xr:uid="{00000000-0005-0000-0000-000032B10000}"/>
    <cellStyle name="标题 3 2 2 9 2 2" xfId="45363" xr:uid="{00000000-0005-0000-0000-000033B10000}"/>
    <cellStyle name="标题 3 2 2 9 2 2 2" xfId="45364" xr:uid="{00000000-0005-0000-0000-000034B10000}"/>
    <cellStyle name="标题 3 2 2 9 3" xfId="45365" xr:uid="{00000000-0005-0000-0000-000035B10000}"/>
    <cellStyle name="标题 3 2 2 9 3 2" xfId="45366" xr:uid="{00000000-0005-0000-0000-000036B10000}"/>
    <cellStyle name="标题 3 2 3" xfId="45367" xr:uid="{00000000-0005-0000-0000-000037B10000}"/>
    <cellStyle name="标题 3 2 3 2" xfId="45368" xr:uid="{00000000-0005-0000-0000-000038B10000}"/>
    <cellStyle name="标题 3 2 3 2 2" xfId="45369" xr:uid="{00000000-0005-0000-0000-000039B10000}"/>
    <cellStyle name="标题 3 2 3 2 2 2" xfId="45370" xr:uid="{00000000-0005-0000-0000-00003AB10000}"/>
    <cellStyle name="标题 3 2 3 2 2 2 2" xfId="45371" xr:uid="{00000000-0005-0000-0000-00003BB10000}"/>
    <cellStyle name="标题 3 2 3 2 2 2 3" xfId="45372" xr:uid="{00000000-0005-0000-0000-00003CB10000}"/>
    <cellStyle name="标题 3 2 3 2 2 2 3 2" xfId="45373" xr:uid="{00000000-0005-0000-0000-00003DB10000}"/>
    <cellStyle name="标题 3 2 3 2 2 2 3 2 2" xfId="45374" xr:uid="{00000000-0005-0000-0000-00003EB10000}"/>
    <cellStyle name="标题 3 2 3 2 2 2 4" xfId="45375" xr:uid="{00000000-0005-0000-0000-00003FB10000}"/>
    <cellStyle name="标题 3 2 3 2 2 2 4 2" xfId="45376" xr:uid="{00000000-0005-0000-0000-000040B10000}"/>
    <cellStyle name="标题 3 2 3 2 2 3" xfId="45377" xr:uid="{00000000-0005-0000-0000-000041B10000}"/>
    <cellStyle name="标题 3 2 3 2 2 3 2" xfId="45378" xr:uid="{00000000-0005-0000-0000-000042B10000}"/>
    <cellStyle name="标题 3 2 3 2 2 3 2 2" xfId="45379" xr:uid="{00000000-0005-0000-0000-000043B10000}"/>
    <cellStyle name="标题 3 2 3 2 2 3 2 2 2" xfId="45380" xr:uid="{00000000-0005-0000-0000-000044B10000}"/>
    <cellStyle name="标题 3 2 3 2 2 3 3" xfId="45381" xr:uid="{00000000-0005-0000-0000-000045B10000}"/>
    <cellStyle name="标题 3 2 3 2 2 3 3 2" xfId="45382" xr:uid="{00000000-0005-0000-0000-000046B10000}"/>
    <cellStyle name="标题 3 2 3 2 2 4" xfId="45383" xr:uid="{00000000-0005-0000-0000-000047B10000}"/>
    <cellStyle name="标题 3 2 3 2 2 5" xfId="45384" xr:uid="{00000000-0005-0000-0000-000048B10000}"/>
    <cellStyle name="标题 3 2 3 2 2 6" xfId="45385" xr:uid="{00000000-0005-0000-0000-000049B10000}"/>
    <cellStyle name="标题 3 2 3 2 3" xfId="45386" xr:uid="{00000000-0005-0000-0000-00004AB10000}"/>
    <cellStyle name="标题 3 2 3 2 3 2" xfId="45387" xr:uid="{00000000-0005-0000-0000-00004BB10000}"/>
    <cellStyle name="标题 3 2 3 2 3 3" xfId="45388" xr:uid="{00000000-0005-0000-0000-00004CB10000}"/>
    <cellStyle name="标题 3 2 3 2 3 3 2" xfId="45389" xr:uid="{00000000-0005-0000-0000-00004DB10000}"/>
    <cellStyle name="标题 3 2 3 2 3 3 2 2" xfId="45390" xr:uid="{00000000-0005-0000-0000-00004EB10000}"/>
    <cellStyle name="标题 3 2 3 2 3 4" xfId="45391" xr:uid="{00000000-0005-0000-0000-00004FB10000}"/>
    <cellStyle name="标题 3 2 3 2 3 4 2" xfId="45392" xr:uid="{00000000-0005-0000-0000-000050B10000}"/>
    <cellStyle name="标题 3 2 3 2 4" xfId="45393" xr:uid="{00000000-0005-0000-0000-000051B10000}"/>
    <cellStyle name="标题 3 2 3 2 4 2" xfId="45394" xr:uid="{00000000-0005-0000-0000-000052B10000}"/>
    <cellStyle name="标题 3 2 3 2 4 2 2" xfId="45395" xr:uid="{00000000-0005-0000-0000-000053B10000}"/>
    <cellStyle name="标题 3 2 3 2 4 2 2 2" xfId="45396" xr:uid="{00000000-0005-0000-0000-000054B10000}"/>
    <cellStyle name="标题 3 2 3 2 4 3" xfId="45397" xr:uid="{00000000-0005-0000-0000-000055B10000}"/>
    <cellStyle name="标题 3 2 3 2 4 3 2" xfId="45398" xr:uid="{00000000-0005-0000-0000-000056B10000}"/>
    <cellStyle name="标题 3 2 3 2 5" xfId="45399" xr:uid="{00000000-0005-0000-0000-000057B10000}"/>
    <cellStyle name="标题 3 2 3 2 6" xfId="45400" xr:uid="{00000000-0005-0000-0000-000058B10000}"/>
    <cellStyle name="标题 3 2 3 2 7" xfId="45401" xr:uid="{00000000-0005-0000-0000-000059B10000}"/>
    <cellStyle name="标题 3 2 3 3" xfId="45402" xr:uid="{00000000-0005-0000-0000-00005AB10000}"/>
    <cellStyle name="标题 3 2 3 3 2" xfId="45403" xr:uid="{00000000-0005-0000-0000-00005BB10000}"/>
    <cellStyle name="标题 3 2 3 3 2 2" xfId="45404" xr:uid="{00000000-0005-0000-0000-00005CB10000}"/>
    <cellStyle name="标题 3 2 3 3 2 3" xfId="45405" xr:uid="{00000000-0005-0000-0000-00005DB10000}"/>
    <cellStyle name="标题 3 2 3 3 2 3 2" xfId="45406" xr:uid="{00000000-0005-0000-0000-00005EB10000}"/>
    <cellStyle name="标题 3 2 3 3 2 3 2 2" xfId="45407" xr:uid="{00000000-0005-0000-0000-00005FB10000}"/>
    <cellStyle name="标题 3 2 3 3 2 4" xfId="45408" xr:uid="{00000000-0005-0000-0000-000060B10000}"/>
    <cellStyle name="标题 3 2 3 3 2 4 2" xfId="45409" xr:uid="{00000000-0005-0000-0000-000061B10000}"/>
    <cellStyle name="标题 3 2 3 3 3" xfId="45410" xr:uid="{00000000-0005-0000-0000-000062B10000}"/>
    <cellStyle name="标题 3 2 3 3 3 2" xfId="45411" xr:uid="{00000000-0005-0000-0000-000063B10000}"/>
    <cellStyle name="标题 3 2 3 3 3 2 2" xfId="45412" xr:uid="{00000000-0005-0000-0000-000064B10000}"/>
    <cellStyle name="标题 3 2 3 3 3 2 2 2" xfId="45413" xr:uid="{00000000-0005-0000-0000-000065B10000}"/>
    <cellStyle name="标题 3 2 3 3 3 3" xfId="45414" xr:uid="{00000000-0005-0000-0000-000066B10000}"/>
    <cellStyle name="标题 3 2 3 3 3 3 2" xfId="45415" xr:uid="{00000000-0005-0000-0000-000067B10000}"/>
    <cellStyle name="标题 3 2 3 3 4" xfId="45416" xr:uid="{00000000-0005-0000-0000-000068B10000}"/>
    <cellStyle name="标题 3 2 3 3 5" xfId="45417" xr:uid="{00000000-0005-0000-0000-000069B10000}"/>
    <cellStyle name="标题 3 2 3 3 6" xfId="45418" xr:uid="{00000000-0005-0000-0000-00006AB10000}"/>
    <cellStyle name="标题 3 2 3 4" xfId="45419" xr:uid="{00000000-0005-0000-0000-00006BB10000}"/>
    <cellStyle name="标题 3 2 3 4 2" xfId="45420" xr:uid="{00000000-0005-0000-0000-00006CB10000}"/>
    <cellStyle name="标题 3 2 3 4 2 2" xfId="45421" xr:uid="{00000000-0005-0000-0000-00006DB10000}"/>
    <cellStyle name="标题 3 2 3 4 2 3" xfId="45422" xr:uid="{00000000-0005-0000-0000-00006EB10000}"/>
    <cellStyle name="标题 3 2 3 4 2 3 2" xfId="45423" xr:uid="{00000000-0005-0000-0000-00006FB10000}"/>
    <cellStyle name="标题 3 2 3 4 2 3 2 2" xfId="45424" xr:uid="{00000000-0005-0000-0000-000070B10000}"/>
    <cellStyle name="标题 3 2 3 4 2 4" xfId="45425" xr:uid="{00000000-0005-0000-0000-000071B10000}"/>
    <cellStyle name="标题 3 2 3 4 2 4 2" xfId="45426" xr:uid="{00000000-0005-0000-0000-000072B10000}"/>
    <cellStyle name="标题 3 2 3 4 3" xfId="45427" xr:uid="{00000000-0005-0000-0000-000073B10000}"/>
    <cellStyle name="标题 3 2 3 4 4" xfId="45428" xr:uid="{00000000-0005-0000-0000-000074B10000}"/>
    <cellStyle name="标题 3 2 3 4 5" xfId="45429" xr:uid="{00000000-0005-0000-0000-000075B10000}"/>
    <cellStyle name="标题 3 2 3 4 6" xfId="45430" xr:uid="{00000000-0005-0000-0000-000076B10000}"/>
    <cellStyle name="标题 3 2 3 5" xfId="45431" xr:uid="{00000000-0005-0000-0000-000077B10000}"/>
    <cellStyle name="标题 3 2 3 5 2" xfId="45432" xr:uid="{00000000-0005-0000-0000-000078B10000}"/>
    <cellStyle name="标题 3 2 3 5 2 2" xfId="45433" xr:uid="{00000000-0005-0000-0000-000079B10000}"/>
    <cellStyle name="标题 3 2 3 5 2 2 2" xfId="45434" xr:uid="{00000000-0005-0000-0000-00007AB10000}"/>
    <cellStyle name="标题 3 2 3 5 2 2 2 2" xfId="45435" xr:uid="{00000000-0005-0000-0000-00007BB10000}"/>
    <cellStyle name="标题 3 2 3 5 2 3" xfId="45436" xr:uid="{00000000-0005-0000-0000-00007CB10000}"/>
    <cellStyle name="标题 3 2 3 5 2 3 2" xfId="45437" xr:uid="{00000000-0005-0000-0000-00007DB10000}"/>
    <cellStyle name="标题 3 2 3 5 3" xfId="45438" xr:uid="{00000000-0005-0000-0000-00007EB10000}"/>
    <cellStyle name="标题 3 2 3 5 3 2" xfId="45439" xr:uid="{00000000-0005-0000-0000-00007FB10000}"/>
    <cellStyle name="标题 3 2 3 5 3 2 2" xfId="45440" xr:uid="{00000000-0005-0000-0000-000080B10000}"/>
    <cellStyle name="标题 3 2 3 5 4" xfId="45441" xr:uid="{00000000-0005-0000-0000-000081B10000}"/>
    <cellStyle name="标题 3 2 3 5 4 2" xfId="45442" xr:uid="{00000000-0005-0000-0000-000082B10000}"/>
    <cellStyle name="标题 3 2 3 6" xfId="45443" xr:uid="{00000000-0005-0000-0000-000083B10000}"/>
    <cellStyle name="标题 3 2 3 6 2" xfId="45444" xr:uid="{00000000-0005-0000-0000-000084B10000}"/>
    <cellStyle name="标题 3 2 3 6 2 2" xfId="45445" xr:uid="{00000000-0005-0000-0000-000085B10000}"/>
    <cellStyle name="标题 3 2 3 6 2 2 2" xfId="45446" xr:uid="{00000000-0005-0000-0000-000086B10000}"/>
    <cellStyle name="标题 3 2 3 6 3" xfId="45447" xr:uid="{00000000-0005-0000-0000-000087B10000}"/>
    <cellStyle name="标题 3 2 3 6 3 2" xfId="45448" xr:uid="{00000000-0005-0000-0000-000088B10000}"/>
    <cellStyle name="标题 3 2 3 7" xfId="45449" xr:uid="{00000000-0005-0000-0000-000089B10000}"/>
    <cellStyle name="标题 3 2 3 7 2" xfId="45450" xr:uid="{00000000-0005-0000-0000-00008AB10000}"/>
    <cellStyle name="标题 3 2 3 7 2 2" xfId="45451" xr:uid="{00000000-0005-0000-0000-00008BB10000}"/>
    <cellStyle name="标题 3 2 3 7 2 2 2" xfId="45452" xr:uid="{00000000-0005-0000-0000-00008CB10000}"/>
    <cellStyle name="标题 3 2 3 7 3" xfId="45453" xr:uid="{00000000-0005-0000-0000-00008DB10000}"/>
    <cellStyle name="标题 3 2 3 7 3 2" xfId="45454" xr:uid="{00000000-0005-0000-0000-00008EB10000}"/>
    <cellStyle name="标题 3 2 3 8" xfId="45455" xr:uid="{00000000-0005-0000-0000-00008FB10000}"/>
    <cellStyle name="标题 3 2 3 9" xfId="45456" xr:uid="{00000000-0005-0000-0000-000090B10000}"/>
    <cellStyle name="标题 3 2 4" xfId="45457" xr:uid="{00000000-0005-0000-0000-000091B10000}"/>
    <cellStyle name="标题 3 2 4 2" xfId="45458" xr:uid="{00000000-0005-0000-0000-000092B10000}"/>
    <cellStyle name="标题 3 2 4 2 2" xfId="45459" xr:uid="{00000000-0005-0000-0000-000093B10000}"/>
    <cellStyle name="标题 3 2 4 2 3" xfId="45460" xr:uid="{00000000-0005-0000-0000-000094B10000}"/>
    <cellStyle name="标题 3 2 4 2 3 2" xfId="45461" xr:uid="{00000000-0005-0000-0000-000095B10000}"/>
    <cellStyle name="标题 3 2 4 2 3 2 2" xfId="45462" xr:uid="{00000000-0005-0000-0000-000096B10000}"/>
    <cellStyle name="标题 3 2 4 2 4" xfId="45463" xr:uid="{00000000-0005-0000-0000-000097B10000}"/>
    <cellStyle name="标题 3 2 4 2 4 2" xfId="45464" xr:uid="{00000000-0005-0000-0000-000098B10000}"/>
    <cellStyle name="标题 3 2 4 3" xfId="45465" xr:uid="{00000000-0005-0000-0000-000099B10000}"/>
    <cellStyle name="标题 3 2 4 3 2" xfId="45466" xr:uid="{00000000-0005-0000-0000-00009AB10000}"/>
    <cellStyle name="标题 3 2 4 3 2 2" xfId="45467" xr:uid="{00000000-0005-0000-0000-00009BB10000}"/>
    <cellStyle name="标题 3 2 4 3 2 2 2" xfId="45468" xr:uid="{00000000-0005-0000-0000-00009CB10000}"/>
    <cellStyle name="标题 3 2 4 3 3" xfId="45469" xr:uid="{00000000-0005-0000-0000-00009DB10000}"/>
    <cellStyle name="标题 3 2 4 3 3 2" xfId="45470" xr:uid="{00000000-0005-0000-0000-00009EB10000}"/>
    <cellStyle name="标题 3 2 4 4" xfId="45471" xr:uid="{00000000-0005-0000-0000-00009FB10000}"/>
    <cellStyle name="标题 3 2 4 5" xfId="45472" xr:uid="{00000000-0005-0000-0000-0000A0B10000}"/>
    <cellStyle name="标题 3 2 4 6" xfId="45473" xr:uid="{00000000-0005-0000-0000-0000A1B10000}"/>
    <cellStyle name="标题 3 2 5" xfId="45474" xr:uid="{00000000-0005-0000-0000-0000A2B10000}"/>
    <cellStyle name="标题 3 2 5 2" xfId="45475" xr:uid="{00000000-0005-0000-0000-0000A3B10000}"/>
    <cellStyle name="标题 3 2 5 2 2" xfId="45476" xr:uid="{00000000-0005-0000-0000-0000A4B10000}"/>
    <cellStyle name="标题 3 2 5 2 3" xfId="45477" xr:uid="{00000000-0005-0000-0000-0000A5B10000}"/>
    <cellStyle name="标题 3 2 5 2 3 2" xfId="45478" xr:uid="{00000000-0005-0000-0000-0000A6B10000}"/>
    <cellStyle name="标题 3 2 5 2 3 2 2" xfId="45479" xr:uid="{00000000-0005-0000-0000-0000A7B10000}"/>
    <cellStyle name="标题 3 2 5 2 4" xfId="45480" xr:uid="{00000000-0005-0000-0000-0000A8B10000}"/>
    <cellStyle name="标题 3 2 5 2 4 2" xfId="45481" xr:uid="{00000000-0005-0000-0000-0000A9B10000}"/>
    <cellStyle name="标题 3 2 5 3" xfId="45482" xr:uid="{00000000-0005-0000-0000-0000AAB10000}"/>
    <cellStyle name="标题 3 2 5 4" xfId="45483" xr:uid="{00000000-0005-0000-0000-0000ABB10000}"/>
    <cellStyle name="标题 3 2 5 5" xfId="45484" xr:uid="{00000000-0005-0000-0000-0000ACB10000}"/>
    <cellStyle name="标题 3 2 5 6" xfId="45485" xr:uid="{00000000-0005-0000-0000-0000ADB10000}"/>
    <cellStyle name="标题 3 2 6" xfId="45486" xr:uid="{00000000-0005-0000-0000-0000AEB10000}"/>
    <cellStyle name="标题 3 2 6 2" xfId="45487" xr:uid="{00000000-0005-0000-0000-0000AFB10000}"/>
    <cellStyle name="标题 3 2 6 2 2" xfId="45488" xr:uid="{00000000-0005-0000-0000-0000B0B10000}"/>
    <cellStyle name="标题 3 2 6 2 2 2" xfId="45489" xr:uid="{00000000-0005-0000-0000-0000B1B10000}"/>
    <cellStyle name="标题 3 2 6 2 2 2 2" xfId="45490" xr:uid="{00000000-0005-0000-0000-0000B2B10000}"/>
    <cellStyle name="标题 3 2 6 2 3" xfId="45491" xr:uid="{00000000-0005-0000-0000-0000B3B10000}"/>
    <cellStyle name="标题 3 2 6 2 3 2" xfId="45492" xr:uid="{00000000-0005-0000-0000-0000B4B10000}"/>
    <cellStyle name="标题 3 2 6 3" xfId="45493" xr:uid="{00000000-0005-0000-0000-0000B5B10000}"/>
    <cellStyle name="标题 3 2 6 3 2" xfId="45494" xr:uid="{00000000-0005-0000-0000-0000B6B10000}"/>
    <cellStyle name="标题 3 2 6 3 2 2" xfId="45495" xr:uid="{00000000-0005-0000-0000-0000B7B10000}"/>
    <cellStyle name="标题 3 2 6 4" xfId="45496" xr:uid="{00000000-0005-0000-0000-0000B8B10000}"/>
    <cellStyle name="标题 3 2 6 4 2" xfId="45497" xr:uid="{00000000-0005-0000-0000-0000B9B10000}"/>
    <cellStyle name="标题 3 2 7" xfId="45498" xr:uid="{00000000-0005-0000-0000-0000BAB10000}"/>
    <cellStyle name="标题 3 2 7 2" xfId="45499" xr:uid="{00000000-0005-0000-0000-0000BBB10000}"/>
    <cellStyle name="标题 3 2 7 2 2" xfId="45500" xr:uid="{00000000-0005-0000-0000-0000BCB10000}"/>
    <cellStyle name="标题 3 2 7 2 2 2" xfId="45501" xr:uid="{00000000-0005-0000-0000-0000BDB10000}"/>
    <cellStyle name="标题 3 2 7 2 2 2 2" xfId="45502" xr:uid="{00000000-0005-0000-0000-0000BEB10000}"/>
    <cellStyle name="标题 3 2 7 2 3" xfId="45503" xr:uid="{00000000-0005-0000-0000-0000BFB10000}"/>
    <cellStyle name="标题 3 2 7 2 3 2" xfId="45504" xr:uid="{00000000-0005-0000-0000-0000C0B10000}"/>
    <cellStyle name="标题 3 2 7 3" xfId="45505" xr:uid="{00000000-0005-0000-0000-0000C1B10000}"/>
    <cellStyle name="标题 3 2 7 3 2" xfId="45506" xr:uid="{00000000-0005-0000-0000-0000C2B10000}"/>
    <cellStyle name="标题 3 2 7 3 2 2" xfId="45507" xr:uid="{00000000-0005-0000-0000-0000C3B10000}"/>
    <cellStyle name="标题 3 2 7 4" xfId="45508" xr:uid="{00000000-0005-0000-0000-0000C4B10000}"/>
    <cellStyle name="标题 3 2 7 4 2" xfId="45509" xr:uid="{00000000-0005-0000-0000-0000C5B10000}"/>
    <cellStyle name="标题 3 2 8" xfId="45510" xr:uid="{00000000-0005-0000-0000-0000C6B10000}"/>
    <cellStyle name="标题 3 2 8 2" xfId="45511" xr:uid="{00000000-0005-0000-0000-0000C7B10000}"/>
    <cellStyle name="标题 3 2 8 2 2" xfId="45512" xr:uid="{00000000-0005-0000-0000-0000C8B10000}"/>
    <cellStyle name="标题 3 2 8 2 2 2" xfId="45513" xr:uid="{00000000-0005-0000-0000-0000C9B10000}"/>
    <cellStyle name="标题 3 2 8 2 2 2 2" xfId="45514" xr:uid="{00000000-0005-0000-0000-0000CAB10000}"/>
    <cellStyle name="标题 3 2 8 2 3" xfId="45515" xr:uid="{00000000-0005-0000-0000-0000CBB10000}"/>
    <cellStyle name="标题 3 2 8 2 3 2" xfId="45516" xr:uid="{00000000-0005-0000-0000-0000CCB10000}"/>
    <cellStyle name="标题 3 2 8 3" xfId="45517" xr:uid="{00000000-0005-0000-0000-0000CDB10000}"/>
    <cellStyle name="标题 3 2 8 3 2" xfId="45518" xr:uid="{00000000-0005-0000-0000-0000CEB10000}"/>
    <cellStyle name="标题 3 2 8 3 2 2" xfId="45519" xr:uid="{00000000-0005-0000-0000-0000CFB10000}"/>
    <cellStyle name="标题 3 2 8 4" xfId="45520" xr:uid="{00000000-0005-0000-0000-0000D0B10000}"/>
    <cellStyle name="标题 3 2 8 4 2" xfId="45521" xr:uid="{00000000-0005-0000-0000-0000D1B10000}"/>
    <cellStyle name="标题 3 2 9" xfId="45522" xr:uid="{00000000-0005-0000-0000-0000D2B10000}"/>
    <cellStyle name="标题 3 2 9 2" xfId="45523" xr:uid="{00000000-0005-0000-0000-0000D3B10000}"/>
    <cellStyle name="标题 3 2 9 2 2" xfId="45524" xr:uid="{00000000-0005-0000-0000-0000D4B10000}"/>
    <cellStyle name="标题 3 2 9 2 2 2" xfId="45525" xr:uid="{00000000-0005-0000-0000-0000D5B10000}"/>
    <cellStyle name="标题 3 2 9 3" xfId="45526" xr:uid="{00000000-0005-0000-0000-0000D6B10000}"/>
    <cellStyle name="标题 3 2 9 3 2" xfId="45527" xr:uid="{00000000-0005-0000-0000-0000D7B10000}"/>
    <cellStyle name="标题 3 3" xfId="45528" xr:uid="{00000000-0005-0000-0000-0000D8B10000}"/>
    <cellStyle name="标题 3 3 2" xfId="45529" xr:uid="{00000000-0005-0000-0000-0000D9B10000}"/>
    <cellStyle name="标题 3 3 2 2" xfId="45530" xr:uid="{00000000-0005-0000-0000-0000DAB10000}"/>
    <cellStyle name="标题 3 3 2 2 2" xfId="45531" xr:uid="{00000000-0005-0000-0000-0000DBB10000}"/>
    <cellStyle name="标题 3 3 2 2 2 2" xfId="45532" xr:uid="{00000000-0005-0000-0000-0000DCB10000}"/>
    <cellStyle name="标题 3 3 2 2 2 3" xfId="45533" xr:uid="{00000000-0005-0000-0000-0000DDB10000}"/>
    <cellStyle name="标题 3 3 2 2 2 3 2" xfId="45534" xr:uid="{00000000-0005-0000-0000-0000DEB10000}"/>
    <cellStyle name="标题 3 3 2 2 2 3 2 2" xfId="45535" xr:uid="{00000000-0005-0000-0000-0000DFB10000}"/>
    <cellStyle name="标题 3 3 2 2 2 4" xfId="45536" xr:uid="{00000000-0005-0000-0000-0000E0B10000}"/>
    <cellStyle name="标题 3 3 2 2 2 4 2" xfId="45537" xr:uid="{00000000-0005-0000-0000-0000E1B10000}"/>
    <cellStyle name="标题 3 3 2 2 3" xfId="45538" xr:uid="{00000000-0005-0000-0000-0000E2B10000}"/>
    <cellStyle name="标题 3 3 2 2 3 2" xfId="45539" xr:uid="{00000000-0005-0000-0000-0000E3B10000}"/>
    <cellStyle name="标题 3 3 2 2 3 2 2" xfId="45540" xr:uid="{00000000-0005-0000-0000-0000E4B10000}"/>
    <cellStyle name="标题 3 3 2 2 3 2 2 2" xfId="45541" xr:uid="{00000000-0005-0000-0000-0000E5B10000}"/>
    <cellStyle name="标题 3 3 2 2 3 3" xfId="45542" xr:uid="{00000000-0005-0000-0000-0000E6B10000}"/>
    <cellStyle name="标题 3 3 2 2 3 3 2" xfId="45543" xr:uid="{00000000-0005-0000-0000-0000E7B10000}"/>
    <cellStyle name="标题 3 3 2 2 4" xfId="45544" xr:uid="{00000000-0005-0000-0000-0000E8B10000}"/>
    <cellStyle name="标题 3 3 2 2 5" xfId="45545" xr:uid="{00000000-0005-0000-0000-0000E9B10000}"/>
    <cellStyle name="标题 3 3 2 2 6" xfId="45546" xr:uid="{00000000-0005-0000-0000-0000EAB10000}"/>
    <cellStyle name="标题 3 3 2 3" xfId="45547" xr:uid="{00000000-0005-0000-0000-0000EBB10000}"/>
    <cellStyle name="标题 3 3 2 3 2" xfId="45548" xr:uid="{00000000-0005-0000-0000-0000ECB10000}"/>
    <cellStyle name="标题 3 3 2 3 3" xfId="45549" xr:uid="{00000000-0005-0000-0000-0000EDB10000}"/>
    <cellStyle name="标题 3 3 2 3 3 2" xfId="45550" xr:uid="{00000000-0005-0000-0000-0000EEB10000}"/>
    <cellStyle name="标题 3 3 2 3 3 2 2" xfId="45551" xr:uid="{00000000-0005-0000-0000-0000EFB10000}"/>
    <cellStyle name="标题 3 3 2 3 4" xfId="45552" xr:uid="{00000000-0005-0000-0000-0000F0B10000}"/>
    <cellStyle name="标题 3 3 2 3 4 2" xfId="45553" xr:uid="{00000000-0005-0000-0000-0000F1B10000}"/>
    <cellStyle name="标题 3 3 2 4" xfId="45554" xr:uid="{00000000-0005-0000-0000-0000F2B10000}"/>
    <cellStyle name="标题 3 3 2 4 2" xfId="45555" xr:uid="{00000000-0005-0000-0000-0000F3B10000}"/>
    <cellStyle name="标题 3 3 2 4 2 2" xfId="45556" xr:uid="{00000000-0005-0000-0000-0000F4B10000}"/>
    <cellStyle name="标题 3 3 2 4 2 2 2" xfId="45557" xr:uid="{00000000-0005-0000-0000-0000F5B10000}"/>
    <cellStyle name="标题 3 3 2 4 3" xfId="45558" xr:uid="{00000000-0005-0000-0000-0000F6B10000}"/>
    <cellStyle name="标题 3 3 2 4 3 2" xfId="45559" xr:uid="{00000000-0005-0000-0000-0000F7B10000}"/>
    <cellStyle name="标题 3 3 2 5" xfId="45560" xr:uid="{00000000-0005-0000-0000-0000F8B10000}"/>
    <cellStyle name="标题 3 3 2 6" xfId="45561" xr:uid="{00000000-0005-0000-0000-0000F9B10000}"/>
    <cellStyle name="标题 3 3 2 7" xfId="45562" xr:uid="{00000000-0005-0000-0000-0000FAB10000}"/>
    <cellStyle name="标题 3 3 3" xfId="45563" xr:uid="{00000000-0005-0000-0000-0000FBB10000}"/>
    <cellStyle name="标题 3 3 3 2" xfId="45564" xr:uid="{00000000-0005-0000-0000-0000FCB10000}"/>
    <cellStyle name="标题 3 3 3 2 2" xfId="45565" xr:uid="{00000000-0005-0000-0000-0000FDB10000}"/>
    <cellStyle name="标题 3 3 3 2 3" xfId="45566" xr:uid="{00000000-0005-0000-0000-0000FEB10000}"/>
    <cellStyle name="标题 3 3 3 2 3 2" xfId="45567" xr:uid="{00000000-0005-0000-0000-0000FFB10000}"/>
    <cellStyle name="标题 3 3 3 2 3 2 2" xfId="45568" xr:uid="{00000000-0005-0000-0000-000000B20000}"/>
    <cellStyle name="标题 3 3 3 2 4" xfId="45569" xr:uid="{00000000-0005-0000-0000-000001B20000}"/>
    <cellStyle name="标题 3 3 3 2 4 2" xfId="45570" xr:uid="{00000000-0005-0000-0000-000002B20000}"/>
    <cellStyle name="标题 3 3 3 3" xfId="45571" xr:uid="{00000000-0005-0000-0000-000003B20000}"/>
    <cellStyle name="标题 3 3 3 3 2" xfId="45572" xr:uid="{00000000-0005-0000-0000-000004B20000}"/>
    <cellStyle name="标题 3 3 3 3 2 2" xfId="45573" xr:uid="{00000000-0005-0000-0000-000005B20000}"/>
    <cellStyle name="标题 3 3 3 3 2 2 2" xfId="45574" xr:uid="{00000000-0005-0000-0000-000006B20000}"/>
    <cellStyle name="标题 3 3 3 3 3" xfId="45575" xr:uid="{00000000-0005-0000-0000-000007B20000}"/>
    <cellStyle name="标题 3 3 3 3 3 2" xfId="45576" xr:uid="{00000000-0005-0000-0000-000008B20000}"/>
    <cellStyle name="标题 3 3 3 4" xfId="45577" xr:uid="{00000000-0005-0000-0000-000009B20000}"/>
    <cellStyle name="标题 3 3 3 5" xfId="45578" xr:uid="{00000000-0005-0000-0000-00000AB20000}"/>
    <cellStyle name="标题 3 3 3 6" xfId="45579" xr:uid="{00000000-0005-0000-0000-00000BB20000}"/>
    <cellStyle name="标题 3 3 4" xfId="45580" xr:uid="{00000000-0005-0000-0000-00000CB20000}"/>
    <cellStyle name="标题 3 3 4 2" xfId="45581" xr:uid="{00000000-0005-0000-0000-00000DB20000}"/>
    <cellStyle name="标题 3 3 4 2 2" xfId="45582" xr:uid="{00000000-0005-0000-0000-00000EB20000}"/>
    <cellStyle name="标题 3 3 4 2 3" xfId="45583" xr:uid="{00000000-0005-0000-0000-00000FB20000}"/>
    <cellStyle name="标题 3 3 4 2 3 2" xfId="45584" xr:uid="{00000000-0005-0000-0000-000010B20000}"/>
    <cellStyle name="标题 3 3 4 2 3 2 2" xfId="45585" xr:uid="{00000000-0005-0000-0000-000011B20000}"/>
    <cellStyle name="标题 3 3 4 2 4" xfId="45586" xr:uid="{00000000-0005-0000-0000-000012B20000}"/>
    <cellStyle name="标题 3 3 4 2 4 2" xfId="45587" xr:uid="{00000000-0005-0000-0000-000013B20000}"/>
    <cellStyle name="标题 3 3 4 3" xfId="45588" xr:uid="{00000000-0005-0000-0000-000014B20000}"/>
    <cellStyle name="标题 3 3 4 4" xfId="45589" xr:uid="{00000000-0005-0000-0000-000015B20000}"/>
    <cellStyle name="标题 3 3 4 5" xfId="45590" xr:uid="{00000000-0005-0000-0000-000016B20000}"/>
    <cellStyle name="标题 3 3 4 6" xfId="45591" xr:uid="{00000000-0005-0000-0000-000017B20000}"/>
    <cellStyle name="标题 3 3 5" xfId="45592" xr:uid="{00000000-0005-0000-0000-000018B20000}"/>
    <cellStyle name="标题 3 3 5 2" xfId="45593" xr:uid="{00000000-0005-0000-0000-000019B20000}"/>
    <cellStyle name="标题 3 3 5 2 2" xfId="45594" xr:uid="{00000000-0005-0000-0000-00001AB20000}"/>
    <cellStyle name="标题 3 3 5 2 2 2" xfId="45595" xr:uid="{00000000-0005-0000-0000-00001BB20000}"/>
    <cellStyle name="标题 3 3 5 2 2 2 2" xfId="45596" xr:uid="{00000000-0005-0000-0000-00001CB20000}"/>
    <cellStyle name="标题 3 3 5 2 3" xfId="45597" xr:uid="{00000000-0005-0000-0000-00001DB20000}"/>
    <cellStyle name="标题 3 3 5 2 3 2" xfId="45598" xr:uid="{00000000-0005-0000-0000-00001EB20000}"/>
    <cellStyle name="标题 3 3 5 3" xfId="45599" xr:uid="{00000000-0005-0000-0000-00001FB20000}"/>
    <cellStyle name="标题 3 3 5 3 2" xfId="45600" xr:uid="{00000000-0005-0000-0000-000020B20000}"/>
    <cellStyle name="标题 3 3 5 3 2 2" xfId="45601" xr:uid="{00000000-0005-0000-0000-000021B20000}"/>
    <cellStyle name="标题 3 3 5 4" xfId="45602" xr:uid="{00000000-0005-0000-0000-000022B20000}"/>
    <cellStyle name="标题 3 3 5 4 2" xfId="45603" xr:uid="{00000000-0005-0000-0000-000023B20000}"/>
    <cellStyle name="标题 3 3 6" xfId="45604" xr:uid="{00000000-0005-0000-0000-000024B20000}"/>
    <cellStyle name="标题 3 3 6 2" xfId="45605" xr:uid="{00000000-0005-0000-0000-000025B20000}"/>
    <cellStyle name="标题 3 3 6 2 2" xfId="45606" xr:uid="{00000000-0005-0000-0000-000026B20000}"/>
    <cellStyle name="标题 3 3 6 2 2 2" xfId="45607" xr:uid="{00000000-0005-0000-0000-000027B20000}"/>
    <cellStyle name="标题 3 3 6 3" xfId="45608" xr:uid="{00000000-0005-0000-0000-000028B20000}"/>
    <cellStyle name="标题 3 3 6 3 2" xfId="45609" xr:uid="{00000000-0005-0000-0000-000029B20000}"/>
    <cellStyle name="标题 3 3 7" xfId="45610" xr:uid="{00000000-0005-0000-0000-00002AB20000}"/>
    <cellStyle name="标题 3 3 8" xfId="45611" xr:uid="{00000000-0005-0000-0000-00002BB20000}"/>
    <cellStyle name="标题 4 2" xfId="45612" xr:uid="{00000000-0005-0000-0000-00002CB20000}"/>
    <cellStyle name="标题 4 2 10" xfId="45613" xr:uid="{00000000-0005-0000-0000-00002DB20000}"/>
    <cellStyle name="标题 4 2 11" xfId="45614" xr:uid="{00000000-0005-0000-0000-00002EB20000}"/>
    <cellStyle name="标题 4 2 2" xfId="45615" xr:uid="{00000000-0005-0000-0000-00002FB20000}"/>
    <cellStyle name="标题 4 2 2 10" xfId="45616" xr:uid="{00000000-0005-0000-0000-000030B20000}"/>
    <cellStyle name="标题 4 2 2 11" xfId="45617" xr:uid="{00000000-0005-0000-0000-000031B20000}"/>
    <cellStyle name="标题 4 2 2 2" xfId="45618" xr:uid="{00000000-0005-0000-0000-000032B20000}"/>
    <cellStyle name="标题 4 2 2 2 2" xfId="45619" xr:uid="{00000000-0005-0000-0000-000033B20000}"/>
    <cellStyle name="标题 4 2 2 2 2 2" xfId="45620" xr:uid="{00000000-0005-0000-0000-000034B20000}"/>
    <cellStyle name="标题 4 2 2 2 2 2 2" xfId="45621" xr:uid="{00000000-0005-0000-0000-000035B20000}"/>
    <cellStyle name="标题 4 2 2 2 2 2 3" xfId="45622" xr:uid="{00000000-0005-0000-0000-000036B20000}"/>
    <cellStyle name="标题 4 2 2 2 2 2 3 2" xfId="45623" xr:uid="{00000000-0005-0000-0000-000037B20000}"/>
    <cellStyle name="标题 4 2 2 2 2 2 3 2 2" xfId="45624" xr:uid="{00000000-0005-0000-0000-000038B20000}"/>
    <cellStyle name="标题 4 2 2 2 2 2 4" xfId="45625" xr:uid="{00000000-0005-0000-0000-000039B20000}"/>
    <cellStyle name="标题 4 2 2 2 2 2 4 2" xfId="45626" xr:uid="{00000000-0005-0000-0000-00003AB20000}"/>
    <cellStyle name="标题 4 2 2 2 2 3" xfId="45627" xr:uid="{00000000-0005-0000-0000-00003BB20000}"/>
    <cellStyle name="标题 4 2 2 2 2 3 2" xfId="45628" xr:uid="{00000000-0005-0000-0000-00003CB20000}"/>
    <cellStyle name="标题 4 2 2 2 2 3 2 2" xfId="45629" xr:uid="{00000000-0005-0000-0000-00003DB20000}"/>
    <cellStyle name="标题 4 2 2 2 2 3 2 2 2" xfId="45630" xr:uid="{00000000-0005-0000-0000-00003EB20000}"/>
    <cellStyle name="标题 4 2 2 2 2 3 3" xfId="45631" xr:uid="{00000000-0005-0000-0000-00003FB20000}"/>
    <cellStyle name="标题 4 2 2 2 2 3 3 2" xfId="45632" xr:uid="{00000000-0005-0000-0000-000040B20000}"/>
    <cellStyle name="标题 4 2 2 2 2 4" xfId="45633" xr:uid="{00000000-0005-0000-0000-000041B20000}"/>
    <cellStyle name="标题 4 2 2 2 2 5" xfId="45634" xr:uid="{00000000-0005-0000-0000-000042B20000}"/>
    <cellStyle name="标题 4 2 2 2 2 6" xfId="45635" xr:uid="{00000000-0005-0000-0000-000043B20000}"/>
    <cellStyle name="标题 4 2 2 2 3" xfId="45636" xr:uid="{00000000-0005-0000-0000-000044B20000}"/>
    <cellStyle name="标题 4 2 2 2 3 2" xfId="45637" xr:uid="{00000000-0005-0000-0000-000045B20000}"/>
    <cellStyle name="标题 4 2 2 2 3 3" xfId="45638" xr:uid="{00000000-0005-0000-0000-000046B20000}"/>
    <cellStyle name="标题 4 2 2 2 3 3 2" xfId="45639" xr:uid="{00000000-0005-0000-0000-000047B20000}"/>
    <cellStyle name="标题 4 2 2 2 3 3 2 2" xfId="45640" xr:uid="{00000000-0005-0000-0000-000048B20000}"/>
    <cellStyle name="标题 4 2 2 2 3 4" xfId="45641" xr:uid="{00000000-0005-0000-0000-000049B20000}"/>
    <cellStyle name="标题 4 2 2 2 3 4 2" xfId="45642" xr:uid="{00000000-0005-0000-0000-00004AB20000}"/>
    <cellStyle name="标题 4 2 2 2 4" xfId="45643" xr:uid="{00000000-0005-0000-0000-00004BB20000}"/>
    <cellStyle name="标题 4 2 2 2 4 2" xfId="45644" xr:uid="{00000000-0005-0000-0000-00004CB20000}"/>
    <cellStyle name="标题 4 2 2 2 4 2 2" xfId="45645" xr:uid="{00000000-0005-0000-0000-00004DB20000}"/>
    <cellStyle name="标题 4 2 2 2 4 2 2 2" xfId="45646" xr:uid="{00000000-0005-0000-0000-00004EB20000}"/>
    <cellStyle name="标题 4 2 2 2 4 3" xfId="45647" xr:uid="{00000000-0005-0000-0000-00004FB20000}"/>
    <cellStyle name="标题 4 2 2 2 4 3 2" xfId="45648" xr:uid="{00000000-0005-0000-0000-000050B20000}"/>
    <cellStyle name="标题 4 2 2 2 5" xfId="45649" xr:uid="{00000000-0005-0000-0000-000051B20000}"/>
    <cellStyle name="标题 4 2 2 2 6" xfId="45650" xr:uid="{00000000-0005-0000-0000-000052B20000}"/>
    <cellStyle name="标题 4 2 2 2 7" xfId="45651" xr:uid="{00000000-0005-0000-0000-000053B20000}"/>
    <cellStyle name="标题 4 2 2 3" xfId="45652" xr:uid="{00000000-0005-0000-0000-000054B20000}"/>
    <cellStyle name="标题 4 2 2 3 2" xfId="45653" xr:uid="{00000000-0005-0000-0000-000055B20000}"/>
    <cellStyle name="标题 4 2 2 3 2 2" xfId="45654" xr:uid="{00000000-0005-0000-0000-000056B20000}"/>
    <cellStyle name="标题 4 2 2 3 2 3" xfId="45655" xr:uid="{00000000-0005-0000-0000-000057B20000}"/>
    <cellStyle name="标题 4 2 2 3 2 3 2" xfId="45656" xr:uid="{00000000-0005-0000-0000-000058B20000}"/>
    <cellStyle name="标题 4 2 2 3 2 3 2 2" xfId="45657" xr:uid="{00000000-0005-0000-0000-000059B20000}"/>
    <cellStyle name="标题 4 2 2 3 2 4" xfId="45658" xr:uid="{00000000-0005-0000-0000-00005AB20000}"/>
    <cellStyle name="标题 4 2 2 3 2 4 2" xfId="45659" xr:uid="{00000000-0005-0000-0000-00005BB20000}"/>
    <cellStyle name="标题 4 2 2 3 3" xfId="45660" xr:uid="{00000000-0005-0000-0000-00005CB20000}"/>
    <cellStyle name="标题 4 2 2 3 3 2" xfId="45661" xr:uid="{00000000-0005-0000-0000-00005DB20000}"/>
    <cellStyle name="标题 4 2 2 3 3 2 2" xfId="45662" xr:uid="{00000000-0005-0000-0000-00005EB20000}"/>
    <cellStyle name="标题 4 2 2 3 3 2 2 2" xfId="45663" xr:uid="{00000000-0005-0000-0000-00005FB20000}"/>
    <cellStyle name="标题 4 2 2 3 3 3" xfId="45664" xr:uid="{00000000-0005-0000-0000-000060B20000}"/>
    <cellStyle name="标题 4 2 2 3 3 3 2" xfId="45665" xr:uid="{00000000-0005-0000-0000-000061B20000}"/>
    <cellStyle name="标题 4 2 2 3 4" xfId="45666" xr:uid="{00000000-0005-0000-0000-000062B20000}"/>
    <cellStyle name="标题 4 2 2 3 5" xfId="45667" xr:uid="{00000000-0005-0000-0000-000063B20000}"/>
    <cellStyle name="标题 4 2 2 3 6" xfId="45668" xr:uid="{00000000-0005-0000-0000-000064B20000}"/>
    <cellStyle name="标题 4 2 2 4" xfId="45669" xr:uid="{00000000-0005-0000-0000-000065B20000}"/>
    <cellStyle name="标题 4 2 2 4 2" xfId="45670" xr:uid="{00000000-0005-0000-0000-000066B20000}"/>
    <cellStyle name="标题 4 2 2 4 2 2" xfId="45671" xr:uid="{00000000-0005-0000-0000-000067B20000}"/>
    <cellStyle name="标题 4 2 2 4 2 3" xfId="45672" xr:uid="{00000000-0005-0000-0000-000068B20000}"/>
    <cellStyle name="标题 4 2 2 4 2 3 2" xfId="45673" xr:uid="{00000000-0005-0000-0000-000069B20000}"/>
    <cellStyle name="标题 4 2 2 4 2 3 2 2" xfId="45674" xr:uid="{00000000-0005-0000-0000-00006AB20000}"/>
    <cellStyle name="标题 4 2 2 4 2 4" xfId="45675" xr:uid="{00000000-0005-0000-0000-00006BB20000}"/>
    <cellStyle name="标题 4 2 2 4 2 4 2" xfId="45676" xr:uid="{00000000-0005-0000-0000-00006CB20000}"/>
    <cellStyle name="标题 4 2 2 4 3" xfId="45677" xr:uid="{00000000-0005-0000-0000-00006DB20000}"/>
    <cellStyle name="标题 4 2 2 4 4" xfId="45678" xr:uid="{00000000-0005-0000-0000-00006EB20000}"/>
    <cellStyle name="标题 4 2 2 4 5" xfId="45679" xr:uid="{00000000-0005-0000-0000-00006FB20000}"/>
    <cellStyle name="标题 4 2 2 4 6" xfId="45680" xr:uid="{00000000-0005-0000-0000-000070B20000}"/>
    <cellStyle name="标题 4 2 2 5" xfId="45681" xr:uid="{00000000-0005-0000-0000-000071B20000}"/>
    <cellStyle name="标题 4 2 2 5 2" xfId="45682" xr:uid="{00000000-0005-0000-0000-000072B20000}"/>
    <cellStyle name="标题 4 2 2 5 2 2" xfId="45683" xr:uid="{00000000-0005-0000-0000-000073B20000}"/>
    <cellStyle name="标题 4 2 2 5 2 2 2" xfId="45684" xr:uid="{00000000-0005-0000-0000-000074B20000}"/>
    <cellStyle name="标题 4 2 2 5 2 2 2 2" xfId="45685" xr:uid="{00000000-0005-0000-0000-000075B20000}"/>
    <cellStyle name="标题 4 2 2 5 2 3" xfId="45686" xr:uid="{00000000-0005-0000-0000-000076B20000}"/>
    <cellStyle name="标题 4 2 2 5 2 3 2" xfId="45687" xr:uid="{00000000-0005-0000-0000-000077B20000}"/>
    <cellStyle name="标题 4 2 2 5 3" xfId="45688" xr:uid="{00000000-0005-0000-0000-000078B20000}"/>
    <cellStyle name="标题 4 2 2 5 3 2" xfId="45689" xr:uid="{00000000-0005-0000-0000-000079B20000}"/>
    <cellStyle name="标题 4 2 2 5 3 2 2" xfId="45690" xr:uid="{00000000-0005-0000-0000-00007AB20000}"/>
    <cellStyle name="标题 4 2 2 5 4" xfId="45691" xr:uid="{00000000-0005-0000-0000-00007BB20000}"/>
    <cellStyle name="标题 4 2 2 5 4 2" xfId="45692" xr:uid="{00000000-0005-0000-0000-00007CB20000}"/>
    <cellStyle name="标题 4 2 2 6" xfId="45693" xr:uid="{00000000-0005-0000-0000-00007DB20000}"/>
    <cellStyle name="标题 4 2 2 6 2" xfId="45694" xr:uid="{00000000-0005-0000-0000-00007EB20000}"/>
    <cellStyle name="标题 4 2 2 6 2 2" xfId="45695" xr:uid="{00000000-0005-0000-0000-00007FB20000}"/>
    <cellStyle name="标题 4 2 2 6 2 2 2" xfId="45696" xr:uid="{00000000-0005-0000-0000-000080B20000}"/>
    <cellStyle name="标题 4 2 2 6 2 2 2 2" xfId="45697" xr:uid="{00000000-0005-0000-0000-000081B20000}"/>
    <cellStyle name="标题 4 2 2 6 2 3" xfId="45698" xr:uid="{00000000-0005-0000-0000-000082B20000}"/>
    <cellStyle name="标题 4 2 2 6 2 3 2" xfId="45699" xr:uid="{00000000-0005-0000-0000-000083B20000}"/>
    <cellStyle name="标题 4 2 2 6 3" xfId="45700" xr:uid="{00000000-0005-0000-0000-000084B20000}"/>
    <cellStyle name="标题 4 2 2 6 3 2" xfId="45701" xr:uid="{00000000-0005-0000-0000-000085B20000}"/>
    <cellStyle name="标题 4 2 2 6 3 2 2" xfId="45702" xr:uid="{00000000-0005-0000-0000-000086B20000}"/>
    <cellStyle name="标题 4 2 2 6 4" xfId="45703" xr:uid="{00000000-0005-0000-0000-000087B20000}"/>
    <cellStyle name="标题 4 2 2 6 4 2" xfId="45704" xr:uid="{00000000-0005-0000-0000-000088B20000}"/>
    <cellStyle name="标题 4 2 2 7" xfId="45705" xr:uid="{00000000-0005-0000-0000-000089B20000}"/>
    <cellStyle name="标题 4 2 2 7 2" xfId="45706" xr:uid="{00000000-0005-0000-0000-00008AB20000}"/>
    <cellStyle name="标题 4 2 2 7 2 2" xfId="45707" xr:uid="{00000000-0005-0000-0000-00008BB20000}"/>
    <cellStyle name="标题 4 2 2 7 2 2 2" xfId="45708" xr:uid="{00000000-0005-0000-0000-00008CB20000}"/>
    <cellStyle name="标题 4 2 2 7 2 2 2 2" xfId="45709" xr:uid="{00000000-0005-0000-0000-00008DB20000}"/>
    <cellStyle name="标题 4 2 2 7 2 3" xfId="45710" xr:uid="{00000000-0005-0000-0000-00008EB20000}"/>
    <cellStyle name="标题 4 2 2 7 2 3 2" xfId="45711" xr:uid="{00000000-0005-0000-0000-00008FB20000}"/>
    <cellStyle name="标题 4 2 2 7 3" xfId="45712" xr:uid="{00000000-0005-0000-0000-000090B20000}"/>
    <cellStyle name="标题 4 2 2 7 3 2" xfId="45713" xr:uid="{00000000-0005-0000-0000-000091B20000}"/>
    <cellStyle name="标题 4 2 2 7 3 2 2" xfId="45714" xr:uid="{00000000-0005-0000-0000-000092B20000}"/>
    <cellStyle name="标题 4 2 2 7 4" xfId="45715" xr:uid="{00000000-0005-0000-0000-000093B20000}"/>
    <cellStyle name="标题 4 2 2 7 4 2" xfId="45716" xr:uid="{00000000-0005-0000-0000-000094B20000}"/>
    <cellStyle name="标题 4 2 2 8" xfId="45717" xr:uid="{00000000-0005-0000-0000-000095B20000}"/>
    <cellStyle name="标题 4 2 2 8 2" xfId="45718" xr:uid="{00000000-0005-0000-0000-000096B20000}"/>
    <cellStyle name="标题 4 2 2 8 2 2" xfId="45719" xr:uid="{00000000-0005-0000-0000-000097B20000}"/>
    <cellStyle name="标题 4 2 2 8 2 2 2" xfId="45720" xr:uid="{00000000-0005-0000-0000-000098B20000}"/>
    <cellStyle name="标题 4 2 2 8 3" xfId="45721" xr:uid="{00000000-0005-0000-0000-000099B20000}"/>
    <cellStyle name="标题 4 2 2 8 3 2" xfId="45722" xr:uid="{00000000-0005-0000-0000-00009AB20000}"/>
    <cellStyle name="标题 4 2 2 9" xfId="45723" xr:uid="{00000000-0005-0000-0000-00009BB20000}"/>
    <cellStyle name="标题 4 2 2 9 2" xfId="45724" xr:uid="{00000000-0005-0000-0000-00009CB20000}"/>
    <cellStyle name="标题 4 2 2 9 2 2" xfId="45725" xr:uid="{00000000-0005-0000-0000-00009DB20000}"/>
    <cellStyle name="标题 4 2 2 9 2 2 2" xfId="45726" xr:uid="{00000000-0005-0000-0000-00009EB20000}"/>
    <cellStyle name="标题 4 2 2 9 3" xfId="45727" xr:uid="{00000000-0005-0000-0000-00009FB20000}"/>
    <cellStyle name="标题 4 2 2 9 3 2" xfId="45728" xr:uid="{00000000-0005-0000-0000-0000A0B20000}"/>
    <cellStyle name="标题 4 2 3" xfId="45729" xr:uid="{00000000-0005-0000-0000-0000A1B20000}"/>
    <cellStyle name="标题 4 2 3 2" xfId="45730" xr:uid="{00000000-0005-0000-0000-0000A2B20000}"/>
    <cellStyle name="标题 4 2 3 2 2" xfId="45731" xr:uid="{00000000-0005-0000-0000-0000A3B20000}"/>
    <cellStyle name="标题 4 2 3 2 2 2" xfId="45732" xr:uid="{00000000-0005-0000-0000-0000A4B20000}"/>
    <cellStyle name="标题 4 2 3 2 2 2 2" xfId="45733" xr:uid="{00000000-0005-0000-0000-0000A5B20000}"/>
    <cellStyle name="标题 4 2 3 2 2 2 3" xfId="45734" xr:uid="{00000000-0005-0000-0000-0000A6B20000}"/>
    <cellStyle name="标题 4 2 3 2 2 2 3 2" xfId="45735" xr:uid="{00000000-0005-0000-0000-0000A7B20000}"/>
    <cellStyle name="标题 4 2 3 2 2 2 3 2 2" xfId="45736" xr:uid="{00000000-0005-0000-0000-0000A8B20000}"/>
    <cellStyle name="标题 4 2 3 2 2 2 4" xfId="45737" xr:uid="{00000000-0005-0000-0000-0000A9B20000}"/>
    <cellStyle name="标题 4 2 3 2 2 2 4 2" xfId="45738" xr:uid="{00000000-0005-0000-0000-0000AAB20000}"/>
    <cellStyle name="标题 4 2 3 2 2 3" xfId="45739" xr:uid="{00000000-0005-0000-0000-0000ABB20000}"/>
    <cellStyle name="标题 4 2 3 2 2 3 2" xfId="45740" xr:uid="{00000000-0005-0000-0000-0000ACB20000}"/>
    <cellStyle name="标题 4 2 3 2 2 3 2 2" xfId="45741" xr:uid="{00000000-0005-0000-0000-0000ADB20000}"/>
    <cellStyle name="标题 4 2 3 2 2 3 2 2 2" xfId="45742" xr:uid="{00000000-0005-0000-0000-0000AEB20000}"/>
    <cellStyle name="标题 4 2 3 2 2 3 3" xfId="45743" xr:uid="{00000000-0005-0000-0000-0000AFB20000}"/>
    <cellStyle name="标题 4 2 3 2 2 3 3 2" xfId="45744" xr:uid="{00000000-0005-0000-0000-0000B0B20000}"/>
    <cellStyle name="标题 4 2 3 2 2 4" xfId="45745" xr:uid="{00000000-0005-0000-0000-0000B1B20000}"/>
    <cellStyle name="标题 4 2 3 2 2 5" xfId="45746" xr:uid="{00000000-0005-0000-0000-0000B2B20000}"/>
    <cellStyle name="标题 4 2 3 2 2 6" xfId="45747" xr:uid="{00000000-0005-0000-0000-0000B3B20000}"/>
    <cellStyle name="标题 4 2 3 2 3" xfId="45748" xr:uid="{00000000-0005-0000-0000-0000B4B20000}"/>
    <cellStyle name="标题 4 2 3 2 3 2" xfId="45749" xr:uid="{00000000-0005-0000-0000-0000B5B20000}"/>
    <cellStyle name="标题 4 2 3 2 3 3" xfId="45750" xr:uid="{00000000-0005-0000-0000-0000B6B20000}"/>
    <cellStyle name="标题 4 2 3 2 3 3 2" xfId="45751" xr:uid="{00000000-0005-0000-0000-0000B7B20000}"/>
    <cellStyle name="标题 4 2 3 2 3 3 2 2" xfId="45752" xr:uid="{00000000-0005-0000-0000-0000B8B20000}"/>
    <cellStyle name="标题 4 2 3 2 3 4" xfId="45753" xr:uid="{00000000-0005-0000-0000-0000B9B20000}"/>
    <cellStyle name="标题 4 2 3 2 3 4 2" xfId="45754" xr:uid="{00000000-0005-0000-0000-0000BAB20000}"/>
    <cellStyle name="标题 4 2 3 2 4" xfId="45755" xr:uid="{00000000-0005-0000-0000-0000BBB20000}"/>
    <cellStyle name="标题 4 2 3 2 4 2" xfId="45756" xr:uid="{00000000-0005-0000-0000-0000BCB20000}"/>
    <cellStyle name="标题 4 2 3 2 4 2 2" xfId="45757" xr:uid="{00000000-0005-0000-0000-0000BDB20000}"/>
    <cellStyle name="标题 4 2 3 2 4 2 2 2" xfId="45758" xr:uid="{00000000-0005-0000-0000-0000BEB20000}"/>
    <cellStyle name="标题 4 2 3 2 4 3" xfId="45759" xr:uid="{00000000-0005-0000-0000-0000BFB20000}"/>
    <cellStyle name="标题 4 2 3 2 4 3 2" xfId="45760" xr:uid="{00000000-0005-0000-0000-0000C0B20000}"/>
    <cellStyle name="标题 4 2 3 2 5" xfId="45761" xr:uid="{00000000-0005-0000-0000-0000C1B20000}"/>
    <cellStyle name="标题 4 2 3 2 6" xfId="45762" xr:uid="{00000000-0005-0000-0000-0000C2B20000}"/>
    <cellStyle name="标题 4 2 3 2 7" xfId="45763" xr:uid="{00000000-0005-0000-0000-0000C3B20000}"/>
    <cellStyle name="标题 4 2 3 3" xfId="45764" xr:uid="{00000000-0005-0000-0000-0000C4B20000}"/>
    <cellStyle name="标题 4 2 3 3 2" xfId="45765" xr:uid="{00000000-0005-0000-0000-0000C5B20000}"/>
    <cellStyle name="标题 4 2 3 3 2 2" xfId="45766" xr:uid="{00000000-0005-0000-0000-0000C6B20000}"/>
    <cellStyle name="标题 4 2 3 3 2 3" xfId="45767" xr:uid="{00000000-0005-0000-0000-0000C7B20000}"/>
    <cellStyle name="标题 4 2 3 3 2 3 2" xfId="45768" xr:uid="{00000000-0005-0000-0000-0000C8B20000}"/>
    <cellStyle name="标题 4 2 3 3 2 3 2 2" xfId="45769" xr:uid="{00000000-0005-0000-0000-0000C9B20000}"/>
    <cellStyle name="标题 4 2 3 3 2 4" xfId="45770" xr:uid="{00000000-0005-0000-0000-0000CAB20000}"/>
    <cellStyle name="标题 4 2 3 3 2 4 2" xfId="45771" xr:uid="{00000000-0005-0000-0000-0000CBB20000}"/>
    <cellStyle name="标题 4 2 3 3 3" xfId="45772" xr:uid="{00000000-0005-0000-0000-0000CCB20000}"/>
    <cellStyle name="标题 4 2 3 3 3 2" xfId="45773" xr:uid="{00000000-0005-0000-0000-0000CDB20000}"/>
    <cellStyle name="标题 4 2 3 3 3 2 2" xfId="45774" xr:uid="{00000000-0005-0000-0000-0000CEB20000}"/>
    <cellStyle name="标题 4 2 3 3 3 2 2 2" xfId="45775" xr:uid="{00000000-0005-0000-0000-0000CFB20000}"/>
    <cellStyle name="标题 4 2 3 3 3 3" xfId="45776" xr:uid="{00000000-0005-0000-0000-0000D0B20000}"/>
    <cellStyle name="标题 4 2 3 3 3 3 2" xfId="45777" xr:uid="{00000000-0005-0000-0000-0000D1B20000}"/>
    <cellStyle name="标题 4 2 3 3 4" xfId="45778" xr:uid="{00000000-0005-0000-0000-0000D2B20000}"/>
    <cellStyle name="标题 4 2 3 3 5" xfId="45779" xr:uid="{00000000-0005-0000-0000-0000D3B20000}"/>
    <cellStyle name="标题 4 2 3 3 6" xfId="45780" xr:uid="{00000000-0005-0000-0000-0000D4B20000}"/>
    <cellStyle name="标题 4 2 3 4" xfId="45781" xr:uid="{00000000-0005-0000-0000-0000D5B20000}"/>
    <cellStyle name="标题 4 2 3 4 2" xfId="45782" xr:uid="{00000000-0005-0000-0000-0000D6B20000}"/>
    <cellStyle name="标题 4 2 3 4 2 2" xfId="45783" xr:uid="{00000000-0005-0000-0000-0000D7B20000}"/>
    <cellStyle name="标题 4 2 3 4 2 3" xfId="45784" xr:uid="{00000000-0005-0000-0000-0000D8B20000}"/>
    <cellStyle name="标题 4 2 3 4 2 3 2" xfId="45785" xr:uid="{00000000-0005-0000-0000-0000D9B20000}"/>
    <cellStyle name="标题 4 2 3 4 2 3 2 2" xfId="45786" xr:uid="{00000000-0005-0000-0000-0000DAB20000}"/>
    <cellStyle name="标题 4 2 3 4 2 4" xfId="45787" xr:uid="{00000000-0005-0000-0000-0000DBB20000}"/>
    <cellStyle name="标题 4 2 3 4 2 4 2" xfId="45788" xr:uid="{00000000-0005-0000-0000-0000DCB20000}"/>
    <cellStyle name="标题 4 2 3 4 3" xfId="45789" xr:uid="{00000000-0005-0000-0000-0000DDB20000}"/>
    <cellStyle name="标题 4 2 3 4 4" xfId="45790" xr:uid="{00000000-0005-0000-0000-0000DEB20000}"/>
    <cellStyle name="标题 4 2 3 4 5" xfId="45791" xr:uid="{00000000-0005-0000-0000-0000DFB20000}"/>
    <cellStyle name="标题 4 2 3 4 6" xfId="45792" xr:uid="{00000000-0005-0000-0000-0000E0B20000}"/>
    <cellStyle name="标题 4 2 3 5" xfId="45793" xr:uid="{00000000-0005-0000-0000-0000E1B20000}"/>
    <cellStyle name="标题 4 2 3 5 2" xfId="45794" xr:uid="{00000000-0005-0000-0000-0000E2B20000}"/>
    <cellStyle name="标题 4 2 3 5 2 2" xfId="45795" xr:uid="{00000000-0005-0000-0000-0000E3B20000}"/>
    <cellStyle name="标题 4 2 3 5 2 2 2" xfId="45796" xr:uid="{00000000-0005-0000-0000-0000E4B20000}"/>
    <cellStyle name="标题 4 2 3 5 2 2 2 2" xfId="45797" xr:uid="{00000000-0005-0000-0000-0000E5B20000}"/>
    <cellStyle name="标题 4 2 3 5 2 3" xfId="45798" xr:uid="{00000000-0005-0000-0000-0000E6B20000}"/>
    <cellStyle name="标题 4 2 3 5 2 3 2" xfId="45799" xr:uid="{00000000-0005-0000-0000-0000E7B20000}"/>
    <cellStyle name="标题 4 2 3 5 3" xfId="45800" xr:uid="{00000000-0005-0000-0000-0000E8B20000}"/>
    <cellStyle name="标题 4 2 3 5 3 2" xfId="45801" xr:uid="{00000000-0005-0000-0000-0000E9B20000}"/>
    <cellStyle name="标题 4 2 3 5 3 2 2" xfId="45802" xr:uid="{00000000-0005-0000-0000-0000EAB20000}"/>
    <cellStyle name="标题 4 2 3 5 4" xfId="45803" xr:uid="{00000000-0005-0000-0000-0000EBB20000}"/>
    <cellStyle name="标题 4 2 3 5 4 2" xfId="45804" xr:uid="{00000000-0005-0000-0000-0000ECB20000}"/>
    <cellStyle name="标题 4 2 3 6" xfId="45805" xr:uid="{00000000-0005-0000-0000-0000EDB20000}"/>
    <cellStyle name="标题 4 2 3 6 2" xfId="45806" xr:uid="{00000000-0005-0000-0000-0000EEB20000}"/>
    <cellStyle name="标题 4 2 3 6 2 2" xfId="45807" xr:uid="{00000000-0005-0000-0000-0000EFB20000}"/>
    <cellStyle name="标题 4 2 3 6 2 2 2" xfId="45808" xr:uid="{00000000-0005-0000-0000-0000F0B20000}"/>
    <cellStyle name="标题 4 2 3 6 3" xfId="45809" xr:uid="{00000000-0005-0000-0000-0000F1B20000}"/>
    <cellStyle name="标题 4 2 3 6 3 2" xfId="45810" xr:uid="{00000000-0005-0000-0000-0000F2B20000}"/>
    <cellStyle name="标题 4 2 3 7" xfId="45811" xr:uid="{00000000-0005-0000-0000-0000F3B20000}"/>
    <cellStyle name="标题 4 2 3 7 2" xfId="45812" xr:uid="{00000000-0005-0000-0000-0000F4B20000}"/>
    <cellStyle name="标题 4 2 3 7 2 2" xfId="45813" xr:uid="{00000000-0005-0000-0000-0000F5B20000}"/>
    <cellStyle name="标题 4 2 3 7 2 2 2" xfId="45814" xr:uid="{00000000-0005-0000-0000-0000F6B20000}"/>
    <cellStyle name="标题 4 2 3 7 3" xfId="45815" xr:uid="{00000000-0005-0000-0000-0000F7B20000}"/>
    <cellStyle name="标题 4 2 3 7 3 2" xfId="45816" xr:uid="{00000000-0005-0000-0000-0000F8B20000}"/>
    <cellStyle name="标题 4 2 3 8" xfId="45817" xr:uid="{00000000-0005-0000-0000-0000F9B20000}"/>
    <cellStyle name="标题 4 2 3 9" xfId="45818" xr:uid="{00000000-0005-0000-0000-0000FAB20000}"/>
    <cellStyle name="标题 4 2 4" xfId="45819" xr:uid="{00000000-0005-0000-0000-0000FBB20000}"/>
    <cellStyle name="标题 4 2 4 2" xfId="45820" xr:uid="{00000000-0005-0000-0000-0000FCB20000}"/>
    <cellStyle name="标题 4 2 4 2 2" xfId="45821" xr:uid="{00000000-0005-0000-0000-0000FDB20000}"/>
    <cellStyle name="标题 4 2 4 2 3" xfId="45822" xr:uid="{00000000-0005-0000-0000-0000FEB20000}"/>
    <cellStyle name="标题 4 2 4 2 3 2" xfId="45823" xr:uid="{00000000-0005-0000-0000-0000FFB20000}"/>
    <cellStyle name="标题 4 2 4 2 3 2 2" xfId="45824" xr:uid="{00000000-0005-0000-0000-000000B30000}"/>
    <cellStyle name="标题 4 2 4 2 4" xfId="45825" xr:uid="{00000000-0005-0000-0000-000001B30000}"/>
    <cellStyle name="标题 4 2 4 2 4 2" xfId="45826" xr:uid="{00000000-0005-0000-0000-000002B30000}"/>
    <cellStyle name="标题 4 2 4 3" xfId="45827" xr:uid="{00000000-0005-0000-0000-000003B30000}"/>
    <cellStyle name="标题 4 2 4 3 2" xfId="45828" xr:uid="{00000000-0005-0000-0000-000004B30000}"/>
    <cellStyle name="标题 4 2 4 3 2 2" xfId="45829" xr:uid="{00000000-0005-0000-0000-000005B30000}"/>
    <cellStyle name="标题 4 2 4 3 2 2 2" xfId="45830" xr:uid="{00000000-0005-0000-0000-000006B30000}"/>
    <cellStyle name="标题 4 2 4 3 3" xfId="45831" xr:uid="{00000000-0005-0000-0000-000007B30000}"/>
    <cellStyle name="标题 4 2 4 3 3 2" xfId="45832" xr:uid="{00000000-0005-0000-0000-000008B30000}"/>
    <cellStyle name="标题 4 2 4 4" xfId="45833" xr:uid="{00000000-0005-0000-0000-000009B30000}"/>
    <cellStyle name="标题 4 2 4 5" xfId="45834" xr:uid="{00000000-0005-0000-0000-00000AB30000}"/>
    <cellStyle name="标题 4 2 4 6" xfId="45835" xr:uid="{00000000-0005-0000-0000-00000BB30000}"/>
    <cellStyle name="标题 4 2 5" xfId="45836" xr:uid="{00000000-0005-0000-0000-00000CB30000}"/>
    <cellStyle name="标题 4 2 5 2" xfId="45837" xr:uid="{00000000-0005-0000-0000-00000DB30000}"/>
    <cellStyle name="标题 4 2 5 2 2" xfId="45838" xr:uid="{00000000-0005-0000-0000-00000EB30000}"/>
    <cellStyle name="标题 4 2 5 2 3" xfId="45839" xr:uid="{00000000-0005-0000-0000-00000FB30000}"/>
    <cellStyle name="标题 4 2 5 2 3 2" xfId="45840" xr:uid="{00000000-0005-0000-0000-000010B30000}"/>
    <cellStyle name="标题 4 2 5 2 3 2 2" xfId="45841" xr:uid="{00000000-0005-0000-0000-000011B30000}"/>
    <cellStyle name="标题 4 2 5 2 4" xfId="45842" xr:uid="{00000000-0005-0000-0000-000012B30000}"/>
    <cellStyle name="标题 4 2 5 2 4 2" xfId="45843" xr:uid="{00000000-0005-0000-0000-000013B30000}"/>
    <cellStyle name="标题 4 2 5 3" xfId="45844" xr:uid="{00000000-0005-0000-0000-000014B30000}"/>
    <cellStyle name="标题 4 2 5 4" xfId="45845" xr:uid="{00000000-0005-0000-0000-000015B30000}"/>
    <cellStyle name="标题 4 2 5 5" xfId="45846" xr:uid="{00000000-0005-0000-0000-000016B30000}"/>
    <cellStyle name="标题 4 2 5 6" xfId="45847" xr:uid="{00000000-0005-0000-0000-000017B30000}"/>
    <cellStyle name="标题 4 2 6" xfId="45848" xr:uid="{00000000-0005-0000-0000-000018B30000}"/>
    <cellStyle name="标题 4 2 6 2" xfId="45849" xr:uid="{00000000-0005-0000-0000-000019B30000}"/>
    <cellStyle name="标题 4 2 6 2 2" xfId="45850" xr:uid="{00000000-0005-0000-0000-00001AB30000}"/>
    <cellStyle name="标题 4 2 6 2 2 2" xfId="45851" xr:uid="{00000000-0005-0000-0000-00001BB30000}"/>
    <cellStyle name="标题 4 2 6 2 2 2 2" xfId="45852" xr:uid="{00000000-0005-0000-0000-00001CB30000}"/>
    <cellStyle name="标题 4 2 6 2 3" xfId="45853" xr:uid="{00000000-0005-0000-0000-00001DB30000}"/>
    <cellStyle name="标题 4 2 6 2 3 2" xfId="45854" xr:uid="{00000000-0005-0000-0000-00001EB30000}"/>
    <cellStyle name="标题 4 2 6 3" xfId="45855" xr:uid="{00000000-0005-0000-0000-00001FB30000}"/>
    <cellStyle name="标题 4 2 6 3 2" xfId="45856" xr:uid="{00000000-0005-0000-0000-000020B30000}"/>
    <cellStyle name="标题 4 2 6 3 2 2" xfId="45857" xr:uid="{00000000-0005-0000-0000-000021B30000}"/>
    <cellStyle name="标题 4 2 6 4" xfId="45858" xr:uid="{00000000-0005-0000-0000-000022B30000}"/>
    <cellStyle name="标题 4 2 6 4 2" xfId="45859" xr:uid="{00000000-0005-0000-0000-000023B30000}"/>
    <cellStyle name="标题 4 2 7" xfId="45860" xr:uid="{00000000-0005-0000-0000-000024B30000}"/>
    <cellStyle name="标题 4 2 7 2" xfId="45861" xr:uid="{00000000-0005-0000-0000-000025B30000}"/>
    <cellStyle name="标题 4 2 7 2 2" xfId="45862" xr:uid="{00000000-0005-0000-0000-000026B30000}"/>
    <cellStyle name="标题 4 2 7 2 2 2" xfId="45863" xr:uid="{00000000-0005-0000-0000-000027B30000}"/>
    <cellStyle name="标题 4 2 7 2 2 2 2" xfId="45864" xr:uid="{00000000-0005-0000-0000-000028B30000}"/>
    <cellStyle name="标题 4 2 7 2 3" xfId="45865" xr:uid="{00000000-0005-0000-0000-000029B30000}"/>
    <cellStyle name="标题 4 2 7 2 3 2" xfId="45866" xr:uid="{00000000-0005-0000-0000-00002AB30000}"/>
    <cellStyle name="标题 4 2 7 3" xfId="45867" xr:uid="{00000000-0005-0000-0000-00002BB30000}"/>
    <cellStyle name="标题 4 2 7 3 2" xfId="45868" xr:uid="{00000000-0005-0000-0000-00002CB30000}"/>
    <cellStyle name="标题 4 2 7 3 2 2" xfId="45869" xr:uid="{00000000-0005-0000-0000-00002DB30000}"/>
    <cellStyle name="标题 4 2 7 4" xfId="45870" xr:uid="{00000000-0005-0000-0000-00002EB30000}"/>
    <cellStyle name="标题 4 2 7 4 2" xfId="45871" xr:uid="{00000000-0005-0000-0000-00002FB30000}"/>
    <cellStyle name="标题 4 2 8" xfId="45872" xr:uid="{00000000-0005-0000-0000-000030B30000}"/>
    <cellStyle name="标题 4 2 8 2" xfId="45873" xr:uid="{00000000-0005-0000-0000-000031B30000}"/>
    <cellStyle name="标题 4 2 8 2 2" xfId="45874" xr:uid="{00000000-0005-0000-0000-000032B30000}"/>
    <cellStyle name="标题 4 2 8 2 2 2" xfId="45875" xr:uid="{00000000-0005-0000-0000-000033B30000}"/>
    <cellStyle name="标题 4 2 8 2 2 2 2" xfId="45876" xr:uid="{00000000-0005-0000-0000-000034B30000}"/>
    <cellStyle name="标题 4 2 8 2 3" xfId="45877" xr:uid="{00000000-0005-0000-0000-000035B30000}"/>
    <cellStyle name="标题 4 2 8 2 3 2" xfId="45878" xr:uid="{00000000-0005-0000-0000-000036B30000}"/>
    <cellStyle name="标题 4 2 8 3" xfId="45879" xr:uid="{00000000-0005-0000-0000-000037B30000}"/>
    <cellStyle name="标题 4 2 8 3 2" xfId="45880" xr:uid="{00000000-0005-0000-0000-000038B30000}"/>
    <cellStyle name="标题 4 2 8 3 2 2" xfId="45881" xr:uid="{00000000-0005-0000-0000-000039B30000}"/>
    <cellStyle name="标题 4 2 8 4" xfId="45882" xr:uid="{00000000-0005-0000-0000-00003AB30000}"/>
    <cellStyle name="标题 4 2 8 4 2" xfId="45883" xr:uid="{00000000-0005-0000-0000-00003BB30000}"/>
    <cellStyle name="标题 4 2 9" xfId="45884" xr:uid="{00000000-0005-0000-0000-00003CB30000}"/>
    <cellStyle name="标题 4 2 9 2" xfId="45885" xr:uid="{00000000-0005-0000-0000-00003DB30000}"/>
    <cellStyle name="标题 4 2 9 2 2" xfId="45886" xr:uid="{00000000-0005-0000-0000-00003EB30000}"/>
    <cellStyle name="标题 4 2 9 2 2 2" xfId="45887" xr:uid="{00000000-0005-0000-0000-00003FB30000}"/>
    <cellStyle name="标题 4 2 9 3" xfId="45888" xr:uid="{00000000-0005-0000-0000-000040B30000}"/>
    <cellStyle name="标题 4 2 9 3 2" xfId="45889" xr:uid="{00000000-0005-0000-0000-000041B30000}"/>
    <cellStyle name="标题 4 3" xfId="45890" xr:uid="{00000000-0005-0000-0000-000042B30000}"/>
    <cellStyle name="标题 4 3 2" xfId="45891" xr:uid="{00000000-0005-0000-0000-000043B30000}"/>
    <cellStyle name="标题 4 3 2 2" xfId="45892" xr:uid="{00000000-0005-0000-0000-000044B30000}"/>
    <cellStyle name="标题 4 3 2 2 2" xfId="45893" xr:uid="{00000000-0005-0000-0000-000045B30000}"/>
    <cellStyle name="标题 4 3 2 2 2 2" xfId="45894" xr:uid="{00000000-0005-0000-0000-000046B30000}"/>
    <cellStyle name="标题 4 3 2 2 2 3" xfId="45895" xr:uid="{00000000-0005-0000-0000-000047B30000}"/>
    <cellStyle name="标题 4 3 2 2 2 3 2" xfId="45896" xr:uid="{00000000-0005-0000-0000-000048B30000}"/>
    <cellStyle name="标题 4 3 2 2 2 3 2 2" xfId="45897" xr:uid="{00000000-0005-0000-0000-000049B30000}"/>
    <cellStyle name="标题 4 3 2 2 2 4" xfId="45898" xr:uid="{00000000-0005-0000-0000-00004AB30000}"/>
    <cellStyle name="标题 4 3 2 2 2 4 2" xfId="45899" xr:uid="{00000000-0005-0000-0000-00004BB30000}"/>
    <cellStyle name="标题 4 3 2 2 3" xfId="45900" xr:uid="{00000000-0005-0000-0000-00004CB30000}"/>
    <cellStyle name="标题 4 3 2 2 3 2" xfId="45901" xr:uid="{00000000-0005-0000-0000-00004DB30000}"/>
    <cellStyle name="标题 4 3 2 2 3 2 2" xfId="45902" xr:uid="{00000000-0005-0000-0000-00004EB30000}"/>
    <cellStyle name="标题 4 3 2 2 3 2 2 2" xfId="45903" xr:uid="{00000000-0005-0000-0000-00004FB30000}"/>
    <cellStyle name="标题 4 3 2 2 3 3" xfId="45904" xr:uid="{00000000-0005-0000-0000-000050B30000}"/>
    <cellStyle name="标题 4 3 2 2 3 3 2" xfId="45905" xr:uid="{00000000-0005-0000-0000-000051B30000}"/>
    <cellStyle name="标题 4 3 2 2 4" xfId="45906" xr:uid="{00000000-0005-0000-0000-000052B30000}"/>
    <cellStyle name="标题 4 3 2 2 5" xfId="45907" xr:uid="{00000000-0005-0000-0000-000053B30000}"/>
    <cellStyle name="标题 4 3 2 2 6" xfId="45908" xr:uid="{00000000-0005-0000-0000-000054B30000}"/>
    <cellStyle name="标题 4 3 2 3" xfId="45909" xr:uid="{00000000-0005-0000-0000-000055B30000}"/>
    <cellStyle name="标题 4 3 2 3 2" xfId="45910" xr:uid="{00000000-0005-0000-0000-000056B30000}"/>
    <cellStyle name="标题 4 3 2 3 3" xfId="45911" xr:uid="{00000000-0005-0000-0000-000057B30000}"/>
    <cellStyle name="标题 4 3 2 3 3 2" xfId="45912" xr:uid="{00000000-0005-0000-0000-000058B30000}"/>
    <cellStyle name="标题 4 3 2 3 3 2 2" xfId="45913" xr:uid="{00000000-0005-0000-0000-000059B30000}"/>
    <cellStyle name="标题 4 3 2 3 4" xfId="45914" xr:uid="{00000000-0005-0000-0000-00005AB30000}"/>
    <cellStyle name="标题 4 3 2 3 4 2" xfId="45915" xr:uid="{00000000-0005-0000-0000-00005BB30000}"/>
    <cellStyle name="标题 4 3 2 4" xfId="45916" xr:uid="{00000000-0005-0000-0000-00005CB30000}"/>
    <cellStyle name="标题 4 3 2 4 2" xfId="45917" xr:uid="{00000000-0005-0000-0000-00005DB30000}"/>
    <cellStyle name="标题 4 3 2 4 2 2" xfId="45918" xr:uid="{00000000-0005-0000-0000-00005EB30000}"/>
    <cellStyle name="标题 4 3 2 4 2 2 2" xfId="45919" xr:uid="{00000000-0005-0000-0000-00005FB30000}"/>
    <cellStyle name="标题 4 3 2 4 3" xfId="45920" xr:uid="{00000000-0005-0000-0000-000060B30000}"/>
    <cellStyle name="标题 4 3 2 4 3 2" xfId="45921" xr:uid="{00000000-0005-0000-0000-000061B30000}"/>
    <cellStyle name="标题 4 3 2 5" xfId="45922" xr:uid="{00000000-0005-0000-0000-000062B30000}"/>
    <cellStyle name="标题 4 3 2 6" xfId="45923" xr:uid="{00000000-0005-0000-0000-000063B30000}"/>
    <cellStyle name="标题 4 3 2 7" xfId="45924" xr:uid="{00000000-0005-0000-0000-000064B30000}"/>
    <cellStyle name="标题 4 3 3" xfId="45925" xr:uid="{00000000-0005-0000-0000-000065B30000}"/>
    <cellStyle name="标题 4 3 3 2" xfId="45926" xr:uid="{00000000-0005-0000-0000-000066B30000}"/>
    <cellStyle name="标题 4 3 3 2 2" xfId="45927" xr:uid="{00000000-0005-0000-0000-000067B30000}"/>
    <cellStyle name="标题 4 3 3 2 3" xfId="45928" xr:uid="{00000000-0005-0000-0000-000068B30000}"/>
    <cellStyle name="标题 4 3 3 2 3 2" xfId="45929" xr:uid="{00000000-0005-0000-0000-000069B30000}"/>
    <cellStyle name="标题 4 3 3 2 3 2 2" xfId="45930" xr:uid="{00000000-0005-0000-0000-00006AB30000}"/>
    <cellStyle name="标题 4 3 3 2 4" xfId="45931" xr:uid="{00000000-0005-0000-0000-00006BB30000}"/>
    <cellStyle name="标题 4 3 3 2 4 2" xfId="45932" xr:uid="{00000000-0005-0000-0000-00006CB30000}"/>
    <cellStyle name="标题 4 3 3 3" xfId="45933" xr:uid="{00000000-0005-0000-0000-00006DB30000}"/>
    <cellStyle name="标题 4 3 3 3 2" xfId="45934" xr:uid="{00000000-0005-0000-0000-00006EB30000}"/>
    <cellStyle name="标题 4 3 3 3 2 2" xfId="45935" xr:uid="{00000000-0005-0000-0000-00006FB30000}"/>
    <cellStyle name="标题 4 3 3 3 2 2 2" xfId="45936" xr:uid="{00000000-0005-0000-0000-000070B30000}"/>
    <cellStyle name="标题 4 3 3 3 3" xfId="45937" xr:uid="{00000000-0005-0000-0000-000071B30000}"/>
    <cellStyle name="标题 4 3 3 3 3 2" xfId="45938" xr:uid="{00000000-0005-0000-0000-000072B30000}"/>
    <cellStyle name="标题 4 3 3 4" xfId="45939" xr:uid="{00000000-0005-0000-0000-000073B30000}"/>
    <cellStyle name="标题 4 3 3 5" xfId="45940" xr:uid="{00000000-0005-0000-0000-000074B30000}"/>
    <cellStyle name="标题 4 3 3 6" xfId="45941" xr:uid="{00000000-0005-0000-0000-000075B30000}"/>
    <cellStyle name="标题 4 3 4" xfId="45942" xr:uid="{00000000-0005-0000-0000-000076B30000}"/>
    <cellStyle name="标题 4 3 4 2" xfId="45943" xr:uid="{00000000-0005-0000-0000-000077B30000}"/>
    <cellStyle name="标题 4 3 4 2 2" xfId="45944" xr:uid="{00000000-0005-0000-0000-000078B30000}"/>
    <cellStyle name="标题 4 3 4 2 3" xfId="45945" xr:uid="{00000000-0005-0000-0000-000079B30000}"/>
    <cellStyle name="标题 4 3 4 2 3 2" xfId="45946" xr:uid="{00000000-0005-0000-0000-00007AB30000}"/>
    <cellStyle name="标题 4 3 4 2 3 2 2" xfId="45947" xr:uid="{00000000-0005-0000-0000-00007BB30000}"/>
    <cellStyle name="标题 4 3 4 2 4" xfId="45948" xr:uid="{00000000-0005-0000-0000-00007CB30000}"/>
    <cellStyle name="标题 4 3 4 2 4 2" xfId="45949" xr:uid="{00000000-0005-0000-0000-00007DB30000}"/>
    <cellStyle name="标题 4 3 4 3" xfId="45950" xr:uid="{00000000-0005-0000-0000-00007EB30000}"/>
    <cellStyle name="标题 4 3 4 4" xfId="45951" xr:uid="{00000000-0005-0000-0000-00007FB30000}"/>
    <cellStyle name="标题 4 3 4 5" xfId="45952" xr:uid="{00000000-0005-0000-0000-000080B30000}"/>
    <cellStyle name="标题 4 3 4 6" xfId="45953" xr:uid="{00000000-0005-0000-0000-000081B30000}"/>
    <cellStyle name="标题 4 3 5" xfId="45954" xr:uid="{00000000-0005-0000-0000-000082B30000}"/>
    <cellStyle name="标题 4 3 5 2" xfId="45955" xr:uid="{00000000-0005-0000-0000-000083B30000}"/>
    <cellStyle name="标题 4 3 5 2 2" xfId="45956" xr:uid="{00000000-0005-0000-0000-000084B30000}"/>
    <cellStyle name="标题 4 3 5 2 2 2" xfId="45957" xr:uid="{00000000-0005-0000-0000-000085B30000}"/>
    <cellStyle name="标题 4 3 5 2 2 2 2" xfId="45958" xr:uid="{00000000-0005-0000-0000-000086B30000}"/>
    <cellStyle name="标题 4 3 5 2 3" xfId="45959" xr:uid="{00000000-0005-0000-0000-000087B30000}"/>
    <cellStyle name="标题 4 3 5 2 3 2" xfId="45960" xr:uid="{00000000-0005-0000-0000-000088B30000}"/>
    <cellStyle name="标题 4 3 5 3" xfId="45961" xr:uid="{00000000-0005-0000-0000-000089B30000}"/>
    <cellStyle name="标题 4 3 5 3 2" xfId="45962" xr:uid="{00000000-0005-0000-0000-00008AB30000}"/>
    <cellStyle name="标题 4 3 5 3 2 2" xfId="45963" xr:uid="{00000000-0005-0000-0000-00008BB30000}"/>
    <cellStyle name="标题 4 3 5 4" xfId="45964" xr:uid="{00000000-0005-0000-0000-00008CB30000}"/>
    <cellStyle name="标题 4 3 5 4 2" xfId="45965" xr:uid="{00000000-0005-0000-0000-00008DB30000}"/>
    <cellStyle name="标题 4 3 6" xfId="45966" xr:uid="{00000000-0005-0000-0000-00008EB30000}"/>
    <cellStyle name="标题 4 3 6 2" xfId="45967" xr:uid="{00000000-0005-0000-0000-00008FB30000}"/>
    <cellStyle name="标题 4 3 6 2 2" xfId="45968" xr:uid="{00000000-0005-0000-0000-000090B30000}"/>
    <cellStyle name="标题 4 3 6 2 2 2" xfId="45969" xr:uid="{00000000-0005-0000-0000-000091B30000}"/>
    <cellStyle name="标题 4 3 6 3" xfId="45970" xr:uid="{00000000-0005-0000-0000-000092B30000}"/>
    <cellStyle name="标题 4 3 6 3 2" xfId="45971" xr:uid="{00000000-0005-0000-0000-000093B30000}"/>
    <cellStyle name="标题 4 3 7" xfId="45972" xr:uid="{00000000-0005-0000-0000-000094B30000}"/>
    <cellStyle name="标题 4 3 8" xfId="45973" xr:uid="{00000000-0005-0000-0000-000095B30000}"/>
    <cellStyle name="标题 5" xfId="45974" xr:uid="{00000000-0005-0000-0000-000096B30000}"/>
    <cellStyle name="标题 5 10" xfId="45975" xr:uid="{00000000-0005-0000-0000-000097B30000}"/>
    <cellStyle name="标题 5 11" xfId="45976" xr:uid="{00000000-0005-0000-0000-000098B30000}"/>
    <cellStyle name="标题 5 2" xfId="45977" xr:uid="{00000000-0005-0000-0000-000099B30000}"/>
    <cellStyle name="标题 5 2 10" xfId="45978" xr:uid="{00000000-0005-0000-0000-00009AB30000}"/>
    <cellStyle name="标题 5 2 11" xfId="45979" xr:uid="{00000000-0005-0000-0000-00009BB30000}"/>
    <cellStyle name="标题 5 2 2" xfId="45980" xr:uid="{00000000-0005-0000-0000-00009CB30000}"/>
    <cellStyle name="标题 5 2 2 2" xfId="45981" xr:uid="{00000000-0005-0000-0000-00009DB30000}"/>
    <cellStyle name="标题 5 2 2 2 2" xfId="45982" xr:uid="{00000000-0005-0000-0000-00009EB30000}"/>
    <cellStyle name="标题 5 2 2 2 2 2" xfId="45983" xr:uid="{00000000-0005-0000-0000-00009FB30000}"/>
    <cellStyle name="标题 5 2 2 2 2 3" xfId="45984" xr:uid="{00000000-0005-0000-0000-0000A0B30000}"/>
    <cellStyle name="标题 5 2 2 2 2 3 2" xfId="45985" xr:uid="{00000000-0005-0000-0000-0000A1B30000}"/>
    <cellStyle name="标题 5 2 2 2 2 3 2 2" xfId="45986" xr:uid="{00000000-0005-0000-0000-0000A2B30000}"/>
    <cellStyle name="标题 5 2 2 2 2 4" xfId="45987" xr:uid="{00000000-0005-0000-0000-0000A3B30000}"/>
    <cellStyle name="标题 5 2 2 2 2 4 2" xfId="45988" xr:uid="{00000000-0005-0000-0000-0000A4B30000}"/>
    <cellStyle name="标题 5 2 2 2 3" xfId="45989" xr:uid="{00000000-0005-0000-0000-0000A5B30000}"/>
    <cellStyle name="标题 5 2 2 2 3 2" xfId="45990" xr:uid="{00000000-0005-0000-0000-0000A6B30000}"/>
    <cellStyle name="标题 5 2 2 2 3 2 2" xfId="45991" xr:uid="{00000000-0005-0000-0000-0000A7B30000}"/>
    <cellStyle name="标题 5 2 2 2 3 2 2 2" xfId="45992" xr:uid="{00000000-0005-0000-0000-0000A8B30000}"/>
    <cellStyle name="标题 5 2 2 2 3 3" xfId="45993" xr:uid="{00000000-0005-0000-0000-0000A9B30000}"/>
    <cellStyle name="标题 5 2 2 2 3 3 2" xfId="45994" xr:uid="{00000000-0005-0000-0000-0000AAB30000}"/>
    <cellStyle name="标题 5 2 2 2 4" xfId="45995" xr:uid="{00000000-0005-0000-0000-0000ABB30000}"/>
    <cellStyle name="标题 5 2 2 2 5" xfId="45996" xr:uid="{00000000-0005-0000-0000-0000ACB30000}"/>
    <cellStyle name="标题 5 2 2 2 6" xfId="45997" xr:uid="{00000000-0005-0000-0000-0000ADB30000}"/>
    <cellStyle name="标题 5 2 2 3" xfId="45998" xr:uid="{00000000-0005-0000-0000-0000AEB30000}"/>
    <cellStyle name="标题 5 2 2 3 2" xfId="45999" xr:uid="{00000000-0005-0000-0000-0000AFB30000}"/>
    <cellStyle name="标题 5 2 2 3 3" xfId="46000" xr:uid="{00000000-0005-0000-0000-0000B0B30000}"/>
    <cellStyle name="标题 5 2 2 3 3 2" xfId="46001" xr:uid="{00000000-0005-0000-0000-0000B1B30000}"/>
    <cellStyle name="标题 5 2 2 3 3 2 2" xfId="46002" xr:uid="{00000000-0005-0000-0000-0000B2B30000}"/>
    <cellStyle name="标题 5 2 2 3 4" xfId="46003" xr:uid="{00000000-0005-0000-0000-0000B3B30000}"/>
    <cellStyle name="标题 5 2 2 3 4 2" xfId="46004" xr:uid="{00000000-0005-0000-0000-0000B4B30000}"/>
    <cellStyle name="标题 5 2 2 4" xfId="46005" xr:uid="{00000000-0005-0000-0000-0000B5B30000}"/>
    <cellStyle name="标题 5 2 2 4 2" xfId="46006" xr:uid="{00000000-0005-0000-0000-0000B6B30000}"/>
    <cellStyle name="标题 5 2 2 4 2 2" xfId="46007" xr:uid="{00000000-0005-0000-0000-0000B7B30000}"/>
    <cellStyle name="标题 5 2 2 4 2 2 2" xfId="46008" xr:uid="{00000000-0005-0000-0000-0000B8B30000}"/>
    <cellStyle name="标题 5 2 2 4 3" xfId="46009" xr:uid="{00000000-0005-0000-0000-0000B9B30000}"/>
    <cellStyle name="标题 5 2 2 4 3 2" xfId="46010" xr:uid="{00000000-0005-0000-0000-0000BAB30000}"/>
    <cellStyle name="标题 5 2 2 5" xfId="46011" xr:uid="{00000000-0005-0000-0000-0000BBB30000}"/>
    <cellStyle name="标题 5 2 2 6" xfId="46012" xr:uid="{00000000-0005-0000-0000-0000BCB30000}"/>
    <cellStyle name="标题 5 2 2 7" xfId="46013" xr:uid="{00000000-0005-0000-0000-0000BDB30000}"/>
    <cellStyle name="标题 5 2 3" xfId="46014" xr:uid="{00000000-0005-0000-0000-0000BEB30000}"/>
    <cellStyle name="标题 5 2 3 2" xfId="46015" xr:uid="{00000000-0005-0000-0000-0000BFB30000}"/>
    <cellStyle name="标题 5 2 3 2 2" xfId="46016" xr:uid="{00000000-0005-0000-0000-0000C0B30000}"/>
    <cellStyle name="标题 5 2 3 2 3" xfId="46017" xr:uid="{00000000-0005-0000-0000-0000C1B30000}"/>
    <cellStyle name="标题 5 2 3 2 3 2" xfId="46018" xr:uid="{00000000-0005-0000-0000-0000C2B30000}"/>
    <cellStyle name="标题 5 2 3 2 3 2 2" xfId="46019" xr:uid="{00000000-0005-0000-0000-0000C3B30000}"/>
    <cellStyle name="标题 5 2 3 2 4" xfId="46020" xr:uid="{00000000-0005-0000-0000-0000C4B30000}"/>
    <cellStyle name="标题 5 2 3 2 4 2" xfId="46021" xr:uid="{00000000-0005-0000-0000-0000C5B30000}"/>
    <cellStyle name="标题 5 2 3 3" xfId="46022" xr:uid="{00000000-0005-0000-0000-0000C6B30000}"/>
    <cellStyle name="标题 5 2 3 3 2" xfId="46023" xr:uid="{00000000-0005-0000-0000-0000C7B30000}"/>
    <cellStyle name="标题 5 2 3 3 2 2" xfId="46024" xr:uid="{00000000-0005-0000-0000-0000C8B30000}"/>
    <cellStyle name="标题 5 2 3 3 2 2 2" xfId="46025" xr:uid="{00000000-0005-0000-0000-0000C9B30000}"/>
    <cellStyle name="标题 5 2 3 3 3" xfId="46026" xr:uid="{00000000-0005-0000-0000-0000CAB30000}"/>
    <cellStyle name="标题 5 2 3 3 3 2" xfId="46027" xr:uid="{00000000-0005-0000-0000-0000CBB30000}"/>
    <cellStyle name="标题 5 2 3 4" xfId="46028" xr:uid="{00000000-0005-0000-0000-0000CCB30000}"/>
    <cellStyle name="标题 5 2 3 5" xfId="46029" xr:uid="{00000000-0005-0000-0000-0000CDB30000}"/>
    <cellStyle name="标题 5 2 3 6" xfId="46030" xr:uid="{00000000-0005-0000-0000-0000CEB30000}"/>
    <cellStyle name="标题 5 2 4" xfId="46031" xr:uid="{00000000-0005-0000-0000-0000CFB30000}"/>
    <cellStyle name="标题 5 2 4 2" xfId="46032" xr:uid="{00000000-0005-0000-0000-0000D0B30000}"/>
    <cellStyle name="标题 5 2 4 2 2" xfId="46033" xr:uid="{00000000-0005-0000-0000-0000D1B30000}"/>
    <cellStyle name="标题 5 2 4 2 3" xfId="46034" xr:uid="{00000000-0005-0000-0000-0000D2B30000}"/>
    <cellStyle name="标题 5 2 4 2 3 2" xfId="46035" xr:uid="{00000000-0005-0000-0000-0000D3B30000}"/>
    <cellStyle name="标题 5 2 4 2 3 2 2" xfId="46036" xr:uid="{00000000-0005-0000-0000-0000D4B30000}"/>
    <cellStyle name="标题 5 2 4 2 4" xfId="46037" xr:uid="{00000000-0005-0000-0000-0000D5B30000}"/>
    <cellStyle name="标题 5 2 4 2 4 2" xfId="46038" xr:uid="{00000000-0005-0000-0000-0000D6B30000}"/>
    <cellStyle name="标题 5 2 4 3" xfId="46039" xr:uid="{00000000-0005-0000-0000-0000D7B30000}"/>
    <cellStyle name="标题 5 2 4 4" xfId="46040" xr:uid="{00000000-0005-0000-0000-0000D8B30000}"/>
    <cellStyle name="标题 5 2 4 5" xfId="46041" xr:uid="{00000000-0005-0000-0000-0000D9B30000}"/>
    <cellStyle name="标题 5 2 4 6" xfId="46042" xr:uid="{00000000-0005-0000-0000-0000DAB30000}"/>
    <cellStyle name="标题 5 2 5" xfId="46043" xr:uid="{00000000-0005-0000-0000-0000DBB30000}"/>
    <cellStyle name="标题 5 2 5 2" xfId="46044" xr:uid="{00000000-0005-0000-0000-0000DCB30000}"/>
    <cellStyle name="标题 5 2 5 2 2" xfId="46045" xr:uid="{00000000-0005-0000-0000-0000DDB30000}"/>
    <cellStyle name="标题 5 2 5 2 2 2" xfId="46046" xr:uid="{00000000-0005-0000-0000-0000DEB30000}"/>
    <cellStyle name="标题 5 2 5 2 2 2 2" xfId="46047" xr:uid="{00000000-0005-0000-0000-0000DFB30000}"/>
    <cellStyle name="标题 5 2 5 2 3" xfId="46048" xr:uid="{00000000-0005-0000-0000-0000E0B30000}"/>
    <cellStyle name="标题 5 2 5 2 3 2" xfId="46049" xr:uid="{00000000-0005-0000-0000-0000E1B30000}"/>
    <cellStyle name="标题 5 2 5 3" xfId="46050" xr:uid="{00000000-0005-0000-0000-0000E2B30000}"/>
    <cellStyle name="标题 5 2 5 3 2" xfId="46051" xr:uid="{00000000-0005-0000-0000-0000E3B30000}"/>
    <cellStyle name="标题 5 2 5 3 2 2" xfId="46052" xr:uid="{00000000-0005-0000-0000-0000E4B30000}"/>
    <cellStyle name="标题 5 2 5 4" xfId="46053" xr:uid="{00000000-0005-0000-0000-0000E5B30000}"/>
    <cellStyle name="标题 5 2 5 4 2" xfId="46054" xr:uid="{00000000-0005-0000-0000-0000E6B30000}"/>
    <cellStyle name="标题 5 2 6" xfId="46055" xr:uid="{00000000-0005-0000-0000-0000E7B30000}"/>
    <cellStyle name="标题 5 2 6 2" xfId="46056" xr:uid="{00000000-0005-0000-0000-0000E8B30000}"/>
    <cellStyle name="标题 5 2 6 2 2" xfId="46057" xr:uid="{00000000-0005-0000-0000-0000E9B30000}"/>
    <cellStyle name="标题 5 2 6 2 2 2" xfId="46058" xr:uid="{00000000-0005-0000-0000-0000EAB30000}"/>
    <cellStyle name="标题 5 2 6 2 2 2 2" xfId="46059" xr:uid="{00000000-0005-0000-0000-0000EBB30000}"/>
    <cellStyle name="标题 5 2 6 2 3" xfId="46060" xr:uid="{00000000-0005-0000-0000-0000ECB30000}"/>
    <cellStyle name="标题 5 2 6 2 3 2" xfId="46061" xr:uid="{00000000-0005-0000-0000-0000EDB30000}"/>
    <cellStyle name="标题 5 2 6 3" xfId="46062" xr:uid="{00000000-0005-0000-0000-0000EEB30000}"/>
    <cellStyle name="标题 5 2 6 3 2" xfId="46063" xr:uid="{00000000-0005-0000-0000-0000EFB30000}"/>
    <cellStyle name="标题 5 2 6 3 2 2" xfId="46064" xr:uid="{00000000-0005-0000-0000-0000F0B30000}"/>
    <cellStyle name="标题 5 2 6 4" xfId="46065" xr:uid="{00000000-0005-0000-0000-0000F1B30000}"/>
    <cellStyle name="标题 5 2 6 4 2" xfId="46066" xr:uid="{00000000-0005-0000-0000-0000F2B30000}"/>
    <cellStyle name="标题 5 2 7" xfId="46067" xr:uid="{00000000-0005-0000-0000-0000F3B30000}"/>
    <cellStyle name="标题 5 2 7 2" xfId="46068" xr:uid="{00000000-0005-0000-0000-0000F4B30000}"/>
    <cellStyle name="标题 5 2 7 2 2" xfId="46069" xr:uid="{00000000-0005-0000-0000-0000F5B30000}"/>
    <cellStyle name="标题 5 2 7 2 2 2" xfId="46070" xr:uid="{00000000-0005-0000-0000-0000F6B30000}"/>
    <cellStyle name="标题 5 2 7 2 2 2 2" xfId="46071" xr:uid="{00000000-0005-0000-0000-0000F7B30000}"/>
    <cellStyle name="标题 5 2 7 2 3" xfId="46072" xr:uid="{00000000-0005-0000-0000-0000F8B30000}"/>
    <cellStyle name="标题 5 2 7 2 3 2" xfId="46073" xr:uid="{00000000-0005-0000-0000-0000F9B30000}"/>
    <cellStyle name="标题 5 2 7 3" xfId="46074" xr:uid="{00000000-0005-0000-0000-0000FAB30000}"/>
    <cellStyle name="标题 5 2 7 3 2" xfId="46075" xr:uid="{00000000-0005-0000-0000-0000FBB30000}"/>
    <cellStyle name="标题 5 2 7 3 2 2" xfId="46076" xr:uid="{00000000-0005-0000-0000-0000FCB30000}"/>
    <cellStyle name="标题 5 2 7 4" xfId="46077" xr:uid="{00000000-0005-0000-0000-0000FDB30000}"/>
    <cellStyle name="标题 5 2 7 4 2" xfId="46078" xr:uid="{00000000-0005-0000-0000-0000FEB30000}"/>
    <cellStyle name="标题 5 2 8" xfId="46079" xr:uid="{00000000-0005-0000-0000-0000FFB30000}"/>
    <cellStyle name="标题 5 2 8 2" xfId="46080" xr:uid="{00000000-0005-0000-0000-000000B40000}"/>
    <cellStyle name="标题 5 2 8 2 2" xfId="46081" xr:uid="{00000000-0005-0000-0000-000001B40000}"/>
    <cellStyle name="标题 5 2 8 2 2 2" xfId="46082" xr:uid="{00000000-0005-0000-0000-000002B40000}"/>
    <cellStyle name="标题 5 2 8 3" xfId="46083" xr:uid="{00000000-0005-0000-0000-000003B40000}"/>
    <cellStyle name="标题 5 2 8 3 2" xfId="46084" xr:uid="{00000000-0005-0000-0000-000004B40000}"/>
    <cellStyle name="标题 5 2 9" xfId="46085" xr:uid="{00000000-0005-0000-0000-000005B40000}"/>
    <cellStyle name="标题 5 2 9 2" xfId="46086" xr:uid="{00000000-0005-0000-0000-000006B40000}"/>
    <cellStyle name="标题 5 2 9 2 2" xfId="46087" xr:uid="{00000000-0005-0000-0000-000007B40000}"/>
    <cellStyle name="标题 5 2 9 2 2 2" xfId="46088" xr:uid="{00000000-0005-0000-0000-000008B40000}"/>
    <cellStyle name="标题 5 2 9 3" xfId="46089" xr:uid="{00000000-0005-0000-0000-000009B40000}"/>
    <cellStyle name="标题 5 2 9 3 2" xfId="46090" xr:uid="{00000000-0005-0000-0000-00000AB40000}"/>
    <cellStyle name="标题 5 3" xfId="46091" xr:uid="{00000000-0005-0000-0000-00000BB40000}"/>
    <cellStyle name="标题 5 3 2" xfId="46092" xr:uid="{00000000-0005-0000-0000-00000CB40000}"/>
    <cellStyle name="标题 5 3 2 2" xfId="46093" xr:uid="{00000000-0005-0000-0000-00000DB40000}"/>
    <cellStyle name="标题 5 3 2 2 2" xfId="46094" xr:uid="{00000000-0005-0000-0000-00000EB40000}"/>
    <cellStyle name="标题 5 3 2 2 2 2" xfId="46095" xr:uid="{00000000-0005-0000-0000-00000FB40000}"/>
    <cellStyle name="标题 5 3 2 2 2 3" xfId="46096" xr:uid="{00000000-0005-0000-0000-000010B40000}"/>
    <cellStyle name="标题 5 3 2 2 2 3 2" xfId="46097" xr:uid="{00000000-0005-0000-0000-000011B40000}"/>
    <cellStyle name="标题 5 3 2 2 2 3 2 2" xfId="46098" xr:uid="{00000000-0005-0000-0000-000012B40000}"/>
    <cellStyle name="标题 5 3 2 2 2 4" xfId="46099" xr:uid="{00000000-0005-0000-0000-000013B40000}"/>
    <cellStyle name="标题 5 3 2 2 2 4 2" xfId="46100" xr:uid="{00000000-0005-0000-0000-000014B40000}"/>
    <cellStyle name="标题 5 3 2 2 3" xfId="46101" xr:uid="{00000000-0005-0000-0000-000015B40000}"/>
    <cellStyle name="标题 5 3 2 2 3 2" xfId="46102" xr:uid="{00000000-0005-0000-0000-000016B40000}"/>
    <cellStyle name="标题 5 3 2 2 3 2 2" xfId="46103" xr:uid="{00000000-0005-0000-0000-000017B40000}"/>
    <cellStyle name="标题 5 3 2 2 3 2 2 2" xfId="46104" xr:uid="{00000000-0005-0000-0000-000018B40000}"/>
    <cellStyle name="标题 5 3 2 2 3 3" xfId="46105" xr:uid="{00000000-0005-0000-0000-000019B40000}"/>
    <cellStyle name="标题 5 3 2 2 3 3 2" xfId="46106" xr:uid="{00000000-0005-0000-0000-00001AB40000}"/>
    <cellStyle name="标题 5 3 2 2 4" xfId="46107" xr:uid="{00000000-0005-0000-0000-00001BB40000}"/>
    <cellStyle name="标题 5 3 2 2 5" xfId="46108" xr:uid="{00000000-0005-0000-0000-00001CB40000}"/>
    <cellStyle name="标题 5 3 2 2 6" xfId="46109" xr:uid="{00000000-0005-0000-0000-00001DB40000}"/>
    <cellStyle name="标题 5 3 2 3" xfId="46110" xr:uid="{00000000-0005-0000-0000-00001EB40000}"/>
    <cellStyle name="标题 5 3 2 3 2" xfId="46111" xr:uid="{00000000-0005-0000-0000-00001FB40000}"/>
    <cellStyle name="标题 5 3 2 3 3" xfId="46112" xr:uid="{00000000-0005-0000-0000-000020B40000}"/>
    <cellStyle name="标题 5 3 2 3 3 2" xfId="46113" xr:uid="{00000000-0005-0000-0000-000021B40000}"/>
    <cellStyle name="标题 5 3 2 3 3 2 2" xfId="46114" xr:uid="{00000000-0005-0000-0000-000022B40000}"/>
    <cellStyle name="标题 5 3 2 3 4" xfId="46115" xr:uid="{00000000-0005-0000-0000-000023B40000}"/>
    <cellStyle name="标题 5 3 2 3 4 2" xfId="46116" xr:uid="{00000000-0005-0000-0000-000024B40000}"/>
    <cellStyle name="标题 5 3 2 4" xfId="46117" xr:uid="{00000000-0005-0000-0000-000025B40000}"/>
    <cellStyle name="标题 5 3 2 4 2" xfId="46118" xr:uid="{00000000-0005-0000-0000-000026B40000}"/>
    <cellStyle name="标题 5 3 2 4 2 2" xfId="46119" xr:uid="{00000000-0005-0000-0000-000027B40000}"/>
    <cellStyle name="标题 5 3 2 4 2 2 2" xfId="46120" xr:uid="{00000000-0005-0000-0000-000028B40000}"/>
    <cellStyle name="标题 5 3 2 4 3" xfId="46121" xr:uid="{00000000-0005-0000-0000-000029B40000}"/>
    <cellStyle name="标题 5 3 2 4 3 2" xfId="46122" xr:uid="{00000000-0005-0000-0000-00002AB40000}"/>
    <cellStyle name="标题 5 3 2 5" xfId="46123" xr:uid="{00000000-0005-0000-0000-00002BB40000}"/>
    <cellStyle name="标题 5 3 2 6" xfId="46124" xr:uid="{00000000-0005-0000-0000-00002CB40000}"/>
    <cellStyle name="标题 5 3 2 7" xfId="46125" xr:uid="{00000000-0005-0000-0000-00002DB40000}"/>
    <cellStyle name="标题 5 3 3" xfId="46126" xr:uid="{00000000-0005-0000-0000-00002EB40000}"/>
    <cellStyle name="标题 5 3 3 2" xfId="46127" xr:uid="{00000000-0005-0000-0000-00002FB40000}"/>
    <cellStyle name="标题 5 3 3 2 2" xfId="46128" xr:uid="{00000000-0005-0000-0000-000030B40000}"/>
    <cellStyle name="标题 5 3 3 2 3" xfId="46129" xr:uid="{00000000-0005-0000-0000-000031B40000}"/>
    <cellStyle name="标题 5 3 3 2 3 2" xfId="46130" xr:uid="{00000000-0005-0000-0000-000032B40000}"/>
    <cellStyle name="标题 5 3 3 2 3 2 2" xfId="46131" xr:uid="{00000000-0005-0000-0000-000033B40000}"/>
    <cellStyle name="标题 5 3 3 2 4" xfId="46132" xr:uid="{00000000-0005-0000-0000-000034B40000}"/>
    <cellStyle name="标题 5 3 3 2 4 2" xfId="46133" xr:uid="{00000000-0005-0000-0000-000035B40000}"/>
    <cellStyle name="标题 5 3 3 3" xfId="46134" xr:uid="{00000000-0005-0000-0000-000036B40000}"/>
    <cellStyle name="标题 5 3 3 3 2" xfId="46135" xr:uid="{00000000-0005-0000-0000-000037B40000}"/>
    <cellStyle name="标题 5 3 3 3 2 2" xfId="46136" xr:uid="{00000000-0005-0000-0000-000038B40000}"/>
    <cellStyle name="标题 5 3 3 3 2 2 2" xfId="46137" xr:uid="{00000000-0005-0000-0000-000039B40000}"/>
    <cellStyle name="标题 5 3 3 3 3" xfId="46138" xr:uid="{00000000-0005-0000-0000-00003AB40000}"/>
    <cellStyle name="标题 5 3 3 3 3 2" xfId="46139" xr:uid="{00000000-0005-0000-0000-00003BB40000}"/>
    <cellStyle name="标题 5 3 3 4" xfId="46140" xr:uid="{00000000-0005-0000-0000-00003CB40000}"/>
    <cellStyle name="标题 5 3 3 5" xfId="46141" xr:uid="{00000000-0005-0000-0000-00003DB40000}"/>
    <cellStyle name="标题 5 3 3 6" xfId="46142" xr:uid="{00000000-0005-0000-0000-00003EB40000}"/>
    <cellStyle name="标题 5 3 4" xfId="46143" xr:uid="{00000000-0005-0000-0000-00003FB40000}"/>
    <cellStyle name="标题 5 3 4 2" xfId="46144" xr:uid="{00000000-0005-0000-0000-000040B40000}"/>
    <cellStyle name="标题 5 3 4 2 2" xfId="46145" xr:uid="{00000000-0005-0000-0000-000041B40000}"/>
    <cellStyle name="标题 5 3 4 2 3" xfId="46146" xr:uid="{00000000-0005-0000-0000-000042B40000}"/>
    <cellStyle name="标题 5 3 4 2 3 2" xfId="46147" xr:uid="{00000000-0005-0000-0000-000043B40000}"/>
    <cellStyle name="标题 5 3 4 2 3 2 2" xfId="46148" xr:uid="{00000000-0005-0000-0000-000044B40000}"/>
    <cellStyle name="标题 5 3 4 2 4" xfId="46149" xr:uid="{00000000-0005-0000-0000-000045B40000}"/>
    <cellStyle name="标题 5 3 4 2 4 2" xfId="46150" xr:uid="{00000000-0005-0000-0000-000046B40000}"/>
    <cellStyle name="标题 5 3 4 3" xfId="46151" xr:uid="{00000000-0005-0000-0000-000047B40000}"/>
    <cellStyle name="标题 5 3 4 4" xfId="46152" xr:uid="{00000000-0005-0000-0000-000048B40000}"/>
    <cellStyle name="标题 5 3 4 5" xfId="46153" xr:uid="{00000000-0005-0000-0000-000049B40000}"/>
    <cellStyle name="标题 5 3 4 6" xfId="46154" xr:uid="{00000000-0005-0000-0000-00004AB40000}"/>
    <cellStyle name="标题 5 3 5" xfId="46155" xr:uid="{00000000-0005-0000-0000-00004BB40000}"/>
    <cellStyle name="标题 5 3 5 2" xfId="46156" xr:uid="{00000000-0005-0000-0000-00004CB40000}"/>
    <cellStyle name="标题 5 3 5 2 2" xfId="46157" xr:uid="{00000000-0005-0000-0000-00004DB40000}"/>
    <cellStyle name="标题 5 3 5 2 2 2" xfId="46158" xr:uid="{00000000-0005-0000-0000-00004EB40000}"/>
    <cellStyle name="标题 5 3 5 2 2 2 2" xfId="46159" xr:uid="{00000000-0005-0000-0000-00004FB40000}"/>
    <cellStyle name="标题 5 3 5 2 3" xfId="46160" xr:uid="{00000000-0005-0000-0000-000050B40000}"/>
    <cellStyle name="标题 5 3 5 2 3 2" xfId="46161" xr:uid="{00000000-0005-0000-0000-000051B40000}"/>
    <cellStyle name="标题 5 3 5 3" xfId="46162" xr:uid="{00000000-0005-0000-0000-000052B40000}"/>
    <cellStyle name="标题 5 3 5 3 2" xfId="46163" xr:uid="{00000000-0005-0000-0000-000053B40000}"/>
    <cellStyle name="标题 5 3 5 3 2 2" xfId="46164" xr:uid="{00000000-0005-0000-0000-000054B40000}"/>
    <cellStyle name="标题 5 3 5 4" xfId="46165" xr:uid="{00000000-0005-0000-0000-000055B40000}"/>
    <cellStyle name="标题 5 3 5 4 2" xfId="46166" xr:uid="{00000000-0005-0000-0000-000056B40000}"/>
    <cellStyle name="标题 5 3 6" xfId="46167" xr:uid="{00000000-0005-0000-0000-000057B40000}"/>
    <cellStyle name="标题 5 3 6 2" xfId="46168" xr:uid="{00000000-0005-0000-0000-000058B40000}"/>
    <cellStyle name="标题 5 3 6 2 2" xfId="46169" xr:uid="{00000000-0005-0000-0000-000059B40000}"/>
    <cellStyle name="标题 5 3 6 2 2 2" xfId="46170" xr:uid="{00000000-0005-0000-0000-00005AB40000}"/>
    <cellStyle name="标题 5 3 6 3" xfId="46171" xr:uid="{00000000-0005-0000-0000-00005BB40000}"/>
    <cellStyle name="标题 5 3 6 3 2" xfId="46172" xr:uid="{00000000-0005-0000-0000-00005CB40000}"/>
    <cellStyle name="标题 5 3 7" xfId="46173" xr:uid="{00000000-0005-0000-0000-00005DB40000}"/>
    <cellStyle name="标题 5 3 7 2" xfId="46174" xr:uid="{00000000-0005-0000-0000-00005EB40000}"/>
    <cellStyle name="标题 5 3 7 2 2" xfId="46175" xr:uid="{00000000-0005-0000-0000-00005FB40000}"/>
    <cellStyle name="标题 5 3 7 2 2 2" xfId="46176" xr:uid="{00000000-0005-0000-0000-000060B40000}"/>
    <cellStyle name="标题 5 3 7 3" xfId="46177" xr:uid="{00000000-0005-0000-0000-000061B40000}"/>
    <cellStyle name="标题 5 3 7 3 2" xfId="46178" xr:uid="{00000000-0005-0000-0000-000062B40000}"/>
    <cellStyle name="标题 5 3 8" xfId="46179" xr:uid="{00000000-0005-0000-0000-000063B40000}"/>
    <cellStyle name="标题 5 3 9" xfId="46180" xr:uid="{00000000-0005-0000-0000-000064B40000}"/>
    <cellStyle name="标题 5 4" xfId="46181" xr:uid="{00000000-0005-0000-0000-000065B40000}"/>
    <cellStyle name="标题 5 4 2" xfId="46182" xr:uid="{00000000-0005-0000-0000-000066B40000}"/>
    <cellStyle name="标题 5 4 2 2" xfId="46183" xr:uid="{00000000-0005-0000-0000-000067B40000}"/>
    <cellStyle name="标题 5 4 2 3" xfId="46184" xr:uid="{00000000-0005-0000-0000-000068B40000}"/>
    <cellStyle name="标题 5 4 2 3 2" xfId="46185" xr:uid="{00000000-0005-0000-0000-000069B40000}"/>
    <cellStyle name="标题 5 4 2 3 2 2" xfId="46186" xr:uid="{00000000-0005-0000-0000-00006AB40000}"/>
    <cellStyle name="标题 5 4 2 4" xfId="46187" xr:uid="{00000000-0005-0000-0000-00006BB40000}"/>
    <cellStyle name="标题 5 4 2 4 2" xfId="46188" xr:uid="{00000000-0005-0000-0000-00006CB40000}"/>
    <cellStyle name="标题 5 4 3" xfId="46189" xr:uid="{00000000-0005-0000-0000-00006DB40000}"/>
    <cellStyle name="标题 5 4 3 2" xfId="46190" xr:uid="{00000000-0005-0000-0000-00006EB40000}"/>
    <cellStyle name="标题 5 4 3 2 2" xfId="46191" xr:uid="{00000000-0005-0000-0000-00006FB40000}"/>
    <cellStyle name="标题 5 4 3 2 2 2" xfId="46192" xr:uid="{00000000-0005-0000-0000-000070B40000}"/>
    <cellStyle name="标题 5 4 3 3" xfId="46193" xr:uid="{00000000-0005-0000-0000-000071B40000}"/>
    <cellStyle name="标题 5 4 3 3 2" xfId="46194" xr:uid="{00000000-0005-0000-0000-000072B40000}"/>
    <cellStyle name="标题 5 4 4" xfId="46195" xr:uid="{00000000-0005-0000-0000-000073B40000}"/>
    <cellStyle name="标题 5 4 5" xfId="46196" xr:uid="{00000000-0005-0000-0000-000074B40000}"/>
    <cellStyle name="标题 5 4 6" xfId="46197" xr:uid="{00000000-0005-0000-0000-000075B40000}"/>
    <cellStyle name="标题 5 5" xfId="46198" xr:uid="{00000000-0005-0000-0000-000076B40000}"/>
    <cellStyle name="标题 5 5 2" xfId="46199" xr:uid="{00000000-0005-0000-0000-000077B40000}"/>
    <cellStyle name="标题 5 5 2 2" xfId="46200" xr:uid="{00000000-0005-0000-0000-000078B40000}"/>
    <cellStyle name="标题 5 5 2 3" xfId="46201" xr:uid="{00000000-0005-0000-0000-000079B40000}"/>
    <cellStyle name="标题 5 5 2 3 2" xfId="46202" xr:uid="{00000000-0005-0000-0000-00007AB40000}"/>
    <cellStyle name="标题 5 5 2 3 2 2" xfId="46203" xr:uid="{00000000-0005-0000-0000-00007BB40000}"/>
    <cellStyle name="标题 5 5 2 4" xfId="46204" xr:uid="{00000000-0005-0000-0000-00007CB40000}"/>
    <cellStyle name="标题 5 5 2 4 2" xfId="46205" xr:uid="{00000000-0005-0000-0000-00007DB40000}"/>
    <cellStyle name="标题 5 5 3" xfId="46206" xr:uid="{00000000-0005-0000-0000-00007EB40000}"/>
    <cellStyle name="标题 5 5 4" xfId="46207" xr:uid="{00000000-0005-0000-0000-00007FB40000}"/>
    <cellStyle name="标题 5 5 5" xfId="46208" xr:uid="{00000000-0005-0000-0000-000080B40000}"/>
    <cellStyle name="标题 5 5 6" xfId="46209" xr:uid="{00000000-0005-0000-0000-000081B40000}"/>
    <cellStyle name="标题 5 6" xfId="46210" xr:uid="{00000000-0005-0000-0000-000082B40000}"/>
    <cellStyle name="标题 5 6 2" xfId="46211" xr:uid="{00000000-0005-0000-0000-000083B40000}"/>
    <cellStyle name="标题 5 6 2 2" xfId="46212" xr:uid="{00000000-0005-0000-0000-000084B40000}"/>
    <cellStyle name="标题 5 6 2 2 2" xfId="46213" xr:uid="{00000000-0005-0000-0000-000085B40000}"/>
    <cellStyle name="标题 5 6 2 2 2 2" xfId="46214" xr:uid="{00000000-0005-0000-0000-000086B40000}"/>
    <cellStyle name="标题 5 6 2 3" xfId="46215" xr:uid="{00000000-0005-0000-0000-000087B40000}"/>
    <cellStyle name="标题 5 6 2 3 2" xfId="46216" xr:uid="{00000000-0005-0000-0000-000088B40000}"/>
    <cellStyle name="标题 5 6 3" xfId="46217" xr:uid="{00000000-0005-0000-0000-000089B40000}"/>
    <cellStyle name="标题 5 6 3 2" xfId="46218" xr:uid="{00000000-0005-0000-0000-00008AB40000}"/>
    <cellStyle name="标题 5 6 3 2 2" xfId="46219" xr:uid="{00000000-0005-0000-0000-00008BB40000}"/>
    <cellStyle name="标题 5 6 4" xfId="46220" xr:uid="{00000000-0005-0000-0000-00008CB40000}"/>
    <cellStyle name="标题 5 6 4 2" xfId="46221" xr:uid="{00000000-0005-0000-0000-00008DB40000}"/>
    <cellStyle name="标题 5 7" xfId="46222" xr:uid="{00000000-0005-0000-0000-00008EB40000}"/>
    <cellStyle name="标题 5 7 2" xfId="46223" xr:uid="{00000000-0005-0000-0000-00008FB40000}"/>
    <cellStyle name="标题 5 7 2 2" xfId="46224" xr:uid="{00000000-0005-0000-0000-000090B40000}"/>
    <cellStyle name="标题 5 7 2 2 2" xfId="46225" xr:uid="{00000000-0005-0000-0000-000091B40000}"/>
    <cellStyle name="标题 5 7 2 2 2 2" xfId="46226" xr:uid="{00000000-0005-0000-0000-000092B40000}"/>
    <cellStyle name="标题 5 7 2 3" xfId="46227" xr:uid="{00000000-0005-0000-0000-000093B40000}"/>
    <cellStyle name="标题 5 7 2 3 2" xfId="46228" xr:uid="{00000000-0005-0000-0000-000094B40000}"/>
    <cellStyle name="标题 5 7 3" xfId="46229" xr:uid="{00000000-0005-0000-0000-000095B40000}"/>
    <cellStyle name="标题 5 7 3 2" xfId="46230" xr:uid="{00000000-0005-0000-0000-000096B40000}"/>
    <cellStyle name="标题 5 7 3 2 2" xfId="46231" xr:uid="{00000000-0005-0000-0000-000097B40000}"/>
    <cellStyle name="标题 5 7 4" xfId="46232" xr:uid="{00000000-0005-0000-0000-000098B40000}"/>
    <cellStyle name="标题 5 7 4 2" xfId="46233" xr:uid="{00000000-0005-0000-0000-000099B40000}"/>
    <cellStyle name="标题 5 8" xfId="46234" xr:uid="{00000000-0005-0000-0000-00009AB40000}"/>
    <cellStyle name="标题 5 8 2" xfId="46235" xr:uid="{00000000-0005-0000-0000-00009BB40000}"/>
    <cellStyle name="标题 5 8 2 2" xfId="46236" xr:uid="{00000000-0005-0000-0000-00009CB40000}"/>
    <cellStyle name="标题 5 8 2 2 2" xfId="46237" xr:uid="{00000000-0005-0000-0000-00009DB40000}"/>
    <cellStyle name="标题 5 8 2 2 2 2" xfId="46238" xr:uid="{00000000-0005-0000-0000-00009EB40000}"/>
    <cellStyle name="标题 5 8 2 3" xfId="46239" xr:uid="{00000000-0005-0000-0000-00009FB40000}"/>
    <cellStyle name="标题 5 8 2 3 2" xfId="46240" xr:uid="{00000000-0005-0000-0000-0000A0B40000}"/>
    <cellStyle name="标题 5 8 3" xfId="46241" xr:uid="{00000000-0005-0000-0000-0000A1B40000}"/>
    <cellStyle name="标题 5 8 3 2" xfId="46242" xr:uid="{00000000-0005-0000-0000-0000A2B40000}"/>
    <cellStyle name="标题 5 8 3 2 2" xfId="46243" xr:uid="{00000000-0005-0000-0000-0000A3B40000}"/>
    <cellStyle name="标题 5 8 4" xfId="46244" xr:uid="{00000000-0005-0000-0000-0000A4B40000}"/>
    <cellStyle name="标题 5 8 4 2" xfId="46245" xr:uid="{00000000-0005-0000-0000-0000A5B40000}"/>
    <cellStyle name="标题 5 9" xfId="46246" xr:uid="{00000000-0005-0000-0000-0000A6B40000}"/>
    <cellStyle name="标题 5 9 2" xfId="46247" xr:uid="{00000000-0005-0000-0000-0000A7B40000}"/>
    <cellStyle name="标题 5 9 2 2" xfId="46248" xr:uid="{00000000-0005-0000-0000-0000A8B40000}"/>
    <cellStyle name="标题 5 9 2 2 2" xfId="46249" xr:uid="{00000000-0005-0000-0000-0000A9B40000}"/>
    <cellStyle name="标题 5 9 3" xfId="46250" xr:uid="{00000000-0005-0000-0000-0000AAB40000}"/>
    <cellStyle name="标题 5 9 3 2" xfId="46251" xr:uid="{00000000-0005-0000-0000-0000ABB40000}"/>
    <cellStyle name="标题 6" xfId="46252" xr:uid="{00000000-0005-0000-0000-0000ACB40000}"/>
    <cellStyle name="标题 6 2" xfId="46253" xr:uid="{00000000-0005-0000-0000-0000ADB40000}"/>
    <cellStyle name="标题 6 2 2" xfId="46254" xr:uid="{00000000-0005-0000-0000-0000AEB40000}"/>
    <cellStyle name="标题 6 2 2 2" xfId="46255" xr:uid="{00000000-0005-0000-0000-0000AFB40000}"/>
    <cellStyle name="标题 6 2 2 2 2" xfId="46256" xr:uid="{00000000-0005-0000-0000-0000B0B40000}"/>
    <cellStyle name="标题 6 2 2 2 3" xfId="46257" xr:uid="{00000000-0005-0000-0000-0000B1B40000}"/>
    <cellStyle name="标题 6 2 2 2 3 2" xfId="46258" xr:uid="{00000000-0005-0000-0000-0000B2B40000}"/>
    <cellStyle name="标题 6 2 2 2 3 2 2" xfId="46259" xr:uid="{00000000-0005-0000-0000-0000B3B40000}"/>
    <cellStyle name="标题 6 2 2 2 4" xfId="46260" xr:uid="{00000000-0005-0000-0000-0000B4B40000}"/>
    <cellStyle name="标题 6 2 2 2 4 2" xfId="46261" xr:uid="{00000000-0005-0000-0000-0000B5B40000}"/>
    <cellStyle name="标题 6 2 2 3" xfId="46262" xr:uid="{00000000-0005-0000-0000-0000B6B40000}"/>
    <cellStyle name="标题 6 2 2 3 2" xfId="46263" xr:uid="{00000000-0005-0000-0000-0000B7B40000}"/>
    <cellStyle name="标题 6 2 2 3 2 2" xfId="46264" xr:uid="{00000000-0005-0000-0000-0000B8B40000}"/>
    <cellStyle name="标题 6 2 2 3 2 2 2" xfId="46265" xr:uid="{00000000-0005-0000-0000-0000B9B40000}"/>
    <cellStyle name="标题 6 2 2 3 3" xfId="46266" xr:uid="{00000000-0005-0000-0000-0000BAB40000}"/>
    <cellStyle name="标题 6 2 2 3 3 2" xfId="46267" xr:uid="{00000000-0005-0000-0000-0000BBB40000}"/>
    <cellStyle name="标题 6 2 2 4" xfId="46268" xr:uid="{00000000-0005-0000-0000-0000BCB40000}"/>
    <cellStyle name="标题 6 2 2 5" xfId="46269" xr:uid="{00000000-0005-0000-0000-0000BDB40000}"/>
    <cellStyle name="标题 6 2 2 6" xfId="46270" xr:uid="{00000000-0005-0000-0000-0000BEB40000}"/>
    <cellStyle name="标题 6 2 3" xfId="46271" xr:uid="{00000000-0005-0000-0000-0000BFB40000}"/>
    <cellStyle name="标题 6 2 3 2" xfId="46272" xr:uid="{00000000-0005-0000-0000-0000C0B40000}"/>
    <cellStyle name="标题 6 2 3 3" xfId="46273" xr:uid="{00000000-0005-0000-0000-0000C1B40000}"/>
    <cellStyle name="标题 6 2 3 3 2" xfId="46274" xr:uid="{00000000-0005-0000-0000-0000C2B40000}"/>
    <cellStyle name="标题 6 2 3 3 2 2" xfId="46275" xr:uid="{00000000-0005-0000-0000-0000C3B40000}"/>
    <cellStyle name="标题 6 2 3 4" xfId="46276" xr:uid="{00000000-0005-0000-0000-0000C4B40000}"/>
    <cellStyle name="标题 6 2 3 4 2" xfId="46277" xr:uid="{00000000-0005-0000-0000-0000C5B40000}"/>
    <cellStyle name="标题 6 2 4" xfId="46278" xr:uid="{00000000-0005-0000-0000-0000C6B40000}"/>
    <cellStyle name="标题 6 2 4 2" xfId="46279" xr:uid="{00000000-0005-0000-0000-0000C7B40000}"/>
    <cellStyle name="标题 6 2 4 2 2" xfId="46280" xr:uid="{00000000-0005-0000-0000-0000C8B40000}"/>
    <cellStyle name="标题 6 2 4 2 2 2" xfId="46281" xr:uid="{00000000-0005-0000-0000-0000C9B40000}"/>
    <cellStyle name="标题 6 2 4 3" xfId="46282" xr:uid="{00000000-0005-0000-0000-0000CAB40000}"/>
    <cellStyle name="标题 6 2 4 3 2" xfId="46283" xr:uid="{00000000-0005-0000-0000-0000CBB40000}"/>
    <cellStyle name="标题 6 2 5" xfId="46284" xr:uid="{00000000-0005-0000-0000-0000CCB40000}"/>
    <cellStyle name="标题 6 2 6" xfId="46285" xr:uid="{00000000-0005-0000-0000-0000CDB40000}"/>
    <cellStyle name="标题 6 2 7" xfId="46286" xr:uid="{00000000-0005-0000-0000-0000CEB40000}"/>
    <cellStyle name="标题 6 3" xfId="46287" xr:uid="{00000000-0005-0000-0000-0000CFB40000}"/>
    <cellStyle name="标题 6 3 2" xfId="46288" xr:uid="{00000000-0005-0000-0000-0000D0B40000}"/>
    <cellStyle name="标题 6 3 2 2" xfId="46289" xr:uid="{00000000-0005-0000-0000-0000D1B40000}"/>
    <cellStyle name="标题 6 3 2 3" xfId="46290" xr:uid="{00000000-0005-0000-0000-0000D2B40000}"/>
    <cellStyle name="标题 6 3 2 3 2" xfId="46291" xr:uid="{00000000-0005-0000-0000-0000D3B40000}"/>
    <cellStyle name="标题 6 3 2 3 2 2" xfId="46292" xr:uid="{00000000-0005-0000-0000-0000D4B40000}"/>
    <cellStyle name="标题 6 3 2 4" xfId="46293" xr:uid="{00000000-0005-0000-0000-0000D5B40000}"/>
    <cellStyle name="标题 6 3 2 4 2" xfId="46294" xr:uid="{00000000-0005-0000-0000-0000D6B40000}"/>
    <cellStyle name="标题 6 3 3" xfId="46295" xr:uid="{00000000-0005-0000-0000-0000D7B40000}"/>
    <cellStyle name="标题 6 3 3 2" xfId="46296" xr:uid="{00000000-0005-0000-0000-0000D8B40000}"/>
    <cellStyle name="标题 6 3 3 2 2" xfId="46297" xr:uid="{00000000-0005-0000-0000-0000D9B40000}"/>
    <cellStyle name="标题 6 3 3 2 2 2" xfId="46298" xr:uid="{00000000-0005-0000-0000-0000DAB40000}"/>
    <cellStyle name="标题 6 3 3 3" xfId="46299" xr:uid="{00000000-0005-0000-0000-0000DBB40000}"/>
    <cellStyle name="标题 6 3 3 3 2" xfId="46300" xr:uid="{00000000-0005-0000-0000-0000DCB40000}"/>
    <cellStyle name="标题 6 3 4" xfId="46301" xr:uid="{00000000-0005-0000-0000-0000DDB40000}"/>
    <cellStyle name="标题 6 3 5" xfId="46302" xr:uid="{00000000-0005-0000-0000-0000DEB40000}"/>
    <cellStyle name="标题 6 3 6" xfId="46303" xr:uid="{00000000-0005-0000-0000-0000DFB40000}"/>
    <cellStyle name="标题 6 4" xfId="46304" xr:uid="{00000000-0005-0000-0000-0000E0B40000}"/>
    <cellStyle name="标题 6 4 2" xfId="46305" xr:uid="{00000000-0005-0000-0000-0000E1B40000}"/>
    <cellStyle name="标题 6 4 2 2" xfId="46306" xr:uid="{00000000-0005-0000-0000-0000E2B40000}"/>
    <cellStyle name="标题 6 4 2 3" xfId="46307" xr:uid="{00000000-0005-0000-0000-0000E3B40000}"/>
    <cellStyle name="标题 6 4 2 3 2" xfId="46308" xr:uid="{00000000-0005-0000-0000-0000E4B40000}"/>
    <cellStyle name="标题 6 4 2 3 2 2" xfId="46309" xr:uid="{00000000-0005-0000-0000-0000E5B40000}"/>
    <cellStyle name="标题 6 4 2 4" xfId="46310" xr:uid="{00000000-0005-0000-0000-0000E6B40000}"/>
    <cellStyle name="标题 6 4 2 4 2" xfId="46311" xr:uid="{00000000-0005-0000-0000-0000E7B40000}"/>
    <cellStyle name="标题 6 4 3" xfId="46312" xr:uid="{00000000-0005-0000-0000-0000E8B40000}"/>
    <cellStyle name="标题 6 4 4" xfId="46313" xr:uid="{00000000-0005-0000-0000-0000E9B40000}"/>
    <cellStyle name="标题 6 4 5" xfId="46314" xr:uid="{00000000-0005-0000-0000-0000EAB40000}"/>
    <cellStyle name="标题 6 4 6" xfId="46315" xr:uid="{00000000-0005-0000-0000-0000EBB40000}"/>
    <cellStyle name="标题 6 5" xfId="46316" xr:uid="{00000000-0005-0000-0000-0000ECB40000}"/>
    <cellStyle name="标题 6 5 2" xfId="46317" xr:uid="{00000000-0005-0000-0000-0000EDB40000}"/>
    <cellStyle name="标题 6 5 2 2" xfId="46318" xr:uid="{00000000-0005-0000-0000-0000EEB40000}"/>
    <cellStyle name="标题 6 5 2 2 2" xfId="46319" xr:uid="{00000000-0005-0000-0000-0000EFB40000}"/>
    <cellStyle name="标题 6 5 2 2 2 2" xfId="46320" xr:uid="{00000000-0005-0000-0000-0000F0B40000}"/>
    <cellStyle name="标题 6 5 2 3" xfId="46321" xr:uid="{00000000-0005-0000-0000-0000F1B40000}"/>
    <cellStyle name="标题 6 5 2 3 2" xfId="46322" xr:uid="{00000000-0005-0000-0000-0000F2B40000}"/>
    <cellStyle name="标题 6 5 3" xfId="46323" xr:uid="{00000000-0005-0000-0000-0000F3B40000}"/>
    <cellStyle name="标题 6 5 3 2" xfId="46324" xr:uid="{00000000-0005-0000-0000-0000F4B40000}"/>
    <cellStyle name="标题 6 5 3 2 2" xfId="46325" xr:uid="{00000000-0005-0000-0000-0000F5B40000}"/>
    <cellStyle name="标题 6 5 4" xfId="46326" xr:uid="{00000000-0005-0000-0000-0000F6B40000}"/>
    <cellStyle name="标题 6 5 4 2" xfId="46327" xr:uid="{00000000-0005-0000-0000-0000F7B40000}"/>
    <cellStyle name="标题 6 6" xfId="46328" xr:uid="{00000000-0005-0000-0000-0000F8B40000}"/>
    <cellStyle name="标题 6 6 2" xfId="46329" xr:uid="{00000000-0005-0000-0000-0000F9B40000}"/>
    <cellStyle name="标题 6 6 2 2" xfId="46330" xr:uid="{00000000-0005-0000-0000-0000FAB40000}"/>
    <cellStyle name="标题 6 6 2 2 2" xfId="46331" xr:uid="{00000000-0005-0000-0000-0000FBB40000}"/>
    <cellStyle name="标题 6 6 3" xfId="46332" xr:uid="{00000000-0005-0000-0000-0000FCB40000}"/>
    <cellStyle name="标题 6 6 3 2" xfId="46333" xr:uid="{00000000-0005-0000-0000-0000FDB40000}"/>
    <cellStyle name="标题 6 7" xfId="46334" xr:uid="{00000000-0005-0000-0000-0000FEB40000}"/>
    <cellStyle name="标题 6 8" xfId="46335" xr:uid="{00000000-0005-0000-0000-0000FFB40000}"/>
    <cellStyle name="桁区切り [0.00]_WJP_Marketing Expense_2009 AOP_V2 (2)" xfId="46336" xr:uid="{00000000-0005-0000-0000-000000B50000}"/>
    <cellStyle name="检查单元格 2" xfId="46337" xr:uid="{00000000-0005-0000-0000-000001B50000}"/>
    <cellStyle name="检查单元格 2 10" xfId="46338" xr:uid="{00000000-0005-0000-0000-000002B50000}"/>
    <cellStyle name="检查单元格 2 11" xfId="46339" xr:uid="{00000000-0005-0000-0000-000003B50000}"/>
    <cellStyle name="检查单元格 2 2" xfId="46340" xr:uid="{00000000-0005-0000-0000-000004B50000}"/>
    <cellStyle name="检查单元格 2 2 10" xfId="46341" xr:uid="{00000000-0005-0000-0000-000005B50000}"/>
    <cellStyle name="检查单元格 2 2 11" xfId="46342" xr:uid="{00000000-0005-0000-0000-000006B50000}"/>
    <cellStyle name="检查单元格 2 2 2" xfId="46343" xr:uid="{00000000-0005-0000-0000-000007B50000}"/>
    <cellStyle name="检查单元格 2 2 2 2" xfId="46344" xr:uid="{00000000-0005-0000-0000-000008B50000}"/>
    <cellStyle name="检查单元格 2 2 2 2 2" xfId="46345" xr:uid="{00000000-0005-0000-0000-000009B50000}"/>
    <cellStyle name="检查单元格 2 2 2 2 2 2" xfId="46346" xr:uid="{00000000-0005-0000-0000-00000AB50000}"/>
    <cellStyle name="检查单元格 2 2 2 2 2 3" xfId="46347" xr:uid="{00000000-0005-0000-0000-00000BB50000}"/>
    <cellStyle name="检查单元格 2 2 2 2 2 3 2" xfId="46348" xr:uid="{00000000-0005-0000-0000-00000CB50000}"/>
    <cellStyle name="检查单元格 2 2 2 2 2 3 2 2" xfId="46349" xr:uid="{00000000-0005-0000-0000-00000DB50000}"/>
    <cellStyle name="检查单元格 2 2 2 2 2 4" xfId="46350" xr:uid="{00000000-0005-0000-0000-00000EB50000}"/>
    <cellStyle name="检查单元格 2 2 2 2 2 4 2" xfId="46351" xr:uid="{00000000-0005-0000-0000-00000FB50000}"/>
    <cellStyle name="检查单元格 2 2 2 2 3" xfId="46352" xr:uid="{00000000-0005-0000-0000-000010B50000}"/>
    <cellStyle name="检查单元格 2 2 2 2 3 2" xfId="46353" xr:uid="{00000000-0005-0000-0000-000011B50000}"/>
    <cellStyle name="检查单元格 2 2 2 2 3 2 2" xfId="46354" xr:uid="{00000000-0005-0000-0000-000012B50000}"/>
    <cellStyle name="检查单元格 2 2 2 2 3 2 2 2" xfId="46355" xr:uid="{00000000-0005-0000-0000-000013B50000}"/>
    <cellStyle name="检查单元格 2 2 2 2 3 3" xfId="46356" xr:uid="{00000000-0005-0000-0000-000014B50000}"/>
    <cellStyle name="检查单元格 2 2 2 2 3 3 2" xfId="46357" xr:uid="{00000000-0005-0000-0000-000015B50000}"/>
    <cellStyle name="检查单元格 2 2 2 2 4" xfId="46358" xr:uid="{00000000-0005-0000-0000-000016B50000}"/>
    <cellStyle name="检查单元格 2 2 2 2 5" xfId="46359" xr:uid="{00000000-0005-0000-0000-000017B50000}"/>
    <cellStyle name="检查单元格 2 2 2 2 6" xfId="46360" xr:uid="{00000000-0005-0000-0000-000018B50000}"/>
    <cellStyle name="检查单元格 2 2 2 3" xfId="46361" xr:uid="{00000000-0005-0000-0000-000019B50000}"/>
    <cellStyle name="检查单元格 2 2 2 3 2" xfId="46362" xr:uid="{00000000-0005-0000-0000-00001AB50000}"/>
    <cellStyle name="检查单元格 2 2 2 3 3" xfId="46363" xr:uid="{00000000-0005-0000-0000-00001BB50000}"/>
    <cellStyle name="检查单元格 2 2 2 3 3 2" xfId="46364" xr:uid="{00000000-0005-0000-0000-00001CB50000}"/>
    <cellStyle name="检查单元格 2 2 2 3 3 2 2" xfId="46365" xr:uid="{00000000-0005-0000-0000-00001DB50000}"/>
    <cellStyle name="检查单元格 2 2 2 3 4" xfId="46366" xr:uid="{00000000-0005-0000-0000-00001EB50000}"/>
    <cellStyle name="检查单元格 2 2 2 3 4 2" xfId="46367" xr:uid="{00000000-0005-0000-0000-00001FB50000}"/>
    <cellStyle name="检查单元格 2 2 2 4" xfId="46368" xr:uid="{00000000-0005-0000-0000-000020B50000}"/>
    <cellStyle name="检查单元格 2 2 2 4 2" xfId="46369" xr:uid="{00000000-0005-0000-0000-000021B50000}"/>
    <cellStyle name="检查单元格 2 2 2 4 2 2" xfId="46370" xr:uid="{00000000-0005-0000-0000-000022B50000}"/>
    <cellStyle name="检查单元格 2 2 2 4 2 2 2" xfId="46371" xr:uid="{00000000-0005-0000-0000-000023B50000}"/>
    <cellStyle name="检查单元格 2 2 2 4 3" xfId="46372" xr:uid="{00000000-0005-0000-0000-000024B50000}"/>
    <cellStyle name="检查单元格 2 2 2 4 3 2" xfId="46373" xr:uid="{00000000-0005-0000-0000-000025B50000}"/>
    <cellStyle name="检查单元格 2 2 2 5" xfId="46374" xr:uid="{00000000-0005-0000-0000-000026B50000}"/>
    <cellStyle name="检查单元格 2 2 2 6" xfId="46375" xr:uid="{00000000-0005-0000-0000-000027B50000}"/>
    <cellStyle name="检查单元格 2 2 2 7" xfId="46376" xr:uid="{00000000-0005-0000-0000-000028B50000}"/>
    <cellStyle name="检查单元格 2 2 3" xfId="46377" xr:uid="{00000000-0005-0000-0000-000029B50000}"/>
    <cellStyle name="检查单元格 2 2 3 2" xfId="46378" xr:uid="{00000000-0005-0000-0000-00002AB50000}"/>
    <cellStyle name="检查单元格 2 2 3 2 2" xfId="46379" xr:uid="{00000000-0005-0000-0000-00002BB50000}"/>
    <cellStyle name="检查单元格 2 2 3 2 3" xfId="46380" xr:uid="{00000000-0005-0000-0000-00002CB50000}"/>
    <cellStyle name="检查单元格 2 2 3 2 3 2" xfId="46381" xr:uid="{00000000-0005-0000-0000-00002DB50000}"/>
    <cellStyle name="检查单元格 2 2 3 2 3 2 2" xfId="46382" xr:uid="{00000000-0005-0000-0000-00002EB50000}"/>
    <cellStyle name="检查单元格 2 2 3 2 4" xfId="46383" xr:uid="{00000000-0005-0000-0000-00002FB50000}"/>
    <cellStyle name="检查单元格 2 2 3 2 4 2" xfId="46384" xr:uid="{00000000-0005-0000-0000-000030B50000}"/>
    <cellStyle name="检查单元格 2 2 3 3" xfId="46385" xr:uid="{00000000-0005-0000-0000-000031B50000}"/>
    <cellStyle name="检查单元格 2 2 3 3 2" xfId="46386" xr:uid="{00000000-0005-0000-0000-000032B50000}"/>
    <cellStyle name="检查单元格 2 2 3 3 2 2" xfId="46387" xr:uid="{00000000-0005-0000-0000-000033B50000}"/>
    <cellStyle name="检查单元格 2 2 3 3 2 2 2" xfId="46388" xr:uid="{00000000-0005-0000-0000-000034B50000}"/>
    <cellStyle name="检查单元格 2 2 3 3 3" xfId="46389" xr:uid="{00000000-0005-0000-0000-000035B50000}"/>
    <cellStyle name="检查单元格 2 2 3 3 3 2" xfId="46390" xr:uid="{00000000-0005-0000-0000-000036B50000}"/>
    <cellStyle name="检查单元格 2 2 3 4" xfId="46391" xr:uid="{00000000-0005-0000-0000-000037B50000}"/>
    <cellStyle name="检查单元格 2 2 3 5" xfId="46392" xr:uid="{00000000-0005-0000-0000-000038B50000}"/>
    <cellStyle name="检查单元格 2 2 3 6" xfId="46393" xr:uid="{00000000-0005-0000-0000-000039B50000}"/>
    <cellStyle name="检查单元格 2 2 4" xfId="46394" xr:uid="{00000000-0005-0000-0000-00003AB50000}"/>
    <cellStyle name="检查单元格 2 2 4 2" xfId="46395" xr:uid="{00000000-0005-0000-0000-00003BB50000}"/>
    <cellStyle name="检查单元格 2 2 4 2 2" xfId="46396" xr:uid="{00000000-0005-0000-0000-00003CB50000}"/>
    <cellStyle name="检查单元格 2 2 4 2 3" xfId="46397" xr:uid="{00000000-0005-0000-0000-00003DB50000}"/>
    <cellStyle name="检查单元格 2 2 4 2 3 2" xfId="46398" xr:uid="{00000000-0005-0000-0000-00003EB50000}"/>
    <cellStyle name="检查单元格 2 2 4 2 3 2 2" xfId="46399" xr:uid="{00000000-0005-0000-0000-00003FB50000}"/>
    <cellStyle name="检查单元格 2 2 4 2 4" xfId="46400" xr:uid="{00000000-0005-0000-0000-000040B50000}"/>
    <cellStyle name="检查单元格 2 2 4 2 4 2" xfId="46401" xr:uid="{00000000-0005-0000-0000-000041B50000}"/>
    <cellStyle name="检查单元格 2 2 4 3" xfId="46402" xr:uid="{00000000-0005-0000-0000-000042B50000}"/>
    <cellStyle name="检查单元格 2 2 4 4" xfId="46403" xr:uid="{00000000-0005-0000-0000-000043B50000}"/>
    <cellStyle name="检查单元格 2 2 4 5" xfId="46404" xr:uid="{00000000-0005-0000-0000-000044B50000}"/>
    <cellStyle name="检查单元格 2 2 4 6" xfId="46405" xr:uid="{00000000-0005-0000-0000-000045B50000}"/>
    <cellStyle name="检查单元格 2 2 5" xfId="46406" xr:uid="{00000000-0005-0000-0000-000046B50000}"/>
    <cellStyle name="检查单元格 2 2 5 2" xfId="46407" xr:uid="{00000000-0005-0000-0000-000047B50000}"/>
    <cellStyle name="检查单元格 2 2 5 2 2" xfId="46408" xr:uid="{00000000-0005-0000-0000-000048B50000}"/>
    <cellStyle name="检查单元格 2 2 5 2 2 2" xfId="46409" xr:uid="{00000000-0005-0000-0000-000049B50000}"/>
    <cellStyle name="检查单元格 2 2 5 2 2 2 2" xfId="46410" xr:uid="{00000000-0005-0000-0000-00004AB50000}"/>
    <cellStyle name="检查单元格 2 2 5 2 3" xfId="46411" xr:uid="{00000000-0005-0000-0000-00004BB50000}"/>
    <cellStyle name="检查单元格 2 2 5 2 3 2" xfId="46412" xr:uid="{00000000-0005-0000-0000-00004CB50000}"/>
    <cellStyle name="检查单元格 2 2 5 3" xfId="46413" xr:uid="{00000000-0005-0000-0000-00004DB50000}"/>
    <cellStyle name="检查单元格 2 2 5 3 2" xfId="46414" xr:uid="{00000000-0005-0000-0000-00004EB50000}"/>
    <cellStyle name="检查单元格 2 2 5 3 2 2" xfId="46415" xr:uid="{00000000-0005-0000-0000-00004FB50000}"/>
    <cellStyle name="检查单元格 2 2 5 4" xfId="46416" xr:uid="{00000000-0005-0000-0000-000050B50000}"/>
    <cellStyle name="检查单元格 2 2 5 4 2" xfId="46417" xr:uid="{00000000-0005-0000-0000-000051B50000}"/>
    <cellStyle name="检查单元格 2 2 6" xfId="46418" xr:uid="{00000000-0005-0000-0000-000052B50000}"/>
    <cellStyle name="检查单元格 2 2 6 2" xfId="46419" xr:uid="{00000000-0005-0000-0000-000053B50000}"/>
    <cellStyle name="检查单元格 2 2 6 2 2" xfId="46420" xr:uid="{00000000-0005-0000-0000-000054B50000}"/>
    <cellStyle name="检查单元格 2 2 6 2 2 2" xfId="46421" xr:uid="{00000000-0005-0000-0000-000055B50000}"/>
    <cellStyle name="检查单元格 2 2 6 2 2 2 2" xfId="46422" xr:uid="{00000000-0005-0000-0000-000056B50000}"/>
    <cellStyle name="检查单元格 2 2 6 2 3" xfId="46423" xr:uid="{00000000-0005-0000-0000-000057B50000}"/>
    <cellStyle name="检查单元格 2 2 6 2 3 2" xfId="46424" xr:uid="{00000000-0005-0000-0000-000058B50000}"/>
    <cellStyle name="检查单元格 2 2 6 3" xfId="46425" xr:uid="{00000000-0005-0000-0000-000059B50000}"/>
    <cellStyle name="检查单元格 2 2 6 3 2" xfId="46426" xr:uid="{00000000-0005-0000-0000-00005AB50000}"/>
    <cellStyle name="检查单元格 2 2 6 3 2 2" xfId="46427" xr:uid="{00000000-0005-0000-0000-00005BB50000}"/>
    <cellStyle name="检查单元格 2 2 6 4" xfId="46428" xr:uid="{00000000-0005-0000-0000-00005CB50000}"/>
    <cellStyle name="检查单元格 2 2 6 4 2" xfId="46429" xr:uid="{00000000-0005-0000-0000-00005DB50000}"/>
    <cellStyle name="检查单元格 2 2 7" xfId="46430" xr:uid="{00000000-0005-0000-0000-00005EB50000}"/>
    <cellStyle name="检查单元格 2 2 7 2" xfId="46431" xr:uid="{00000000-0005-0000-0000-00005FB50000}"/>
    <cellStyle name="检查单元格 2 2 7 2 2" xfId="46432" xr:uid="{00000000-0005-0000-0000-000060B50000}"/>
    <cellStyle name="检查单元格 2 2 7 2 2 2" xfId="46433" xr:uid="{00000000-0005-0000-0000-000061B50000}"/>
    <cellStyle name="检查单元格 2 2 7 2 2 2 2" xfId="46434" xr:uid="{00000000-0005-0000-0000-000062B50000}"/>
    <cellStyle name="检查单元格 2 2 7 2 3" xfId="46435" xr:uid="{00000000-0005-0000-0000-000063B50000}"/>
    <cellStyle name="检查单元格 2 2 7 2 3 2" xfId="46436" xr:uid="{00000000-0005-0000-0000-000064B50000}"/>
    <cellStyle name="检查单元格 2 2 7 3" xfId="46437" xr:uid="{00000000-0005-0000-0000-000065B50000}"/>
    <cellStyle name="检查单元格 2 2 7 3 2" xfId="46438" xr:uid="{00000000-0005-0000-0000-000066B50000}"/>
    <cellStyle name="检查单元格 2 2 7 3 2 2" xfId="46439" xr:uid="{00000000-0005-0000-0000-000067B50000}"/>
    <cellStyle name="检查单元格 2 2 7 4" xfId="46440" xr:uid="{00000000-0005-0000-0000-000068B50000}"/>
    <cellStyle name="检查单元格 2 2 7 4 2" xfId="46441" xr:uid="{00000000-0005-0000-0000-000069B50000}"/>
    <cellStyle name="检查单元格 2 2 8" xfId="46442" xr:uid="{00000000-0005-0000-0000-00006AB50000}"/>
    <cellStyle name="检查单元格 2 2 8 2" xfId="46443" xr:uid="{00000000-0005-0000-0000-00006BB50000}"/>
    <cellStyle name="检查单元格 2 2 8 2 2" xfId="46444" xr:uid="{00000000-0005-0000-0000-00006CB50000}"/>
    <cellStyle name="检查单元格 2 2 8 2 2 2" xfId="46445" xr:uid="{00000000-0005-0000-0000-00006DB50000}"/>
    <cellStyle name="检查单元格 2 2 8 3" xfId="46446" xr:uid="{00000000-0005-0000-0000-00006EB50000}"/>
    <cellStyle name="检查单元格 2 2 8 3 2" xfId="46447" xr:uid="{00000000-0005-0000-0000-00006FB50000}"/>
    <cellStyle name="检查单元格 2 2 9" xfId="46448" xr:uid="{00000000-0005-0000-0000-000070B50000}"/>
    <cellStyle name="检查单元格 2 2 9 2" xfId="46449" xr:uid="{00000000-0005-0000-0000-000071B50000}"/>
    <cellStyle name="检查单元格 2 2 9 2 2" xfId="46450" xr:uid="{00000000-0005-0000-0000-000072B50000}"/>
    <cellStyle name="检查单元格 2 2 9 2 2 2" xfId="46451" xr:uid="{00000000-0005-0000-0000-000073B50000}"/>
    <cellStyle name="检查单元格 2 2 9 3" xfId="46452" xr:uid="{00000000-0005-0000-0000-000074B50000}"/>
    <cellStyle name="检查单元格 2 2 9 3 2" xfId="46453" xr:uid="{00000000-0005-0000-0000-000075B50000}"/>
    <cellStyle name="检查单元格 2 3" xfId="46454" xr:uid="{00000000-0005-0000-0000-000076B50000}"/>
    <cellStyle name="检查单元格 2 3 2" xfId="46455" xr:uid="{00000000-0005-0000-0000-000077B50000}"/>
    <cellStyle name="检查单元格 2 3 2 2" xfId="46456" xr:uid="{00000000-0005-0000-0000-000078B50000}"/>
    <cellStyle name="检查单元格 2 3 2 2 2" xfId="46457" xr:uid="{00000000-0005-0000-0000-000079B50000}"/>
    <cellStyle name="检查单元格 2 3 2 2 2 2" xfId="46458" xr:uid="{00000000-0005-0000-0000-00007AB50000}"/>
    <cellStyle name="检查单元格 2 3 2 2 2 3" xfId="46459" xr:uid="{00000000-0005-0000-0000-00007BB50000}"/>
    <cellStyle name="检查单元格 2 3 2 2 2 3 2" xfId="46460" xr:uid="{00000000-0005-0000-0000-00007CB50000}"/>
    <cellStyle name="检查单元格 2 3 2 2 2 3 2 2" xfId="46461" xr:uid="{00000000-0005-0000-0000-00007DB50000}"/>
    <cellStyle name="检查单元格 2 3 2 2 2 4" xfId="46462" xr:uid="{00000000-0005-0000-0000-00007EB50000}"/>
    <cellStyle name="检查单元格 2 3 2 2 2 4 2" xfId="46463" xr:uid="{00000000-0005-0000-0000-00007FB50000}"/>
    <cellStyle name="检查单元格 2 3 2 2 3" xfId="46464" xr:uid="{00000000-0005-0000-0000-000080B50000}"/>
    <cellStyle name="检查单元格 2 3 2 2 3 2" xfId="46465" xr:uid="{00000000-0005-0000-0000-000081B50000}"/>
    <cellStyle name="检查单元格 2 3 2 2 3 2 2" xfId="46466" xr:uid="{00000000-0005-0000-0000-000082B50000}"/>
    <cellStyle name="检查单元格 2 3 2 2 3 2 2 2" xfId="46467" xr:uid="{00000000-0005-0000-0000-000083B50000}"/>
    <cellStyle name="检查单元格 2 3 2 2 3 3" xfId="46468" xr:uid="{00000000-0005-0000-0000-000084B50000}"/>
    <cellStyle name="检查单元格 2 3 2 2 3 3 2" xfId="46469" xr:uid="{00000000-0005-0000-0000-000085B50000}"/>
    <cellStyle name="检查单元格 2 3 2 2 4" xfId="46470" xr:uid="{00000000-0005-0000-0000-000086B50000}"/>
    <cellStyle name="检查单元格 2 3 2 2 5" xfId="46471" xr:uid="{00000000-0005-0000-0000-000087B50000}"/>
    <cellStyle name="检查单元格 2 3 2 2 6" xfId="46472" xr:uid="{00000000-0005-0000-0000-000088B50000}"/>
    <cellStyle name="检查单元格 2 3 2 3" xfId="46473" xr:uid="{00000000-0005-0000-0000-000089B50000}"/>
    <cellStyle name="检查单元格 2 3 2 3 2" xfId="46474" xr:uid="{00000000-0005-0000-0000-00008AB50000}"/>
    <cellStyle name="检查单元格 2 3 2 3 3" xfId="46475" xr:uid="{00000000-0005-0000-0000-00008BB50000}"/>
    <cellStyle name="检查单元格 2 3 2 3 3 2" xfId="46476" xr:uid="{00000000-0005-0000-0000-00008CB50000}"/>
    <cellStyle name="检查单元格 2 3 2 3 3 2 2" xfId="46477" xr:uid="{00000000-0005-0000-0000-00008DB50000}"/>
    <cellStyle name="检查单元格 2 3 2 3 4" xfId="46478" xr:uid="{00000000-0005-0000-0000-00008EB50000}"/>
    <cellStyle name="检查单元格 2 3 2 3 4 2" xfId="46479" xr:uid="{00000000-0005-0000-0000-00008FB50000}"/>
    <cellStyle name="检查单元格 2 3 2 4" xfId="46480" xr:uid="{00000000-0005-0000-0000-000090B50000}"/>
    <cellStyle name="检查单元格 2 3 2 4 2" xfId="46481" xr:uid="{00000000-0005-0000-0000-000091B50000}"/>
    <cellStyle name="检查单元格 2 3 2 4 2 2" xfId="46482" xr:uid="{00000000-0005-0000-0000-000092B50000}"/>
    <cellStyle name="检查单元格 2 3 2 4 2 2 2" xfId="46483" xr:uid="{00000000-0005-0000-0000-000093B50000}"/>
    <cellStyle name="检查单元格 2 3 2 4 3" xfId="46484" xr:uid="{00000000-0005-0000-0000-000094B50000}"/>
    <cellStyle name="检查单元格 2 3 2 4 3 2" xfId="46485" xr:uid="{00000000-0005-0000-0000-000095B50000}"/>
    <cellStyle name="检查单元格 2 3 2 5" xfId="46486" xr:uid="{00000000-0005-0000-0000-000096B50000}"/>
    <cellStyle name="检查单元格 2 3 2 6" xfId="46487" xr:uid="{00000000-0005-0000-0000-000097B50000}"/>
    <cellStyle name="检查单元格 2 3 2 7" xfId="46488" xr:uid="{00000000-0005-0000-0000-000098B50000}"/>
    <cellStyle name="检查单元格 2 3 3" xfId="46489" xr:uid="{00000000-0005-0000-0000-000099B50000}"/>
    <cellStyle name="检查单元格 2 3 3 2" xfId="46490" xr:uid="{00000000-0005-0000-0000-00009AB50000}"/>
    <cellStyle name="检查单元格 2 3 3 2 2" xfId="46491" xr:uid="{00000000-0005-0000-0000-00009BB50000}"/>
    <cellStyle name="检查单元格 2 3 3 2 3" xfId="46492" xr:uid="{00000000-0005-0000-0000-00009CB50000}"/>
    <cellStyle name="检查单元格 2 3 3 2 3 2" xfId="46493" xr:uid="{00000000-0005-0000-0000-00009DB50000}"/>
    <cellStyle name="检查单元格 2 3 3 2 3 2 2" xfId="46494" xr:uid="{00000000-0005-0000-0000-00009EB50000}"/>
    <cellStyle name="检查单元格 2 3 3 2 4" xfId="46495" xr:uid="{00000000-0005-0000-0000-00009FB50000}"/>
    <cellStyle name="检查单元格 2 3 3 2 4 2" xfId="46496" xr:uid="{00000000-0005-0000-0000-0000A0B50000}"/>
    <cellStyle name="检查单元格 2 3 3 3" xfId="46497" xr:uid="{00000000-0005-0000-0000-0000A1B50000}"/>
    <cellStyle name="检查单元格 2 3 3 3 2" xfId="46498" xr:uid="{00000000-0005-0000-0000-0000A2B50000}"/>
    <cellStyle name="检查单元格 2 3 3 3 2 2" xfId="46499" xr:uid="{00000000-0005-0000-0000-0000A3B50000}"/>
    <cellStyle name="检查单元格 2 3 3 3 2 2 2" xfId="46500" xr:uid="{00000000-0005-0000-0000-0000A4B50000}"/>
    <cellStyle name="检查单元格 2 3 3 3 3" xfId="46501" xr:uid="{00000000-0005-0000-0000-0000A5B50000}"/>
    <cellStyle name="检查单元格 2 3 3 3 3 2" xfId="46502" xr:uid="{00000000-0005-0000-0000-0000A6B50000}"/>
    <cellStyle name="检查单元格 2 3 3 4" xfId="46503" xr:uid="{00000000-0005-0000-0000-0000A7B50000}"/>
    <cellStyle name="检查单元格 2 3 3 5" xfId="46504" xr:uid="{00000000-0005-0000-0000-0000A8B50000}"/>
    <cellStyle name="检查单元格 2 3 3 6" xfId="46505" xr:uid="{00000000-0005-0000-0000-0000A9B50000}"/>
    <cellStyle name="检查单元格 2 3 4" xfId="46506" xr:uid="{00000000-0005-0000-0000-0000AAB50000}"/>
    <cellStyle name="检查单元格 2 3 4 2" xfId="46507" xr:uid="{00000000-0005-0000-0000-0000ABB50000}"/>
    <cellStyle name="检查单元格 2 3 4 2 2" xfId="46508" xr:uid="{00000000-0005-0000-0000-0000ACB50000}"/>
    <cellStyle name="检查单元格 2 3 4 2 3" xfId="46509" xr:uid="{00000000-0005-0000-0000-0000ADB50000}"/>
    <cellStyle name="检查单元格 2 3 4 2 3 2" xfId="46510" xr:uid="{00000000-0005-0000-0000-0000AEB50000}"/>
    <cellStyle name="检查单元格 2 3 4 2 3 2 2" xfId="46511" xr:uid="{00000000-0005-0000-0000-0000AFB50000}"/>
    <cellStyle name="检查单元格 2 3 4 2 4" xfId="46512" xr:uid="{00000000-0005-0000-0000-0000B0B50000}"/>
    <cellStyle name="检查单元格 2 3 4 2 4 2" xfId="46513" xr:uid="{00000000-0005-0000-0000-0000B1B50000}"/>
    <cellStyle name="检查单元格 2 3 4 3" xfId="46514" xr:uid="{00000000-0005-0000-0000-0000B2B50000}"/>
    <cellStyle name="检查单元格 2 3 4 4" xfId="46515" xr:uid="{00000000-0005-0000-0000-0000B3B50000}"/>
    <cellStyle name="检查单元格 2 3 4 5" xfId="46516" xr:uid="{00000000-0005-0000-0000-0000B4B50000}"/>
    <cellStyle name="检查单元格 2 3 4 6" xfId="46517" xr:uid="{00000000-0005-0000-0000-0000B5B50000}"/>
    <cellStyle name="检查单元格 2 3 5" xfId="46518" xr:uid="{00000000-0005-0000-0000-0000B6B50000}"/>
    <cellStyle name="检查单元格 2 3 5 2" xfId="46519" xr:uid="{00000000-0005-0000-0000-0000B7B50000}"/>
    <cellStyle name="检查单元格 2 3 5 2 2" xfId="46520" xr:uid="{00000000-0005-0000-0000-0000B8B50000}"/>
    <cellStyle name="检查单元格 2 3 5 2 2 2" xfId="46521" xr:uid="{00000000-0005-0000-0000-0000B9B50000}"/>
    <cellStyle name="检查单元格 2 3 5 2 2 2 2" xfId="46522" xr:uid="{00000000-0005-0000-0000-0000BAB50000}"/>
    <cellStyle name="检查单元格 2 3 5 2 3" xfId="46523" xr:uid="{00000000-0005-0000-0000-0000BBB50000}"/>
    <cellStyle name="检查单元格 2 3 5 2 3 2" xfId="46524" xr:uid="{00000000-0005-0000-0000-0000BCB50000}"/>
    <cellStyle name="检查单元格 2 3 5 3" xfId="46525" xr:uid="{00000000-0005-0000-0000-0000BDB50000}"/>
    <cellStyle name="检查单元格 2 3 5 3 2" xfId="46526" xr:uid="{00000000-0005-0000-0000-0000BEB50000}"/>
    <cellStyle name="检查单元格 2 3 5 3 2 2" xfId="46527" xr:uid="{00000000-0005-0000-0000-0000BFB50000}"/>
    <cellStyle name="检查单元格 2 3 5 4" xfId="46528" xr:uid="{00000000-0005-0000-0000-0000C0B50000}"/>
    <cellStyle name="检查单元格 2 3 5 4 2" xfId="46529" xr:uid="{00000000-0005-0000-0000-0000C1B50000}"/>
    <cellStyle name="检查单元格 2 3 6" xfId="46530" xr:uid="{00000000-0005-0000-0000-0000C2B50000}"/>
    <cellStyle name="检查单元格 2 3 6 2" xfId="46531" xr:uid="{00000000-0005-0000-0000-0000C3B50000}"/>
    <cellStyle name="检查单元格 2 3 6 2 2" xfId="46532" xr:uid="{00000000-0005-0000-0000-0000C4B50000}"/>
    <cellStyle name="检查单元格 2 3 6 2 2 2" xfId="46533" xr:uid="{00000000-0005-0000-0000-0000C5B50000}"/>
    <cellStyle name="检查单元格 2 3 6 3" xfId="46534" xr:uid="{00000000-0005-0000-0000-0000C6B50000}"/>
    <cellStyle name="检查单元格 2 3 6 3 2" xfId="46535" xr:uid="{00000000-0005-0000-0000-0000C7B50000}"/>
    <cellStyle name="检查单元格 2 3 7" xfId="46536" xr:uid="{00000000-0005-0000-0000-0000C8B50000}"/>
    <cellStyle name="检查单元格 2 3 7 2" xfId="46537" xr:uid="{00000000-0005-0000-0000-0000C9B50000}"/>
    <cellStyle name="检查单元格 2 3 7 2 2" xfId="46538" xr:uid="{00000000-0005-0000-0000-0000CAB50000}"/>
    <cellStyle name="检查单元格 2 3 7 2 2 2" xfId="46539" xr:uid="{00000000-0005-0000-0000-0000CBB50000}"/>
    <cellStyle name="检查单元格 2 3 7 3" xfId="46540" xr:uid="{00000000-0005-0000-0000-0000CCB50000}"/>
    <cellStyle name="检查单元格 2 3 7 3 2" xfId="46541" xr:uid="{00000000-0005-0000-0000-0000CDB50000}"/>
    <cellStyle name="检查单元格 2 3 8" xfId="46542" xr:uid="{00000000-0005-0000-0000-0000CEB50000}"/>
    <cellStyle name="检查单元格 2 3 9" xfId="46543" xr:uid="{00000000-0005-0000-0000-0000CFB50000}"/>
    <cellStyle name="检查单元格 2 4" xfId="46544" xr:uid="{00000000-0005-0000-0000-0000D0B50000}"/>
    <cellStyle name="检查单元格 2 4 2" xfId="46545" xr:uid="{00000000-0005-0000-0000-0000D1B50000}"/>
    <cellStyle name="检查单元格 2 4 2 2" xfId="46546" xr:uid="{00000000-0005-0000-0000-0000D2B50000}"/>
    <cellStyle name="检查单元格 2 4 2 3" xfId="46547" xr:uid="{00000000-0005-0000-0000-0000D3B50000}"/>
    <cellStyle name="检查单元格 2 4 2 3 2" xfId="46548" xr:uid="{00000000-0005-0000-0000-0000D4B50000}"/>
    <cellStyle name="检查单元格 2 4 2 3 2 2" xfId="46549" xr:uid="{00000000-0005-0000-0000-0000D5B50000}"/>
    <cellStyle name="检查单元格 2 4 2 4" xfId="46550" xr:uid="{00000000-0005-0000-0000-0000D6B50000}"/>
    <cellStyle name="检查单元格 2 4 2 4 2" xfId="46551" xr:uid="{00000000-0005-0000-0000-0000D7B50000}"/>
    <cellStyle name="检查单元格 2 4 3" xfId="46552" xr:uid="{00000000-0005-0000-0000-0000D8B50000}"/>
    <cellStyle name="检查单元格 2 4 3 2" xfId="46553" xr:uid="{00000000-0005-0000-0000-0000D9B50000}"/>
    <cellStyle name="检查单元格 2 4 3 2 2" xfId="46554" xr:uid="{00000000-0005-0000-0000-0000DAB50000}"/>
    <cellStyle name="检查单元格 2 4 3 2 2 2" xfId="46555" xr:uid="{00000000-0005-0000-0000-0000DBB50000}"/>
    <cellStyle name="检查单元格 2 4 3 3" xfId="46556" xr:uid="{00000000-0005-0000-0000-0000DCB50000}"/>
    <cellStyle name="检查单元格 2 4 3 3 2" xfId="46557" xr:uid="{00000000-0005-0000-0000-0000DDB50000}"/>
    <cellStyle name="检查单元格 2 4 4" xfId="46558" xr:uid="{00000000-0005-0000-0000-0000DEB50000}"/>
    <cellStyle name="检查单元格 2 4 5" xfId="46559" xr:uid="{00000000-0005-0000-0000-0000DFB50000}"/>
    <cellStyle name="检查单元格 2 4 6" xfId="46560" xr:uid="{00000000-0005-0000-0000-0000E0B50000}"/>
    <cellStyle name="检查单元格 2 5" xfId="46561" xr:uid="{00000000-0005-0000-0000-0000E1B50000}"/>
    <cellStyle name="检查单元格 2 5 2" xfId="46562" xr:uid="{00000000-0005-0000-0000-0000E2B50000}"/>
    <cellStyle name="检查单元格 2 5 2 2" xfId="46563" xr:uid="{00000000-0005-0000-0000-0000E3B50000}"/>
    <cellStyle name="检查单元格 2 5 2 3" xfId="46564" xr:uid="{00000000-0005-0000-0000-0000E4B50000}"/>
    <cellStyle name="检查单元格 2 5 2 3 2" xfId="46565" xr:uid="{00000000-0005-0000-0000-0000E5B50000}"/>
    <cellStyle name="检查单元格 2 5 2 3 2 2" xfId="46566" xr:uid="{00000000-0005-0000-0000-0000E6B50000}"/>
    <cellStyle name="检查单元格 2 5 2 4" xfId="46567" xr:uid="{00000000-0005-0000-0000-0000E7B50000}"/>
    <cellStyle name="检查单元格 2 5 2 4 2" xfId="46568" xr:uid="{00000000-0005-0000-0000-0000E8B50000}"/>
    <cellStyle name="检查单元格 2 5 3" xfId="46569" xr:uid="{00000000-0005-0000-0000-0000E9B50000}"/>
    <cellStyle name="检查单元格 2 5 4" xfId="46570" xr:uid="{00000000-0005-0000-0000-0000EAB50000}"/>
    <cellStyle name="检查单元格 2 5 5" xfId="46571" xr:uid="{00000000-0005-0000-0000-0000EBB50000}"/>
    <cellStyle name="检查单元格 2 5 6" xfId="46572" xr:uid="{00000000-0005-0000-0000-0000ECB50000}"/>
    <cellStyle name="检查单元格 2 6" xfId="46573" xr:uid="{00000000-0005-0000-0000-0000EDB50000}"/>
    <cellStyle name="检查单元格 2 6 2" xfId="46574" xr:uid="{00000000-0005-0000-0000-0000EEB50000}"/>
    <cellStyle name="检查单元格 2 6 2 2" xfId="46575" xr:uid="{00000000-0005-0000-0000-0000EFB50000}"/>
    <cellStyle name="检查单元格 2 6 2 2 2" xfId="46576" xr:uid="{00000000-0005-0000-0000-0000F0B50000}"/>
    <cellStyle name="检查单元格 2 6 2 2 2 2" xfId="46577" xr:uid="{00000000-0005-0000-0000-0000F1B50000}"/>
    <cellStyle name="检查单元格 2 6 2 3" xfId="46578" xr:uid="{00000000-0005-0000-0000-0000F2B50000}"/>
    <cellStyle name="检查单元格 2 6 2 3 2" xfId="46579" xr:uid="{00000000-0005-0000-0000-0000F3B50000}"/>
    <cellStyle name="检查单元格 2 6 3" xfId="46580" xr:uid="{00000000-0005-0000-0000-0000F4B50000}"/>
    <cellStyle name="检查单元格 2 6 3 2" xfId="46581" xr:uid="{00000000-0005-0000-0000-0000F5B50000}"/>
    <cellStyle name="检查单元格 2 6 3 2 2" xfId="46582" xr:uid="{00000000-0005-0000-0000-0000F6B50000}"/>
    <cellStyle name="检查单元格 2 6 4" xfId="46583" xr:uid="{00000000-0005-0000-0000-0000F7B50000}"/>
    <cellStyle name="检查单元格 2 6 4 2" xfId="46584" xr:uid="{00000000-0005-0000-0000-0000F8B50000}"/>
    <cellStyle name="检查单元格 2 7" xfId="46585" xr:uid="{00000000-0005-0000-0000-0000F9B50000}"/>
    <cellStyle name="检查单元格 2 7 2" xfId="46586" xr:uid="{00000000-0005-0000-0000-0000FAB50000}"/>
    <cellStyle name="检查单元格 2 7 2 2" xfId="46587" xr:uid="{00000000-0005-0000-0000-0000FBB50000}"/>
    <cellStyle name="检查单元格 2 7 2 2 2" xfId="46588" xr:uid="{00000000-0005-0000-0000-0000FCB50000}"/>
    <cellStyle name="检查单元格 2 7 2 2 2 2" xfId="46589" xr:uid="{00000000-0005-0000-0000-0000FDB50000}"/>
    <cellStyle name="检查单元格 2 7 2 3" xfId="46590" xr:uid="{00000000-0005-0000-0000-0000FEB50000}"/>
    <cellStyle name="检查单元格 2 7 2 3 2" xfId="46591" xr:uid="{00000000-0005-0000-0000-0000FFB50000}"/>
    <cellStyle name="检查单元格 2 7 3" xfId="46592" xr:uid="{00000000-0005-0000-0000-000000B60000}"/>
    <cellStyle name="检查单元格 2 7 3 2" xfId="46593" xr:uid="{00000000-0005-0000-0000-000001B60000}"/>
    <cellStyle name="检查单元格 2 7 3 2 2" xfId="46594" xr:uid="{00000000-0005-0000-0000-000002B60000}"/>
    <cellStyle name="检查单元格 2 7 4" xfId="46595" xr:uid="{00000000-0005-0000-0000-000003B60000}"/>
    <cellStyle name="检查单元格 2 7 4 2" xfId="46596" xr:uid="{00000000-0005-0000-0000-000004B60000}"/>
    <cellStyle name="检查单元格 2 8" xfId="46597" xr:uid="{00000000-0005-0000-0000-000005B60000}"/>
    <cellStyle name="检查单元格 2 8 2" xfId="46598" xr:uid="{00000000-0005-0000-0000-000006B60000}"/>
    <cellStyle name="检查单元格 2 8 2 2" xfId="46599" xr:uid="{00000000-0005-0000-0000-000007B60000}"/>
    <cellStyle name="检查单元格 2 8 2 2 2" xfId="46600" xr:uid="{00000000-0005-0000-0000-000008B60000}"/>
    <cellStyle name="检查单元格 2 8 2 2 2 2" xfId="46601" xr:uid="{00000000-0005-0000-0000-000009B60000}"/>
    <cellStyle name="检查单元格 2 8 2 3" xfId="46602" xr:uid="{00000000-0005-0000-0000-00000AB60000}"/>
    <cellStyle name="检查单元格 2 8 2 3 2" xfId="46603" xr:uid="{00000000-0005-0000-0000-00000BB60000}"/>
    <cellStyle name="检查单元格 2 8 3" xfId="46604" xr:uid="{00000000-0005-0000-0000-00000CB60000}"/>
    <cellStyle name="检查单元格 2 8 3 2" xfId="46605" xr:uid="{00000000-0005-0000-0000-00000DB60000}"/>
    <cellStyle name="检查单元格 2 8 3 2 2" xfId="46606" xr:uid="{00000000-0005-0000-0000-00000EB60000}"/>
    <cellStyle name="检查单元格 2 8 4" xfId="46607" xr:uid="{00000000-0005-0000-0000-00000FB60000}"/>
    <cellStyle name="检查单元格 2 8 4 2" xfId="46608" xr:uid="{00000000-0005-0000-0000-000010B60000}"/>
    <cellStyle name="检查单元格 2 9" xfId="46609" xr:uid="{00000000-0005-0000-0000-000011B60000}"/>
    <cellStyle name="检查单元格 2 9 2" xfId="46610" xr:uid="{00000000-0005-0000-0000-000012B60000}"/>
    <cellStyle name="检查单元格 2 9 2 2" xfId="46611" xr:uid="{00000000-0005-0000-0000-000013B60000}"/>
    <cellStyle name="检查单元格 2 9 2 2 2" xfId="46612" xr:uid="{00000000-0005-0000-0000-000014B60000}"/>
    <cellStyle name="检查单元格 2 9 3" xfId="46613" xr:uid="{00000000-0005-0000-0000-000015B60000}"/>
    <cellStyle name="检查单元格 2 9 3 2" xfId="46614" xr:uid="{00000000-0005-0000-0000-000016B60000}"/>
    <cellStyle name="检查单元格 3" xfId="46615" xr:uid="{00000000-0005-0000-0000-000017B60000}"/>
    <cellStyle name="检查单元格 3 2" xfId="46616" xr:uid="{00000000-0005-0000-0000-000018B60000}"/>
    <cellStyle name="检查单元格 3 2 2" xfId="46617" xr:uid="{00000000-0005-0000-0000-000019B60000}"/>
    <cellStyle name="检查单元格 3 2 2 2" xfId="46618" xr:uid="{00000000-0005-0000-0000-00001AB60000}"/>
    <cellStyle name="检查单元格 3 2 2 2 2" xfId="46619" xr:uid="{00000000-0005-0000-0000-00001BB60000}"/>
    <cellStyle name="检查单元格 3 2 2 2 3" xfId="46620" xr:uid="{00000000-0005-0000-0000-00001CB60000}"/>
    <cellStyle name="检查单元格 3 2 2 2 3 2" xfId="46621" xr:uid="{00000000-0005-0000-0000-00001DB60000}"/>
    <cellStyle name="检查单元格 3 2 2 2 3 2 2" xfId="46622" xr:uid="{00000000-0005-0000-0000-00001EB60000}"/>
    <cellStyle name="检查单元格 3 2 2 2 4" xfId="46623" xr:uid="{00000000-0005-0000-0000-00001FB60000}"/>
    <cellStyle name="检查单元格 3 2 2 2 4 2" xfId="46624" xr:uid="{00000000-0005-0000-0000-000020B60000}"/>
    <cellStyle name="检查单元格 3 2 2 3" xfId="46625" xr:uid="{00000000-0005-0000-0000-000021B60000}"/>
    <cellStyle name="检查单元格 3 2 2 3 2" xfId="46626" xr:uid="{00000000-0005-0000-0000-000022B60000}"/>
    <cellStyle name="检查单元格 3 2 2 3 2 2" xfId="46627" xr:uid="{00000000-0005-0000-0000-000023B60000}"/>
    <cellStyle name="检查单元格 3 2 2 3 2 2 2" xfId="46628" xr:uid="{00000000-0005-0000-0000-000024B60000}"/>
    <cellStyle name="检查单元格 3 2 2 3 3" xfId="46629" xr:uid="{00000000-0005-0000-0000-000025B60000}"/>
    <cellStyle name="检查单元格 3 2 2 3 3 2" xfId="46630" xr:uid="{00000000-0005-0000-0000-000026B60000}"/>
    <cellStyle name="检查单元格 3 2 2 4" xfId="46631" xr:uid="{00000000-0005-0000-0000-000027B60000}"/>
    <cellStyle name="检查单元格 3 2 2 5" xfId="46632" xr:uid="{00000000-0005-0000-0000-000028B60000}"/>
    <cellStyle name="检查单元格 3 2 2 6" xfId="46633" xr:uid="{00000000-0005-0000-0000-000029B60000}"/>
    <cellStyle name="检查单元格 3 2 3" xfId="46634" xr:uid="{00000000-0005-0000-0000-00002AB60000}"/>
    <cellStyle name="检查单元格 3 2 3 2" xfId="46635" xr:uid="{00000000-0005-0000-0000-00002BB60000}"/>
    <cellStyle name="检查单元格 3 2 3 3" xfId="46636" xr:uid="{00000000-0005-0000-0000-00002CB60000}"/>
    <cellStyle name="检查单元格 3 2 3 3 2" xfId="46637" xr:uid="{00000000-0005-0000-0000-00002DB60000}"/>
    <cellStyle name="检查单元格 3 2 3 3 2 2" xfId="46638" xr:uid="{00000000-0005-0000-0000-00002EB60000}"/>
    <cellStyle name="检查单元格 3 2 3 4" xfId="46639" xr:uid="{00000000-0005-0000-0000-00002FB60000}"/>
    <cellStyle name="检查单元格 3 2 3 4 2" xfId="46640" xr:uid="{00000000-0005-0000-0000-000030B60000}"/>
    <cellStyle name="检查单元格 3 2 4" xfId="46641" xr:uid="{00000000-0005-0000-0000-000031B60000}"/>
    <cellStyle name="检查单元格 3 2 4 2" xfId="46642" xr:uid="{00000000-0005-0000-0000-000032B60000}"/>
    <cellStyle name="检查单元格 3 2 4 2 2" xfId="46643" xr:uid="{00000000-0005-0000-0000-000033B60000}"/>
    <cellStyle name="检查单元格 3 2 4 2 2 2" xfId="46644" xr:uid="{00000000-0005-0000-0000-000034B60000}"/>
    <cellStyle name="检查单元格 3 2 4 3" xfId="46645" xr:uid="{00000000-0005-0000-0000-000035B60000}"/>
    <cellStyle name="检查单元格 3 2 4 3 2" xfId="46646" xr:uid="{00000000-0005-0000-0000-000036B60000}"/>
    <cellStyle name="检查单元格 3 2 5" xfId="46647" xr:uid="{00000000-0005-0000-0000-000037B60000}"/>
    <cellStyle name="检查单元格 3 2 6" xfId="46648" xr:uid="{00000000-0005-0000-0000-000038B60000}"/>
    <cellStyle name="检查单元格 3 2 7" xfId="46649" xr:uid="{00000000-0005-0000-0000-000039B60000}"/>
    <cellStyle name="检查单元格 3 3" xfId="46650" xr:uid="{00000000-0005-0000-0000-00003AB60000}"/>
    <cellStyle name="检查单元格 3 3 2" xfId="46651" xr:uid="{00000000-0005-0000-0000-00003BB60000}"/>
    <cellStyle name="检查单元格 3 3 2 2" xfId="46652" xr:uid="{00000000-0005-0000-0000-00003CB60000}"/>
    <cellStyle name="检查单元格 3 3 2 3" xfId="46653" xr:uid="{00000000-0005-0000-0000-00003DB60000}"/>
    <cellStyle name="检查单元格 3 3 2 3 2" xfId="46654" xr:uid="{00000000-0005-0000-0000-00003EB60000}"/>
    <cellStyle name="检查单元格 3 3 2 3 2 2" xfId="46655" xr:uid="{00000000-0005-0000-0000-00003FB60000}"/>
    <cellStyle name="检查单元格 3 3 2 4" xfId="46656" xr:uid="{00000000-0005-0000-0000-000040B60000}"/>
    <cellStyle name="检查单元格 3 3 2 4 2" xfId="46657" xr:uid="{00000000-0005-0000-0000-000041B60000}"/>
    <cellStyle name="检查单元格 3 3 3" xfId="46658" xr:uid="{00000000-0005-0000-0000-000042B60000}"/>
    <cellStyle name="检查单元格 3 3 3 2" xfId="46659" xr:uid="{00000000-0005-0000-0000-000043B60000}"/>
    <cellStyle name="检查单元格 3 3 3 2 2" xfId="46660" xr:uid="{00000000-0005-0000-0000-000044B60000}"/>
    <cellStyle name="检查单元格 3 3 3 2 2 2" xfId="46661" xr:uid="{00000000-0005-0000-0000-000045B60000}"/>
    <cellStyle name="检查单元格 3 3 3 3" xfId="46662" xr:uid="{00000000-0005-0000-0000-000046B60000}"/>
    <cellStyle name="检查单元格 3 3 3 3 2" xfId="46663" xr:uid="{00000000-0005-0000-0000-000047B60000}"/>
    <cellStyle name="检查单元格 3 3 4" xfId="46664" xr:uid="{00000000-0005-0000-0000-000048B60000}"/>
    <cellStyle name="检查单元格 3 3 5" xfId="46665" xr:uid="{00000000-0005-0000-0000-000049B60000}"/>
    <cellStyle name="检查单元格 3 3 6" xfId="46666" xr:uid="{00000000-0005-0000-0000-00004AB60000}"/>
    <cellStyle name="检查单元格 3 4" xfId="46667" xr:uid="{00000000-0005-0000-0000-00004BB60000}"/>
    <cellStyle name="检查单元格 3 4 2" xfId="46668" xr:uid="{00000000-0005-0000-0000-00004CB60000}"/>
    <cellStyle name="检查单元格 3 4 2 2" xfId="46669" xr:uid="{00000000-0005-0000-0000-00004DB60000}"/>
    <cellStyle name="检查单元格 3 4 2 3" xfId="46670" xr:uid="{00000000-0005-0000-0000-00004EB60000}"/>
    <cellStyle name="检查单元格 3 4 2 3 2" xfId="46671" xr:uid="{00000000-0005-0000-0000-00004FB60000}"/>
    <cellStyle name="检查单元格 3 4 2 3 2 2" xfId="46672" xr:uid="{00000000-0005-0000-0000-000050B60000}"/>
    <cellStyle name="检查单元格 3 4 2 4" xfId="46673" xr:uid="{00000000-0005-0000-0000-000051B60000}"/>
    <cellStyle name="检查单元格 3 4 2 4 2" xfId="46674" xr:uid="{00000000-0005-0000-0000-000052B60000}"/>
    <cellStyle name="检查单元格 3 4 3" xfId="46675" xr:uid="{00000000-0005-0000-0000-000053B60000}"/>
    <cellStyle name="检查单元格 3 4 4" xfId="46676" xr:uid="{00000000-0005-0000-0000-000054B60000}"/>
    <cellStyle name="检查单元格 3 4 5" xfId="46677" xr:uid="{00000000-0005-0000-0000-000055B60000}"/>
    <cellStyle name="检查单元格 3 4 6" xfId="46678" xr:uid="{00000000-0005-0000-0000-000056B60000}"/>
    <cellStyle name="检查单元格 3 5" xfId="46679" xr:uid="{00000000-0005-0000-0000-000057B60000}"/>
    <cellStyle name="检查单元格 3 5 2" xfId="46680" xr:uid="{00000000-0005-0000-0000-000058B60000}"/>
    <cellStyle name="检查单元格 3 5 2 2" xfId="46681" xr:uid="{00000000-0005-0000-0000-000059B60000}"/>
    <cellStyle name="检查单元格 3 5 2 2 2" xfId="46682" xr:uid="{00000000-0005-0000-0000-00005AB60000}"/>
    <cellStyle name="检查单元格 3 5 2 2 2 2" xfId="46683" xr:uid="{00000000-0005-0000-0000-00005BB60000}"/>
    <cellStyle name="检查单元格 3 5 2 3" xfId="46684" xr:uid="{00000000-0005-0000-0000-00005CB60000}"/>
    <cellStyle name="检查单元格 3 5 2 3 2" xfId="46685" xr:uid="{00000000-0005-0000-0000-00005DB60000}"/>
    <cellStyle name="检查单元格 3 5 3" xfId="46686" xr:uid="{00000000-0005-0000-0000-00005EB60000}"/>
    <cellStyle name="检查单元格 3 5 3 2" xfId="46687" xr:uid="{00000000-0005-0000-0000-00005FB60000}"/>
    <cellStyle name="检查单元格 3 5 3 2 2" xfId="46688" xr:uid="{00000000-0005-0000-0000-000060B60000}"/>
    <cellStyle name="检查单元格 3 5 4" xfId="46689" xr:uid="{00000000-0005-0000-0000-000061B60000}"/>
    <cellStyle name="检查单元格 3 5 4 2" xfId="46690" xr:uid="{00000000-0005-0000-0000-000062B60000}"/>
    <cellStyle name="检查单元格 3 6" xfId="46691" xr:uid="{00000000-0005-0000-0000-000063B60000}"/>
    <cellStyle name="检查单元格 3 6 2" xfId="46692" xr:uid="{00000000-0005-0000-0000-000064B60000}"/>
    <cellStyle name="检查单元格 3 6 2 2" xfId="46693" xr:uid="{00000000-0005-0000-0000-000065B60000}"/>
    <cellStyle name="检查单元格 3 6 2 2 2" xfId="46694" xr:uid="{00000000-0005-0000-0000-000066B60000}"/>
    <cellStyle name="检查单元格 3 6 3" xfId="46695" xr:uid="{00000000-0005-0000-0000-000067B60000}"/>
    <cellStyle name="检查单元格 3 6 3 2" xfId="46696" xr:uid="{00000000-0005-0000-0000-000068B60000}"/>
    <cellStyle name="检查单元格 3 7" xfId="46697" xr:uid="{00000000-0005-0000-0000-000069B60000}"/>
    <cellStyle name="检查单元格 3 8" xfId="46698" xr:uid="{00000000-0005-0000-0000-00006AB60000}"/>
    <cellStyle name="標準 2" xfId="46699" xr:uid="{00000000-0005-0000-0000-00006BB60000}"/>
    <cellStyle name="標準_2007AOP CAPEX WRC" xfId="46700" xr:uid="{00000000-0005-0000-0000-00006CB60000}"/>
    <cellStyle name="汇总 2" xfId="46701" xr:uid="{00000000-0005-0000-0000-00006DB60000}"/>
    <cellStyle name="汇总 2 10" xfId="46702" xr:uid="{00000000-0005-0000-0000-00006EB60000}"/>
    <cellStyle name="汇总 2 11" xfId="46703" xr:uid="{00000000-0005-0000-0000-00006FB60000}"/>
    <cellStyle name="汇总 2 2" xfId="46704" xr:uid="{00000000-0005-0000-0000-000070B60000}"/>
    <cellStyle name="汇总 2 2 10" xfId="46705" xr:uid="{00000000-0005-0000-0000-000071B60000}"/>
    <cellStyle name="汇总 2 2 11" xfId="46706" xr:uid="{00000000-0005-0000-0000-000072B60000}"/>
    <cellStyle name="汇总 2 2 2" xfId="46707" xr:uid="{00000000-0005-0000-0000-000073B60000}"/>
    <cellStyle name="汇总 2 2 2 2" xfId="46708" xr:uid="{00000000-0005-0000-0000-000074B60000}"/>
    <cellStyle name="汇总 2 2 2 2 2" xfId="46709" xr:uid="{00000000-0005-0000-0000-000075B60000}"/>
    <cellStyle name="汇总 2 2 2 2 2 2" xfId="46710" xr:uid="{00000000-0005-0000-0000-000076B60000}"/>
    <cellStyle name="汇总 2 2 2 2 2 3" xfId="46711" xr:uid="{00000000-0005-0000-0000-000077B60000}"/>
    <cellStyle name="汇总 2 2 2 2 2 3 2" xfId="46712" xr:uid="{00000000-0005-0000-0000-000078B60000}"/>
    <cellStyle name="汇总 2 2 2 2 2 3 2 2" xfId="46713" xr:uid="{00000000-0005-0000-0000-000079B60000}"/>
    <cellStyle name="汇总 2 2 2 2 2 4" xfId="46714" xr:uid="{00000000-0005-0000-0000-00007AB60000}"/>
    <cellStyle name="汇总 2 2 2 2 2 4 2" xfId="46715" xr:uid="{00000000-0005-0000-0000-00007BB60000}"/>
    <cellStyle name="汇总 2 2 2 2 3" xfId="46716" xr:uid="{00000000-0005-0000-0000-00007CB60000}"/>
    <cellStyle name="汇总 2 2 2 2 3 2" xfId="46717" xr:uid="{00000000-0005-0000-0000-00007DB60000}"/>
    <cellStyle name="汇总 2 2 2 2 3 2 2" xfId="46718" xr:uid="{00000000-0005-0000-0000-00007EB60000}"/>
    <cellStyle name="汇总 2 2 2 2 3 2 2 2" xfId="46719" xr:uid="{00000000-0005-0000-0000-00007FB60000}"/>
    <cellStyle name="汇总 2 2 2 2 3 3" xfId="46720" xr:uid="{00000000-0005-0000-0000-000080B60000}"/>
    <cellStyle name="汇总 2 2 2 2 3 3 2" xfId="46721" xr:uid="{00000000-0005-0000-0000-000081B60000}"/>
    <cellStyle name="汇总 2 2 2 2 4" xfId="46722" xr:uid="{00000000-0005-0000-0000-000082B60000}"/>
    <cellStyle name="汇总 2 2 2 2 5" xfId="46723" xr:uid="{00000000-0005-0000-0000-000083B60000}"/>
    <cellStyle name="汇总 2 2 2 2 6" xfId="46724" xr:uid="{00000000-0005-0000-0000-000084B60000}"/>
    <cellStyle name="汇总 2 2 2 3" xfId="46725" xr:uid="{00000000-0005-0000-0000-000085B60000}"/>
    <cellStyle name="汇总 2 2 2 3 2" xfId="46726" xr:uid="{00000000-0005-0000-0000-000086B60000}"/>
    <cellStyle name="汇总 2 2 2 3 3" xfId="46727" xr:uid="{00000000-0005-0000-0000-000087B60000}"/>
    <cellStyle name="汇总 2 2 2 3 3 2" xfId="46728" xr:uid="{00000000-0005-0000-0000-000088B60000}"/>
    <cellStyle name="汇总 2 2 2 3 3 2 2" xfId="46729" xr:uid="{00000000-0005-0000-0000-000089B60000}"/>
    <cellStyle name="汇总 2 2 2 3 4" xfId="46730" xr:uid="{00000000-0005-0000-0000-00008AB60000}"/>
    <cellStyle name="汇总 2 2 2 3 4 2" xfId="46731" xr:uid="{00000000-0005-0000-0000-00008BB60000}"/>
    <cellStyle name="汇总 2 2 2 4" xfId="46732" xr:uid="{00000000-0005-0000-0000-00008CB60000}"/>
    <cellStyle name="汇总 2 2 2 4 2" xfId="46733" xr:uid="{00000000-0005-0000-0000-00008DB60000}"/>
    <cellStyle name="汇总 2 2 2 4 2 2" xfId="46734" xr:uid="{00000000-0005-0000-0000-00008EB60000}"/>
    <cellStyle name="汇总 2 2 2 4 2 2 2" xfId="46735" xr:uid="{00000000-0005-0000-0000-00008FB60000}"/>
    <cellStyle name="汇总 2 2 2 4 3" xfId="46736" xr:uid="{00000000-0005-0000-0000-000090B60000}"/>
    <cellStyle name="汇总 2 2 2 4 3 2" xfId="46737" xr:uid="{00000000-0005-0000-0000-000091B60000}"/>
    <cellStyle name="汇总 2 2 2 5" xfId="46738" xr:uid="{00000000-0005-0000-0000-000092B60000}"/>
    <cellStyle name="汇总 2 2 2 6" xfId="46739" xr:uid="{00000000-0005-0000-0000-000093B60000}"/>
    <cellStyle name="汇总 2 2 2 7" xfId="46740" xr:uid="{00000000-0005-0000-0000-000094B60000}"/>
    <cellStyle name="汇总 2 2 3" xfId="46741" xr:uid="{00000000-0005-0000-0000-000095B60000}"/>
    <cellStyle name="汇总 2 2 3 2" xfId="46742" xr:uid="{00000000-0005-0000-0000-000096B60000}"/>
    <cellStyle name="汇总 2 2 3 2 2" xfId="46743" xr:uid="{00000000-0005-0000-0000-000097B60000}"/>
    <cellStyle name="汇总 2 2 3 2 3" xfId="46744" xr:uid="{00000000-0005-0000-0000-000098B60000}"/>
    <cellStyle name="汇总 2 2 3 2 3 2" xfId="46745" xr:uid="{00000000-0005-0000-0000-000099B60000}"/>
    <cellStyle name="汇总 2 2 3 2 3 2 2" xfId="46746" xr:uid="{00000000-0005-0000-0000-00009AB60000}"/>
    <cellStyle name="汇总 2 2 3 2 4" xfId="46747" xr:uid="{00000000-0005-0000-0000-00009BB60000}"/>
    <cellStyle name="汇总 2 2 3 2 4 2" xfId="46748" xr:uid="{00000000-0005-0000-0000-00009CB60000}"/>
    <cellStyle name="汇总 2 2 3 3" xfId="46749" xr:uid="{00000000-0005-0000-0000-00009DB60000}"/>
    <cellStyle name="汇总 2 2 3 3 2" xfId="46750" xr:uid="{00000000-0005-0000-0000-00009EB60000}"/>
    <cellStyle name="汇总 2 2 3 3 2 2" xfId="46751" xr:uid="{00000000-0005-0000-0000-00009FB60000}"/>
    <cellStyle name="汇总 2 2 3 3 2 2 2" xfId="46752" xr:uid="{00000000-0005-0000-0000-0000A0B60000}"/>
    <cellStyle name="汇总 2 2 3 3 3" xfId="46753" xr:uid="{00000000-0005-0000-0000-0000A1B60000}"/>
    <cellStyle name="汇总 2 2 3 3 3 2" xfId="46754" xr:uid="{00000000-0005-0000-0000-0000A2B60000}"/>
    <cellStyle name="汇总 2 2 3 4" xfId="46755" xr:uid="{00000000-0005-0000-0000-0000A3B60000}"/>
    <cellStyle name="汇总 2 2 3 5" xfId="46756" xr:uid="{00000000-0005-0000-0000-0000A4B60000}"/>
    <cellStyle name="汇总 2 2 3 6" xfId="46757" xr:uid="{00000000-0005-0000-0000-0000A5B60000}"/>
    <cellStyle name="汇总 2 2 4" xfId="46758" xr:uid="{00000000-0005-0000-0000-0000A6B60000}"/>
    <cellStyle name="汇总 2 2 4 2" xfId="46759" xr:uid="{00000000-0005-0000-0000-0000A7B60000}"/>
    <cellStyle name="汇总 2 2 4 2 2" xfId="46760" xr:uid="{00000000-0005-0000-0000-0000A8B60000}"/>
    <cellStyle name="汇总 2 2 4 2 3" xfId="46761" xr:uid="{00000000-0005-0000-0000-0000A9B60000}"/>
    <cellStyle name="汇总 2 2 4 2 3 2" xfId="46762" xr:uid="{00000000-0005-0000-0000-0000AAB60000}"/>
    <cellStyle name="汇总 2 2 4 2 3 2 2" xfId="46763" xr:uid="{00000000-0005-0000-0000-0000ABB60000}"/>
    <cellStyle name="汇总 2 2 4 2 4" xfId="46764" xr:uid="{00000000-0005-0000-0000-0000ACB60000}"/>
    <cellStyle name="汇总 2 2 4 2 4 2" xfId="46765" xr:uid="{00000000-0005-0000-0000-0000ADB60000}"/>
    <cellStyle name="汇总 2 2 4 3" xfId="46766" xr:uid="{00000000-0005-0000-0000-0000AEB60000}"/>
    <cellStyle name="汇总 2 2 4 4" xfId="46767" xr:uid="{00000000-0005-0000-0000-0000AFB60000}"/>
    <cellStyle name="汇总 2 2 4 5" xfId="46768" xr:uid="{00000000-0005-0000-0000-0000B0B60000}"/>
    <cellStyle name="汇总 2 2 4 6" xfId="46769" xr:uid="{00000000-0005-0000-0000-0000B1B60000}"/>
    <cellStyle name="汇总 2 2 5" xfId="46770" xr:uid="{00000000-0005-0000-0000-0000B2B60000}"/>
    <cellStyle name="汇总 2 2 5 2" xfId="46771" xr:uid="{00000000-0005-0000-0000-0000B3B60000}"/>
    <cellStyle name="汇总 2 2 5 2 2" xfId="46772" xr:uid="{00000000-0005-0000-0000-0000B4B60000}"/>
    <cellStyle name="汇总 2 2 5 2 2 2" xfId="46773" xr:uid="{00000000-0005-0000-0000-0000B5B60000}"/>
    <cellStyle name="汇总 2 2 5 2 2 2 2" xfId="46774" xr:uid="{00000000-0005-0000-0000-0000B6B60000}"/>
    <cellStyle name="汇总 2 2 5 2 3" xfId="46775" xr:uid="{00000000-0005-0000-0000-0000B7B60000}"/>
    <cellStyle name="汇总 2 2 5 2 3 2" xfId="46776" xr:uid="{00000000-0005-0000-0000-0000B8B60000}"/>
    <cellStyle name="汇总 2 2 5 3" xfId="46777" xr:uid="{00000000-0005-0000-0000-0000B9B60000}"/>
    <cellStyle name="汇总 2 2 5 3 2" xfId="46778" xr:uid="{00000000-0005-0000-0000-0000BAB60000}"/>
    <cellStyle name="汇总 2 2 5 3 2 2" xfId="46779" xr:uid="{00000000-0005-0000-0000-0000BBB60000}"/>
    <cellStyle name="汇总 2 2 5 4" xfId="46780" xr:uid="{00000000-0005-0000-0000-0000BCB60000}"/>
    <cellStyle name="汇总 2 2 5 4 2" xfId="46781" xr:uid="{00000000-0005-0000-0000-0000BDB60000}"/>
    <cellStyle name="汇总 2 2 6" xfId="46782" xr:uid="{00000000-0005-0000-0000-0000BEB60000}"/>
    <cellStyle name="汇总 2 2 6 2" xfId="46783" xr:uid="{00000000-0005-0000-0000-0000BFB60000}"/>
    <cellStyle name="汇总 2 2 6 2 2" xfId="46784" xr:uid="{00000000-0005-0000-0000-0000C0B60000}"/>
    <cellStyle name="汇总 2 2 6 2 2 2" xfId="46785" xr:uid="{00000000-0005-0000-0000-0000C1B60000}"/>
    <cellStyle name="汇总 2 2 6 2 2 2 2" xfId="46786" xr:uid="{00000000-0005-0000-0000-0000C2B60000}"/>
    <cellStyle name="汇总 2 2 6 2 3" xfId="46787" xr:uid="{00000000-0005-0000-0000-0000C3B60000}"/>
    <cellStyle name="汇总 2 2 6 2 3 2" xfId="46788" xr:uid="{00000000-0005-0000-0000-0000C4B60000}"/>
    <cellStyle name="汇总 2 2 6 3" xfId="46789" xr:uid="{00000000-0005-0000-0000-0000C5B60000}"/>
    <cellStyle name="汇总 2 2 6 3 2" xfId="46790" xr:uid="{00000000-0005-0000-0000-0000C6B60000}"/>
    <cellStyle name="汇总 2 2 6 3 2 2" xfId="46791" xr:uid="{00000000-0005-0000-0000-0000C7B60000}"/>
    <cellStyle name="汇总 2 2 6 4" xfId="46792" xr:uid="{00000000-0005-0000-0000-0000C8B60000}"/>
    <cellStyle name="汇总 2 2 6 4 2" xfId="46793" xr:uid="{00000000-0005-0000-0000-0000C9B60000}"/>
    <cellStyle name="汇总 2 2 7" xfId="46794" xr:uid="{00000000-0005-0000-0000-0000CAB60000}"/>
    <cellStyle name="汇总 2 2 7 2" xfId="46795" xr:uid="{00000000-0005-0000-0000-0000CBB60000}"/>
    <cellStyle name="汇总 2 2 7 2 2" xfId="46796" xr:uid="{00000000-0005-0000-0000-0000CCB60000}"/>
    <cellStyle name="汇总 2 2 7 2 2 2" xfId="46797" xr:uid="{00000000-0005-0000-0000-0000CDB60000}"/>
    <cellStyle name="汇总 2 2 7 2 2 2 2" xfId="46798" xr:uid="{00000000-0005-0000-0000-0000CEB60000}"/>
    <cellStyle name="汇总 2 2 7 2 3" xfId="46799" xr:uid="{00000000-0005-0000-0000-0000CFB60000}"/>
    <cellStyle name="汇总 2 2 7 2 3 2" xfId="46800" xr:uid="{00000000-0005-0000-0000-0000D0B60000}"/>
    <cellStyle name="汇总 2 2 7 3" xfId="46801" xr:uid="{00000000-0005-0000-0000-0000D1B60000}"/>
    <cellStyle name="汇总 2 2 7 3 2" xfId="46802" xr:uid="{00000000-0005-0000-0000-0000D2B60000}"/>
    <cellStyle name="汇总 2 2 7 3 2 2" xfId="46803" xr:uid="{00000000-0005-0000-0000-0000D3B60000}"/>
    <cellStyle name="汇总 2 2 7 4" xfId="46804" xr:uid="{00000000-0005-0000-0000-0000D4B60000}"/>
    <cellStyle name="汇总 2 2 7 4 2" xfId="46805" xr:uid="{00000000-0005-0000-0000-0000D5B60000}"/>
    <cellStyle name="汇总 2 2 8" xfId="46806" xr:uid="{00000000-0005-0000-0000-0000D6B60000}"/>
    <cellStyle name="汇总 2 2 8 2" xfId="46807" xr:uid="{00000000-0005-0000-0000-0000D7B60000}"/>
    <cellStyle name="汇总 2 2 8 2 2" xfId="46808" xr:uid="{00000000-0005-0000-0000-0000D8B60000}"/>
    <cellStyle name="汇总 2 2 8 2 2 2" xfId="46809" xr:uid="{00000000-0005-0000-0000-0000D9B60000}"/>
    <cellStyle name="汇总 2 2 8 3" xfId="46810" xr:uid="{00000000-0005-0000-0000-0000DAB60000}"/>
    <cellStyle name="汇总 2 2 8 3 2" xfId="46811" xr:uid="{00000000-0005-0000-0000-0000DBB60000}"/>
    <cellStyle name="汇总 2 2 9" xfId="46812" xr:uid="{00000000-0005-0000-0000-0000DCB60000}"/>
    <cellStyle name="汇总 2 2 9 2" xfId="46813" xr:uid="{00000000-0005-0000-0000-0000DDB60000}"/>
    <cellStyle name="汇总 2 2 9 2 2" xfId="46814" xr:uid="{00000000-0005-0000-0000-0000DEB60000}"/>
    <cellStyle name="汇总 2 2 9 2 2 2" xfId="46815" xr:uid="{00000000-0005-0000-0000-0000DFB60000}"/>
    <cellStyle name="汇总 2 2 9 3" xfId="46816" xr:uid="{00000000-0005-0000-0000-0000E0B60000}"/>
    <cellStyle name="汇总 2 2 9 3 2" xfId="46817" xr:uid="{00000000-0005-0000-0000-0000E1B60000}"/>
    <cellStyle name="汇总 2 3" xfId="46818" xr:uid="{00000000-0005-0000-0000-0000E2B60000}"/>
    <cellStyle name="汇总 2 3 2" xfId="46819" xr:uid="{00000000-0005-0000-0000-0000E3B60000}"/>
    <cellStyle name="汇总 2 3 2 2" xfId="46820" xr:uid="{00000000-0005-0000-0000-0000E4B60000}"/>
    <cellStyle name="汇总 2 3 2 2 2" xfId="46821" xr:uid="{00000000-0005-0000-0000-0000E5B60000}"/>
    <cellStyle name="汇总 2 3 2 2 2 2" xfId="46822" xr:uid="{00000000-0005-0000-0000-0000E6B60000}"/>
    <cellStyle name="汇总 2 3 2 2 2 3" xfId="46823" xr:uid="{00000000-0005-0000-0000-0000E7B60000}"/>
    <cellStyle name="汇总 2 3 2 2 2 3 2" xfId="46824" xr:uid="{00000000-0005-0000-0000-0000E8B60000}"/>
    <cellStyle name="汇总 2 3 2 2 2 3 2 2" xfId="46825" xr:uid="{00000000-0005-0000-0000-0000E9B60000}"/>
    <cellStyle name="汇总 2 3 2 2 2 4" xfId="46826" xr:uid="{00000000-0005-0000-0000-0000EAB60000}"/>
    <cellStyle name="汇总 2 3 2 2 2 4 2" xfId="46827" xr:uid="{00000000-0005-0000-0000-0000EBB60000}"/>
    <cellStyle name="汇总 2 3 2 2 3" xfId="46828" xr:uid="{00000000-0005-0000-0000-0000ECB60000}"/>
    <cellStyle name="汇总 2 3 2 2 3 2" xfId="46829" xr:uid="{00000000-0005-0000-0000-0000EDB60000}"/>
    <cellStyle name="汇总 2 3 2 2 3 2 2" xfId="46830" xr:uid="{00000000-0005-0000-0000-0000EEB60000}"/>
    <cellStyle name="汇总 2 3 2 2 3 2 2 2" xfId="46831" xr:uid="{00000000-0005-0000-0000-0000EFB60000}"/>
    <cellStyle name="汇总 2 3 2 2 3 3" xfId="46832" xr:uid="{00000000-0005-0000-0000-0000F0B60000}"/>
    <cellStyle name="汇总 2 3 2 2 3 3 2" xfId="46833" xr:uid="{00000000-0005-0000-0000-0000F1B60000}"/>
    <cellStyle name="汇总 2 3 2 2 4" xfId="46834" xr:uid="{00000000-0005-0000-0000-0000F2B60000}"/>
    <cellStyle name="汇总 2 3 2 2 5" xfId="46835" xr:uid="{00000000-0005-0000-0000-0000F3B60000}"/>
    <cellStyle name="汇总 2 3 2 2 6" xfId="46836" xr:uid="{00000000-0005-0000-0000-0000F4B60000}"/>
    <cellStyle name="汇总 2 3 2 3" xfId="46837" xr:uid="{00000000-0005-0000-0000-0000F5B60000}"/>
    <cellStyle name="汇总 2 3 2 3 2" xfId="46838" xr:uid="{00000000-0005-0000-0000-0000F6B60000}"/>
    <cellStyle name="汇总 2 3 2 3 3" xfId="46839" xr:uid="{00000000-0005-0000-0000-0000F7B60000}"/>
    <cellStyle name="汇总 2 3 2 3 3 2" xfId="46840" xr:uid="{00000000-0005-0000-0000-0000F8B60000}"/>
    <cellStyle name="汇总 2 3 2 3 3 2 2" xfId="46841" xr:uid="{00000000-0005-0000-0000-0000F9B60000}"/>
    <cellStyle name="汇总 2 3 2 3 4" xfId="46842" xr:uid="{00000000-0005-0000-0000-0000FAB60000}"/>
    <cellStyle name="汇总 2 3 2 3 4 2" xfId="46843" xr:uid="{00000000-0005-0000-0000-0000FBB60000}"/>
    <cellStyle name="汇总 2 3 2 4" xfId="46844" xr:uid="{00000000-0005-0000-0000-0000FCB60000}"/>
    <cellStyle name="汇总 2 3 2 4 2" xfId="46845" xr:uid="{00000000-0005-0000-0000-0000FDB60000}"/>
    <cellStyle name="汇总 2 3 2 4 2 2" xfId="46846" xr:uid="{00000000-0005-0000-0000-0000FEB60000}"/>
    <cellStyle name="汇总 2 3 2 4 2 2 2" xfId="46847" xr:uid="{00000000-0005-0000-0000-0000FFB60000}"/>
    <cellStyle name="汇总 2 3 2 4 3" xfId="46848" xr:uid="{00000000-0005-0000-0000-000000B70000}"/>
    <cellStyle name="汇总 2 3 2 4 3 2" xfId="46849" xr:uid="{00000000-0005-0000-0000-000001B70000}"/>
    <cellStyle name="汇总 2 3 2 5" xfId="46850" xr:uid="{00000000-0005-0000-0000-000002B70000}"/>
    <cellStyle name="汇总 2 3 2 6" xfId="46851" xr:uid="{00000000-0005-0000-0000-000003B70000}"/>
    <cellStyle name="汇总 2 3 2 7" xfId="46852" xr:uid="{00000000-0005-0000-0000-000004B70000}"/>
    <cellStyle name="汇总 2 3 3" xfId="46853" xr:uid="{00000000-0005-0000-0000-000005B70000}"/>
    <cellStyle name="汇总 2 3 3 2" xfId="46854" xr:uid="{00000000-0005-0000-0000-000006B70000}"/>
    <cellStyle name="汇总 2 3 3 2 2" xfId="46855" xr:uid="{00000000-0005-0000-0000-000007B70000}"/>
    <cellStyle name="汇总 2 3 3 2 3" xfId="46856" xr:uid="{00000000-0005-0000-0000-000008B70000}"/>
    <cellStyle name="汇总 2 3 3 2 3 2" xfId="46857" xr:uid="{00000000-0005-0000-0000-000009B70000}"/>
    <cellStyle name="汇总 2 3 3 2 3 2 2" xfId="46858" xr:uid="{00000000-0005-0000-0000-00000AB70000}"/>
    <cellStyle name="汇总 2 3 3 2 4" xfId="46859" xr:uid="{00000000-0005-0000-0000-00000BB70000}"/>
    <cellStyle name="汇总 2 3 3 2 4 2" xfId="46860" xr:uid="{00000000-0005-0000-0000-00000CB70000}"/>
    <cellStyle name="汇总 2 3 3 3" xfId="46861" xr:uid="{00000000-0005-0000-0000-00000DB70000}"/>
    <cellStyle name="汇总 2 3 3 3 2" xfId="46862" xr:uid="{00000000-0005-0000-0000-00000EB70000}"/>
    <cellStyle name="汇总 2 3 3 3 2 2" xfId="46863" xr:uid="{00000000-0005-0000-0000-00000FB70000}"/>
    <cellStyle name="汇总 2 3 3 3 2 2 2" xfId="46864" xr:uid="{00000000-0005-0000-0000-000010B70000}"/>
    <cellStyle name="汇总 2 3 3 3 3" xfId="46865" xr:uid="{00000000-0005-0000-0000-000011B70000}"/>
    <cellStyle name="汇总 2 3 3 3 3 2" xfId="46866" xr:uid="{00000000-0005-0000-0000-000012B70000}"/>
    <cellStyle name="汇总 2 3 3 4" xfId="46867" xr:uid="{00000000-0005-0000-0000-000013B70000}"/>
    <cellStyle name="汇总 2 3 3 5" xfId="46868" xr:uid="{00000000-0005-0000-0000-000014B70000}"/>
    <cellStyle name="汇总 2 3 3 6" xfId="46869" xr:uid="{00000000-0005-0000-0000-000015B70000}"/>
    <cellStyle name="汇总 2 3 4" xfId="46870" xr:uid="{00000000-0005-0000-0000-000016B70000}"/>
    <cellStyle name="汇总 2 3 4 2" xfId="46871" xr:uid="{00000000-0005-0000-0000-000017B70000}"/>
    <cellStyle name="汇总 2 3 4 2 2" xfId="46872" xr:uid="{00000000-0005-0000-0000-000018B70000}"/>
    <cellStyle name="汇总 2 3 4 2 3" xfId="46873" xr:uid="{00000000-0005-0000-0000-000019B70000}"/>
    <cellStyle name="汇总 2 3 4 2 3 2" xfId="46874" xr:uid="{00000000-0005-0000-0000-00001AB70000}"/>
    <cellStyle name="汇总 2 3 4 2 3 2 2" xfId="46875" xr:uid="{00000000-0005-0000-0000-00001BB70000}"/>
    <cellStyle name="汇总 2 3 4 2 4" xfId="46876" xr:uid="{00000000-0005-0000-0000-00001CB70000}"/>
    <cellStyle name="汇总 2 3 4 2 4 2" xfId="46877" xr:uid="{00000000-0005-0000-0000-00001DB70000}"/>
    <cellStyle name="汇总 2 3 4 3" xfId="46878" xr:uid="{00000000-0005-0000-0000-00001EB70000}"/>
    <cellStyle name="汇总 2 3 4 4" xfId="46879" xr:uid="{00000000-0005-0000-0000-00001FB70000}"/>
    <cellStyle name="汇总 2 3 4 5" xfId="46880" xr:uid="{00000000-0005-0000-0000-000020B70000}"/>
    <cellStyle name="汇总 2 3 4 6" xfId="46881" xr:uid="{00000000-0005-0000-0000-000021B70000}"/>
    <cellStyle name="汇总 2 3 5" xfId="46882" xr:uid="{00000000-0005-0000-0000-000022B70000}"/>
    <cellStyle name="汇总 2 3 5 2" xfId="46883" xr:uid="{00000000-0005-0000-0000-000023B70000}"/>
    <cellStyle name="汇总 2 3 5 2 2" xfId="46884" xr:uid="{00000000-0005-0000-0000-000024B70000}"/>
    <cellStyle name="汇总 2 3 5 2 2 2" xfId="46885" xr:uid="{00000000-0005-0000-0000-000025B70000}"/>
    <cellStyle name="汇总 2 3 5 2 2 2 2" xfId="46886" xr:uid="{00000000-0005-0000-0000-000026B70000}"/>
    <cellStyle name="汇总 2 3 5 2 3" xfId="46887" xr:uid="{00000000-0005-0000-0000-000027B70000}"/>
    <cellStyle name="汇总 2 3 5 2 3 2" xfId="46888" xr:uid="{00000000-0005-0000-0000-000028B70000}"/>
    <cellStyle name="汇总 2 3 5 3" xfId="46889" xr:uid="{00000000-0005-0000-0000-000029B70000}"/>
    <cellStyle name="汇总 2 3 5 3 2" xfId="46890" xr:uid="{00000000-0005-0000-0000-00002AB70000}"/>
    <cellStyle name="汇总 2 3 5 3 2 2" xfId="46891" xr:uid="{00000000-0005-0000-0000-00002BB70000}"/>
    <cellStyle name="汇总 2 3 5 4" xfId="46892" xr:uid="{00000000-0005-0000-0000-00002CB70000}"/>
    <cellStyle name="汇总 2 3 5 4 2" xfId="46893" xr:uid="{00000000-0005-0000-0000-00002DB70000}"/>
    <cellStyle name="汇总 2 3 6" xfId="46894" xr:uid="{00000000-0005-0000-0000-00002EB70000}"/>
    <cellStyle name="汇总 2 3 6 2" xfId="46895" xr:uid="{00000000-0005-0000-0000-00002FB70000}"/>
    <cellStyle name="汇总 2 3 6 2 2" xfId="46896" xr:uid="{00000000-0005-0000-0000-000030B70000}"/>
    <cellStyle name="汇总 2 3 6 2 2 2" xfId="46897" xr:uid="{00000000-0005-0000-0000-000031B70000}"/>
    <cellStyle name="汇总 2 3 6 3" xfId="46898" xr:uid="{00000000-0005-0000-0000-000032B70000}"/>
    <cellStyle name="汇总 2 3 6 3 2" xfId="46899" xr:uid="{00000000-0005-0000-0000-000033B70000}"/>
    <cellStyle name="汇总 2 3 7" xfId="46900" xr:uid="{00000000-0005-0000-0000-000034B70000}"/>
    <cellStyle name="汇总 2 3 7 2" xfId="46901" xr:uid="{00000000-0005-0000-0000-000035B70000}"/>
    <cellStyle name="汇总 2 3 7 2 2" xfId="46902" xr:uid="{00000000-0005-0000-0000-000036B70000}"/>
    <cellStyle name="汇总 2 3 7 2 2 2" xfId="46903" xr:uid="{00000000-0005-0000-0000-000037B70000}"/>
    <cellStyle name="汇总 2 3 7 3" xfId="46904" xr:uid="{00000000-0005-0000-0000-000038B70000}"/>
    <cellStyle name="汇总 2 3 7 3 2" xfId="46905" xr:uid="{00000000-0005-0000-0000-000039B70000}"/>
    <cellStyle name="汇总 2 3 8" xfId="46906" xr:uid="{00000000-0005-0000-0000-00003AB70000}"/>
    <cellStyle name="汇总 2 3 9" xfId="46907" xr:uid="{00000000-0005-0000-0000-00003BB70000}"/>
    <cellStyle name="汇总 2 4" xfId="46908" xr:uid="{00000000-0005-0000-0000-00003CB70000}"/>
    <cellStyle name="汇总 2 4 2" xfId="46909" xr:uid="{00000000-0005-0000-0000-00003DB70000}"/>
    <cellStyle name="汇总 2 4 2 2" xfId="46910" xr:uid="{00000000-0005-0000-0000-00003EB70000}"/>
    <cellStyle name="汇总 2 4 2 3" xfId="46911" xr:uid="{00000000-0005-0000-0000-00003FB70000}"/>
    <cellStyle name="汇总 2 4 2 3 2" xfId="46912" xr:uid="{00000000-0005-0000-0000-000040B70000}"/>
    <cellStyle name="汇总 2 4 2 3 2 2" xfId="46913" xr:uid="{00000000-0005-0000-0000-000041B70000}"/>
    <cellStyle name="汇总 2 4 2 4" xfId="46914" xr:uid="{00000000-0005-0000-0000-000042B70000}"/>
    <cellStyle name="汇总 2 4 2 4 2" xfId="46915" xr:uid="{00000000-0005-0000-0000-000043B70000}"/>
    <cellStyle name="汇总 2 4 3" xfId="46916" xr:uid="{00000000-0005-0000-0000-000044B70000}"/>
    <cellStyle name="汇总 2 4 3 2" xfId="46917" xr:uid="{00000000-0005-0000-0000-000045B70000}"/>
    <cellStyle name="汇总 2 4 3 2 2" xfId="46918" xr:uid="{00000000-0005-0000-0000-000046B70000}"/>
    <cellStyle name="汇总 2 4 3 2 2 2" xfId="46919" xr:uid="{00000000-0005-0000-0000-000047B70000}"/>
    <cellStyle name="汇总 2 4 3 3" xfId="46920" xr:uid="{00000000-0005-0000-0000-000048B70000}"/>
    <cellStyle name="汇总 2 4 3 3 2" xfId="46921" xr:uid="{00000000-0005-0000-0000-000049B70000}"/>
    <cellStyle name="汇总 2 4 4" xfId="46922" xr:uid="{00000000-0005-0000-0000-00004AB70000}"/>
    <cellStyle name="汇总 2 4 5" xfId="46923" xr:uid="{00000000-0005-0000-0000-00004BB70000}"/>
    <cellStyle name="汇总 2 4 6" xfId="46924" xr:uid="{00000000-0005-0000-0000-00004CB70000}"/>
    <cellStyle name="汇总 2 5" xfId="46925" xr:uid="{00000000-0005-0000-0000-00004DB70000}"/>
    <cellStyle name="汇总 2 5 2" xfId="46926" xr:uid="{00000000-0005-0000-0000-00004EB70000}"/>
    <cellStyle name="汇总 2 5 2 2" xfId="46927" xr:uid="{00000000-0005-0000-0000-00004FB70000}"/>
    <cellStyle name="汇总 2 5 2 3" xfId="46928" xr:uid="{00000000-0005-0000-0000-000050B70000}"/>
    <cellStyle name="汇总 2 5 2 3 2" xfId="46929" xr:uid="{00000000-0005-0000-0000-000051B70000}"/>
    <cellStyle name="汇总 2 5 2 3 2 2" xfId="46930" xr:uid="{00000000-0005-0000-0000-000052B70000}"/>
    <cellStyle name="汇总 2 5 2 4" xfId="46931" xr:uid="{00000000-0005-0000-0000-000053B70000}"/>
    <cellStyle name="汇总 2 5 2 4 2" xfId="46932" xr:uid="{00000000-0005-0000-0000-000054B70000}"/>
    <cellStyle name="汇总 2 5 3" xfId="46933" xr:uid="{00000000-0005-0000-0000-000055B70000}"/>
    <cellStyle name="汇总 2 5 4" xfId="46934" xr:uid="{00000000-0005-0000-0000-000056B70000}"/>
    <cellStyle name="汇总 2 5 5" xfId="46935" xr:uid="{00000000-0005-0000-0000-000057B70000}"/>
    <cellStyle name="汇总 2 5 6" xfId="46936" xr:uid="{00000000-0005-0000-0000-000058B70000}"/>
    <cellStyle name="汇总 2 6" xfId="46937" xr:uid="{00000000-0005-0000-0000-000059B70000}"/>
    <cellStyle name="汇总 2 6 2" xfId="46938" xr:uid="{00000000-0005-0000-0000-00005AB70000}"/>
    <cellStyle name="汇总 2 6 2 2" xfId="46939" xr:uid="{00000000-0005-0000-0000-00005BB70000}"/>
    <cellStyle name="汇总 2 6 2 2 2" xfId="46940" xr:uid="{00000000-0005-0000-0000-00005CB70000}"/>
    <cellStyle name="汇总 2 6 2 2 2 2" xfId="46941" xr:uid="{00000000-0005-0000-0000-00005DB70000}"/>
    <cellStyle name="汇总 2 6 2 3" xfId="46942" xr:uid="{00000000-0005-0000-0000-00005EB70000}"/>
    <cellStyle name="汇总 2 6 2 3 2" xfId="46943" xr:uid="{00000000-0005-0000-0000-00005FB70000}"/>
    <cellStyle name="汇总 2 6 3" xfId="46944" xr:uid="{00000000-0005-0000-0000-000060B70000}"/>
    <cellStyle name="汇总 2 6 3 2" xfId="46945" xr:uid="{00000000-0005-0000-0000-000061B70000}"/>
    <cellStyle name="汇总 2 6 3 2 2" xfId="46946" xr:uid="{00000000-0005-0000-0000-000062B70000}"/>
    <cellStyle name="汇总 2 6 4" xfId="46947" xr:uid="{00000000-0005-0000-0000-000063B70000}"/>
    <cellStyle name="汇总 2 6 4 2" xfId="46948" xr:uid="{00000000-0005-0000-0000-000064B70000}"/>
    <cellStyle name="汇总 2 7" xfId="46949" xr:uid="{00000000-0005-0000-0000-000065B70000}"/>
    <cellStyle name="汇总 2 7 2" xfId="46950" xr:uid="{00000000-0005-0000-0000-000066B70000}"/>
    <cellStyle name="汇总 2 7 2 2" xfId="46951" xr:uid="{00000000-0005-0000-0000-000067B70000}"/>
    <cellStyle name="汇总 2 7 2 2 2" xfId="46952" xr:uid="{00000000-0005-0000-0000-000068B70000}"/>
    <cellStyle name="汇总 2 7 2 2 2 2" xfId="46953" xr:uid="{00000000-0005-0000-0000-000069B70000}"/>
    <cellStyle name="汇总 2 7 2 3" xfId="46954" xr:uid="{00000000-0005-0000-0000-00006AB70000}"/>
    <cellStyle name="汇总 2 7 2 3 2" xfId="46955" xr:uid="{00000000-0005-0000-0000-00006BB70000}"/>
    <cellStyle name="汇总 2 7 3" xfId="46956" xr:uid="{00000000-0005-0000-0000-00006CB70000}"/>
    <cellStyle name="汇总 2 7 3 2" xfId="46957" xr:uid="{00000000-0005-0000-0000-00006DB70000}"/>
    <cellStyle name="汇总 2 7 3 2 2" xfId="46958" xr:uid="{00000000-0005-0000-0000-00006EB70000}"/>
    <cellStyle name="汇总 2 7 4" xfId="46959" xr:uid="{00000000-0005-0000-0000-00006FB70000}"/>
    <cellStyle name="汇总 2 7 4 2" xfId="46960" xr:uid="{00000000-0005-0000-0000-000070B70000}"/>
    <cellStyle name="汇总 2 8" xfId="46961" xr:uid="{00000000-0005-0000-0000-000071B70000}"/>
    <cellStyle name="汇总 2 8 2" xfId="46962" xr:uid="{00000000-0005-0000-0000-000072B70000}"/>
    <cellStyle name="汇总 2 8 2 2" xfId="46963" xr:uid="{00000000-0005-0000-0000-000073B70000}"/>
    <cellStyle name="汇总 2 8 2 2 2" xfId="46964" xr:uid="{00000000-0005-0000-0000-000074B70000}"/>
    <cellStyle name="汇总 2 8 2 2 2 2" xfId="46965" xr:uid="{00000000-0005-0000-0000-000075B70000}"/>
    <cellStyle name="汇总 2 8 2 3" xfId="46966" xr:uid="{00000000-0005-0000-0000-000076B70000}"/>
    <cellStyle name="汇总 2 8 2 3 2" xfId="46967" xr:uid="{00000000-0005-0000-0000-000077B70000}"/>
    <cellStyle name="汇总 2 8 3" xfId="46968" xr:uid="{00000000-0005-0000-0000-000078B70000}"/>
    <cellStyle name="汇总 2 8 3 2" xfId="46969" xr:uid="{00000000-0005-0000-0000-000079B70000}"/>
    <cellStyle name="汇总 2 8 3 2 2" xfId="46970" xr:uid="{00000000-0005-0000-0000-00007AB70000}"/>
    <cellStyle name="汇总 2 8 4" xfId="46971" xr:uid="{00000000-0005-0000-0000-00007BB70000}"/>
    <cellStyle name="汇总 2 8 4 2" xfId="46972" xr:uid="{00000000-0005-0000-0000-00007CB70000}"/>
    <cellStyle name="汇总 2 9" xfId="46973" xr:uid="{00000000-0005-0000-0000-00007DB70000}"/>
    <cellStyle name="汇总 2 9 2" xfId="46974" xr:uid="{00000000-0005-0000-0000-00007EB70000}"/>
    <cellStyle name="汇总 2 9 2 2" xfId="46975" xr:uid="{00000000-0005-0000-0000-00007FB70000}"/>
    <cellStyle name="汇总 2 9 2 2 2" xfId="46976" xr:uid="{00000000-0005-0000-0000-000080B70000}"/>
    <cellStyle name="汇总 2 9 3" xfId="46977" xr:uid="{00000000-0005-0000-0000-000081B70000}"/>
    <cellStyle name="汇总 2 9 3 2" xfId="46978" xr:uid="{00000000-0005-0000-0000-000082B70000}"/>
    <cellStyle name="汇总 3" xfId="46979" xr:uid="{00000000-0005-0000-0000-000083B70000}"/>
    <cellStyle name="汇总 3 2" xfId="46980" xr:uid="{00000000-0005-0000-0000-000084B70000}"/>
    <cellStyle name="汇总 3 2 2" xfId="46981" xr:uid="{00000000-0005-0000-0000-000085B70000}"/>
    <cellStyle name="汇总 3 2 2 2" xfId="46982" xr:uid="{00000000-0005-0000-0000-000086B70000}"/>
    <cellStyle name="汇总 3 2 2 2 2" xfId="46983" xr:uid="{00000000-0005-0000-0000-000087B70000}"/>
    <cellStyle name="汇总 3 2 2 2 3" xfId="46984" xr:uid="{00000000-0005-0000-0000-000088B70000}"/>
    <cellStyle name="汇总 3 2 2 2 3 2" xfId="46985" xr:uid="{00000000-0005-0000-0000-000089B70000}"/>
    <cellStyle name="汇总 3 2 2 2 3 2 2" xfId="46986" xr:uid="{00000000-0005-0000-0000-00008AB70000}"/>
    <cellStyle name="汇总 3 2 2 2 4" xfId="46987" xr:uid="{00000000-0005-0000-0000-00008BB70000}"/>
    <cellStyle name="汇总 3 2 2 2 4 2" xfId="46988" xr:uid="{00000000-0005-0000-0000-00008CB70000}"/>
    <cellStyle name="汇总 3 2 2 3" xfId="46989" xr:uid="{00000000-0005-0000-0000-00008DB70000}"/>
    <cellStyle name="汇总 3 2 2 3 2" xfId="46990" xr:uid="{00000000-0005-0000-0000-00008EB70000}"/>
    <cellStyle name="汇总 3 2 2 3 2 2" xfId="46991" xr:uid="{00000000-0005-0000-0000-00008FB70000}"/>
    <cellStyle name="汇总 3 2 2 3 2 2 2" xfId="46992" xr:uid="{00000000-0005-0000-0000-000090B70000}"/>
    <cellStyle name="汇总 3 2 2 3 3" xfId="46993" xr:uid="{00000000-0005-0000-0000-000091B70000}"/>
    <cellStyle name="汇总 3 2 2 3 3 2" xfId="46994" xr:uid="{00000000-0005-0000-0000-000092B70000}"/>
    <cellStyle name="汇总 3 2 2 4" xfId="46995" xr:uid="{00000000-0005-0000-0000-000093B70000}"/>
    <cellStyle name="汇总 3 2 2 5" xfId="46996" xr:uid="{00000000-0005-0000-0000-000094B70000}"/>
    <cellStyle name="汇总 3 2 2 6" xfId="46997" xr:uid="{00000000-0005-0000-0000-000095B70000}"/>
    <cellStyle name="汇总 3 2 3" xfId="46998" xr:uid="{00000000-0005-0000-0000-000096B70000}"/>
    <cellStyle name="汇总 3 2 3 2" xfId="46999" xr:uid="{00000000-0005-0000-0000-000097B70000}"/>
    <cellStyle name="汇总 3 2 3 3" xfId="47000" xr:uid="{00000000-0005-0000-0000-000098B70000}"/>
    <cellStyle name="汇总 3 2 3 3 2" xfId="47001" xr:uid="{00000000-0005-0000-0000-000099B70000}"/>
    <cellStyle name="汇总 3 2 3 3 2 2" xfId="47002" xr:uid="{00000000-0005-0000-0000-00009AB70000}"/>
    <cellStyle name="汇总 3 2 3 4" xfId="47003" xr:uid="{00000000-0005-0000-0000-00009BB70000}"/>
    <cellStyle name="汇总 3 2 3 4 2" xfId="47004" xr:uid="{00000000-0005-0000-0000-00009CB70000}"/>
    <cellStyle name="汇总 3 2 4" xfId="47005" xr:uid="{00000000-0005-0000-0000-00009DB70000}"/>
    <cellStyle name="汇总 3 2 4 2" xfId="47006" xr:uid="{00000000-0005-0000-0000-00009EB70000}"/>
    <cellStyle name="汇总 3 2 4 2 2" xfId="47007" xr:uid="{00000000-0005-0000-0000-00009FB70000}"/>
    <cellStyle name="汇总 3 2 4 2 2 2" xfId="47008" xr:uid="{00000000-0005-0000-0000-0000A0B70000}"/>
    <cellStyle name="汇总 3 2 4 3" xfId="47009" xr:uid="{00000000-0005-0000-0000-0000A1B70000}"/>
    <cellStyle name="汇总 3 2 4 3 2" xfId="47010" xr:uid="{00000000-0005-0000-0000-0000A2B70000}"/>
    <cellStyle name="汇总 3 2 5" xfId="47011" xr:uid="{00000000-0005-0000-0000-0000A3B70000}"/>
    <cellStyle name="汇总 3 2 6" xfId="47012" xr:uid="{00000000-0005-0000-0000-0000A4B70000}"/>
    <cellStyle name="汇总 3 2 7" xfId="47013" xr:uid="{00000000-0005-0000-0000-0000A5B70000}"/>
    <cellStyle name="汇总 3 3" xfId="47014" xr:uid="{00000000-0005-0000-0000-0000A6B70000}"/>
    <cellStyle name="汇总 3 3 2" xfId="47015" xr:uid="{00000000-0005-0000-0000-0000A7B70000}"/>
    <cellStyle name="汇总 3 3 2 2" xfId="47016" xr:uid="{00000000-0005-0000-0000-0000A8B70000}"/>
    <cellStyle name="汇总 3 3 2 3" xfId="47017" xr:uid="{00000000-0005-0000-0000-0000A9B70000}"/>
    <cellStyle name="汇总 3 3 2 3 2" xfId="47018" xr:uid="{00000000-0005-0000-0000-0000AAB70000}"/>
    <cellStyle name="汇总 3 3 2 3 2 2" xfId="47019" xr:uid="{00000000-0005-0000-0000-0000ABB70000}"/>
    <cellStyle name="汇总 3 3 2 4" xfId="47020" xr:uid="{00000000-0005-0000-0000-0000ACB70000}"/>
    <cellStyle name="汇总 3 3 2 4 2" xfId="47021" xr:uid="{00000000-0005-0000-0000-0000ADB70000}"/>
    <cellStyle name="汇总 3 3 3" xfId="47022" xr:uid="{00000000-0005-0000-0000-0000AEB70000}"/>
    <cellStyle name="汇总 3 3 3 2" xfId="47023" xr:uid="{00000000-0005-0000-0000-0000AFB70000}"/>
    <cellStyle name="汇总 3 3 3 2 2" xfId="47024" xr:uid="{00000000-0005-0000-0000-0000B0B70000}"/>
    <cellStyle name="汇总 3 3 3 2 2 2" xfId="47025" xr:uid="{00000000-0005-0000-0000-0000B1B70000}"/>
    <cellStyle name="汇总 3 3 3 3" xfId="47026" xr:uid="{00000000-0005-0000-0000-0000B2B70000}"/>
    <cellStyle name="汇总 3 3 3 3 2" xfId="47027" xr:uid="{00000000-0005-0000-0000-0000B3B70000}"/>
    <cellStyle name="汇总 3 3 4" xfId="47028" xr:uid="{00000000-0005-0000-0000-0000B4B70000}"/>
    <cellStyle name="汇总 3 3 5" xfId="47029" xr:uid="{00000000-0005-0000-0000-0000B5B70000}"/>
    <cellStyle name="汇总 3 3 6" xfId="47030" xr:uid="{00000000-0005-0000-0000-0000B6B70000}"/>
    <cellStyle name="汇总 3 4" xfId="47031" xr:uid="{00000000-0005-0000-0000-0000B7B70000}"/>
    <cellStyle name="汇总 3 4 2" xfId="47032" xr:uid="{00000000-0005-0000-0000-0000B8B70000}"/>
    <cellStyle name="汇总 3 4 2 2" xfId="47033" xr:uid="{00000000-0005-0000-0000-0000B9B70000}"/>
    <cellStyle name="汇总 3 4 2 3" xfId="47034" xr:uid="{00000000-0005-0000-0000-0000BAB70000}"/>
    <cellStyle name="汇总 3 4 2 3 2" xfId="47035" xr:uid="{00000000-0005-0000-0000-0000BBB70000}"/>
    <cellStyle name="汇总 3 4 2 3 2 2" xfId="47036" xr:uid="{00000000-0005-0000-0000-0000BCB70000}"/>
    <cellStyle name="汇总 3 4 2 4" xfId="47037" xr:uid="{00000000-0005-0000-0000-0000BDB70000}"/>
    <cellStyle name="汇总 3 4 2 4 2" xfId="47038" xr:uid="{00000000-0005-0000-0000-0000BEB70000}"/>
    <cellStyle name="汇总 3 4 3" xfId="47039" xr:uid="{00000000-0005-0000-0000-0000BFB70000}"/>
    <cellStyle name="汇总 3 4 4" xfId="47040" xr:uid="{00000000-0005-0000-0000-0000C0B70000}"/>
    <cellStyle name="汇总 3 4 5" xfId="47041" xr:uid="{00000000-0005-0000-0000-0000C1B70000}"/>
    <cellStyle name="汇总 3 4 6" xfId="47042" xr:uid="{00000000-0005-0000-0000-0000C2B70000}"/>
    <cellStyle name="汇总 3 5" xfId="47043" xr:uid="{00000000-0005-0000-0000-0000C3B70000}"/>
    <cellStyle name="汇总 3 5 2" xfId="47044" xr:uid="{00000000-0005-0000-0000-0000C4B70000}"/>
    <cellStyle name="汇总 3 5 2 2" xfId="47045" xr:uid="{00000000-0005-0000-0000-0000C5B70000}"/>
    <cellStyle name="汇总 3 5 2 2 2" xfId="47046" xr:uid="{00000000-0005-0000-0000-0000C6B70000}"/>
    <cellStyle name="汇总 3 5 2 2 2 2" xfId="47047" xr:uid="{00000000-0005-0000-0000-0000C7B70000}"/>
    <cellStyle name="汇总 3 5 2 3" xfId="47048" xr:uid="{00000000-0005-0000-0000-0000C8B70000}"/>
    <cellStyle name="汇总 3 5 2 3 2" xfId="47049" xr:uid="{00000000-0005-0000-0000-0000C9B70000}"/>
    <cellStyle name="汇总 3 5 3" xfId="47050" xr:uid="{00000000-0005-0000-0000-0000CAB70000}"/>
    <cellStyle name="汇总 3 5 3 2" xfId="47051" xr:uid="{00000000-0005-0000-0000-0000CBB70000}"/>
    <cellStyle name="汇总 3 5 3 2 2" xfId="47052" xr:uid="{00000000-0005-0000-0000-0000CCB70000}"/>
    <cellStyle name="汇总 3 5 4" xfId="47053" xr:uid="{00000000-0005-0000-0000-0000CDB70000}"/>
    <cellStyle name="汇总 3 5 4 2" xfId="47054" xr:uid="{00000000-0005-0000-0000-0000CEB70000}"/>
    <cellStyle name="汇总 3 6" xfId="47055" xr:uid="{00000000-0005-0000-0000-0000CFB70000}"/>
    <cellStyle name="汇总 3 6 2" xfId="47056" xr:uid="{00000000-0005-0000-0000-0000D0B70000}"/>
    <cellStyle name="汇总 3 6 2 2" xfId="47057" xr:uid="{00000000-0005-0000-0000-0000D1B70000}"/>
    <cellStyle name="汇总 3 6 2 2 2" xfId="47058" xr:uid="{00000000-0005-0000-0000-0000D2B70000}"/>
    <cellStyle name="汇总 3 6 3" xfId="47059" xr:uid="{00000000-0005-0000-0000-0000D3B70000}"/>
    <cellStyle name="汇总 3 6 3 2" xfId="47060" xr:uid="{00000000-0005-0000-0000-0000D4B70000}"/>
    <cellStyle name="汇总 3 7" xfId="47061" xr:uid="{00000000-0005-0000-0000-0000D5B70000}"/>
    <cellStyle name="汇总 3 8" xfId="47062" xr:uid="{00000000-0005-0000-0000-0000D6B70000}"/>
    <cellStyle name="注释 2" xfId="47063" xr:uid="{00000000-0005-0000-0000-0000D7B70000}"/>
    <cellStyle name="注释 2 10" xfId="47064" xr:uid="{00000000-0005-0000-0000-0000D8B70000}"/>
    <cellStyle name="注释 2 10 2" xfId="47065" xr:uid="{00000000-0005-0000-0000-0000D9B70000}"/>
    <cellStyle name="注释 2 11" xfId="47066" xr:uid="{00000000-0005-0000-0000-0000DAB70000}"/>
    <cellStyle name="注释 2 11 2" xfId="47067" xr:uid="{00000000-0005-0000-0000-0000DBB70000}"/>
    <cellStyle name="注释 2 2" xfId="47068" xr:uid="{00000000-0005-0000-0000-0000DCB70000}"/>
    <cellStyle name="注释 2 2 10" xfId="47069" xr:uid="{00000000-0005-0000-0000-0000DDB70000}"/>
    <cellStyle name="注释 2 2 10 2" xfId="47070" xr:uid="{00000000-0005-0000-0000-0000DEB70000}"/>
    <cellStyle name="注释 2 2 11" xfId="47071" xr:uid="{00000000-0005-0000-0000-0000DFB70000}"/>
    <cellStyle name="注释 2 2 11 2" xfId="47072" xr:uid="{00000000-0005-0000-0000-0000E0B70000}"/>
    <cellStyle name="注释 2 2 2" xfId="47073" xr:uid="{00000000-0005-0000-0000-0000E1B70000}"/>
    <cellStyle name="注释 2 2 2 10" xfId="47074" xr:uid="{00000000-0005-0000-0000-0000E2B70000}"/>
    <cellStyle name="注释 2 2 2 10 2" xfId="47075" xr:uid="{00000000-0005-0000-0000-0000E3B70000}"/>
    <cellStyle name="注释 2 2 2 2" xfId="47076" xr:uid="{00000000-0005-0000-0000-0000E4B70000}"/>
    <cellStyle name="注释 2 2 2 2 2" xfId="47077" xr:uid="{00000000-0005-0000-0000-0000E5B70000}"/>
    <cellStyle name="注释 2 2 2 2 2 2" xfId="47078" xr:uid="{00000000-0005-0000-0000-0000E6B70000}"/>
    <cellStyle name="注释 2 2 2 2 2 2 2" xfId="47079" xr:uid="{00000000-0005-0000-0000-0000E7B70000}"/>
    <cellStyle name="注释 2 2 2 2 2 2 3" xfId="47080" xr:uid="{00000000-0005-0000-0000-0000E8B70000}"/>
    <cellStyle name="注释 2 2 2 2 2 2 4" xfId="47081" xr:uid="{00000000-0005-0000-0000-0000E9B70000}"/>
    <cellStyle name="注释 2 2 2 2 2 2 4 2" xfId="47082" xr:uid="{00000000-0005-0000-0000-0000EAB70000}"/>
    <cellStyle name="注释 2 2 2 2 2 2 5" xfId="47083" xr:uid="{00000000-0005-0000-0000-0000EBB70000}"/>
    <cellStyle name="注释 2 2 2 2 2 2 5 2" xfId="47084" xr:uid="{00000000-0005-0000-0000-0000ECB70000}"/>
    <cellStyle name="注释 2 2 2 2 2 3" xfId="47085" xr:uid="{00000000-0005-0000-0000-0000EDB70000}"/>
    <cellStyle name="注释 2 2 2 2 2 3 2" xfId="47086" xr:uid="{00000000-0005-0000-0000-0000EEB70000}"/>
    <cellStyle name="注释 2 2 2 2 2 3 2 2" xfId="47087" xr:uid="{00000000-0005-0000-0000-0000EFB70000}"/>
    <cellStyle name="注释 2 2 2 2 2 3 2 2 2" xfId="47088" xr:uid="{00000000-0005-0000-0000-0000F0B70000}"/>
    <cellStyle name="注释 2 2 2 2 2 3 3" xfId="47089" xr:uid="{00000000-0005-0000-0000-0000F1B70000}"/>
    <cellStyle name="注释 2 2 2 2 2 3 3 2" xfId="47090" xr:uid="{00000000-0005-0000-0000-0000F2B70000}"/>
    <cellStyle name="注释 2 2 2 2 2 3 4" xfId="47091" xr:uid="{00000000-0005-0000-0000-0000F3B70000}"/>
    <cellStyle name="注释 2 2 2 2 2 3 4 2" xfId="47092" xr:uid="{00000000-0005-0000-0000-0000F4B70000}"/>
    <cellStyle name="注释 2 2 2 2 2 3 5" xfId="47093" xr:uid="{00000000-0005-0000-0000-0000F5B70000}"/>
    <cellStyle name="注释 2 2 2 2 2 4" xfId="47094" xr:uid="{00000000-0005-0000-0000-0000F6B70000}"/>
    <cellStyle name="注释 2 2 2 2 2 5" xfId="47095" xr:uid="{00000000-0005-0000-0000-0000F7B70000}"/>
    <cellStyle name="注释 2 2 2 2 2 6" xfId="47096" xr:uid="{00000000-0005-0000-0000-0000F8B70000}"/>
    <cellStyle name="注释 2 2 2 2 2 7" xfId="47097" xr:uid="{00000000-0005-0000-0000-0000F9B70000}"/>
    <cellStyle name="注释 2 2 2 2 2 7 2" xfId="47098" xr:uid="{00000000-0005-0000-0000-0000FAB70000}"/>
    <cellStyle name="注释 2 2 2 2 2 8" xfId="47099" xr:uid="{00000000-0005-0000-0000-0000FBB70000}"/>
    <cellStyle name="注释 2 2 2 2 2 8 2" xfId="47100" xr:uid="{00000000-0005-0000-0000-0000FCB70000}"/>
    <cellStyle name="注释 2 2 2 2 3" xfId="47101" xr:uid="{00000000-0005-0000-0000-0000FDB70000}"/>
    <cellStyle name="注释 2 2 2 2 3 2" xfId="47102" xr:uid="{00000000-0005-0000-0000-0000FEB70000}"/>
    <cellStyle name="注释 2 2 2 2 3 3" xfId="47103" xr:uid="{00000000-0005-0000-0000-0000FFB70000}"/>
    <cellStyle name="注释 2 2 2 2 3 4" xfId="47104" xr:uid="{00000000-0005-0000-0000-000000B80000}"/>
    <cellStyle name="注释 2 2 2 2 3 4 2" xfId="47105" xr:uid="{00000000-0005-0000-0000-000001B80000}"/>
    <cellStyle name="注释 2 2 2 2 3 5" xfId="47106" xr:uid="{00000000-0005-0000-0000-000002B80000}"/>
    <cellStyle name="注释 2 2 2 2 3 5 2" xfId="47107" xr:uid="{00000000-0005-0000-0000-000003B80000}"/>
    <cellStyle name="注释 2 2 2 2 4" xfId="47108" xr:uid="{00000000-0005-0000-0000-000004B80000}"/>
    <cellStyle name="注释 2 2 2 2 5" xfId="47109" xr:uid="{00000000-0005-0000-0000-000005B80000}"/>
    <cellStyle name="注释 2 2 2 2 6" xfId="47110" xr:uid="{00000000-0005-0000-0000-000006B80000}"/>
    <cellStyle name="注释 2 2 2 2 7" xfId="47111" xr:uid="{00000000-0005-0000-0000-000007B80000}"/>
    <cellStyle name="注释 2 2 2 2 8" xfId="47112" xr:uid="{00000000-0005-0000-0000-000008B80000}"/>
    <cellStyle name="注释 2 2 2 2 8 2" xfId="47113" xr:uid="{00000000-0005-0000-0000-000009B80000}"/>
    <cellStyle name="注释 2 2 2 2 9" xfId="47114" xr:uid="{00000000-0005-0000-0000-00000AB80000}"/>
    <cellStyle name="注释 2 2 2 2 9 2" xfId="47115" xr:uid="{00000000-0005-0000-0000-00000BB80000}"/>
    <cellStyle name="注释 2 2 2 3" xfId="47116" xr:uid="{00000000-0005-0000-0000-00000CB80000}"/>
    <cellStyle name="注释 2 2 2 3 2" xfId="47117" xr:uid="{00000000-0005-0000-0000-00000DB80000}"/>
    <cellStyle name="注释 2 2 2 3 2 2" xfId="47118" xr:uid="{00000000-0005-0000-0000-00000EB80000}"/>
    <cellStyle name="注释 2 2 2 3 2 3" xfId="47119" xr:uid="{00000000-0005-0000-0000-00000FB80000}"/>
    <cellStyle name="注释 2 2 2 3 2 4" xfId="47120" xr:uid="{00000000-0005-0000-0000-000010B80000}"/>
    <cellStyle name="注释 2 2 2 3 2 4 2" xfId="47121" xr:uid="{00000000-0005-0000-0000-000011B80000}"/>
    <cellStyle name="注释 2 2 2 3 2 5" xfId="47122" xr:uid="{00000000-0005-0000-0000-000012B80000}"/>
    <cellStyle name="注释 2 2 2 3 2 5 2" xfId="47123" xr:uid="{00000000-0005-0000-0000-000013B80000}"/>
    <cellStyle name="注释 2 2 2 3 3" xfId="47124" xr:uid="{00000000-0005-0000-0000-000014B80000}"/>
    <cellStyle name="注释 2 2 2 3 3 2" xfId="47125" xr:uid="{00000000-0005-0000-0000-000015B80000}"/>
    <cellStyle name="注释 2 2 2 3 3 2 2" xfId="47126" xr:uid="{00000000-0005-0000-0000-000016B80000}"/>
    <cellStyle name="注释 2 2 2 3 3 2 2 2" xfId="47127" xr:uid="{00000000-0005-0000-0000-000017B80000}"/>
    <cellStyle name="注释 2 2 2 3 3 3" xfId="47128" xr:uid="{00000000-0005-0000-0000-000018B80000}"/>
    <cellStyle name="注释 2 2 2 3 3 3 2" xfId="47129" xr:uid="{00000000-0005-0000-0000-000019B80000}"/>
    <cellStyle name="注释 2 2 2 3 3 4" xfId="47130" xr:uid="{00000000-0005-0000-0000-00001AB80000}"/>
    <cellStyle name="注释 2 2 2 3 3 4 2" xfId="47131" xr:uid="{00000000-0005-0000-0000-00001BB80000}"/>
    <cellStyle name="注释 2 2 2 3 3 5" xfId="47132" xr:uid="{00000000-0005-0000-0000-00001CB80000}"/>
    <cellStyle name="注释 2 2 2 3 4" xfId="47133" xr:uid="{00000000-0005-0000-0000-00001DB80000}"/>
    <cellStyle name="注释 2 2 2 3 5" xfId="47134" xr:uid="{00000000-0005-0000-0000-00001EB80000}"/>
    <cellStyle name="注释 2 2 2 3 6" xfId="47135" xr:uid="{00000000-0005-0000-0000-00001FB80000}"/>
    <cellStyle name="注释 2 2 2 3 7" xfId="47136" xr:uid="{00000000-0005-0000-0000-000020B80000}"/>
    <cellStyle name="注释 2 2 2 3 7 2" xfId="47137" xr:uid="{00000000-0005-0000-0000-000021B80000}"/>
    <cellStyle name="注释 2 2 2 3 8" xfId="47138" xr:uid="{00000000-0005-0000-0000-000022B80000}"/>
    <cellStyle name="注释 2 2 2 3 8 2" xfId="47139" xr:uid="{00000000-0005-0000-0000-000023B80000}"/>
    <cellStyle name="注释 2 2 2 4" xfId="47140" xr:uid="{00000000-0005-0000-0000-000024B80000}"/>
    <cellStyle name="注释 2 2 2 4 2" xfId="47141" xr:uid="{00000000-0005-0000-0000-000025B80000}"/>
    <cellStyle name="注释 2 2 2 4 3" xfId="47142" xr:uid="{00000000-0005-0000-0000-000026B80000}"/>
    <cellStyle name="注释 2 2 2 4 4" xfId="47143" xr:uid="{00000000-0005-0000-0000-000027B80000}"/>
    <cellStyle name="注释 2 2 2 4 4 2" xfId="47144" xr:uid="{00000000-0005-0000-0000-000028B80000}"/>
    <cellStyle name="注释 2 2 2 4 5" xfId="47145" xr:uid="{00000000-0005-0000-0000-000029B80000}"/>
    <cellStyle name="注释 2 2 2 4 5 2" xfId="47146" xr:uid="{00000000-0005-0000-0000-00002AB80000}"/>
    <cellStyle name="注释 2 2 2 5" xfId="47147" xr:uid="{00000000-0005-0000-0000-00002BB80000}"/>
    <cellStyle name="注释 2 2 2 6" xfId="47148" xr:uid="{00000000-0005-0000-0000-00002CB80000}"/>
    <cellStyle name="注释 2 2 2 7" xfId="47149" xr:uid="{00000000-0005-0000-0000-00002DB80000}"/>
    <cellStyle name="注释 2 2 2 8" xfId="47150" xr:uid="{00000000-0005-0000-0000-00002EB80000}"/>
    <cellStyle name="注释 2 2 2 9" xfId="47151" xr:uid="{00000000-0005-0000-0000-00002FB80000}"/>
    <cellStyle name="注释 2 2 2 9 2" xfId="47152" xr:uid="{00000000-0005-0000-0000-000030B80000}"/>
    <cellStyle name="注释 2 2 3" xfId="47153" xr:uid="{00000000-0005-0000-0000-000031B80000}"/>
    <cellStyle name="注释 2 2 3 2" xfId="47154" xr:uid="{00000000-0005-0000-0000-000032B80000}"/>
    <cellStyle name="注释 2 2 3 2 2" xfId="47155" xr:uid="{00000000-0005-0000-0000-000033B80000}"/>
    <cellStyle name="注释 2 2 3 2 3" xfId="47156" xr:uid="{00000000-0005-0000-0000-000034B80000}"/>
    <cellStyle name="注释 2 2 3 2 4" xfId="47157" xr:uid="{00000000-0005-0000-0000-000035B80000}"/>
    <cellStyle name="注释 2 2 3 2 4 2" xfId="47158" xr:uid="{00000000-0005-0000-0000-000036B80000}"/>
    <cellStyle name="注释 2 2 3 2 5" xfId="47159" xr:uid="{00000000-0005-0000-0000-000037B80000}"/>
    <cellStyle name="注释 2 2 3 2 5 2" xfId="47160" xr:uid="{00000000-0005-0000-0000-000038B80000}"/>
    <cellStyle name="注释 2 2 3 3" xfId="47161" xr:uid="{00000000-0005-0000-0000-000039B80000}"/>
    <cellStyle name="注释 2 2 3 3 2" xfId="47162" xr:uid="{00000000-0005-0000-0000-00003AB80000}"/>
    <cellStyle name="注释 2 2 3 3 2 2" xfId="47163" xr:uid="{00000000-0005-0000-0000-00003BB80000}"/>
    <cellStyle name="注释 2 2 3 3 2 2 2" xfId="47164" xr:uid="{00000000-0005-0000-0000-00003CB80000}"/>
    <cellStyle name="注释 2 2 3 3 3" xfId="47165" xr:uid="{00000000-0005-0000-0000-00003DB80000}"/>
    <cellStyle name="注释 2 2 3 3 3 2" xfId="47166" xr:uid="{00000000-0005-0000-0000-00003EB80000}"/>
    <cellStyle name="注释 2 2 3 3 4" xfId="47167" xr:uid="{00000000-0005-0000-0000-00003FB80000}"/>
    <cellStyle name="注释 2 2 3 3 4 2" xfId="47168" xr:uid="{00000000-0005-0000-0000-000040B80000}"/>
    <cellStyle name="注释 2 2 3 3 5" xfId="47169" xr:uid="{00000000-0005-0000-0000-000041B80000}"/>
    <cellStyle name="注释 2 2 3 4" xfId="47170" xr:uid="{00000000-0005-0000-0000-000042B80000}"/>
    <cellStyle name="注释 2 2 3 5" xfId="47171" xr:uid="{00000000-0005-0000-0000-000043B80000}"/>
    <cellStyle name="注释 2 2 3 6" xfId="47172" xr:uid="{00000000-0005-0000-0000-000044B80000}"/>
    <cellStyle name="注释 2 2 3 7" xfId="47173" xr:uid="{00000000-0005-0000-0000-000045B80000}"/>
    <cellStyle name="注释 2 2 3 7 2" xfId="47174" xr:uid="{00000000-0005-0000-0000-000046B80000}"/>
    <cellStyle name="注释 2 2 3 8" xfId="47175" xr:uid="{00000000-0005-0000-0000-000047B80000}"/>
    <cellStyle name="注释 2 2 3 8 2" xfId="47176" xr:uid="{00000000-0005-0000-0000-000048B80000}"/>
    <cellStyle name="注释 2 2 4" xfId="47177" xr:uid="{00000000-0005-0000-0000-000049B80000}"/>
    <cellStyle name="注释 2 2 4 2" xfId="47178" xr:uid="{00000000-0005-0000-0000-00004AB80000}"/>
    <cellStyle name="注释 2 2 4 2 2" xfId="47179" xr:uid="{00000000-0005-0000-0000-00004BB80000}"/>
    <cellStyle name="注释 2 2 4 2 3" xfId="47180" xr:uid="{00000000-0005-0000-0000-00004CB80000}"/>
    <cellStyle name="注释 2 2 4 2 4" xfId="47181" xr:uid="{00000000-0005-0000-0000-00004DB80000}"/>
    <cellStyle name="注释 2 2 4 2 4 2" xfId="47182" xr:uid="{00000000-0005-0000-0000-00004EB80000}"/>
    <cellStyle name="注释 2 2 4 2 5" xfId="47183" xr:uid="{00000000-0005-0000-0000-00004FB80000}"/>
    <cellStyle name="注释 2 2 4 2 5 2" xfId="47184" xr:uid="{00000000-0005-0000-0000-000050B80000}"/>
    <cellStyle name="注释 2 2 4 3" xfId="47185" xr:uid="{00000000-0005-0000-0000-000051B80000}"/>
    <cellStyle name="注释 2 2 4 4" xfId="47186" xr:uid="{00000000-0005-0000-0000-000052B80000}"/>
    <cellStyle name="注释 2 2 4 5" xfId="47187" xr:uid="{00000000-0005-0000-0000-000053B80000}"/>
    <cellStyle name="注释 2 2 4 6" xfId="47188" xr:uid="{00000000-0005-0000-0000-000054B80000}"/>
    <cellStyle name="注释 2 2 4 7" xfId="47189" xr:uid="{00000000-0005-0000-0000-000055B80000}"/>
    <cellStyle name="注释 2 2 4 7 2" xfId="47190" xr:uid="{00000000-0005-0000-0000-000056B80000}"/>
    <cellStyle name="注释 2 2 4 8" xfId="47191" xr:uid="{00000000-0005-0000-0000-000057B80000}"/>
    <cellStyle name="注释 2 2 4 8 2" xfId="47192" xr:uid="{00000000-0005-0000-0000-000058B80000}"/>
    <cellStyle name="注释 2 2 5" xfId="47193" xr:uid="{00000000-0005-0000-0000-000059B80000}"/>
    <cellStyle name="注释 2 2 5 2" xfId="47194" xr:uid="{00000000-0005-0000-0000-00005AB80000}"/>
    <cellStyle name="注释 2 2 5 2 2" xfId="47195" xr:uid="{00000000-0005-0000-0000-00005BB80000}"/>
    <cellStyle name="注释 2 2 5 2 2 2" xfId="47196" xr:uid="{00000000-0005-0000-0000-00005CB80000}"/>
    <cellStyle name="注释 2 2 5 2 2 2 2" xfId="47197" xr:uid="{00000000-0005-0000-0000-00005DB80000}"/>
    <cellStyle name="注释 2 2 5 2 3" xfId="47198" xr:uid="{00000000-0005-0000-0000-00005EB80000}"/>
    <cellStyle name="注释 2 2 5 2 3 2" xfId="47199" xr:uid="{00000000-0005-0000-0000-00005FB80000}"/>
    <cellStyle name="注释 2 2 5 2 4" xfId="47200" xr:uid="{00000000-0005-0000-0000-000060B80000}"/>
    <cellStyle name="注释 2 2 5 2 4 2" xfId="47201" xr:uid="{00000000-0005-0000-0000-000061B80000}"/>
    <cellStyle name="注释 2 2 5 2 5" xfId="47202" xr:uid="{00000000-0005-0000-0000-000062B80000}"/>
    <cellStyle name="注释 2 2 5 3" xfId="47203" xr:uid="{00000000-0005-0000-0000-000063B80000}"/>
    <cellStyle name="注释 2 2 5 4" xfId="47204" xr:uid="{00000000-0005-0000-0000-000064B80000}"/>
    <cellStyle name="注释 2 2 5 4 2" xfId="47205" xr:uid="{00000000-0005-0000-0000-000065B80000}"/>
    <cellStyle name="注释 2 2 5 5" xfId="47206" xr:uid="{00000000-0005-0000-0000-000066B80000}"/>
    <cellStyle name="注释 2 2 5 5 2" xfId="47207" xr:uid="{00000000-0005-0000-0000-000067B80000}"/>
    <cellStyle name="注释 2 2 6" xfId="47208" xr:uid="{00000000-0005-0000-0000-000068B80000}"/>
    <cellStyle name="注释 2 2 6 2" xfId="47209" xr:uid="{00000000-0005-0000-0000-000069B80000}"/>
    <cellStyle name="注释 2 2 6 2 2" xfId="47210" xr:uid="{00000000-0005-0000-0000-00006AB80000}"/>
    <cellStyle name="注释 2 2 6 2 2 2" xfId="47211" xr:uid="{00000000-0005-0000-0000-00006BB80000}"/>
    <cellStyle name="注释 2 2 6 2 2 2 2" xfId="47212" xr:uid="{00000000-0005-0000-0000-00006CB80000}"/>
    <cellStyle name="注释 2 2 6 2 3" xfId="47213" xr:uid="{00000000-0005-0000-0000-00006DB80000}"/>
    <cellStyle name="注释 2 2 6 2 3 2" xfId="47214" xr:uid="{00000000-0005-0000-0000-00006EB80000}"/>
    <cellStyle name="注释 2 2 6 2 4" xfId="47215" xr:uid="{00000000-0005-0000-0000-00006FB80000}"/>
    <cellStyle name="注释 2 2 6 2 4 2" xfId="47216" xr:uid="{00000000-0005-0000-0000-000070B80000}"/>
    <cellStyle name="注释 2 2 6 2 5" xfId="47217" xr:uid="{00000000-0005-0000-0000-000071B80000}"/>
    <cellStyle name="注释 2 2 6 3" xfId="47218" xr:uid="{00000000-0005-0000-0000-000072B80000}"/>
    <cellStyle name="注释 2 2 6 3 2" xfId="47219" xr:uid="{00000000-0005-0000-0000-000073B80000}"/>
    <cellStyle name="注释 2 2 6 3 2 2" xfId="47220" xr:uid="{00000000-0005-0000-0000-000074B80000}"/>
    <cellStyle name="注释 2 2 6 4" xfId="47221" xr:uid="{00000000-0005-0000-0000-000075B80000}"/>
    <cellStyle name="注释 2 2 6 4 2" xfId="47222" xr:uid="{00000000-0005-0000-0000-000076B80000}"/>
    <cellStyle name="注释 2 2 6 5" xfId="47223" xr:uid="{00000000-0005-0000-0000-000077B80000}"/>
    <cellStyle name="注释 2 2 6 5 2" xfId="47224" xr:uid="{00000000-0005-0000-0000-000078B80000}"/>
    <cellStyle name="注释 2 2 6 6" xfId="47225" xr:uid="{00000000-0005-0000-0000-000079B80000}"/>
    <cellStyle name="注释 2 2 7" xfId="47226" xr:uid="{00000000-0005-0000-0000-00007AB80000}"/>
    <cellStyle name="注释 2 2 7 2" xfId="47227" xr:uid="{00000000-0005-0000-0000-00007BB80000}"/>
    <cellStyle name="注释 2 2 7 2 2" xfId="47228" xr:uid="{00000000-0005-0000-0000-00007CB80000}"/>
    <cellStyle name="注释 2 2 7 2 2 2" xfId="47229" xr:uid="{00000000-0005-0000-0000-00007DB80000}"/>
    <cellStyle name="注释 2 2 7 2 2 2 2" xfId="47230" xr:uid="{00000000-0005-0000-0000-00007EB80000}"/>
    <cellStyle name="注释 2 2 7 2 3" xfId="47231" xr:uid="{00000000-0005-0000-0000-00007FB80000}"/>
    <cellStyle name="注释 2 2 7 2 3 2" xfId="47232" xr:uid="{00000000-0005-0000-0000-000080B80000}"/>
    <cellStyle name="注释 2 2 7 2 4" xfId="47233" xr:uid="{00000000-0005-0000-0000-000081B80000}"/>
    <cellStyle name="注释 2 2 7 2 4 2" xfId="47234" xr:uid="{00000000-0005-0000-0000-000082B80000}"/>
    <cellStyle name="注释 2 2 7 2 5" xfId="47235" xr:uid="{00000000-0005-0000-0000-000083B80000}"/>
    <cellStyle name="注释 2 2 7 3" xfId="47236" xr:uid="{00000000-0005-0000-0000-000084B80000}"/>
    <cellStyle name="注释 2 2 7 3 2" xfId="47237" xr:uid="{00000000-0005-0000-0000-000085B80000}"/>
    <cellStyle name="注释 2 2 7 3 2 2" xfId="47238" xr:uid="{00000000-0005-0000-0000-000086B80000}"/>
    <cellStyle name="注释 2 2 7 4" xfId="47239" xr:uid="{00000000-0005-0000-0000-000087B80000}"/>
    <cellStyle name="注释 2 2 7 4 2" xfId="47240" xr:uid="{00000000-0005-0000-0000-000088B80000}"/>
    <cellStyle name="注释 2 2 7 5" xfId="47241" xr:uid="{00000000-0005-0000-0000-000089B80000}"/>
    <cellStyle name="注释 2 2 7 5 2" xfId="47242" xr:uid="{00000000-0005-0000-0000-00008AB80000}"/>
    <cellStyle name="注释 2 2 7 6" xfId="47243" xr:uid="{00000000-0005-0000-0000-00008BB80000}"/>
    <cellStyle name="注释 2 2 8" xfId="47244" xr:uid="{00000000-0005-0000-0000-00008CB80000}"/>
    <cellStyle name="注释 2 2 8 2" xfId="47245" xr:uid="{00000000-0005-0000-0000-00008DB80000}"/>
    <cellStyle name="注释 2 2 8 2 2" xfId="47246" xr:uid="{00000000-0005-0000-0000-00008EB80000}"/>
    <cellStyle name="注释 2 2 8 2 2 2" xfId="47247" xr:uid="{00000000-0005-0000-0000-00008FB80000}"/>
    <cellStyle name="注释 2 2 8 3" xfId="47248" xr:uid="{00000000-0005-0000-0000-000090B80000}"/>
    <cellStyle name="注释 2 2 8 3 2" xfId="47249" xr:uid="{00000000-0005-0000-0000-000091B80000}"/>
    <cellStyle name="注释 2 2 8 4" xfId="47250" xr:uid="{00000000-0005-0000-0000-000092B80000}"/>
    <cellStyle name="注释 2 2 8 4 2" xfId="47251" xr:uid="{00000000-0005-0000-0000-000093B80000}"/>
    <cellStyle name="注释 2 2 8 5" xfId="47252" xr:uid="{00000000-0005-0000-0000-000094B80000}"/>
    <cellStyle name="注释 2 2 9" xfId="47253" xr:uid="{00000000-0005-0000-0000-000095B80000}"/>
    <cellStyle name="注释 2 3" xfId="47254" xr:uid="{00000000-0005-0000-0000-000096B80000}"/>
    <cellStyle name="注释 2 3 10" xfId="47255" xr:uid="{00000000-0005-0000-0000-000097B80000}"/>
    <cellStyle name="注释 2 3 10 2" xfId="47256" xr:uid="{00000000-0005-0000-0000-000098B80000}"/>
    <cellStyle name="注释 2 3 2" xfId="47257" xr:uid="{00000000-0005-0000-0000-000099B80000}"/>
    <cellStyle name="注释 2 3 2 10" xfId="47258" xr:uid="{00000000-0005-0000-0000-00009AB80000}"/>
    <cellStyle name="注释 2 3 2 10 2" xfId="47259" xr:uid="{00000000-0005-0000-0000-00009BB80000}"/>
    <cellStyle name="注释 2 3 2 2" xfId="47260" xr:uid="{00000000-0005-0000-0000-00009CB80000}"/>
    <cellStyle name="注释 2 3 2 2 2" xfId="47261" xr:uid="{00000000-0005-0000-0000-00009DB80000}"/>
    <cellStyle name="注释 2 3 2 2 2 2" xfId="47262" xr:uid="{00000000-0005-0000-0000-00009EB80000}"/>
    <cellStyle name="注释 2 3 2 2 2 2 2" xfId="47263" xr:uid="{00000000-0005-0000-0000-00009FB80000}"/>
    <cellStyle name="注释 2 3 2 2 2 2 3" xfId="47264" xr:uid="{00000000-0005-0000-0000-0000A0B80000}"/>
    <cellStyle name="注释 2 3 2 2 2 2 4" xfId="47265" xr:uid="{00000000-0005-0000-0000-0000A1B80000}"/>
    <cellStyle name="注释 2 3 2 2 2 2 4 2" xfId="47266" xr:uid="{00000000-0005-0000-0000-0000A2B80000}"/>
    <cellStyle name="注释 2 3 2 2 2 2 5" xfId="47267" xr:uid="{00000000-0005-0000-0000-0000A3B80000}"/>
    <cellStyle name="注释 2 3 2 2 2 2 5 2" xfId="47268" xr:uid="{00000000-0005-0000-0000-0000A4B80000}"/>
    <cellStyle name="注释 2 3 2 2 2 3" xfId="47269" xr:uid="{00000000-0005-0000-0000-0000A5B80000}"/>
    <cellStyle name="注释 2 3 2 2 2 3 2" xfId="47270" xr:uid="{00000000-0005-0000-0000-0000A6B80000}"/>
    <cellStyle name="注释 2 3 2 2 2 3 2 2" xfId="47271" xr:uid="{00000000-0005-0000-0000-0000A7B80000}"/>
    <cellStyle name="注释 2 3 2 2 2 3 2 2 2" xfId="47272" xr:uid="{00000000-0005-0000-0000-0000A8B80000}"/>
    <cellStyle name="注释 2 3 2 2 2 3 3" xfId="47273" xr:uid="{00000000-0005-0000-0000-0000A9B80000}"/>
    <cellStyle name="注释 2 3 2 2 2 3 3 2" xfId="47274" xr:uid="{00000000-0005-0000-0000-0000AAB80000}"/>
    <cellStyle name="注释 2 3 2 2 2 3 4" xfId="47275" xr:uid="{00000000-0005-0000-0000-0000ABB80000}"/>
    <cellStyle name="注释 2 3 2 2 2 3 4 2" xfId="47276" xr:uid="{00000000-0005-0000-0000-0000ACB80000}"/>
    <cellStyle name="注释 2 3 2 2 2 3 5" xfId="47277" xr:uid="{00000000-0005-0000-0000-0000ADB80000}"/>
    <cellStyle name="注释 2 3 2 2 2 4" xfId="47278" xr:uid="{00000000-0005-0000-0000-0000AEB80000}"/>
    <cellStyle name="注释 2 3 2 2 2 5" xfId="47279" xr:uid="{00000000-0005-0000-0000-0000AFB80000}"/>
    <cellStyle name="注释 2 3 2 2 2 6" xfId="47280" xr:uid="{00000000-0005-0000-0000-0000B0B80000}"/>
    <cellStyle name="注释 2 3 2 2 2 7" xfId="47281" xr:uid="{00000000-0005-0000-0000-0000B1B80000}"/>
    <cellStyle name="注释 2 3 2 2 2 7 2" xfId="47282" xr:uid="{00000000-0005-0000-0000-0000B2B80000}"/>
    <cellStyle name="注释 2 3 2 2 2 8" xfId="47283" xr:uid="{00000000-0005-0000-0000-0000B3B80000}"/>
    <cellStyle name="注释 2 3 2 2 2 8 2" xfId="47284" xr:uid="{00000000-0005-0000-0000-0000B4B80000}"/>
    <cellStyle name="注释 2 3 2 2 3" xfId="47285" xr:uid="{00000000-0005-0000-0000-0000B5B80000}"/>
    <cellStyle name="注释 2 3 2 2 3 2" xfId="47286" xr:uid="{00000000-0005-0000-0000-0000B6B80000}"/>
    <cellStyle name="注释 2 3 2 2 3 3" xfId="47287" xr:uid="{00000000-0005-0000-0000-0000B7B80000}"/>
    <cellStyle name="注释 2 3 2 2 3 4" xfId="47288" xr:uid="{00000000-0005-0000-0000-0000B8B80000}"/>
    <cellStyle name="注释 2 3 2 2 3 4 2" xfId="47289" xr:uid="{00000000-0005-0000-0000-0000B9B80000}"/>
    <cellStyle name="注释 2 3 2 2 3 5" xfId="47290" xr:uid="{00000000-0005-0000-0000-0000BAB80000}"/>
    <cellStyle name="注释 2 3 2 2 3 5 2" xfId="47291" xr:uid="{00000000-0005-0000-0000-0000BBB80000}"/>
    <cellStyle name="注释 2 3 2 2 4" xfId="47292" xr:uid="{00000000-0005-0000-0000-0000BCB80000}"/>
    <cellStyle name="注释 2 3 2 2 5" xfId="47293" xr:uid="{00000000-0005-0000-0000-0000BDB80000}"/>
    <cellStyle name="注释 2 3 2 2 6" xfId="47294" xr:uid="{00000000-0005-0000-0000-0000BEB80000}"/>
    <cellStyle name="注释 2 3 2 2 7" xfId="47295" xr:uid="{00000000-0005-0000-0000-0000BFB80000}"/>
    <cellStyle name="注释 2 3 2 2 8" xfId="47296" xr:uid="{00000000-0005-0000-0000-0000C0B80000}"/>
    <cellStyle name="注释 2 3 2 2 8 2" xfId="47297" xr:uid="{00000000-0005-0000-0000-0000C1B80000}"/>
    <cellStyle name="注释 2 3 2 2 9" xfId="47298" xr:uid="{00000000-0005-0000-0000-0000C2B80000}"/>
    <cellStyle name="注释 2 3 2 2 9 2" xfId="47299" xr:uid="{00000000-0005-0000-0000-0000C3B80000}"/>
    <cellStyle name="注释 2 3 2 3" xfId="47300" xr:uid="{00000000-0005-0000-0000-0000C4B80000}"/>
    <cellStyle name="注释 2 3 2 3 2" xfId="47301" xr:uid="{00000000-0005-0000-0000-0000C5B80000}"/>
    <cellStyle name="注释 2 3 2 3 2 2" xfId="47302" xr:uid="{00000000-0005-0000-0000-0000C6B80000}"/>
    <cellStyle name="注释 2 3 2 3 2 3" xfId="47303" xr:uid="{00000000-0005-0000-0000-0000C7B80000}"/>
    <cellStyle name="注释 2 3 2 3 2 4" xfId="47304" xr:uid="{00000000-0005-0000-0000-0000C8B80000}"/>
    <cellStyle name="注释 2 3 2 3 2 4 2" xfId="47305" xr:uid="{00000000-0005-0000-0000-0000C9B80000}"/>
    <cellStyle name="注释 2 3 2 3 2 5" xfId="47306" xr:uid="{00000000-0005-0000-0000-0000CAB80000}"/>
    <cellStyle name="注释 2 3 2 3 2 5 2" xfId="47307" xr:uid="{00000000-0005-0000-0000-0000CBB80000}"/>
    <cellStyle name="注释 2 3 2 3 3" xfId="47308" xr:uid="{00000000-0005-0000-0000-0000CCB80000}"/>
    <cellStyle name="注释 2 3 2 3 3 2" xfId="47309" xr:uid="{00000000-0005-0000-0000-0000CDB80000}"/>
    <cellStyle name="注释 2 3 2 3 3 2 2" xfId="47310" xr:uid="{00000000-0005-0000-0000-0000CEB80000}"/>
    <cellStyle name="注释 2 3 2 3 3 2 2 2" xfId="47311" xr:uid="{00000000-0005-0000-0000-0000CFB80000}"/>
    <cellStyle name="注释 2 3 2 3 3 3" xfId="47312" xr:uid="{00000000-0005-0000-0000-0000D0B80000}"/>
    <cellStyle name="注释 2 3 2 3 3 3 2" xfId="47313" xr:uid="{00000000-0005-0000-0000-0000D1B80000}"/>
    <cellStyle name="注释 2 3 2 3 3 4" xfId="47314" xr:uid="{00000000-0005-0000-0000-0000D2B80000}"/>
    <cellStyle name="注释 2 3 2 3 3 4 2" xfId="47315" xr:uid="{00000000-0005-0000-0000-0000D3B80000}"/>
    <cellStyle name="注释 2 3 2 3 3 5" xfId="47316" xr:uid="{00000000-0005-0000-0000-0000D4B80000}"/>
    <cellStyle name="注释 2 3 2 3 4" xfId="47317" xr:uid="{00000000-0005-0000-0000-0000D5B80000}"/>
    <cellStyle name="注释 2 3 2 3 5" xfId="47318" xr:uid="{00000000-0005-0000-0000-0000D6B80000}"/>
    <cellStyle name="注释 2 3 2 3 6" xfId="47319" xr:uid="{00000000-0005-0000-0000-0000D7B80000}"/>
    <cellStyle name="注释 2 3 2 3 7" xfId="47320" xr:uid="{00000000-0005-0000-0000-0000D8B80000}"/>
    <cellStyle name="注释 2 3 2 3 7 2" xfId="47321" xr:uid="{00000000-0005-0000-0000-0000D9B80000}"/>
    <cellStyle name="注释 2 3 2 3 8" xfId="47322" xr:uid="{00000000-0005-0000-0000-0000DAB80000}"/>
    <cellStyle name="注释 2 3 2 3 8 2" xfId="47323" xr:uid="{00000000-0005-0000-0000-0000DBB80000}"/>
    <cellStyle name="注释 2 3 2 4" xfId="47324" xr:uid="{00000000-0005-0000-0000-0000DCB80000}"/>
    <cellStyle name="注释 2 3 2 4 2" xfId="47325" xr:uid="{00000000-0005-0000-0000-0000DDB80000}"/>
    <cellStyle name="注释 2 3 2 4 3" xfId="47326" xr:uid="{00000000-0005-0000-0000-0000DEB80000}"/>
    <cellStyle name="注释 2 3 2 4 4" xfId="47327" xr:uid="{00000000-0005-0000-0000-0000DFB80000}"/>
    <cellStyle name="注释 2 3 2 4 4 2" xfId="47328" xr:uid="{00000000-0005-0000-0000-0000E0B80000}"/>
    <cellStyle name="注释 2 3 2 4 5" xfId="47329" xr:uid="{00000000-0005-0000-0000-0000E1B80000}"/>
    <cellStyle name="注释 2 3 2 4 5 2" xfId="47330" xr:uid="{00000000-0005-0000-0000-0000E2B80000}"/>
    <cellStyle name="注释 2 3 2 5" xfId="47331" xr:uid="{00000000-0005-0000-0000-0000E3B80000}"/>
    <cellStyle name="注释 2 3 2 6" xfId="47332" xr:uid="{00000000-0005-0000-0000-0000E4B80000}"/>
    <cellStyle name="注释 2 3 2 7" xfId="47333" xr:uid="{00000000-0005-0000-0000-0000E5B80000}"/>
    <cellStyle name="注释 2 3 2 8" xfId="47334" xr:uid="{00000000-0005-0000-0000-0000E6B80000}"/>
    <cellStyle name="注释 2 3 2 9" xfId="47335" xr:uid="{00000000-0005-0000-0000-0000E7B80000}"/>
    <cellStyle name="注释 2 3 2 9 2" xfId="47336" xr:uid="{00000000-0005-0000-0000-0000E8B80000}"/>
    <cellStyle name="注释 2 3 3" xfId="47337" xr:uid="{00000000-0005-0000-0000-0000E9B80000}"/>
    <cellStyle name="注释 2 3 3 2" xfId="47338" xr:uid="{00000000-0005-0000-0000-0000EAB80000}"/>
    <cellStyle name="注释 2 3 3 2 2" xfId="47339" xr:uid="{00000000-0005-0000-0000-0000EBB80000}"/>
    <cellStyle name="注释 2 3 3 2 3" xfId="47340" xr:uid="{00000000-0005-0000-0000-0000ECB80000}"/>
    <cellStyle name="注释 2 3 3 2 4" xfId="47341" xr:uid="{00000000-0005-0000-0000-0000EDB80000}"/>
    <cellStyle name="注释 2 3 3 2 4 2" xfId="47342" xr:uid="{00000000-0005-0000-0000-0000EEB80000}"/>
    <cellStyle name="注释 2 3 3 2 5" xfId="47343" xr:uid="{00000000-0005-0000-0000-0000EFB80000}"/>
    <cellStyle name="注释 2 3 3 2 5 2" xfId="47344" xr:uid="{00000000-0005-0000-0000-0000F0B80000}"/>
    <cellStyle name="注释 2 3 3 3" xfId="47345" xr:uid="{00000000-0005-0000-0000-0000F1B80000}"/>
    <cellStyle name="注释 2 3 3 3 2" xfId="47346" xr:uid="{00000000-0005-0000-0000-0000F2B80000}"/>
    <cellStyle name="注释 2 3 3 3 2 2" xfId="47347" xr:uid="{00000000-0005-0000-0000-0000F3B80000}"/>
    <cellStyle name="注释 2 3 3 3 2 2 2" xfId="47348" xr:uid="{00000000-0005-0000-0000-0000F4B80000}"/>
    <cellStyle name="注释 2 3 3 3 3" xfId="47349" xr:uid="{00000000-0005-0000-0000-0000F5B80000}"/>
    <cellStyle name="注释 2 3 3 3 3 2" xfId="47350" xr:uid="{00000000-0005-0000-0000-0000F6B80000}"/>
    <cellStyle name="注释 2 3 3 3 4" xfId="47351" xr:uid="{00000000-0005-0000-0000-0000F7B80000}"/>
    <cellStyle name="注释 2 3 3 3 4 2" xfId="47352" xr:uid="{00000000-0005-0000-0000-0000F8B80000}"/>
    <cellStyle name="注释 2 3 3 3 5" xfId="47353" xr:uid="{00000000-0005-0000-0000-0000F9B80000}"/>
    <cellStyle name="注释 2 3 3 4" xfId="47354" xr:uid="{00000000-0005-0000-0000-0000FAB80000}"/>
    <cellStyle name="注释 2 3 3 5" xfId="47355" xr:uid="{00000000-0005-0000-0000-0000FBB80000}"/>
    <cellStyle name="注释 2 3 3 6" xfId="47356" xr:uid="{00000000-0005-0000-0000-0000FCB80000}"/>
    <cellStyle name="注释 2 3 3 7" xfId="47357" xr:uid="{00000000-0005-0000-0000-0000FDB80000}"/>
    <cellStyle name="注释 2 3 3 7 2" xfId="47358" xr:uid="{00000000-0005-0000-0000-0000FEB80000}"/>
    <cellStyle name="注释 2 3 3 8" xfId="47359" xr:uid="{00000000-0005-0000-0000-0000FFB80000}"/>
    <cellStyle name="注释 2 3 3 8 2" xfId="47360" xr:uid="{00000000-0005-0000-0000-000000B90000}"/>
    <cellStyle name="注释 2 3 4" xfId="47361" xr:uid="{00000000-0005-0000-0000-000001B90000}"/>
    <cellStyle name="注释 2 3 4 2" xfId="47362" xr:uid="{00000000-0005-0000-0000-000002B90000}"/>
    <cellStyle name="注释 2 3 4 2 2" xfId="47363" xr:uid="{00000000-0005-0000-0000-000003B90000}"/>
    <cellStyle name="注释 2 3 4 2 3" xfId="47364" xr:uid="{00000000-0005-0000-0000-000004B90000}"/>
    <cellStyle name="注释 2 3 4 2 4" xfId="47365" xr:uid="{00000000-0005-0000-0000-000005B90000}"/>
    <cellStyle name="注释 2 3 4 2 4 2" xfId="47366" xr:uid="{00000000-0005-0000-0000-000006B90000}"/>
    <cellStyle name="注释 2 3 4 2 5" xfId="47367" xr:uid="{00000000-0005-0000-0000-000007B90000}"/>
    <cellStyle name="注释 2 3 4 2 5 2" xfId="47368" xr:uid="{00000000-0005-0000-0000-000008B90000}"/>
    <cellStyle name="注释 2 3 4 3" xfId="47369" xr:uid="{00000000-0005-0000-0000-000009B90000}"/>
    <cellStyle name="注释 2 3 4 4" xfId="47370" xr:uid="{00000000-0005-0000-0000-00000AB90000}"/>
    <cellStyle name="注释 2 3 4 5" xfId="47371" xr:uid="{00000000-0005-0000-0000-00000BB90000}"/>
    <cellStyle name="注释 2 3 4 6" xfId="47372" xr:uid="{00000000-0005-0000-0000-00000CB90000}"/>
    <cellStyle name="注释 2 3 4 7" xfId="47373" xr:uid="{00000000-0005-0000-0000-00000DB90000}"/>
    <cellStyle name="注释 2 3 4 7 2" xfId="47374" xr:uid="{00000000-0005-0000-0000-00000EB90000}"/>
    <cellStyle name="注释 2 3 4 8" xfId="47375" xr:uid="{00000000-0005-0000-0000-00000FB90000}"/>
    <cellStyle name="注释 2 3 4 8 2" xfId="47376" xr:uid="{00000000-0005-0000-0000-000010B90000}"/>
    <cellStyle name="注释 2 3 5" xfId="47377" xr:uid="{00000000-0005-0000-0000-000011B90000}"/>
    <cellStyle name="注释 2 3 5 2" xfId="47378" xr:uid="{00000000-0005-0000-0000-000012B90000}"/>
    <cellStyle name="注释 2 3 5 2 2" xfId="47379" xr:uid="{00000000-0005-0000-0000-000013B90000}"/>
    <cellStyle name="注释 2 3 5 2 2 2" xfId="47380" xr:uid="{00000000-0005-0000-0000-000014B90000}"/>
    <cellStyle name="注释 2 3 5 2 2 2 2" xfId="47381" xr:uid="{00000000-0005-0000-0000-000015B90000}"/>
    <cellStyle name="注释 2 3 5 2 3" xfId="47382" xr:uid="{00000000-0005-0000-0000-000016B90000}"/>
    <cellStyle name="注释 2 3 5 2 3 2" xfId="47383" xr:uid="{00000000-0005-0000-0000-000017B90000}"/>
    <cellStyle name="注释 2 3 5 2 4" xfId="47384" xr:uid="{00000000-0005-0000-0000-000018B90000}"/>
    <cellStyle name="注释 2 3 5 2 4 2" xfId="47385" xr:uid="{00000000-0005-0000-0000-000019B90000}"/>
    <cellStyle name="注释 2 3 5 2 5" xfId="47386" xr:uid="{00000000-0005-0000-0000-00001AB90000}"/>
    <cellStyle name="注释 2 3 5 3" xfId="47387" xr:uid="{00000000-0005-0000-0000-00001BB90000}"/>
    <cellStyle name="注释 2 3 5 4" xfId="47388" xr:uid="{00000000-0005-0000-0000-00001CB90000}"/>
    <cellStyle name="注释 2 3 5 4 2" xfId="47389" xr:uid="{00000000-0005-0000-0000-00001DB90000}"/>
    <cellStyle name="注释 2 3 5 5" xfId="47390" xr:uid="{00000000-0005-0000-0000-00001EB90000}"/>
    <cellStyle name="注释 2 3 5 5 2" xfId="47391" xr:uid="{00000000-0005-0000-0000-00001FB90000}"/>
    <cellStyle name="注释 2 3 6" xfId="47392" xr:uid="{00000000-0005-0000-0000-000020B90000}"/>
    <cellStyle name="注释 2 3 6 2" xfId="47393" xr:uid="{00000000-0005-0000-0000-000021B90000}"/>
    <cellStyle name="注释 2 3 6 2 2" xfId="47394" xr:uid="{00000000-0005-0000-0000-000022B90000}"/>
    <cellStyle name="注释 2 3 6 2 2 2" xfId="47395" xr:uid="{00000000-0005-0000-0000-000023B90000}"/>
    <cellStyle name="注释 2 3 6 3" xfId="47396" xr:uid="{00000000-0005-0000-0000-000024B90000}"/>
    <cellStyle name="注释 2 3 6 3 2" xfId="47397" xr:uid="{00000000-0005-0000-0000-000025B90000}"/>
    <cellStyle name="注释 2 3 6 4" xfId="47398" xr:uid="{00000000-0005-0000-0000-000026B90000}"/>
    <cellStyle name="注释 2 3 6 4 2" xfId="47399" xr:uid="{00000000-0005-0000-0000-000027B90000}"/>
    <cellStyle name="注释 2 3 6 5" xfId="47400" xr:uid="{00000000-0005-0000-0000-000028B90000}"/>
    <cellStyle name="注释 2 3 7" xfId="47401" xr:uid="{00000000-0005-0000-0000-000029B90000}"/>
    <cellStyle name="注释 2 3 8" xfId="47402" xr:uid="{00000000-0005-0000-0000-00002AB90000}"/>
    <cellStyle name="注释 2 3 9" xfId="47403" xr:uid="{00000000-0005-0000-0000-00002BB90000}"/>
    <cellStyle name="注释 2 3 9 2" xfId="47404" xr:uid="{00000000-0005-0000-0000-00002CB90000}"/>
    <cellStyle name="注释 2 4" xfId="47405" xr:uid="{00000000-0005-0000-0000-00002DB90000}"/>
    <cellStyle name="注释 2 4 2" xfId="47406" xr:uid="{00000000-0005-0000-0000-00002EB90000}"/>
    <cellStyle name="注释 2 4 2 2" xfId="47407" xr:uid="{00000000-0005-0000-0000-00002FB90000}"/>
    <cellStyle name="注释 2 4 2 3" xfId="47408" xr:uid="{00000000-0005-0000-0000-000030B90000}"/>
    <cellStyle name="注释 2 4 2 4" xfId="47409" xr:uid="{00000000-0005-0000-0000-000031B90000}"/>
    <cellStyle name="注释 2 4 2 4 2" xfId="47410" xr:uid="{00000000-0005-0000-0000-000032B90000}"/>
    <cellStyle name="注释 2 4 2 5" xfId="47411" xr:uid="{00000000-0005-0000-0000-000033B90000}"/>
    <cellStyle name="注释 2 4 2 5 2" xfId="47412" xr:uid="{00000000-0005-0000-0000-000034B90000}"/>
    <cellStyle name="注释 2 4 3" xfId="47413" xr:uid="{00000000-0005-0000-0000-000035B90000}"/>
    <cellStyle name="注释 2 4 3 2" xfId="47414" xr:uid="{00000000-0005-0000-0000-000036B90000}"/>
    <cellStyle name="注释 2 4 3 2 2" xfId="47415" xr:uid="{00000000-0005-0000-0000-000037B90000}"/>
    <cellStyle name="注释 2 4 3 2 2 2" xfId="47416" xr:uid="{00000000-0005-0000-0000-000038B90000}"/>
    <cellStyle name="注释 2 4 3 3" xfId="47417" xr:uid="{00000000-0005-0000-0000-000039B90000}"/>
    <cellStyle name="注释 2 4 3 3 2" xfId="47418" xr:uid="{00000000-0005-0000-0000-00003AB90000}"/>
    <cellStyle name="注释 2 4 3 4" xfId="47419" xr:uid="{00000000-0005-0000-0000-00003BB90000}"/>
    <cellStyle name="注释 2 4 3 4 2" xfId="47420" xr:uid="{00000000-0005-0000-0000-00003CB90000}"/>
    <cellStyle name="注释 2 4 3 5" xfId="47421" xr:uid="{00000000-0005-0000-0000-00003DB90000}"/>
    <cellStyle name="注释 2 4 4" xfId="47422" xr:uid="{00000000-0005-0000-0000-00003EB90000}"/>
    <cellStyle name="注释 2 4 5" xfId="47423" xr:uid="{00000000-0005-0000-0000-00003FB90000}"/>
    <cellStyle name="注释 2 4 6" xfId="47424" xr:uid="{00000000-0005-0000-0000-000040B90000}"/>
    <cellStyle name="注释 2 4 7" xfId="47425" xr:uid="{00000000-0005-0000-0000-000041B90000}"/>
    <cellStyle name="注释 2 4 7 2" xfId="47426" xr:uid="{00000000-0005-0000-0000-000042B90000}"/>
    <cellStyle name="注释 2 4 8" xfId="47427" xr:uid="{00000000-0005-0000-0000-000043B90000}"/>
    <cellStyle name="注释 2 4 8 2" xfId="47428" xr:uid="{00000000-0005-0000-0000-000044B90000}"/>
    <cellStyle name="注释 2 5" xfId="47429" xr:uid="{00000000-0005-0000-0000-000045B90000}"/>
    <cellStyle name="注释 2 5 2" xfId="47430" xr:uid="{00000000-0005-0000-0000-000046B90000}"/>
    <cellStyle name="注释 2 5 2 2" xfId="47431" xr:uid="{00000000-0005-0000-0000-000047B90000}"/>
    <cellStyle name="注释 2 5 2 3" xfId="47432" xr:uid="{00000000-0005-0000-0000-000048B90000}"/>
    <cellStyle name="注释 2 5 2 4" xfId="47433" xr:uid="{00000000-0005-0000-0000-000049B90000}"/>
    <cellStyle name="注释 2 5 2 4 2" xfId="47434" xr:uid="{00000000-0005-0000-0000-00004AB90000}"/>
    <cellStyle name="注释 2 5 2 5" xfId="47435" xr:uid="{00000000-0005-0000-0000-00004BB90000}"/>
    <cellStyle name="注释 2 5 2 5 2" xfId="47436" xr:uid="{00000000-0005-0000-0000-00004CB90000}"/>
    <cellStyle name="注释 2 5 3" xfId="47437" xr:uid="{00000000-0005-0000-0000-00004DB90000}"/>
    <cellStyle name="注释 2 5 4" xfId="47438" xr:uid="{00000000-0005-0000-0000-00004EB90000}"/>
    <cellStyle name="注释 2 5 5" xfId="47439" xr:uid="{00000000-0005-0000-0000-00004FB90000}"/>
    <cellStyle name="注释 2 5 6" xfId="47440" xr:uid="{00000000-0005-0000-0000-000050B90000}"/>
    <cellStyle name="注释 2 5 7" xfId="47441" xr:uid="{00000000-0005-0000-0000-000051B90000}"/>
    <cellStyle name="注释 2 5 7 2" xfId="47442" xr:uid="{00000000-0005-0000-0000-000052B90000}"/>
    <cellStyle name="注释 2 5 8" xfId="47443" xr:uid="{00000000-0005-0000-0000-000053B90000}"/>
    <cellStyle name="注释 2 5 8 2" xfId="47444" xr:uid="{00000000-0005-0000-0000-000054B90000}"/>
    <cellStyle name="注释 2 6" xfId="47445" xr:uid="{00000000-0005-0000-0000-000055B90000}"/>
    <cellStyle name="注释 2 6 2" xfId="47446" xr:uid="{00000000-0005-0000-0000-000056B90000}"/>
    <cellStyle name="注释 2 6 2 2" xfId="47447" xr:uid="{00000000-0005-0000-0000-000057B90000}"/>
    <cellStyle name="注释 2 6 2 2 2" xfId="47448" xr:uid="{00000000-0005-0000-0000-000058B90000}"/>
    <cellStyle name="注释 2 6 2 2 2 2" xfId="47449" xr:uid="{00000000-0005-0000-0000-000059B90000}"/>
    <cellStyle name="注释 2 6 2 3" xfId="47450" xr:uid="{00000000-0005-0000-0000-00005AB90000}"/>
    <cellStyle name="注释 2 6 2 3 2" xfId="47451" xr:uid="{00000000-0005-0000-0000-00005BB90000}"/>
    <cellStyle name="注释 2 6 2 4" xfId="47452" xr:uid="{00000000-0005-0000-0000-00005CB90000}"/>
    <cellStyle name="注释 2 6 2 4 2" xfId="47453" xr:uid="{00000000-0005-0000-0000-00005DB90000}"/>
    <cellStyle name="注释 2 6 2 5" xfId="47454" xr:uid="{00000000-0005-0000-0000-00005EB90000}"/>
    <cellStyle name="注释 2 6 3" xfId="47455" xr:uid="{00000000-0005-0000-0000-00005FB90000}"/>
    <cellStyle name="注释 2 6 4" xfId="47456" xr:uid="{00000000-0005-0000-0000-000060B90000}"/>
    <cellStyle name="注释 2 6 4 2" xfId="47457" xr:uid="{00000000-0005-0000-0000-000061B90000}"/>
    <cellStyle name="注释 2 6 5" xfId="47458" xr:uid="{00000000-0005-0000-0000-000062B90000}"/>
    <cellStyle name="注释 2 6 5 2" xfId="47459" xr:uid="{00000000-0005-0000-0000-000063B90000}"/>
    <cellStyle name="注释 2 7" xfId="47460" xr:uid="{00000000-0005-0000-0000-000064B90000}"/>
    <cellStyle name="注释 2 7 2" xfId="47461" xr:uid="{00000000-0005-0000-0000-000065B90000}"/>
    <cellStyle name="注释 2 7 2 2" xfId="47462" xr:uid="{00000000-0005-0000-0000-000066B90000}"/>
    <cellStyle name="注释 2 7 2 2 2" xfId="47463" xr:uid="{00000000-0005-0000-0000-000067B90000}"/>
    <cellStyle name="注释 2 7 2 2 2 2" xfId="47464" xr:uid="{00000000-0005-0000-0000-000068B90000}"/>
    <cellStyle name="注释 2 7 2 3" xfId="47465" xr:uid="{00000000-0005-0000-0000-000069B90000}"/>
    <cellStyle name="注释 2 7 2 3 2" xfId="47466" xr:uid="{00000000-0005-0000-0000-00006AB90000}"/>
    <cellStyle name="注释 2 7 2 4" xfId="47467" xr:uid="{00000000-0005-0000-0000-00006BB90000}"/>
    <cellStyle name="注释 2 7 2 4 2" xfId="47468" xr:uid="{00000000-0005-0000-0000-00006CB90000}"/>
    <cellStyle name="注释 2 7 2 5" xfId="47469" xr:uid="{00000000-0005-0000-0000-00006DB90000}"/>
    <cellStyle name="注释 2 7 3" xfId="47470" xr:uid="{00000000-0005-0000-0000-00006EB90000}"/>
    <cellStyle name="注释 2 7 3 2" xfId="47471" xr:uid="{00000000-0005-0000-0000-00006FB90000}"/>
    <cellStyle name="注释 2 7 3 2 2" xfId="47472" xr:uid="{00000000-0005-0000-0000-000070B90000}"/>
    <cellStyle name="注释 2 7 4" xfId="47473" xr:uid="{00000000-0005-0000-0000-000071B90000}"/>
    <cellStyle name="注释 2 7 4 2" xfId="47474" xr:uid="{00000000-0005-0000-0000-000072B90000}"/>
    <cellStyle name="注释 2 7 5" xfId="47475" xr:uid="{00000000-0005-0000-0000-000073B90000}"/>
    <cellStyle name="注释 2 7 5 2" xfId="47476" xr:uid="{00000000-0005-0000-0000-000074B90000}"/>
    <cellStyle name="注释 2 7 6" xfId="47477" xr:uid="{00000000-0005-0000-0000-000075B90000}"/>
    <cellStyle name="注释 2 8" xfId="47478" xr:uid="{00000000-0005-0000-0000-000076B90000}"/>
    <cellStyle name="注释 2 8 2" xfId="47479" xr:uid="{00000000-0005-0000-0000-000077B90000}"/>
    <cellStyle name="注释 2 8 2 2" xfId="47480" xr:uid="{00000000-0005-0000-0000-000078B90000}"/>
    <cellStyle name="注释 2 8 2 2 2" xfId="47481" xr:uid="{00000000-0005-0000-0000-000079B90000}"/>
    <cellStyle name="注释 2 8 3" xfId="47482" xr:uid="{00000000-0005-0000-0000-00007AB90000}"/>
    <cellStyle name="注释 2 8 3 2" xfId="47483" xr:uid="{00000000-0005-0000-0000-00007BB90000}"/>
    <cellStyle name="注释 2 8 4" xfId="47484" xr:uid="{00000000-0005-0000-0000-00007CB90000}"/>
    <cellStyle name="注释 2 8 4 2" xfId="47485" xr:uid="{00000000-0005-0000-0000-00007DB90000}"/>
    <cellStyle name="注释 2 8 5" xfId="47486" xr:uid="{00000000-0005-0000-0000-00007EB90000}"/>
    <cellStyle name="注释 2 9" xfId="47487" xr:uid="{00000000-0005-0000-0000-00007FB90000}"/>
    <cellStyle name="注释 3" xfId="47488" xr:uid="{00000000-0005-0000-0000-000080B90000}"/>
    <cellStyle name="注释 3 10" xfId="47489" xr:uid="{00000000-0005-0000-0000-000081B90000}"/>
    <cellStyle name="注释 3 10 2" xfId="47490" xr:uid="{00000000-0005-0000-0000-000082B90000}"/>
    <cellStyle name="注释 3 2" xfId="47491" xr:uid="{00000000-0005-0000-0000-000083B90000}"/>
    <cellStyle name="注释 3 2 10" xfId="47492" xr:uid="{00000000-0005-0000-0000-000084B90000}"/>
    <cellStyle name="注释 3 2 10 2" xfId="47493" xr:uid="{00000000-0005-0000-0000-000085B90000}"/>
    <cellStyle name="注释 3 2 2" xfId="47494" xr:uid="{00000000-0005-0000-0000-000086B90000}"/>
    <cellStyle name="注释 3 2 2 2" xfId="47495" xr:uid="{00000000-0005-0000-0000-000087B90000}"/>
    <cellStyle name="注释 3 2 2 2 2" xfId="47496" xr:uid="{00000000-0005-0000-0000-000088B90000}"/>
    <cellStyle name="注释 3 2 2 2 2 2" xfId="47497" xr:uid="{00000000-0005-0000-0000-000089B90000}"/>
    <cellStyle name="注释 3 2 2 2 2 3" xfId="47498" xr:uid="{00000000-0005-0000-0000-00008AB90000}"/>
    <cellStyle name="注释 3 2 2 2 2 4" xfId="47499" xr:uid="{00000000-0005-0000-0000-00008BB90000}"/>
    <cellStyle name="注释 3 2 2 2 2 4 2" xfId="47500" xr:uid="{00000000-0005-0000-0000-00008CB90000}"/>
    <cellStyle name="注释 3 2 2 2 2 5" xfId="47501" xr:uid="{00000000-0005-0000-0000-00008DB90000}"/>
    <cellStyle name="注释 3 2 2 2 2 5 2" xfId="47502" xr:uid="{00000000-0005-0000-0000-00008EB90000}"/>
    <cellStyle name="注释 3 2 2 2 3" xfId="47503" xr:uid="{00000000-0005-0000-0000-00008FB90000}"/>
    <cellStyle name="注释 3 2 2 2 3 2" xfId="47504" xr:uid="{00000000-0005-0000-0000-000090B90000}"/>
    <cellStyle name="注释 3 2 2 2 3 2 2" xfId="47505" xr:uid="{00000000-0005-0000-0000-000091B90000}"/>
    <cellStyle name="注释 3 2 2 2 3 2 2 2" xfId="47506" xr:uid="{00000000-0005-0000-0000-000092B90000}"/>
    <cellStyle name="注释 3 2 2 2 3 3" xfId="47507" xr:uid="{00000000-0005-0000-0000-000093B90000}"/>
    <cellStyle name="注释 3 2 2 2 3 3 2" xfId="47508" xr:uid="{00000000-0005-0000-0000-000094B90000}"/>
    <cellStyle name="注释 3 2 2 2 3 4" xfId="47509" xr:uid="{00000000-0005-0000-0000-000095B90000}"/>
    <cellStyle name="注释 3 2 2 2 3 4 2" xfId="47510" xr:uid="{00000000-0005-0000-0000-000096B90000}"/>
    <cellStyle name="注释 3 2 2 2 3 5" xfId="47511" xr:uid="{00000000-0005-0000-0000-000097B90000}"/>
    <cellStyle name="注释 3 2 2 2 4" xfId="47512" xr:uid="{00000000-0005-0000-0000-000098B90000}"/>
    <cellStyle name="注释 3 2 2 2 5" xfId="47513" xr:uid="{00000000-0005-0000-0000-000099B90000}"/>
    <cellStyle name="注释 3 2 2 2 6" xfId="47514" xr:uid="{00000000-0005-0000-0000-00009AB90000}"/>
    <cellStyle name="注释 3 2 2 2 7" xfId="47515" xr:uid="{00000000-0005-0000-0000-00009BB90000}"/>
    <cellStyle name="注释 3 2 2 2 7 2" xfId="47516" xr:uid="{00000000-0005-0000-0000-00009CB90000}"/>
    <cellStyle name="注释 3 2 2 2 8" xfId="47517" xr:uid="{00000000-0005-0000-0000-00009DB90000}"/>
    <cellStyle name="注释 3 2 2 2 8 2" xfId="47518" xr:uid="{00000000-0005-0000-0000-00009EB90000}"/>
    <cellStyle name="注释 3 2 2 3" xfId="47519" xr:uid="{00000000-0005-0000-0000-00009FB90000}"/>
    <cellStyle name="注释 3 2 2 3 2" xfId="47520" xr:uid="{00000000-0005-0000-0000-0000A0B90000}"/>
    <cellStyle name="注释 3 2 2 3 3" xfId="47521" xr:uid="{00000000-0005-0000-0000-0000A1B90000}"/>
    <cellStyle name="注释 3 2 2 3 4" xfId="47522" xr:uid="{00000000-0005-0000-0000-0000A2B90000}"/>
    <cellStyle name="注释 3 2 2 3 4 2" xfId="47523" xr:uid="{00000000-0005-0000-0000-0000A3B90000}"/>
    <cellStyle name="注释 3 2 2 3 5" xfId="47524" xr:uid="{00000000-0005-0000-0000-0000A4B90000}"/>
    <cellStyle name="注释 3 2 2 3 5 2" xfId="47525" xr:uid="{00000000-0005-0000-0000-0000A5B90000}"/>
    <cellStyle name="注释 3 2 2 4" xfId="47526" xr:uid="{00000000-0005-0000-0000-0000A6B90000}"/>
    <cellStyle name="注释 3 2 2 5" xfId="47527" xr:uid="{00000000-0005-0000-0000-0000A7B90000}"/>
    <cellStyle name="注释 3 2 2 6" xfId="47528" xr:uid="{00000000-0005-0000-0000-0000A8B90000}"/>
    <cellStyle name="注释 3 2 2 7" xfId="47529" xr:uid="{00000000-0005-0000-0000-0000A9B90000}"/>
    <cellStyle name="注释 3 2 2 8" xfId="47530" xr:uid="{00000000-0005-0000-0000-0000AAB90000}"/>
    <cellStyle name="注释 3 2 2 8 2" xfId="47531" xr:uid="{00000000-0005-0000-0000-0000ABB90000}"/>
    <cellStyle name="注释 3 2 2 9" xfId="47532" xr:uid="{00000000-0005-0000-0000-0000ACB90000}"/>
    <cellStyle name="注释 3 2 2 9 2" xfId="47533" xr:uid="{00000000-0005-0000-0000-0000ADB90000}"/>
    <cellStyle name="注释 3 2 3" xfId="47534" xr:uid="{00000000-0005-0000-0000-0000AEB90000}"/>
    <cellStyle name="注释 3 2 3 2" xfId="47535" xr:uid="{00000000-0005-0000-0000-0000AFB90000}"/>
    <cellStyle name="注释 3 2 3 2 2" xfId="47536" xr:uid="{00000000-0005-0000-0000-0000B0B90000}"/>
    <cellStyle name="注释 3 2 3 2 3" xfId="47537" xr:uid="{00000000-0005-0000-0000-0000B1B90000}"/>
    <cellStyle name="注释 3 2 3 2 4" xfId="47538" xr:uid="{00000000-0005-0000-0000-0000B2B90000}"/>
    <cellStyle name="注释 3 2 3 2 4 2" xfId="47539" xr:uid="{00000000-0005-0000-0000-0000B3B90000}"/>
    <cellStyle name="注释 3 2 3 2 5" xfId="47540" xr:uid="{00000000-0005-0000-0000-0000B4B90000}"/>
    <cellStyle name="注释 3 2 3 2 5 2" xfId="47541" xr:uid="{00000000-0005-0000-0000-0000B5B90000}"/>
    <cellStyle name="注释 3 2 3 3" xfId="47542" xr:uid="{00000000-0005-0000-0000-0000B6B90000}"/>
    <cellStyle name="注释 3 2 3 3 2" xfId="47543" xr:uid="{00000000-0005-0000-0000-0000B7B90000}"/>
    <cellStyle name="注释 3 2 3 3 2 2" xfId="47544" xr:uid="{00000000-0005-0000-0000-0000B8B90000}"/>
    <cellStyle name="注释 3 2 3 3 2 2 2" xfId="47545" xr:uid="{00000000-0005-0000-0000-0000B9B90000}"/>
    <cellStyle name="注释 3 2 3 3 3" xfId="47546" xr:uid="{00000000-0005-0000-0000-0000BAB90000}"/>
    <cellStyle name="注释 3 2 3 3 3 2" xfId="47547" xr:uid="{00000000-0005-0000-0000-0000BBB90000}"/>
    <cellStyle name="注释 3 2 3 3 4" xfId="47548" xr:uid="{00000000-0005-0000-0000-0000BCB90000}"/>
    <cellStyle name="注释 3 2 3 3 4 2" xfId="47549" xr:uid="{00000000-0005-0000-0000-0000BDB90000}"/>
    <cellStyle name="注释 3 2 3 3 5" xfId="47550" xr:uid="{00000000-0005-0000-0000-0000BEB90000}"/>
    <cellStyle name="注释 3 2 3 4" xfId="47551" xr:uid="{00000000-0005-0000-0000-0000BFB90000}"/>
    <cellStyle name="注释 3 2 3 5" xfId="47552" xr:uid="{00000000-0005-0000-0000-0000C0B90000}"/>
    <cellStyle name="注释 3 2 3 6" xfId="47553" xr:uid="{00000000-0005-0000-0000-0000C1B90000}"/>
    <cellStyle name="注释 3 2 3 7" xfId="47554" xr:uid="{00000000-0005-0000-0000-0000C2B90000}"/>
    <cellStyle name="注释 3 2 3 7 2" xfId="47555" xr:uid="{00000000-0005-0000-0000-0000C3B90000}"/>
    <cellStyle name="注释 3 2 3 8" xfId="47556" xr:uid="{00000000-0005-0000-0000-0000C4B90000}"/>
    <cellStyle name="注释 3 2 3 8 2" xfId="47557" xr:uid="{00000000-0005-0000-0000-0000C5B90000}"/>
    <cellStyle name="注释 3 2 4" xfId="47558" xr:uid="{00000000-0005-0000-0000-0000C6B90000}"/>
    <cellStyle name="注释 3 2 4 2" xfId="47559" xr:uid="{00000000-0005-0000-0000-0000C7B90000}"/>
    <cellStyle name="注释 3 2 4 3" xfId="47560" xr:uid="{00000000-0005-0000-0000-0000C8B90000}"/>
    <cellStyle name="注释 3 2 4 4" xfId="47561" xr:uid="{00000000-0005-0000-0000-0000C9B90000}"/>
    <cellStyle name="注释 3 2 4 4 2" xfId="47562" xr:uid="{00000000-0005-0000-0000-0000CAB90000}"/>
    <cellStyle name="注释 3 2 4 5" xfId="47563" xr:uid="{00000000-0005-0000-0000-0000CBB90000}"/>
    <cellStyle name="注释 3 2 4 5 2" xfId="47564" xr:uid="{00000000-0005-0000-0000-0000CCB90000}"/>
    <cellStyle name="注释 3 2 5" xfId="47565" xr:uid="{00000000-0005-0000-0000-0000CDB90000}"/>
    <cellStyle name="注释 3 2 6" xfId="47566" xr:uid="{00000000-0005-0000-0000-0000CEB90000}"/>
    <cellStyle name="注释 3 2 7" xfId="47567" xr:uid="{00000000-0005-0000-0000-0000CFB90000}"/>
    <cellStyle name="注释 3 2 8" xfId="47568" xr:uid="{00000000-0005-0000-0000-0000D0B90000}"/>
    <cellStyle name="注释 3 2 9" xfId="47569" xr:uid="{00000000-0005-0000-0000-0000D1B90000}"/>
    <cellStyle name="注释 3 2 9 2" xfId="47570" xr:uid="{00000000-0005-0000-0000-0000D2B90000}"/>
    <cellStyle name="注释 3 3" xfId="47571" xr:uid="{00000000-0005-0000-0000-0000D3B90000}"/>
    <cellStyle name="注释 3 3 2" xfId="47572" xr:uid="{00000000-0005-0000-0000-0000D4B90000}"/>
    <cellStyle name="注释 3 3 2 2" xfId="47573" xr:uid="{00000000-0005-0000-0000-0000D5B90000}"/>
    <cellStyle name="注释 3 3 2 3" xfId="47574" xr:uid="{00000000-0005-0000-0000-0000D6B90000}"/>
    <cellStyle name="注释 3 3 2 4" xfId="47575" xr:uid="{00000000-0005-0000-0000-0000D7B90000}"/>
    <cellStyle name="注释 3 3 2 4 2" xfId="47576" xr:uid="{00000000-0005-0000-0000-0000D8B90000}"/>
    <cellStyle name="注释 3 3 2 5" xfId="47577" xr:uid="{00000000-0005-0000-0000-0000D9B90000}"/>
    <cellStyle name="注释 3 3 2 5 2" xfId="47578" xr:uid="{00000000-0005-0000-0000-0000DAB90000}"/>
    <cellStyle name="注释 3 3 3" xfId="47579" xr:uid="{00000000-0005-0000-0000-0000DBB90000}"/>
    <cellStyle name="注释 3 3 3 2" xfId="47580" xr:uid="{00000000-0005-0000-0000-0000DCB90000}"/>
    <cellStyle name="注释 3 3 3 2 2" xfId="47581" xr:uid="{00000000-0005-0000-0000-0000DDB90000}"/>
    <cellStyle name="注释 3 3 3 2 2 2" xfId="47582" xr:uid="{00000000-0005-0000-0000-0000DEB90000}"/>
    <cellStyle name="注释 3 3 3 3" xfId="47583" xr:uid="{00000000-0005-0000-0000-0000DFB90000}"/>
    <cellStyle name="注释 3 3 3 3 2" xfId="47584" xr:uid="{00000000-0005-0000-0000-0000E0B90000}"/>
    <cellStyle name="注释 3 3 3 4" xfId="47585" xr:uid="{00000000-0005-0000-0000-0000E1B90000}"/>
    <cellStyle name="注释 3 3 3 4 2" xfId="47586" xr:uid="{00000000-0005-0000-0000-0000E2B90000}"/>
    <cellStyle name="注释 3 3 3 5" xfId="47587" xr:uid="{00000000-0005-0000-0000-0000E3B90000}"/>
    <cellStyle name="注释 3 3 4" xfId="47588" xr:uid="{00000000-0005-0000-0000-0000E4B90000}"/>
    <cellStyle name="注释 3 3 5" xfId="47589" xr:uid="{00000000-0005-0000-0000-0000E5B90000}"/>
    <cellStyle name="注释 3 3 6" xfId="47590" xr:uid="{00000000-0005-0000-0000-0000E6B90000}"/>
    <cellStyle name="注释 3 3 7" xfId="47591" xr:uid="{00000000-0005-0000-0000-0000E7B90000}"/>
    <cellStyle name="注释 3 3 7 2" xfId="47592" xr:uid="{00000000-0005-0000-0000-0000E8B90000}"/>
    <cellStyle name="注释 3 3 8" xfId="47593" xr:uid="{00000000-0005-0000-0000-0000E9B90000}"/>
    <cellStyle name="注释 3 3 8 2" xfId="47594" xr:uid="{00000000-0005-0000-0000-0000EAB90000}"/>
    <cellStyle name="注释 3 4" xfId="47595" xr:uid="{00000000-0005-0000-0000-0000EBB90000}"/>
    <cellStyle name="注释 3 4 2" xfId="47596" xr:uid="{00000000-0005-0000-0000-0000ECB90000}"/>
    <cellStyle name="注释 3 4 2 2" xfId="47597" xr:uid="{00000000-0005-0000-0000-0000EDB90000}"/>
    <cellStyle name="注释 3 4 2 3" xfId="47598" xr:uid="{00000000-0005-0000-0000-0000EEB90000}"/>
    <cellStyle name="注释 3 4 2 4" xfId="47599" xr:uid="{00000000-0005-0000-0000-0000EFB90000}"/>
    <cellStyle name="注释 3 4 2 4 2" xfId="47600" xr:uid="{00000000-0005-0000-0000-0000F0B90000}"/>
    <cellStyle name="注释 3 4 2 5" xfId="47601" xr:uid="{00000000-0005-0000-0000-0000F1B90000}"/>
    <cellStyle name="注释 3 4 2 5 2" xfId="47602" xr:uid="{00000000-0005-0000-0000-0000F2B90000}"/>
    <cellStyle name="注释 3 4 3" xfId="47603" xr:uid="{00000000-0005-0000-0000-0000F3B90000}"/>
    <cellStyle name="注释 3 4 4" xfId="47604" xr:uid="{00000000-0005-0000-0000-0000F4B90000}"/>
    <cellStyle name="注释 3 4 5" xfId="47605" xr:uid="{00000000-0005-0000-0000-0000F5B90000}"/>
    <cellStyle name="注释 3 4 6" xfId="47606" xr:uid="{00000000-0005-0000-0000-0000F6B90000}"/>
    <cellStyle name="注释 3 4 7" xfId="47607" xr:uid="{00000000-0005-0000-0000-0000F7B90000}"/>
    <cellStyle name="注释 3 4 7 2" xfId="47608" xr:uid="{00000000-0005-0000-0000-0000F8B90000}"/>
    <cellStyle name="注释 3 4 8" xfId="47609" xr:uid="{00000000-0005-0000-0000-0000F9B90000}"/>
    <cellStyle name="注释 3 4 8 2" xfId="47610" xr:uid="{00000000-0005-0000-0000-0000FAB90000}"/>
    <cellStyle name="注释 3 5" xfId="47611" xr:uid="{00000000-0005-0000-0000-0000FBB90000}"/>
    <cellStyle name="注释 3 5 2" xfId="47612" xr:uid="{00000000-0005-0000-0000-0000FCB90000}"/>
    <cellStyle name="注释 3 5 2 2" xfId="47613" xr:uid="{00000000-0005-0000-0000-0000FDB90000}"/>
    <cellStyle name="注释 3 5 2 2 2" xfId="47614" xr:uid="{00000000-0005-0000-0000-0000FEB90000}"/>
    <cellStyle name="注释 3 5 2 2 2 2" xfId="47615" xr:uid="{00000000-0005-0000-0000-0000FFB90000}"/>
    <cellStyle name="注释 3 5 2 3" xfId="47616" xr:uid="{00000000-0005-0000-0000-000000BA0000}"/>
    <cellStyle name="注释 3 5 2 3 2" xfId="47617" xr:uid="{00000000-0005-0000-0000-000001BA0000}"/>
    <cellStyle name="注释 3 5 2 4" xfId="47618" xr:uid="{00000000-0005-0000-0000-000002BA0000}"/>
    <cellStyle name="注释 3 5 2 4 2" xfId="47619" xr:uid="{00000000-0005-0000-0000-000003BA0000}"/>
    <cellStyle name="注释 3 5 2 5" xfId="47620" xr:uid="{00000000-0005-0000-0000-000004BA0000}"/>
    <cellStyle name="注释 3 5 3" xfId="47621" xr:uid="{00000000-0005-0000-0000-000005BA0000}"/>
    <cellStyle name="注释 3 5 4" xfId="47622" xr:uid="{00000000-0005-0000-0000-000006BA0000}"/>
    <cellStyle name="注释 3 5 4 2" xfId="47623" xr:uid="{00000000-0005-0000-0000-000007BA0000}"/>
    <cellStyle name="注释 3 5 5" xfId="47624" xr:uid="{00000000-0005-0000-0000-000008BA0000}"/>
    <cellStyle name="注释 3 5 5 2" xfId="47625" xr:uid="{00000000-0005-0000-0000-000009BA0000}"/>
    <cellStyle name="注释 3 6" xfId="47626" xr:uid="{00000000-0005-0000-0000-00000ABA0000}"/>
    <cellStyle name="注释 3 6 2" xfId="47627" xr:uid="{00000000-0005-0000-0000-00000BBA0000}"/>
    <cellStyle name="注释 3 6 2 2" xfId="47628" xr:uid="{00000000-0005-0000-0000-00000CBA0000}"/>
    <cellStyle name="注释 3 6 2 2 2" xfId="47629" xr:uid="{00000000-0005-0000-0000-00000DBA0000}"/>
    <cellStyle name="注释 3 6 3" xfId="47630" xr:uid="{00000000-0005-0000-0000-00000EBA0000}"/>
    <cellStyle name="注释 3 6 3 2" xfId="47631" xr:uid="{00000000-0005-0000-0000-00000FBA0000}"/>
    <cellStyle name="注释 3 6 4" xfId="47632" xr:uid="{00000000-0005-0000-0000-000010BA0000}"/>
    <cellStyle name="注释 3 6 4 2" xfId="47633" xr:uid="{00000000-0005-0000-0000-000011BA0000}"/>
    <cellStyle name="注释 3 6 5" xfId="47634" xr:uid="{00000000-0005-0000-0000-000012BA0000}"/>
    <cellStyle name="注释 3 7" xfId="47635" xr:uid="{00000000-0005-0000-0000-000013BA0000}"/>
    <cellStyle name="注释 3 8" xfId="47636" xr:uid="{00000000-0005-0000-0000-000014BA0000}"/>
    <cellStyle name="注释 3 9" xfId="47637" xr:uid="{00000000-0005-0000-0000-000015BA0000}"/>
    <cellStyle name="注释 3 9 2" xfId="47638" xr:uid="{00000000-0005-0000-0000-000016BA0000}"/>
    <cellStyle name="百分比 10" xfId="47639" xr:uid="{00000000-0005-0000-0000-000017BA0000}"/>
    <cellStyle name="百分比 2" xfId="47640" xr:uid="{00000000-0005-0000-0000-000018BA0000}"/>
    <cellStyle name="百分比 2 10" xfId="47641" xr:uid="{00000000-0005-0000-0000-000019BA0000}"/>
    <cellStyle name="百分比 2 10 2" xfId="47642" xr:uid="{00000000-0005-0000-0000-00001ABA0000}"/>
    <cellStyle name="百分比 2 10 2 2" xfId="47643" xr:uid="{00000000-0005-0000-0000-00001BBA0000}"/>
    <cellStyle name="百分比 2 10 2 3" xfId="47644" xr:uid="{00000000-0005-0000-0000-00001CBA0000}"/>
    <cellStyle name="百分比 2 10 2 4" xfId="47645" xr:uid="{00000000-0005-0000-0000-00001DBA0000}"/>
    <cellStyle name="百分比 2 10 3" xfId="47646" xr:uid="{00000000-0005-0000-0000-00001EBA0000}"/>
    <cellStyle name="百分比 2 10 4" xfId="47647" xr:uid="{00000000-0005-0000-0000-00001FBA0000}"/>
    <cellStyle name="百分比 2 10 5" xfId="47648" xr:uid="{00000000-0005-0000-0000-000020BA0000}"/>
    <cellStyle name="百分比 2 10 6" xfId="47649" xr:uid="{00000000-0005-0000-0000-000021BA0000}"/>
    <cellStyle name="百分比 2 11" xfId="47650" xr:uid="{00000000-0005-0000-0000-000022BA0000}"/>
    <cellStyle name="百分比 2 11 2" xfId="47651" xr:uid="{00000000-0005-0000-0000-000023BA0000}"/>
    <cellStyle name="百分比 2 11 2 2" xfId="47652" xr:uid="{00000000-0005-0000-0000-000024BA0000}"/>
    <cellStyle name="百分比 2 11 2 3" xfId="47653" xr:uid="{00000000-0005-0000-0000-000025BA0000}"/>
    <cellStyle name="百分比 2 11 2 4" xfId="47654" xr:uid="{00000000-0005-0000-0000-000026BA0000}"/>
    <cellStyle name="百分比 2 11 3" xfId="47655" xr:uid="{00000000-0005-0000-0000-000027BA0000}"/>
    <cellStyle name="百分比 2 11 4" xfId="47656" xr:uid="{00000000-0005-0000-0000-000028BA0000}"/>
    <cellStyle name="百分比 2 11 5" xfId="47657" xr:uid="{00000000-0005-0000-0000-000029BA0000}"/>
    <cellStyle name="百分比 2 12" xfId="47658" xr:uid="{00000000-0005-0000-0000-00002ABA0000}"/>
    <cellStyle name="百分比 2 12 2" xfId="47659" xr:uid="{00000000-0005-0000-0000-00002BBA0000}"/>
    <cellStyle name="百分比 2 12 2 2" xfId="47660" xr:uid="{00000000-0005-0000-0000-00002CBA0000}"/>
    <cellStyle name="百分比 2 12 2 3" xfId="47661" xr:uid="{00000000-0005-0000-0000-00002DBA0000}"/>
    <cellStyle name="百分比 2 12 2 4" xfId="47662" xr:uid="{00000000-0005-0000-0000-00002EBA0000}"/>
    <cellStyle name="百分比 2 12 3" xfId="47663" xr:uid="{00000000-0005-0000-0000-00002FBA0000}"/>
    <cellStyle name="百分比 2 12 4" xfId="47664" xr:uid="{00000000-0005-0000-0000-000030BA0000}"/>
    <cellStyle name="百分比 2 12 5" xfId="47665" xr:uid="{00000000-0005-0000-0000-000031BA0000}"/>
    <cellStyle name="百分比 2 13" xfId="47666" xr:uid="{00000000-0005-0000-0000-000032BA0000}"/>
    <cellStyle name="百分比 2 13 2" xfId="47667" xr:uid="{00000000-0005-0000-0000-000033BA0000}"/>
    <cellStyle name="百分比 2 13 3" xfId="47668" xr:uid="{00000000-0005-0000-0000-000034BA0000}"/>
    <cellStyle name="百分比 2 13 4" xfId="47669" xr:uid="{00000000-0005-0000-0000-000035BA0000}"/>
    <cellStyle name="百分比 2 14" xfId="47670" xr:uid="{00000000-0005-0000-0000-000036BA0000}"/>
    <cellStyle name="百分比 2 15" xfId="47671" xr:uid="{00000000-0005-0000-0000-000037BA0000}"/>
    <cellStyle name="百分比 2 16" xfId="47672" xr:uid="{00000000-0005-0000-0000-000038BA0000}"/>
    <cellStyle name="百分比 2 17" xfId="47673" xr:uid="{00000000-0005-0000-0000-000039BA0000}"/>
    <cellStyle name="百分比 2 18" xfId="47674" xr:uid="{00000000-0005-0000-0000-00003ABA0000}"/>
    <cellStyle name="百分比 2 19" xfId="47675" xr:uid="{00000000-0005-0000-0000-00003BBA0000}"/>
    <cellStyle name="百分比 2 19 2" xfId="47676" xr:uid="{00000000-0005-0000-0000-00003CBA0000}"/>
    <cellStyle name="百分比 2 2" xfId="47677" xr:uid="{00000000-0005-0000-0000-00003DBA0000}"/>
    <cellStyle name="百分比 2 2 10" xfId="47678" xr:uid="{00000000-0005-0000-0000-00003EBA0000}"/>
    <cellStyle name="百分比 2 2 11" xfId="47679" xr:uid="{00000000-0005-0000-0000-00003FBA0000}"/>
    <cellStyle name="百分比 2 2 2" xfId="47680" xr:uid="{00000000-0005-0000-0000-000040BA0000}"/>
    <cellStyle name="百分比 2 2 2 10" xfId="47681" xr:uid="{00000000-0005-0000-0000-000041BA0000}"/>
    <cellStyle name="百分比 2 2 2 2" xfId="47682" xr:uid="{00000000-0005-0000-0000-000042BA0000}"/>
    <cellStyle name="百分比 2 2 2 2 2" xfId="47683" xr:uid="{00000000-0005-0000-0000-000043BA0000}"/>
    <cellStyle name="百分比 2 2 2 2 2 2" xfId="47684" xr:uid="{00000000-0005-0000-0000-000044BA0000}"/>
    <cellStyle name="百分比 2 2 2 2 2 2 2" xfId="47685" xr:uid="{00000000-0005-0000-0000-000045BA0000}"/>
    <cellStyle name="百分比 2 2 2 2 2 2 3" xfId="47686" xr:uid="{00000000-0005-0000-0000-000046BA0000}"/>
    <cellStyle name="百分比 2 2 2 2 2 2 4" xfId="47687" xr:uid="{00000000-0005-0000-0000-000047BA0000}"/>
    <cellStyle name="百分比 2 2 2 2 2 3" xfId="47688" xr:uid="{00000000-0005-0000-0000-000048BA0000}"/>
    <cellStyle name="百分比 2 2 2 2 2 4" xfId="47689" xr:uid="{00000000-0005-0000-0000-000049BA0000}"/>
    <cellStyle name="百分比 2 2 2 2 2 5" xfId="47690" xr:uid="{00000000-0005-0000-0000-00004ABA0000}"/>
    <cellStyle name="百分比 2 2 2 2 3" xfId="47691" xr:uid="{00000000-0005-0000-0000-00004BBA0000}"/>
    <cellStyle name="百分比 2 2 2 2 3 2" xfId="47692" xr:uid="{00000000-0005-0000-0000-00004CBA0000}"/>
    <cellStyle name="百分比 2 2 2 2 3 2 2" xfId="47693" xr:uid="{00000000-0005-0000-0000-00004DBA0000}"/>
    <cellStyle name="百分比 2 2 2 2 3 2 3" xfId="47694" xr:uid="{00000000-0005-0000-0000-00004EBA0000}"/>
    <cellStyle name="百分比 2 2 2 2 3 2 4" xfId="47695" xr:uid="{00000000-0005-0000-0000-00004FBA0000}"/>
    <cellStyle name="百分比 2 2 2 2 3 3" xfId="47696" xr:uid="{00000000-0005-0000-0000-000050BA0000}"/>
    <cellStyle name="百分比 2 2 2 2 3 4" xfId="47697" xr:uid="{00000000-0005-0000-0000-000051BA0000}"/>
    <cellStyle name="百分比 2 2 2 2 3 5" xfId="47698" xr:uid="{00000000-0005-0000-0000-000052BA0000}"/>
    <cellStyle name="百分比 2 2 2 2 4" xfId="47699" xr:uid="{00000000-0005-0000-0000-000053BA0000}"/>
    <cellStyle name="百分比 2 2 2 2 4 2" xfId="47700" xr:uid="{00000000-0005-0000-0000-000054BA0000}"/>
    <cellStyle name="百分比 2 2 2 2 4 3" xfId="47701" xr:uid="{00000000-0005-0000-0000-000055BA0000}"/>
    <cellStyle name="百分比 2 2 2 2 4 4" xfId="47702" xr:uid="{00000000-0005-0000-0000-000056BA0000}"/>
    <cellStyle name="百分比 2 2 2 2 5" xfId="47703" xr:uid="{00000000-0005-0000-0000-000057BA0000}"/>
    <cellStyle name="百分比 2 2 2 2 6" xfId="47704" xr:uid="{00000000-0005-0000-0000-000058BA0000}"/>
    <cellStyle name="百分比 2 2 2 2 7" xfId="47705" xr:uid="{00000000-0005-0000-0000-000059BA0000}"/>
    <cellStyle name="百分比 2 2 2 2 8" xfId="47706" xr:uid="{00000000-0005-0000-0000-00005ABA0000}"/>
    <cellStyle name="百分比 2 2 2 2 8 2" xfId="47707" xr:uid="{00000000-0005-0000-0000-00005BBA0000}"/>
    <cellStyle name="百分比 2 2 2 3" xfId="47708" xr:uid="{00000000-0005-0000-0000-00005CBA0000}"/>
    <cellStyle name="百分比 2 2 2 3 2" xfId="47709" xr:uid="{00000000-0005-0000-0000-00005DBA0000}"/>
    <cellStyle name="百分比 2 2 2 3 2 2" xfId="47710" xr:uid="{00000000-0005-0000-0000-00005EBA0000}"/>
    <cellStyle name="百分比 2 2 2 3 2 3" xfId="47711" xr:uid="{00000000-0005-0000-0000-00005FBA0000}"/>
    <cellStyle name="百分比 2 2 2 3 2 4" xfId="47712" xr:uid="{00000000-0005-0000-0000-000060BA0000}"/>
    <cellStyle name="百分比 2 2 2 3 3" xfId="47713" xr:uid="{00000000-0005-0000-0000-000061BA0000}"/>
    <cellStyle name="百分比 2 2 2 3 4" xfId="47714" xr:uid="{00000000-0005-0000-0000-000062BA0000}"/>
    <cellStyle name="百分比 2 2 2 3 5" xfId="47715" xr:uid="{00000000-0005-0000-0000-000063BA0000}"/>
    <cellStyle name="百分比 2 2 2 3 6" xfId="47716" xr:uid="{00000000-0005-0000-0000-000064BA0000}"/>
    <cellStyle name="百分比 2 2 2 3 6 2" xfId="47717" xr:uid="{00000000-0005-0000-0000-000065BA0000}"/>
    <cellStyle name="百分比 2 2 2 4" xfId="47718" xr:uid="{00000000-0005-0000-0000-000066BA0000}"/>
    <cellStyle name="百分比 2 2 2 4 2" xfId="47719" xr:uid="{00000000-0005-0000-0000-000067BA0000}"/>
    <cellStyle name="百分比 2 2 2 4 2 2" xfId="47720" xr:uid="{00000000-0005-0000-0000-000068BA0000}"/>
    <cellStyle name="百分比 2 2 2 4 2 3" xfId="47721" xr:uid="{00000000-0005-0000-0000-000069BA0000}"/>
    <cellStyle name="百分比 2 2 2 4 2 4" xfId="47722" xr:uid="{00000000-0005-0000-0000-00006ABA0000}"/>
    <cellStyle name="百分比 2 2 2 4 2 5" xfId="47723" xr:uid="{00000000-0005-0000-0000-00006BBA0000}"/>
    <cellStyle name="百分比 2 2 2 4 3" xfId="47724" xr:uid="{00000000-0005-0000-0000-00006CBA0000}"/>
    <cellStyle name="百分比 2 2 2 4 4" xfId="47725" xr:uid="{00000000-0005-0000-0000-00006DBA0000}"/>
    <cellStyle name="百分比 2 2 2 4 5" xfId="47726" xr:uid="{00000000-0005-0000-0000-00006EBA0000}"/>
    <cellStyle name="百分比 2 2 2 4 6" xfId="47727" xr:uid="{00000000-0005-0000-0000-00006FBA0000}"/>
    <cellStyle name="百分比 2 2 2 5" xfId="47728" xr:uid="{00000000-0005-0000-0000-000070BA0000}"/>
    <cellStyle name="百分比 2 2 2 5 2" xfId="47729" xr:uid="{00000000-0005-0000-0000-000071BA0000}"/>
    <cellStyle name="百分比 2 2 2 5 2 2" xfId="47730" xr:uid="{00000000-0005-0000-0000-000072BA0000}"/>
    <cellStyle name="百分比 2 2 2 5 3" xfId="47731" xr:uid="{00000000-0005-0000-0000-000073BA0000}"/>
    <cellStyle name="百分比 2 2 2 5 4" xfId="47732" xr:uid="{00000000-0005-0000-0000-000074BA0000}"/>
    <cellStyle name="百分比 2 2 2 5 5" xfId="47733" xr:uid="{00000000-0005-0000-0000-000075BA0000}"/>
    <cellStyle name="百分比 2 2 2 6" xfId="47734" xr:uid="{00000000-0005-0000-0000-000076BA0000}"/>
    <cellStyle name="百分比 2 2 2 7" xfId="47735" xr:uid="{00000000-0005-0000-0000-000077BA0000}"/>
    <cellStyle name="百分比 2 2 2 8" xfId="47736" xr:uid="{00000000-0005-0000-0000-000078BA0000}"/>
    <cellStyle name="百分比 2 2 2 9" xfId="47737" xr:uid="{00000000-0005-0000-0000-000079BA0000}"/>
    <cellStyle name="百分比 2 2 2 9 2" xfId="47738" xr:uid="{00000000-0005-0000-0000-00007ABA0000}"/>
    <cellStyle name="百分比 2 2 3" xfId="47739" xr:uid="{00000000-0005-0000-0000-00007BBA0000}"/>
    <cellStyle name="百分比 2 2 3 2" xfId="47740" xr:uid="{00000000-0005-0000-0000-00007CBA0000}"/>
    <cellStyle name="百分比 2 2 3 2 2" xfId="47741" xr:uid="{00000000-0005-0000-0000-00007DBA0000}"/>
    <cellStyle name="百分比 2 2 3 2 3" xfId="47742" xr:uid="{00000000-0005-0000-0000-00007EBA0000}"/>
    <cellStyle name="百分比 2 2 3 2 4" xfId="47743" xr:uid="{00000000-0005-0000-0000-00007FBA0000}"/>
    <cellStyle name="百分比 2 2 3 3" xfId="47744" xr:uid="{00000000-0005-0000-0000-000080BA0000}"/>
    <cellStyle name="百分比 2 2 3 4" xfId="47745" xr:uid="{00000000-0005-0000-0000-000081BA0000}"/>
    <cellStyle name="百分比 2 2 3 5" xfId="47746" xr:uid="{00000000-0005-0000-0000-000082BA0000}"/>
    <cellStyle name="百分比 2 2 3 6" xfId="47747" xr:uid="{00000000-0005-0000-0000-000083BA0000}"/>
    <cellStyle name="百分比 2 2 3 6 2" xfId="47748" xr:uid="{00000000-0005-0000-0000-000084BA0000}"/>
    <cellStyle name="百分比 2 2 4" xfId="47749" xr:uid="{00000000-0005-0000-0000-000085BA0000}"/>
    <cellStyle name="百分比 2 2 4 2" xfId="47750" xr:uid="{00000000-0005-0000-0000-000086BA0000}"/>
    <cellStyle name="百分比 2 2 4 2 2" xfId="47751" xr:uid="{00000000-0005-0000-0000-000087BA0000}"/>
    <cellStyle name="百分比 2 2 4 2 3" xfId="47752" xr:uid="{00000000-0005-0000-0000-000088BA0000}"/>
    <cellStyle name="百分比 2 2 4 2 4" xfId="47753" xr:uid="{00000000-0005-0000-0000-000089BA0000}"/>
    <cellStyle name="百分比 2 2 4 3" xfId="47754" xr:uid="{00000000-0005-0000-0000-00008ABA0000}"/>
    <cellStyle name="百分比 2 2 4 4" xfId="47755" xr:uid="{00000000-0005-0000-0000-00008BBA0000}"/>
    <cellStyle name="百分比 2 2 4 5" xfId="47756" xr:uid="{00000000-0005-0000-0000-00008CBA0000}"/>
    <cellStyle name="百分比 2 2 4 6" xfId="47757" xr:uid="{00000000-0005-0000-0000-00008DBA0000}"/>
    <cellStyle name="百分比 2 2 4 6 2" xfId="47758" xr:uid="{00000000-0005-0000-0000-00008EBA0000}"/>
    <cellStyle name="百分比 2 2 5" xfId="47759" xr:uid="{00000000-0005-0000-0000-00008FBA0000}"/>
    <cellStyle name="百分比 2 2 5 2" xfId="47760" xr:uid="{00000000-0005-0000-0000-000090BA0000}"/>
    <cellStyle name="百分比 2 2 5 3" xfId="47761" xr:uid="{00000000-0005-0000-0000-000091BA0000}"/>
    <cellStyle name="百分比 2 2 5 4" xfId="47762" xr:uid="{00000000-0005-0000-0000-000092BA0000}"/>
    <cellStyle name="百分比 2 2 5 5" xfId="47763" xr:uid="{00000000-0005-0000-0000-000093BA0000}"/>
    <cellStyle name="百分比 2 2 5 5 2" xfId="47764" xr:uid="{00000000-0005-0000-0000-000094BA0000}"/>
    <cellStyle name="百分比 2 2 6" xfId="47765" xr:uid="{00000000-0005-0000-0000-000095BA0000}"/>
    <cellStyle name="百分比 2 2 6 2" xfId="47766" xr:uid="{00000000-0005-0000-0000-000096BA0000}"/>
    <cellStyle name="百分比 2 2 6 2 2" xfId="47767" xr:uid="{00000000-0005-0000-0000-000097BA0000}"/>
    <cellStyle name="百分比 2 2 7" xfId="47768" xr:uid="{00000000-0005-0000-0000-000098BA0000}"/>
    <cellStyle name="百分比 2 2 7 2" xfId="47769" xr:uid="{00000000-0005-0000-0000-000099BA0000}"/>
    <cellStyle name="百分比 2 2 7 3" xfId="47770" xr:uid="{00000000-0005-0000-0000-00009ABA0000}"/>
    <cellStyle name="百分比 2 2 8" xfId="47771" xr:uid="{00000000-0005-0000-0000-00009BBA0000}"/>
    <cellStyle name="百分比 2 2 9" xfId="47772" xr:uid="{00000000-0005-0000-0000-00009CBA0000}"/>
    <cellStyle name="百分比 2 2 9 2" xfId="47773" xr:uid="{00000000-0005-0000-0000-00009DBA0000}"/>
    <cellStyle name="百分比 2 20" xfId="47774" xr:uid="{00000000-0005-0000-0000-00009EBA0000}"/>
    <cellStyle name="百分比 2 3" xfId="47775" xr:uid="{00000000-0005-0000-0000-00009FBA0000}"/>
    <cellStyle name="百分比 2 3 10" xfId="47776" xr:uid="{00000000-0005-0000-0000-0000A0BA0000}"/>
    <cellStyle name="百分比 2 3 2" xfId="47777" xr:uid="{00000000-0005-0000-0000-0000A1BA0000}"/>
    <cellStyle name="百分比 2 3 2 2" xfId="47778" xr:uid="{00000000-0005-0000-0000-0000A2BA0000}"/>
    <cellStyle name="百分比 2 3 2 2 2" xfId="47779" xr:uid="{00000000-0005-0000-0000-0000A3BA0000}"/>
    <cellStyle name="百分比 2 3 2 2 2 2" xfId="47780" xr:uid="{00000000-0005-0000-0000-0000A4BA0000}"/>
    <cellStyle name="百分比 2 3 2 2 2 2 2" xfId="47781" xr:uid="{00000000-0005-0000-0000-0000A5BA0000}"/>
    <cellStyle name="百分比 2 3 2 2 2 2 3" xfId="47782" xr:uid="{00000000-0005-0000-0000-0000A6BA0000}"/>
    <cellStyle name="百分比 2 3 2 2 2 2 4" xfId="47783" xr:uid="{00000000-0005-0000-0000-0000A7BA0000}"/>
    <cellStyle name="百分比 2 3 2 2 2 3" xfId="47784" xr:uid="{00000000-0005-0000-0000-0000A8BA0000}"/>
    <cellStyle name="百分比 2 3 2 2 2 4" xfId="47785" xr:uid="{00000000-0005-0000-0000-0000A9BA0000}"/>
    <cellStyle name="百分比 2 3 2 2 2 5" xfId="47786" xr:uid="{00000000-0005-0000-0000-0000AABA0000}"/>
    <cellStyle name="百分比 2 3 2 2 3" xfId="47787" xr:uid="{00000000-0005-0000-0000-0000ABBA0000}"/>
    <cellStyle name="百分比 2 3 2 2 3 2" xfId="47788" xr:uid="{00000000-0005-0000-0000-0000ACBA0000}"/>
    <cellStyle name="百分比 2 3 2 2 3 2 2" xfId="47789" xr:uid="{00000000-0005-0000-0000-0000ADBA0000}"/>
    <cellStyle name="百分比 2 3 2 2 3 2 3" xfId="47790" xr:uid="{00000000-0005-0000-0000-0000AEBA0000}"/>
    <cellStyle name="百分比 2 3 2 2 3 2 4" xfId="47791" xr:uid="{00000000-0005-0000-0000-0000AFBA0000}"/>
    <cellStyle name="百分比 2 3 2 2 3 3" xfId="47792" xr:uid="{00000000-0005-0000-0000-0000B0BA0000}"/>
    <cellStyle name="百分比 2 3 2 2 3 4" xfId="47793" xr:uid="{00000000-0005-0000-0000-0000B1BA0000}"/>
    <cellStyle name="百分比 2 3 2 2 3 5" xfId="47794" xr:uid="{00000000-0005-0000-0000-0000B2BA0000}"/>
    <cellStyle name="百分比 2 3 2 2 4" xfId="47795" xr:uid="{00000000-0005-0000-0000-0000B3BA0000}"/>
    <cellStyle name="百分比 2 3 2 2 4 2" xfId="47796" xr:uid="{00000000-0005-0000-0000-0000B4BA0000}"/>
    <cellStyle name="百分比 2 3 2 2 4 3" xfId="47797" xr:uid="{00000000-0005-0000-0000-0000B5BA0000}"/>
    <cellStyle name="百分比 2 3 2 2 4 4" xfId="47798" xr:uid="{00000000-0005-0000-0000-0000B6BA0000}"/>
    <cellStyle name="百分比 2 3 2 2 5" xfId="47799" xr:uid="{00000000-0005-0000-0000-0000B7BA0000}"/>
    <cellStyle name="百分比 2 3 2 2 6" xfId="47800" xr:uid="{00000000-0005-0000-0000-0000B8BA0000}"/>
    <cellStyle name="百分比 2 3 2 2 7" xfId="47801" xr:uid="{00000000-0005-0000-0000-0000B9BA0000}"/>
    <cellStyle name="百分比 2 3 2 3" xfId="47802" xr:uid="{00000000-0005-0000-0000-0000BABA0000}"/>
    <cellStyle name="百分比 2 3 2 3 2" xfId="47803" xr:uid="{00000000-0005-0000-0000-0000BBBA0000}"/>
    <cellStyle name="百分比 2 3 2 3 2 2" xfId="47804" xr:uid="{00000000-0005-0000-0000-0000BCBA0000}"/>
    <cellStyle name="百分比 2 3 2 3 2 3" xfId="47805" xr:uid="{00000000-0005-0000-0000-0000BDBA0000}"/>
    <cellStyle name="百分比 2 3 2 3 2 4" xfId="47806" xr:uid="{00000000-0005-0000-0000-0000BEBA0000}"/>
    <cellStyle name="百分比 2 3 2 3 3" xfId="47807" xr:uid="{00000000-0005-0000-0000-0000BFBA0000}"/>
    <cellStyle name="百分比 2 3 2 3 4" xfId="47808" xr:uid="{00000000-0005-0000-0000-0000C0BA0000}"/>
    <cellStyle name="百分比 2 3 2 3 5" xfId="47809" xr:uid="{00000000-0005-0000-0000-0000C1BA0000}"/>
    <cellStyle name="百分比 2 3 2 4" xfId="47810" xr:uid="{00000000-0005-0000-0000-0000C2BA0000}"/>
    <cellStyle name="百分比 2 3 2 4 2" xfId="47811" xr:uid="{00000000-0005-0000-0000-0000C3BA0000}"/>
    <cellStyle name="百分比 2 3 2 4 2 2" xfId="47812" xr:uid="{00000000-0005-0000-0000-0000C4BA0000}"/>
    <cellStyle name="百分比 2 3 2 4 2 3" xfId="47813" xr:uid="{00000000-0005-0000-0000-0000C5BA0000}"/>
    <cellStyle name="百分比 2 3 2 4 2 4" xfId="47814" xr:uid="{00000000-0005-0000-0000-0000C6BA0000}"/>
    <cellStyle name="百分比 2 3 2 4 3" xfId="47815" xr:uid="{00000000-0005-0000-0000-0000C7BA0000}"/>
    <cellStyle name="百分比 2 3 2 4 4" xfId="47816" xr:uid="{00000000-0005-0000-0000-0000C8BA0000}"/>
    <cellStyle name="百分比 2 3 2 4 5" xfId="47817" xr:uid="{00000000-0005-0000-0000-0000C9BA0000}"/>
    <cellStyle name="百分比 2 3 2 5" xfId="47818" xr:uid="{00000000-0005-0000-0000-0000CABA0000}"/>
    <cellStyle name="百分比 2 3 2 5 2" xfId="47819" xr:uid="{00000000-0005-0000-0000-0000CBBA0000}"/>
    <cellStyle name="百分比 2 3 2 5 3" xfId="47820" xr:uid="{00000000-0005-0000-0000-0000CCBA0000}"/>
    <cellStyle name="百分比 2 3 2 5 4" xfId="47821" xr:uid="{00000000-0005-0000-0000-0000CDBA0000}"/>
    <cellStyle name="百分比 2 3 2 6" xfId="47822" xr:uid="{00000000-0005-0000-0000-0000CEBA0000}"/>
    <cellStyle name="百分比 2 3 2 7" xfId="47823" xr:uid="{00000000-0005-0000-0000-0000CFBA0000}"/>
    <cellStyle name="百分比 2 3 2 8" xfId="47824" xr:uid="{00000000-0005-0000-0000-0000D0BA0000}"/>
    <cellStyle name="百分比 2 3 2 9" xfId="47825" xr:uid="{00000000-0005-0000-0000-0000D1BA0000}"/>
    <cellStyle name="百分比 2 3 2 9 2" xfId="47826" xr:uid="{00000000-0005-0000-0000-0000D2BA0000}"/>
    <cellStyle name="百分比 2 3 3" xfId="47827" xr:uid="{00000000-0005-0000-0000-0000D3BA0000}"/>
    <cellStyle name="百分比 2 3 3 2" xfId="47828" xr:uid="{00000000-0005-0000-0000-0000D4BA0000}"/>
    <cellStyle name="百分比 2 3 3 2 2" xfId="47829" xr:uid="{00000000-0005-0000-0000-0000D5BA0000}"/>
    <cellStyle name="百分比 2 3 3 2 3" xfId="47830" xr:uid="{00000000-0005-0000-0000-0000D6BA0000}"/>
    <cellStyle name="百分比 2 3 3 2 4" xfId="47831" xr:uid="{00000000-0005-0000-0000-0000D7BA0000}"/>
    <cellStyle name="百分比 2 3 3 3" xfId="47832" xr:uid="{00000000-0005-0000-0000-0000D8BA0000}"/>
    <cellStyle name="百分比 2 3 3 4" xfId="47833" xr:uid="{00000000-0005-0000-0000-0000D9BA0000}"/>
    <cellStyle name="百分比 2 3 3 5" xfId="47834" xr:uid="{00000000-0005-0000-0000-0000DABA0000}"/>
    <cellStyle name="百分比 2 3 3 6" xfId="47835" xr:uid="{00000000-0005-0000-0000-0000DBBA0000}"/>
    <cellStyle name="百分比 2 3 3 6 2" xfId="47836" xr:uid="{00000000-0005-0000-0000-0000DCBA0000}"/>
    <cellStyle name="百分比 2 3 4" xfId="47837" xr:uid="{00000000-0005-0000-0000-0000DDBA0000}"/>
    <cellStyle name="百分比 2 3 4 2" xfId="47838" xr:uid="{00000000-0005-0000-0000-0000DEBA0000}"/>
    <cellStyle name="百分比 2 3 4 2 2" xfId="47839" xr:uid="{00000000-0005-0000-0000-0000DFBA0000}"/>
    <cellStyle name="百分比 2 3 4 2 3" xfId="47840" xr:uid="{00000000-0005-0000-0000-0000E0BA0000}"/>
    <cellStyle name="百分比 2 3 4 2 4" xfId="47841" xr:uid="{00000000-0005-0000-0000-0000E1BA0000}"/>
    <cellStyle name="百分比 2 3 4 2 5" xfId="47842" xr:uid="{00000000-0005-0000-0000-0000E2BA0000}"/>
    <cellStyle name="百分比 2 3 4 3" xfId="47843" xr:uid="{00000000-0005-0000-0000-0000E3BA0000}"/>
    <cellStyle name="百分比 2 3 4 4" xfId="47844" xr:uid="{00000000-0005-0000-0000-0000E4BA0000}"/>
    <cellStyle name="百分比 2 3 4 5" xfId="47845" xr:uid="{00000000-0005-0000-0000-0000E5BA0000}"/>
    <cellStyle name="百分比 2 3 4 6" xfId="47846" xr:uid="{00000000-0005-0000-0000-0000E6BA0000}"/>
    <cellStyle name="百分比 2 3 5" xfId="47847" xr:uid="{00000000-0005-0000-0000-0000E7BA0000}"/>
    <cellStyle name="百分比 2 3 5 2" xfId="47848" xr:uid="{00000000-0005-0000-0000-0000E8BA0000}"/>
    <cellStyle name="百分比 2 3 5 2 2" xfId="47849" xr:uid="{00000000-0005-0000-0000-0000E9BA0000}"/>
    <cellStyle name="百分比 2 3 5 3" xfId="47850" xr:uid="{00000000-0005-0000-0000-0000EABA0000}"/>
    <cellStyle name="百分比 2 3 5 4" xfId="47851" xr:uid="{00000000-0005-0000-0000-0000EBBA0000}"/>
    <cellStyle name="百分比 2 3 5 5" xfId="47852" xr:uid="{00000000-0005-0000-0000-0000ECBA0000}"/>
    <cellStyle name="百分比 2 3 6" xfId="47853" xr:uid="{00000000-0005-0000-0000-0000EDBA0000}"/>
    <cellStyle name="百分比 2 3 7" xfId="47854" xr:uid="{00000000-0005-0000-0000-0000EEBA0000}"/>
    <cellStyle name="百分比 2 3 8" xfId="47855" xr:uid="{00000000-0005-0000-0000-0000EFBA0000}"/>
    <cellStyle name="百分比 2 3 9" xfId="47856" xr:uid="{00000000-0005-0000-0000-0000F0BA0000}"/>
    <cellStyle name="百分比 2 3 9 2" xfId="47857" xr:uid="{00000000-0005-0000-0000-0000F1BA0000}"/>
    <cellStyle name="百分比 2 4" xfId="47858" xr:uid="{00000000-0005-0000-0000-0000F2BA0000}"/>
    <cellStyle name="百分比 2 4 2" xfId="47859" xr:uid="{00000000-0005-0000-0000-0000F3BA0000}"/>
    <cellStyle name="百分比 2 4 2 2" xfId="47860" xr:uid="{00000000-0005-0000-0000-0000F4BA0000}"/>
    <cellStyle name="百分比 2 4 2 2 2" xfId="47861" xr:uid="{00000000-0005-0000-0000-0000F5BA0000}"/>
    <cellStyle name="百分比 2 4 2 2 2 2" xfId="47862" xr:uid="{00000000-0005-0000-0000-0000F6BA0000}"/>
    <cellStyle name="百分比 2 4 2 2 2 2 2" xfId="47863" xr:uid="{00000000-0005-0000-0000-0000F7BA0000}"/>
    <cellStyle name="百分比 2 4 2 2 2 2 3" xfId="47864" xr:uid="{00000000-0005-0000-0000-0000F8BA0000}"/>
    <cellStyle name="百分比 2 4 2 2 2 2 4" xfId="47865" xr:uid="{00000000-0005-0000-0000-0000F9BA0000}"/>
    <cellStyle name="百分比 2 4 2 2 2 3" xfId="47866" xr:uid="{00000000-0005-0000-0000-0000FABA0000}"/>
    <cellStyle name="百分比 2 4 2 2 2 4" xfId="47867" xr:uid="{00000000-0005-0000-0000-0000FBBA0000}"/>
    <cellStyle name="百分比 2 4 2 2 2 5" xfId="47868" xr:uid="{00000000-0005-0000-0000-0000FCBA0000}"/>
    <cellStyle name="百分比 2 4 2 2 3" xfId="47869" xr:uid="{00000000-0005-0000-0000-0000FDBA0000}"/>
    <cellStyle name="百分比 2 4 2 2 3 2" xfId="47870" xr:uid="{00000000-0005-0000-0000-0000FEBA0000}"/>
    <cellStyle name="百分比 2 4 2 2 3 2 2" xfId="47871" xr:uid="{00000000-0005-0000-0000-0000FFBA0000}"/>
    <cellStyle name="百分比 2 4 2 2 3 2 3" xfId="47872" xr:uid="{00000000-0005-0000-0000-000000BB0000}"/>
    <cellStyle name="百分比 2 4 2 2 3 2 4" xfId="47873" xr:uid="{00000000-0005-0000-0000-000001BB0000}"/>
    <cellStyle name="百分比 2 4 2 2 3 3" xfId="47874" xr:uid="{00000000-0005-0000-0000-000002BB0000}"/>
    <cellStyle name="百分比 2 4 2 2 3 4" xfId="47875" xr:uid="{00000000-0005-0000-0000-000003BB0000}"/>
    <cellStyle name="百分比 2 4 2 2 3 5" xfId="47876" xr:uid="{00000000-0005-0000-0000-000004BB0000}"/>
    <cellStyle name="百分比 2 4 2 2 4" xfId="47877" xr:uid="{00000000-0005-0000-0000-000005BB0000}"/>
    <cellStyle name="百分比 2 4 2 2 4 2" xfId="47878" xr:uid="{00000000-0005-0000-0000-000006BB0000}"/>
    <cellStyle name="百分比 2 4 2 2 4 3" xfId="47879" xr:uid="{00000000-0005-0000-0000-000007BB0000}"/>
    <cellStyle name="百分比 2 4 2 2 4 4" xfId="47880" xr:uid="{00000000-0005-0000-0000-000008BB0000}"/>
    <cellStyle name="百分比 2 4 2 2 5" xfId="47881" xr:uid="{00000000-0005-0000-0000-000009BB0000}"/>
    <cellStyle name="百分比 2 4 2 2 6" xfId="47882" xr:uid="{00000000-0005-0000-0000-00000ABB0000}"/>
    <cellStyle name="百分比 2 4 2 2 7" xfId="47883" xr:uid="{00000000-0005-0000-0000-00000BBB0000}"/>
    <cellStyle name="百分比 2 4 2 3" xfId="47884" xr:uid="{00000000-0005-0000-0000-00000CBB0000}"/>
    <cellStyle name="百分比 2 4 2 3 2" xfId="47885" xr:uid="{00000000-0005-0000-0000-00000DBB0000}"/>
    <cellStyle name="百分比 2 4 2 3 2 2" xfId="47886" xr:uid="{00000000-0005-0000-0000-00000EBB0000}"/>
    <cellStyle name="百分比 2 4 2 3 2 3" xfId="47887" xr:uid="{00000000-0005-0000-0000-00000FBB0000}"/>
    <cellStyle name="百分比 2 4 2 3 2 4" xfId="47888" xr:uid="{00000000-0005-0000-0000-000010BB0000}"/>
    <cellStyle name="百分比 2 4 2 3 3" xfId="47889" xr:uid="{00000000-0005-0000-0000-000011BB0000}"/>
    <cellStyle name="百分比 2 4 2 3 4" xfId="47890" xr:uid="{00000000-0005-0000-0000-000012BB0000}"/>
    <cellStyle name="百分比 2 4 2 3 5" xfId="47891" xr:uid="{00000000-0005-0000-0000-000013BB0000}"/>
    <cellStyle name="百分比 2 4 2 4" xfId="47892" xr:uid="{00000000-0005-0000-0000-000014BB0000}"/>
    <cellStyle name="百分比 2 4 2 4 2" xfId="47893" xr:uid="{00000000-0005-0000-0000-000015BB0000}"/>
    <cellStyle name="百分比 2 4 2 4 2 2" xfId="47894" xr:uid="{00000000-0005-0000-0000-000016BB0000}"/>
    <cellStyle name="百分比 2 4 2 4 2 3" xfId="47895" xr:uid="{00000000-0005-0000-0000-000017BB0000}"/>
    <cellStyle name="百分比 2 4 2 4 2 4" xfId="47896" xr:uid="{00000000-0005-0000-0000-000018BB0000}"/>
    <cellStyle name="百分比 2 4 2 4 3" xfId="47897" xr:uid="{00000000-0005-0000-0000-000019BB0000}"/>
    <cellStyle name="百分比 2 4 2 4 4" xfId="47898" xr:uid="{00000000-0005-0000-0000-00001ABB0000}"/>
    <cellStyle name="百分比 2 4 2 4 5" xfId="47899" xr:uid="{00000000-0005-0000-0000-00001BBB0000}"/>
    <cellStyle name="百分比 2 4 2 5" xfId="47900" xr:uid="{00000000-0005-0000-0000-00001CBB0000}"/>
    <cellStyle name="百分比 2 4 2 5 2" xfId="47901" xr:uid="{00000000-0005-0000-0000-00001DBB0000}"/>
    <cellStyle name="百分比 2 4 2 5 3" xfId="47902" xr:uid="{00000000-0005-0000-0000-00001EBB0000}"/>
    <cellStyle name="百分比 2 4 2 5 4" xfId="47903" xr:uid="{00000000-0005-0000-0000-00001FBB0000}"/>
    <cellStyle name="百分比 2 4 2 6" xfId="47904" xr:uid="{00000000-0005-0000-0000-000020BB0000}"/>
    <cellStyle name="百分比 2 4 2 7" xfId="47905" xr:uid="{00000000-0005-0000-0000-000021BB0000}"/>
    <cellStyle name="百分比 2 4 2 8" xfId="47906" xr:uid="{00000000-0005-0000-0000-000022BB0000}"/>
    <cellStyle name="百分比 2 4 3" xfId="47907" xr:uid="{00000000-0005-0000-0000-000023BB0000}"/>
    <cellStyle name="百分比 2 4 3 2" xfId="47908" xr:uid="{00000000-0005-0000-0000-000024BB0000}"/>
    <cellStyle name="百分比 2 4 3 2 2" xfId="47909" xr:uid="{00000000-0005-0000-0000-000025BB0000}"/>
    <cellStyle name="百分比 2 4 3 2 3" xfId="47910" xr:uid="{00000000-0005-0000-0000-000026BB0000}"/>
    <cellStyle name="百分比 2 4 3 2 4" xfId="47911" xr:uid="{00000000-0005-0000-0000-000027BB0000}"/>
    <cellStyle name="百分比 2 4 3 3" xfId="47912" xr:uid="{00000000-0005-0000-0000-000028BB0000}"/>
    <cellStyle name="百分比 2 4 3 4" xfId="47913" xr:uid="{00000000-0005-0000-0000-000029BB0000}"/>
    <cellStyle name="百分比 2 4 3 5" xfId="47914" xr:uid="{00000000-0005-0000-0000-00002ABB0000}"/>
    <cellStyle name="百分比 2 4 4" xfId="47915" xr:uid="{00000000-0005-0000-0000-00002BBB0000}"/>
    <cellStyle name="百分比 2 4 4 2" xfId="47916" xr:uid="{00000000-0005-0000-0000-00002CBB0000}"/>
    <cellStyle name="百分比 2 4 4 2 2" xfId="47917" xr:uid="{00000000-0005-0000-0000-00002DBB0000}"/>
    <cellStyle name="百分比 2 4 4 2 3" xfId="47918" xr:uid="{00000000-0005-0000-0000-00002EBB0000}"/>
    <cellStyle name="百分比 2 4 4 2 4" xfId="47919" xr:uid="{00000000-0005-0000-0000-00002FBB0000}"/>
    <cellStyle name="百分比 2 4 4 3" xfId="47920" xr:uid="{00000000-0005-0000-0000-000030BB0000}"/>
    <cellStyle name="百分比 2 4 4 4" xfId="47921" xr:uid="{00000000-0005-0000-0000-000031BB0000}"/>
    <cellStyle name="百分比 2 4 4 5" xfId="47922" xr:uid="{00000000-0005-0000-0000-000032BB0000}"/>
    <cellStyle name="百分比 2 4 5" xfId="47923" xr:uid="{00000000-0005-0000-0000-000033BB0000}"/>
    <cellStyle name="百分比 2 4 5 2" xfId="47924" xr:uid="{00000000-0005-0000-0000-000034BB0000}"/>
    <cellStyle name="百分比 2 4 5 3" xfId="47925" xr:uid="{00000000-0005-0000-0000-000035BB0000}"/>
    <cellStyle name="百分比 2 4 5 4" xfId="47926" xr:uid="{00000000-0005-0000-0000-000036BB0000}"/>
    <cellStyle name="百分比 2 4 6" xfId="47927" xr:uid="{00000000-0005-0000-0000-000037BB0000}"/>
    <cellStyle name="百分比 2 4 7" xfId="47928" xr:uid="{00000000-0005-0000-0000-000038BB0000}"/>
    <cellStyle name="百分比 2 4 8" xfId="47929" xr:uid="{00000000-0005-0000-0000-000039BB0000}"/>
    <cellStyle name="百分比 2 4 9" xfId="47930" xr:uid="{00000000-0005-0000-0000-00003ABB0000}"/>
    <cellStyle name="百分比 2 4 9 2" xfId="47931" xr:uid="{00000000-0005-0000-0000-00003BBB0000}"/>
    <cellStyle name="百分比 2 5" xfId="47932" xr:uid="{00000000-0005-0000-0000-00003CBB0000}"/>
    <cellStyle name="百分比 2 5 2" xfId="47933" xr:uid="{00000000-0005-0000-0000-00003DBB0000}"/>
    <cellStyle name="百分比 2 5 2 2" xfId="47934" xr:uid="{00000000-0005-0000-0000-00003EBB0000}"/>
    <cellStyle name="百分比 2 5 2 2 2" xfId="47935" xr:uid="{00000000-0005-0000-0000-00003FBB0000}"/>
    <cellStyle name="百分比 2 5 2 2 2 2" xfId="47936" xr:uid="{00000000-0005-0000-0000-000040BB0000}"/>
    <cellStyle name="百分比 2 5 2 2 2 2 2" xfId="47937" xr:uid="{00000000-0005-0000-0000-000041BB0000}"/>
    <cellStyle name="百分比 2 5 2 2 2 2 3" xfId="47938" xr:uid="{00000000-0005-0000-0000-000042BB0000}"/>
    <cellStyle name="百分比 2 5 2 2 2 2 4" xfId="47939" xr:uid="{00000000-0005-0000-0000-000043BB0000}"/>
    <cellStyle name="百分比 2 5 2 2 2 3" xfId="47940" xr:uid="{00000000-0005-0000-0000-000044BB0000}"/>
    <cellStyle name="百分比 2 5 2 2 2 4" xfId="47941" xr:uid="{00000000-0005-0000-0000-000045BB0000}"/>
    <cellStyle name="百分比 2 5 2 2 2 5" xfId="47942" xr:uid="{00000000-0005-0000-0000-000046BB0000}"/>
    <cellStyle name="百分比 2 5 2 2 3" xfId="47943" xr:uid="{00000000-0005-0000-0000-000047BB0000}"/>
    <cellStyle name="百分比 2 5 2 2 3 2" xfId="47944" xr:uid="{00000000-0005-0000-0000-000048BB0000}"/>
    <cellStyle name="百分比 2 5 2 2 3 2 2" xfId="47945" xr:uid="{00000000-0005-0000-0000-000049BB0000}"/>
    <cellStyle name="百分比 2 5 2 2 3 2 3" xfId="47946" xr:uid="{00000000-0005-0000-0000-00004ABB0000}"/>
    <cellStyle name="百分比 2 5 2 2 3 2 4" xfId="47947" xr:uid="{00000000-0005-0000-0000-00004BBB0000}"/>
    <cellStyle name="百分比 2 5 2 2 3 3" xfId="47948" xr:uid="{00000000-0005-0000-0000-00004CBB0000}"/>
    <cellStyle name="百分比 2 5 2 2 3 4" xfId="47949" xr:uid="{00000000-0005-0000-0000-00004DBB0000}"/>
    <cellStyle name="百分比 2 5 2 2 3 5" xfId="47950" xr:uid="{00000000-0005-0000-0000-00004EBB0000}"/>
    <cellStyle name="百分比 2 5 2 2 4" xfId="47951" xr:uid="{00000000-0005-0000-0000-00004FBB0000}"/>
    <cellStyle name="百分比 2 5 2 2 4 2" xfId="47952" xr:uid="{00000000-0005-0000-0000-000050BB0000}"/>
    <cellStyle name="百分比 2 5 2 2 4 3" xfId="47953" xr:uid="{00000000-0005-0000-0000-000051BB0000}"/>
    <cellStyle name="百分比 2 5 2 2 4 4" xfId="47954" xr:uid="{00000000-0005-0000-0000-000052BB0000}"/>
    <cellStyle name="百分比 2 5 2 2 5" xfId="47955" xr:uid="{00000000-0005-0000-0000-000053BB0000}"/>
    <cellStyle name="百分比 2 5 2 2 6" xfId="47956" xr:uid="{00000000-0005-0000-0000-000054BB0000}"/>
    <cellStyle name="百分比 2 5 2 2 7" xfId="47957" xr:uid="{00000000-0005-0000-0000-000055BB0000}"/>
    <cellStyle name="百分比 2 5 2 3" xfId="47958" xr:uid="{00000000-0005-0000-0000-000056BB0000}"/>
    <cellStyle name="百分比 2 5 2 3 2" xfId="47959" xr:uid="{00000000-0005-0000-0000-000057BB0000}"/>
    <cellStyle name="百分比 2 5 2 3 2 2" xfId="47960" xr:uid="{00000000-0005-0000-0000-000058BB0000}"/>
    <cellStyle name="百分比 2 5 2 3 2 3" xfId="47961" xr:uid="{00000000-0005-0000-0000-000059BB0000}"/>
    <cellStyle name="百分比 2 5 2 3 2 4" xfId="47962" xr:uid="{00000000-0005-0000-0000-00005ABB0000}"/>
    <cellStyle name="百分比 2 5 2 3 3" xfId="47963" xr:uid="{00000000-0005-0000-0000-00005BBB0000}"/>
    <cellStyle name="百分比 2 5 2 3 4" xfId="47964" xr:uid="{00000000-0005-0000-0000-00005CBB0000}"/>
    <cellStyle name="百分比 2 5 2 3 5" xfId="47965" xr:uid="{00000000-0005-0000-0000-00005DBB0000}"/>
    <cellStyle name="百分比 2 5 2 4" xfId="47966" xr:uid="{00000000-0005-0000-0000-00005EBB0000}"/>
    <cellStyle name="百分比 2 5 2 4 2" xfId="47967" xr:uid="{00000000-0005-0000-0000-00005FBB0000}"/>
    <cellStyle name="百分比 2 5 2 4 2 2" xfId="47968" xr:uid="{00000000-0005-0000-0000-000060BB0000}"/>
    <cellStyle name="百分比 2 5 2 4 2 3" xfId="47969" xr:uid="{00000000-0005-0000-0000-000061BB0000}"/>
    <cellStyle name="百分比 2 5 2 4 2 4" xfId="47970" xr:uid="{00000000-0005-0000-0000-000062BB0000}"/>
    <cellStyle name="百分比 2 5 2 4 3" xfId="47971" xr:uid="{00000000-0005-0000-0000-000063BB0000}"/>
    <cellStyle name="百分比 2 5 2 4 4" xfId="47972" xr:uid="{00000000-0005-0000-0000-000064BB0000}"/>
    <cellStyle name="百分比 2 5 2 4 5" xfId="47973" xr:uid="{00000000-0005-0000-0000-000065BB0000}"/>
    <cellStyle name="百分比 2 5 2 5" xfId="47974" xr:uid="{00000000-0005-0000-0000-000066BB0000}"/>
    <cellStyle name="百分比 2 5 2 5 2" xfId="47975" xr:uid="{00000000-0005-0000-0000-000067BB0000}"/>
    <cellStyle name="百分比 2 5 2 5 3" xfId="47976" xr:uid="{00000000-0005-0000-0000-000068BB0000}"/>
    <cellStyle name="百分比 2 5 2 5 4" xfId="47977" xr:uid="{00000000-0005-0000-0000-000069BB0000}"/>
    <cellStyle name="百分比 2 5 2 6" xfId="47978" xr:uid="{00000000-0005-0000-0000-00006ABB0000}"/>
    <cellStyle name="百分比 2 5 2 7" xfId="47979" xr:uid="{00000000-0005-0000-0000-00006BBB0000}"/>
    <cellStyle name="百分比 2 5 2 8" xfId="47980" xr:uid="{00000000-0005-0000-0000-00006CBB0000}"/>
    <cellStyle name="百分比 2 5 3" xfId="47981" xr:uid="{00000000-0005-0000-0000-00006DBB0000}"/>
    <cellStyle name="百分比 2 5 3 2" xfId="47982" xr:uid="{00000000-0005-0000-0000-00006EBB0000}"/>
    <cellStyle name="百分比 2 5 3 2 2" xfId="47983" xr:uid="{00000000-0005-0000-0000-00006FBB0000}"/>
    <cellStyle name="百分比 2 5 3 2 3" xfId="47984" xr:uid="{00000000-0005-0000-0000-000070BB0000}"/>
    <cellStyle name="百分比 2 5 3 2 4" xfId="47985" xr:uid="{00000000-0005-0000-0000-000071BB0000}"/>
    <cellStyle name="百分比 2 5 3 3" xfId="47986" xr:uid="{00000000-0005-0000-0000-000072BB0000}"/>
    <cellStyle name="百分比 2 5 3 4" xfId="47987" xr:uid="{00000000-0005-0000-0000-000073BB0000}"/>
    <cellStyle name="百分比 2 5 3 5" xfId="47988" xr:uid="{00000000-0005-0000-0000-000074BB0000}"/>
    <cellStyle name="百分比 2 5 4" xfId="47989" xr:uid="{00000000-0005-0000-0000-000075BB0000}"/>
    <cellStyle name="百分比 2 5 4 2" xfId="47990" xr:uid="{00000000-0005-0000-0000-000076BB0000}"/>
    <cellStyle name="百分比 2 5 4 2 2" xfId="47991" xr:uid="{00000000-0005-0000-0000-000077BB0000}"/>
    <cellStyle name="百分比 2 5 4 2 3" xfId="47992" xr:uid="{00000000-0005-0000-0000-000078BB0000}"/>
    <cellStyle name="百分比 2 5 4 2 4" xfId="47993" xr:uid="{00000000-0005-0000-0000-000079BB0000}"/>
    <cellStyle name="百分比 2 5 4 3" xfId="47994" xr:uid="{00000000-0005-0000-0000-00007ABB0000}"/>
    <cellStyle name="百分比 2 5 4 4" xfId="47995" xr:uid="{00000000-0005-0000-0000-00007BBB0000}"/>
    <cellStyle name="百分比 2 5 4 5" xfId="47996" xr:uid="{00000000-0005-0000-0000-00007CBB0000}"/>
    <cellStyle name="百分比 2 5 5" xfId="47997" xr:uid="{00000000-0005-0000-0000-00007DBB0000}"/>
    <cellStyle name="百分比 2 5 5 2" xfId="47998" xr:uid="{00000000-0005-0000-0000-00007EBB0000}"/>
    <cellStyle name="百分比 2 5 5 3" xfId="47999" xr:uid="{00000000-0005-0000-0000-00007FBB0000}"/>
    <cellStyle name="百分比 2 5 5 4" xfId="48000" xr:uid="{00000000-0005-0000-0000-000080BB0000}"/>
    <cellStyle name="百分比 2 5 6" xfId="48001" xr:uid="{00000000-0005-0000-0000-000081BB0000}"/>
    <cellStyle name="百分比 2 5 7" xfId="48002" xr:uid="{00000000-0005-0000-0000-000082BB0000}"/>
    <cellStyle name="百分比 2 5 8" xfId="48003" xr:uid="{00000000-0005-0000-0000-000083BB0000}"/>
    <cellStyle name="百分比 2 5 9" xfId="48004" xr:uid="{00000000-0005-0000-0000-000084BB0000}"/>
    <cellStyle name="百分比 2 5 9 2" xfId="48005" xr:uid="{00000000-0005-0000-0000-000085BB0000}"/>
    <cellStyle name="百分比 2 6" xfId="48006" xr:uid="{00000000-0005-0000-0000-000086BB0000}"/>
    <cellStyle name="百分比 2 6 2" xfId="48007" xr:uid="{00000000-0005-0000-0000-000087BB0000}"/>
    <cellStyle name="百分比 2 6 2 2" xfId="48008" xr:uid="{00000000-0005-0000-0000-000088BB0000}"/>
    <cellStyle name="百分比 2 6 2 2 2" xfId="48009" xr:uid="{00000000-0005-0000-0000-000089BB0000}"/>
    <cellStyle name="百分比 2 6 2 2 2 2" xfId="48010" xr:uid="{00000000-0005-0000-0000-00008ABB0000}"/>
    <cellStyle name="百分比 2 6 2 2 2 2 2" xfId="48011" xr:uid="{00000000-0005-0000-0000-00008BBB0000}"/>
    <cellStyle name="百分比 2 6 2 2 2 2 3" xfId="48012" xr:uid="{00000000-0005-0000-0000-00008CBB0000}"/>
    <cellStyle name="百分比 2 6 2 2 2 2 4" xfId="48013" xr:uid="{00000000-0005-0000-0000-00008DBB0000}"/>
    <cellStyle name="百分比 2 6 2 2 2 3" xfId="48014" xr:uid="{00000000-0005-0000-0000-00008EBB0000}"/>
    <cellStyle name="百分比 2 6 2 2 2 4" xfId="48015" xr:uid="{00000000-0005-0000-0000-00008FBB0000}"/>
    <cellStyle name="百分比 2 6 2 2 2 5" xfId="48016" xr:uid="{00000000-0005-0000-0000-000090BB0000}"/>
    <cellStyle name="百分比 2 6 2 2 3" xfId="48017" xr:uid="{00000000-0005-0000-0000-000091BB0000}"/>
    <cellStyle name="百分比 2 6 2 2 3 2" xfId="48018" xr:uid="{00000000-0005-0000-0000-000092BB0000}"/>
    <cellStyle name="百分比 2 6 2 2 3 2 2" xfId="48019" xr:uid="{00000000-0005-0000-0000-000093BB0000}"/>
    <cellStyle name="百分比 2 6 2 2 3 2 3" xfId="48020" xr:uid="{00000000-0005-0000-0000-000094BB0000}"/>
    <cellStyle name="百分比 2 6 2 2 3 2 4" xfId="48021" xr:uid="{00000000-0005-0000-0000-000095BB0000}"/>
    <cellStyle name="百分比 2 6 2 2 3 3" xfId="48022" xr:uid="{00000000-0005-0000-0000-000096BB0000}"/>
    <cellStyle name="百分比 2 6 2 2 3 4" xfId="48023" xr:uid="{00000000-0005-0000-0000-000097BB0000}"/>
    <cellStyle name="百分比 2 6 2 2 3 5" xfId="48024" xr:uid="{00000000-0005-0000-0000-000098BB0000}"/>
    <cellStyle name="百分比 2 6 2 2 4" xfId="48025" xr:uid="{00000000-0005-0000-0000-000099BB0000}"/>
    <cellStyle name="百分比 2 6 2 2 4 2" xfId="48026" xr:uid="{00000000-0005-0000-0000-00009ABB0000}"/>
    <cellStyle name="百分比 2 6 2 2 4 3" xfId="48027" xr:uid="{00000000-0005-0000-0000-00009BBB0000}"/>
    <cellStyle name="百分比 2 6 2 2 4 4" xfId="48028" xr:uid="{00000000-0005-0000-0000-00009CBB0000}"/>
    <cellStyle name="百分比 2 6 2 2 5" xfId="48029" xr:uid="{00000000-0005-0000-0000-00009DBB0000}"/>
    <cellStyle name="百分比 2 6 2 2 6" xfId="48030" xr:uid="{00000000-0005-0000-0000-00009EBB0000}"/>
    <cellStyle name="百分比 2 6 2 2 7" xfId="48031" xr:uid="{00000000-0005-0000-0000-00009FBB0000}"/>
    <cellStyle name="百分比 2 6 2 3" xfId="48032" xr:uid="{00000000-0005-0000-0000-0000A0BB0000}"/>
    <cellStyle name="百分比 2 6 2 3 2" xfId="48033" xr:uid="{00000000-0005-0000-0000-0000A1BB0000}"/>
    <cellStyle name="百分比 2 6 2 3 2 2" xfId="48034" xr:uid="{00000000-0005-0000-0000-0000A2BB0000}"/>
    <cellStyle name="百分比 2 6 2 3 2 3" xfId="48035" xr:uid="{00000000-0005-0000-0000-0000A3BB0000}"/>
    <cellStyle name="百分比 2 6 2 3 2 4" xfId="48036" xr:uid="{00000000-0005-0000-0000-0000A4BB0000}"/>
    <cellStyle name="百分比 2 6 2 3 3" xfId="48037" xr:uid="{00000000-0005-0000-0000-0000A5BB0000}"/>
    <cellStyle name="百分比 2 6 2 3 4" xfId="48038" xr:uid="{00000000-0005-0000-0000-0000A6BB0000}"/>
    <cellStyle name="百分比 2 6 2 3 5" xfId="48039" xr:uid="{00000000-0005-0000-0000-0000A7BB0000}"/>
    <cellStyle name="百分比 2 6 2 4" xfId="48040" xr:uid="{00000000-0005-0000-0000-0000A8BB0000}"/>
    <cellStyle name="百分比 2 6 2 4 2" xfId="48041" xr:uid="{00000000-0005-0000-0000-0000A9BB0000}"/>
    <cellStyle name="百分比 2 6 2 4 2 2" xfId="48042" xr:uid="{00000000-0005-0000-0000-0000AABB0000}"/>
    <cellStyle name="百分比 2 6 2 4 2 3" xfId="48043" xr:uid="{00000000-0005-0000-0000-0000ABBB0000}"/>
    <cellStyle name="百分比 2 6 2 4 2 4" xfId="48044" xr:uid="{00000000-0005-0000-0000-0000ACBB0000}"/>
    <cellStyle name="百分比 2 6 2 4 3" xfId="48045" xr:uid="{00000000-0005-0000-0000-0000ADBB0000}"/>
    <cellStyle name="百分比 2 6 2 4 4" xfId="48046" xr:uid="{00000000-0005-0000-0000-0000AEBB0000}"/>
    <cellStyle name="百分比 2 6 2 4 5" xfId="48047" xr:uid="{00000000-0005-0000-0000-0000AFBB0000}"/>
    <cellStyle name="百分比 2 6 2 5" xfId="48048" xr:uid="{00000000-0005-0000-0000-0000B0BB0000}"/>
    <cellStyle name="百分比 2 6 2 5 2" xfId="48049" xr:uid="{00000000-0005-0000-0000-0000B1BB0000}"/>
    <cellStyle name="百分比 2 6 2 5 3" xfId="48050" xr:uid="{00000000-0005-0000-0000-0000B2BB0000}"/>
    <cellStyle name="百分比 2 6 2 5 4" xfId="48051" xr:uid="{00000000-0005-0000-0000-0000B3BB0000}"/>
    <cellStyle name="百分比 2 6 2 6" xfId="48052" xr:uid="{00000000-0005-0000-0000-0000B4BB0000}"/>
    <cellStyle name="百分比 2 6 2 7" xfId="48053" xr:uid="{00000000-0005-0000-0000-0000B5BB0000}"/>
    <cellStyle name="百分比 2 6 2 8" xfId="48054" xr:uid="{00000000-0005-0000-0000-0000B6BB0000}"/>
    <cellStyle name="百分比 2 6 3" xfId="48055" xr:uid="{00000000-0005-0000-0000-0000B7BB0000}"/>
    <cellStyle name="百分比 2 6 3 2" xfId="48056" xr:uid="{00000000-0005-0000-0000-0000B8BB0000}"/>
    <cellStyle name="百分比 2 6 3 2 2" xfId="48057" xr:uid="{00000000-0005-0000-0000-0000B9BB0000}"/>
    <cellStyle name="百分比 2 6 3 2 3" xfId="48058" xr:uid="{00000000-0005-0000-0000-0000BABB0000}"/>
    <cellStyle name="百分比 2 6 3 2 4" xfId="48059" xr:uid="{00000000-0005-0000-0000-0000BBBB0000}"/>
    <cellStyle name="百分比 2 6 3 3" xfId="48060" xr:uid="{00000000-0005-0000-0000-0000BCBB0000}"/>
    <cellStyle name="百分比 2 6 3 4" xfId="48061" xr:uid="{00000000-0005-0000-0000-0000BDBB0000}"/>
    <cellStyle name="百分比 2 6 3 5" xfId="48062" xr:uid="{00000000-0005-0000-0000-0000BEBB0000}"/>
    <cellStyle name="百分比 2 6 4" xfId="48063" xr:uid="{00000000-0005-0000-0000-0000BFBB0000}"/>
    <cellStyle name="百分比 2 6 4 2" xfId="48064" xr:uid="{00000000-0005-0000-0000-0000C0BB0000}"/>
    <cellStyle name="百分比 2 6 4 2 2" xfId="48065" xr:uid="{00000000-0005-0000-0000-0000C1BB0000}"/>
    <cellStyle name="百分比 2 6 4 2 3" xfId="48066" xr:uid="{00000000-0005-0000-0000-0000C2BB0000}"/>
    <cellStyle name="百分比 2 6 4 2 4" xfId="48067" xr:uid="{00000000-0005-0000-0000-0000C3BB0000}"/>
    <cellStyle name="百分比 2 6 4 3" xfId="48068" xr:uid="{00000000-0005-0000-0000-0000C4BB0000}"/>
    <cellStyle name="百分比 2 6 4 4" xfId="48069" xr:uid="{00000000-0005-0000-0000-0000C5BB0000}"/>
    <cellStyle name="百分比 2 6 4 5" xfId="48070" xr:uid="{00000000-0005-0000-0000-0000C6BB0000}"/>
    <cellStyle name="百分比 2 6 5" xfId="48071" xr:uid="{00000000-0005-0000-0000-0000C7BB0000}"/>
    <cellStyle name="百分比 2 6 5 2" xfId="48072" xr:uid="{00000000-0005-0000-0000-0000C8BB0000}"/>
    <cellStyle name="百分比 2 6 5 3" xfId="48073" xr:uid="{00000000-0005-0000-0000-0000C9BB0000}"/>
    <cellStyle name="百分比 2 6 5 4" xfId="48074" xr:uid="{00000000-0005-0000-0000-0000CABB0000}"/>
    <cellStyle name="百分比 2 6 6" xfId="48075" xr:uid="{00000000-0005-0000-0000-0000CBBB0000}"/>
    <cellStyle name="百分比 2 6 7" xfId="48076" xr:uid="{00000000-0005-0000-0000-0000CCBB0000}"/>
    <cellStyle name="百分比 2 6 8" xfId="48077" xr:uid="{00000000-0005-0000-0000-0000CDBB0000}"/>
    <cellStyle name="百分比 2 6 9" xfId="48078" xr:uid="{00000000-0005-0000-0000-0000CEBB0000}"/>
    <cellStyle name="百分比 2 6 9 2" xfId="48079" xr:uid="{00000000-0005-0000-0000-0000CFBB0000}"/>
    <cellStyle name="百分比 2 7" xfId="48080" xr:uid="{00000000-0005-0000-0000-0000D0BB0000}"/>
    <cellStyle name="百分比 2 7 2" xfId="48081" xr:uid="{00000000-0005-0000-0000-0000D1BB0000}"/>
    <cellStyle name="百分比 2 7 2 2" xfId="48082" xr:uid="{00000000-0005-0000-0000-0000D2BB0000}"/>
    <cellStyle name="百分比 2 7 2 2 2" xfId="48083" xr:uid="{00000000-0005-0000-0000-0000D3BB0000}"/>
    <cellStyle name="百分比 2 7 2 2 2 2" xfId="48084" xr:uid="{00000000-0005-0000-0000-0000D4BB0000}"/>
    <cellStyle name="百分比 2 7 2 2 2 3" xfId="48085" xr:uid="{00000000-0005-0000-0000-0000D5BB0000}"/>
    <cellStyle name="百分比 2 7 2 2 2 4" xfId="48086" xr:uid="{00000000-0005-0000-0000-0000D6BB0000}"/>
    <cellStyle name="百分比 2 7 2 2 3" xfId="48087" xr:uid="{00000000-0005-0000-0000-0000D7BB0000}"/>
    <cellStyle name="百分比 2 7 2 2 4" xfId="48088" xr:uid="{00000000-0005-0000-0000-0000D8BB0000}"/>
    <cellStyle name="百分比 2 7 2 2 5" xfId="48089" xr:uid="{00000000-0005-0000-0000-0000D9BB0000}"/>
    <cellStyle name="百分比 2 7 2 3" xfId="48090" xr:uid="{00000000-0005-0000-0000-0000DABB0000}"/>
    <cellStyle name="百分比 2 7 2 3 2" xfId="48091" xr:uid="{00000000-0005-0000-0000-0000DBBB0000}"/>
    <cellStyle name="百分比 2 7 2 3 2 2" xfId="48092" xr:uid="{00000000-0005-0000-0000-0000DCBB0000}"/>
    <cellStyle name="百分比 2 7 2 3 2 3" xfId="48093" xr:uid="{00000000-0005-0000-0000-0000DDBB0000}"/>
    <cellStyle name="百分比 2 7 2 3 2 4" xfId="48094" xr:uid="{00000000-0005-0000-0000-0000DEBB0000}"/>
    <cellStyle name="百分比 2 7 2 3 3" xfId="48095" xr:uid="{00000000-0005-0000-0000-0000DFBB0000}"/>
    <cellStyle name="百分比 2 7 2 3 4" xfId="48096" xr:uid="{00000000-0005-0000-0000-0000E0BB0000}"/>
    <cellStyle name="百分比 2 7 2 3 5" xfId="48097" xr:uid="{00000000-0005-0000-0000-0000E1BB0000}"/>
    <cellStyle name="百分比 2 7 2 4" xfId="48098" xr:uid="{00000000-0005-0000-0000-0000E2BB0000}"/>
    <cellStyle name="百分比 2 7 2 4 2" xfId="48099" xr:uid="{00000000-0005-0000-0000-0000E3BB0000}"/>
    <cellStyle name="百分比 2 7 2 4 3" xfId="48100" xr:uid="{00000000-0005-0000-0000-0000E4BB0000}"/>
    <cellStyle name="百分比 2 7 2 4 4" xfId="48101" xr:uid="{00000000-0005-0000-0000-0000E5BB0000}"/>
    <cellStyle name="百分比 2 7 2 5" xfId="48102" xr:uid="{00000000-0005-0000-0000-0000E6BB0000}"/>
    <cellStyle name="百分比 2 7 2 6" xfId="48103" xr:uid="{00000000-0005-0000-0000-0000E7BB0000}"/>
    <cellStyle name="百分比 2 7 2 7" xfId="48104" xr:uid="{00000000-0005-0000-0000-0000E8BB0000}"/>
    <cellStyle name="百分比 2 7 2 8" xfId="48105" xr:uid="{00000000-0005-0000-0000-0000E9BB0000}"/>
    <cellStyle name="百分比 2 7 3" xfId="48106" xr:uid="{00000000-0005-0000-0000-0000EABB0000}"/>
    <cellStyle name="百分比 2 7 3 2" xfId="48107" xr:uid="{00000000-0005-0000-0000-0000EBBB0000}"/>
    <cellStyle name="百分比 2 7 3 2 2" xfId="48108" xr:uid="{00000000-0005-0000-0000-0000ECBB0000}"/>
    <cellStyle name="百分比 2 7 3 2 3" xfId="48109" xr:uid="{00000000-0005-0000-0000-0000EDBB0000}"/>
    <cellStyle name="百分比 2 7 3 2 4" xfId="48110" xr:uid="{00000000-0005-0000-0000-0000EEBB0000}"/>
    <cellStyle name="百分比 2 7 3 3" xfId="48111" xr:uid="{00000000-0005-0000-0000-0000EFBB0000}"/>
    <cellStyle name="百分比 2 7 3 4" xfId="48112" xr:uid="{00000000-0005-0000-0000-0000F0BB0000}"/>
    <cellStyle name="百分比 2 7 3 5" xfId="48113" xr:uid="{00000000-0005-0000-0000-0000F1BB0000}"/>
    <cellStyle name="百分比 2 7 4" xfId="48114" xr:uid="{00000000-0005-0000-0000-0000F2BB0000}"/>
    <cellStyle name="百分比 2 7 4 2" xfId="48115" xr:uid="{00000000-0005-0000-0000-0000F3BB0000}"/>
    <cellStyle name="百分比 2 7 4 2 2" xfId="48116" xr:uid="{00000000-0005-0000-0000-0000F4BB0000}"/>
    <cellStyle name="百分比 2 7 4 2 3" xfId="48117" xr:uid="{00000000-0005-0000-0000-0000F5BB0000}"/>
    <cellStyle name="百分比 2 7 4 2 4" xfId="48118" xr:uid="{00000000-0005-0000-0000-0000F6BB0000}"/>
    <cellStyle name="百分比 2 7 4 3" xfId="48119" xr:uid="{00000000-0005-0000-0000-0000F7BB0000}"/>
    <cellStyle name="百分比 2 7 4 4" xfId="48120" xr:uid="{00000000-0005-0000-0000-0000F8BB0000}"/>
    <cellStyle name="百分比 2 7 4 5" xfId="48121" xr:uid="{00000000-0005-0000-0000-0000F9BB0000}"/>
    <cellStyle name="百分比 2 7 5" xfId="48122" xr:uid="{00000000-0005-0000-0000-0000FABB0000}"/>
    <cellStyle name="百分比 2 7 5 2" xfId="48123" xr:uid="{00000000-0005-0000-0000-0000FBBB0000}"/>
    <cellStyle name="百分比 2 7 5 3" xfId="48124" xr:uid="{00000000-0005-0000-0000-0000FCBB0000}"/>
    <cellStyle name="百分比 2 7 5 4" xfId="48125" xr:uid="{00000000-0005-0000-0000-0000FDBB0000}"/>
    <cellStyle name="百分比 2 7 6" xfId="48126" xr:uid="{00000000-0005-0000-0000-0000FEBB0000}"/>
    <cellStyle name="百分比 2 7 7" xfId="48127" xr:uid="{00000000-0005-0000-0000-0000FFBB0000}"/>
    <cellStyle name="百分比 2 7 8" xfId="48128" xr:uid="{00000000-0005-0000-0000-000000BC0000}"/>
    <cellStyle name="百分比 2 7 9" xfId="48129" xr:uid="{00000000-0005-0000-0000-000001BC0000}"/>
    <cellStyle name="百分比 2 8" xfId="48130" xr:uid="{00000000-0005-0000-0000-000002BC0000}"/>
    <cellStyle name="百分比 2 8 2" xfId="48131" xr:uid="{00000000-0005-0000-0000-000003BC0000}"/>
    <cellStyle name="百分比 2 8 2 2" xfId="48132" xr:uid="{00000000-0005-0000-0000-000004BC0000}"/>
    <cellStyle name="百分比 2 8 2 3" xfId="48133" xr:uid="{00000000-0005-0000-0000-000005BC0000}"/>
    <cellStyle name="百分比 2 8 2 4" xfId="48134" xr:uid="{00000000-0005-0000-0000-000006BC0000}"/>
    <cellStyle name="百分比 2 8 2 5" xfId="48135" xr:uid="{00000000-0005-0000-0000-000007BC0000}"/>
    <cellStyle name="百分比 2 8 3" xfId="48136" xr:uid="{00000000-0005-0000-0000-000008BC0000}"/>
    <cellStyle name="百分比 2 8 4" xfId="48137" xr:uid="{00000000-0005-0000-0000-000009BC0000}"/>
    <cellStyle name="百分比 2 8 5" xfId="48138" xr:uid="{00000000-0005-0000-0000-00000ABC0000}"/>
    <cellStyle name="百分比 2 8 6" xfId="48139" xr:uid="{00000000-0005-0000-0000-00000BBC0000}"/>
    <cellStyle name="百分比 2 9" xfId="48140" xr:uid="{00000000-0005-0000-0000-00000CBC0000}"/>
    <cellStyle name="百分比 2 9 2" xfId="48141" xr:uid="{00000000-0005-0000-0000-00000DBC0000}"/>
    <cellStyle name="百分比 2 9 2 2" xfId="48142" xr:uid="{00000000-0005-0000-0000-00000EBC0000}"/>
    <cellStyle name="百分比 2 9 2 3" xfId="48143" xr:uid="{00000000-0005-0000-0000-00000FBC0000}"/>
    <cellStyle name="百分比 2 9 2 4" xfId="48144" xr:uid="{00000000-0005-0000-0000-000010BC0000}"/>
    <cellStyle name="百分比 2 9 3" xfId="48145" xr:uid="{00000000-0005-0000-0000-000011BC0000}"/>
    <cellStyle name="百分比 2 9 4" xfId="48146" xr:uid="{00000000-0005-0000-0000-000012BC0000}"/>
    <cellStyle name="百分比 2 9 5" xfId="48147" xr:uid="{00000000-0005-0000-0000-000013BC0000}"/>
    <cellStyle name="百分比 3" xfId="48148" xr:uid="{00000000-0005-0000-0000-000014BC0000}"/>
    <cellStyle name="百分比 3 10" xfId="48149" xr:uid="{00000000-0005-0000-0000-000015BC0000}"/>
    <cellStyle name="百分比 3 10 2" xfId="48150" xr:uid="{00000000-0005-0000-0000-000016BC0000}"/>
    <cellStyle name="百分比 3 10 3" xfId="48151" xr:uid="{00000000-0005-0000-0000-000017BC0000}"/>
    <cellStyle name="百分比 3 10 4" xfId="48152" xr:uid="{00000000-0005-0000-0000-000018BC0000}"/>
    <cellStyle name="百分比 3 11" xfId="48153" xr:uid="{00000000-0005-0000-0000-000019BC0000}"/>
    <cellStyle name="百分比 3 12" xfId="48154" xr:uid="{00000000-0005-0000-0000-00001ABC0000}"/>
    <cellStyle name="百分比 3 13" xfId="48155" xr:uid="{00000000-0005-0000-0000-00001BBC0000}"/>
    <cellStyle name="百分比 3 14" xfId="48156" xr:uid="{00000000-0005-0000-0000-00001CBC0000}"/>
    <cellStyle name="百分比 3 15" xfId="48157" xr:uid="{00000000-0005-0000-0000-00001DBC0000}"/>
    <cellStyle name="百分比 3 2" xfId="48158" xr:uid="{00000000-0005-0000-0000-00001EBC0000}"/>
    <cellStyle name="百分比 3 2 2" xfId="48159" xr:uid="{00000000-0005-0000-0000-00001FBC0000}"/>
    <cellStyle name="百分比 3 2 2 2" xfId="48160" xr:uid="{00000000-0005-0000-0000-000020BC0000}"/>
    <cellStyle name="百分比 3 2 2 2 2" xfId="48161" xr:uid="{00000000-0005-0000-0000-000021BC0000}"/>
    <cellStyle name="百分比 3 2 2 2 2 2" xfId="48162" xr:uid="{00000000-0005-0000-0000-000022BC0000}"/>
    <cellStyle name="百分比 3 2 2 2 2 2 2" xfId="48163" xr:uid="{00000000-0005-0000-0000-000023BC0000}"/>
    <cellStyle name="百分比 3 2 2 2 2 2 3" xfId="48164" xr:uid="{00000000-0005-0000-0000-000024BC0000}"/>
    <cellStyle name="百分比 3 2 2 2 2 2 4" xfId="48165" xr:uid="{00000000-0005-0000-0000-000025BC0000}"/>
    <cellStyle name="百分比 3 2 2 2 2 3" xfId="48166" xr:uid="{00000000-0005-0000-0000-000026BC0000}"/>
    <cellStyle name="百分比 3 2 2 2 2 4" xfId="48167" xr:uid="{00000000-0005-0000-0000-000027BC0000}"/>
    <cellStyle name="百分比 3 2 2 2 2 5" xfId="48168" xr:uid="{00000000-0005-0000-0000-000028BC0000}"/>
    <cellStyle name="百分比 3 2 2 2 3" xfId="48169" xr:uid="{00000000-0005-0000-0000-000029BC0000}"/>
    <cellStyle name="百分比 3 2 2 2 3 2" xfId="48170" xr:uid="{00000000-0005-0000-0000-00002ABC0000}"/>
    <cellStyle name="百分比 3 2 2 2 3 2 2" xfId="48171" xr:uid="{00000000-0005-0000-0000-00002BBC0000}"/>
    <cellStyle name="百分比 3 2 2 2 3 2 3" xfId="48172" xr:uid="{00000000-0005-0000-0000-00002CBC0000}"/>
    <cellStyle name="百分比 3 2 2 2 3 2 4" xfId="48173" xr:uid="{00000000-0005-0000-0000-00002DBC0000}"/>
    <cellStyle name="百分比 3 2 2 2 3 3" xfId="48174" xr:uid="{00000000-0005-0000-0000-00002EBC0000}"/>
    <cellStyle name="百分比 3 2 2 2 3 4" xfId="48175" xr:uid="{00000000-0005-0000-0000-00002FBC0000}"/>
    <cellStyle name="百分比 3 2 2 2 3 5" xfId="48176" xr:uid="{00000000-0005-0000-0000-000030BC0000}"/>
    <cellStyle name="百分比 3 2 2 2 4" xfId="48177" xr:uid="{00000000-0005-0000-0000-000031BC0000}"/>
    <cellStyle name="百分比 3 2 2 2 4 2" xfId="48178" xr:uid="{00000000-0005-0000-0000-000032BC0000}"/>
    <cellStyle name="百分比 3 2 2 2 4 3" xfId="48179" xr:uid="{00000000-0005-0000-0000-000033BC0000}"/>
    <cellStyle name="百分比 3 2 2 2 4 4" xfId="48180" xr:uid="{00000000-0005-0000-0000-000034BC0000}"/>
    <cellStyle name="百分比 3 2 2 2 5" xfId="48181" xr:uid="{00000000-0005-0000-0000-000035BC0000}"/>
    <cellStyle name="百分比 3 2 2 2 6" xfId="48182" xr:uid="{00000000-0005-0000-0000-000036BC0000}"/>
    <cellStyle name="百分比 3 2 2 2 7" xfId="48183" xr:uid="{00000000-0005-0000-0000-000037BC0000}"/>
    <cellStyle name="百分比 3 2 2 3" xfId="48184" xr:uid="{00000000-0005-0000-0000-000038BC0000}"/>
    <cellStyle name="百分比 3 2 2 3 2" xfId="48185" xr:uid="{00000000-0005-0000-0000-000039BC0000}"/>
    <cellStyle name="百分比 3 2 2 3 2 2" xfId="48186" xr:uid="{00000000-0005-0000-0000-00003ABC0000}"/>
    <cellStyle name="百分比 3 2 2 3 2 3" xfId="48187" xr:uid="{00000000-0005-0000-0000-00003BBC0000}"/>
    <cellStyle name="百分比 3 2 2 3 2 4" xfId="48188" xr:uid="{00000000-0005-0000-0000-00003CBC0000}"/>
    <cellStyle name="百分比 3 2 2 3 3" xfId="48189" xr:uid="{00000000-0005-0000-0000-00003DBC0000}"/>
    <cellStyle name="百分比 3 2 2 3 4" xfId="48190" xr:uid="{00000000-0005-0000-0000-00003EBC0000}"/>
    <cellStyle name="百分比 3 2 2 3 5" xfId="48191" xr:uid="{00000000-0005-0000-0000-00003FBC0000}"/>
    <cellStyle name="百分比 3 2 2 4" xfId="48192" xr:uid="{00000000-0005-0000-0000-000040BC0000}"/>
    <cellStyle name="百分比 3 2 2 4 2" xfId="48193" xr:uid="{00000000-0005-0000-0000-000041BC0000}"/>
    <cellStyle name="百分比 3 2 2 4 2 2" xfId="48194" xr:uid="{00000000-0005-0000-0000-000042BC0000}"/>
    <cellStyle name="百分比 3 2 2 4 2 3" xfId="48195" xr:uid="{00000000-0005-0000-0000-000043BC0000}"/>
    <cellStyle name="百分比 3 2 2 4 2 4" xfId="48196" xr:uid="{00000000-0005-0000-0000-000044BC0000}"/>
    <cellStyle name="百分比 3 2 2 4 3" xfId="48197" xr:uid="{00000000-0005-0000-0000-000045BC0000}"/>
    <cellStyle name="百分比 3 2 2 4 4" xfId="48198" xr:uid="{00000000-0005-0000-0000-000046BC0000}"/>
    <cellStyle name="百分比 3 2 2 4 5" xfId="48199" xr:uid="{00000000-0005-0000-0000-000047BC0000}"/>
    <cellStyle name="百分比 3 2 2 5" xfId="48200" xr:uid="{00000000-0005-0000-0000-000048BC0000}"/>
    <cellStyle name="百分比 3 2 2 5 2" xfId="48201" xr:uid="{00000000-0005-0000-0000-000049BC0000}"/>
    <cellStyle name="百分比 3 2 2 5 3" xfId="48202" xr:uid="{00000000-0005-0000-0000-00004ABC0000}"/>
    <cellStyle name="百分比 3 2 2 5 4" xfId="48203" xr:uid="{00000000-0005-0000-0000-00004BBC0000}"/>
    <cellStyle name="百分比 3 2 2 6" xfId="48204" xr:uid="{00000000-0005-0000-0000-00004CBC0000}"/>
    <cellStyle name="百分比 3 2 2 7" xfId="48205" xr:uid="{00000000-0005-0000-0000-00004DBC0000}"/>
    <cellStyle name="百分比 3 2 2 8" xfId="48206" xr:uid="{00000000-0005-0000-0000-00004EBC0000}"/>
    <cellStyle name="百分比 3 2 3" xfId="48207" xr:uid="{00000000-0005-0000-0000-00004FBC0000}"/>
    <cellStyle name="百分比 3 2 3 2" xfId="48208" xr:uid="{00000000-0005-0000-0000-000050BC0000}"/>
    <cellStyle name="百分比 3 2 3 2 2" xfId="48209" xr:uid="{00000000-0005-0000-0000-000051BC0000}"/>
    <cellStyle name="百分比 3 2 3 2 3" xfId="48210" xr:uid="{00000000-0005-0000-0000-000052BC0000}"/>
    <cellStyle name="百分比 3 2 3 2 4" xfId="48211" xr:uid="{00000000-0005-0000-0000-000053BC0000}"/>
    <cellStyle name="百分比 3 2 3 3" xfId="48212" xr:uid="{00000000-0005-0000-0000-000054BC0000}"/>
    <cellStyle name="百分比 3 2 3 4" xfId="48213" xr:uid="{00000000-0005-0000-0000-000055BC0000}"/>
    <cellStyle name="百分比 3 2 3 5" xfId="48214" xr:uid="{00000000-0005-0000-0000-000056BC0000}"/>
    <cellStyle name="百分比 3 2 4" xfId="48215" xr:uid="{00000000-0005-0000-0000-000057BC0000}"/>
    <cellStyle name="百分比 3 2 4 2" xfId="48216" xr:uid="{00000000-0005-0000-0000-000058BC0000}"/>
    <cellStyle name="百分比 3 2 4 2 2" xfId="48217" xr:uid="{00000000-0005-0000-0000-000059BC0000}"/>
    <cellStyle name="百分比 3 2 4 2 3" xfId="48218" xr:uid="{00000000-0005-0000-0000-00005ABC0000}"/>
    <cellStyle name="百分比 3 2 4 2 4" xfId="48219" xr:uid="{00000000-0005-0000-0000-00005BBC0000}"/>
    <cellStyle name="百分比 3 2 4 3" xfId="48220" xr:uid="{00000000-0005-0000-0000-00005CBC0000}"/>
    <cellStyle name="百分比 3 2 4 4" xfId="48221" xr:uid="{00000000-0005-0000-0000-00005DBC0000}"/>
    <cellStyle name="百分比 3 2 4 5" xfId="48222" xr:uid="{00000000-0005-0000-0000-00005EBC0000}"/>
    <cellStyle name="百分比 3 2 5" xfId="48223" xr:uid="{00000000-0005-0000-0000-00005FBC0000}"/>
    <cellStyle name="百分比 3 2 5 2" xfId="48224" xr:uid="{00000000-0005-0000-0000-000060BC0000}"/>
    <cellStyle name="百分比 3 2 5 3" xfId="48225" xr:uid="{00000000-0005-0000-0000-000061BC0000}"/>
    <cellStyle name="百分比 3 2 5 4" xfId="48226" xr:uid="{00000000-0005-0000-0000-000062BC0000}"/>
    <cellStyle name="百分比 3 2 6" xfId="48227" xr:uid="{00000000-0005-0000-0000-000063BC0000}"/>
    <cellStyle name="百分比 3 2 7" xfId="48228" xr:uid="{00000000-0005-0000-0000-000064BC0000}"/>
    <cellStyle name="百分比 3 2 8" xfId="48229" xr:uid="{00000000-0005-0000-0000-000065BC0000}"/>
    <cellStyle name="百分比 3 3" xfId="48230" xr:uid="{00000000-0005-0000-0000-000066BC0000}"/>
    <cellStyle name="百分比 3 3 2" xfId="48231" xr:uid="{00000000-0005-0000-0000-000067BC0000}"/>
    <cellStyle name="百分比 3 3 2 2" xfId="48232" xr:uid="{00000000-0005-0000-0000-000068BC0000}"/>
    <cellStyle name="百分比 3 3 2 2 2" xfId="48233" xr:uid="{00000000-0005-0000-0000-000069BC0000}"/>
    <cellStyle name="百分比 3 3 2 2 2 2" xfId="48234" xr:uid="{00000000-0005-0000-0000-00006ABC0000}"/>
    <cellStyle name="百分比 3 3 2 2 2 2 2" xfId="48235" xr:uid="{00000000-0005-0000-0000-00006BBC0000}"/>
    <cellStyle name="百分比 3 3 2 2 2 2 3" xfId="48236" xr:uid="{00000000-0005-0000-0000-00006CBC0000}"/>
    <cellStyle name="百分比 3 3 2 2 2 2 4" xfId="48237" xr:uid="{00000000-0005-0000-0000-00006DBC0000}"/>
    <cellStyle name="百分比 3 3 2 2 2 3" xfId="48238" xr:uid="{00000000-0005-0000-0000-00006EBC0000}"/>
    <cellStyle name="百分比 3 3 2 2 2 4" xfId="48239" xr:uid="{00000000-0005-0000-0000-00006FBC0000}"/>
    <cellStyle name="百分比 3 3 2 2 2 5" xfId="48240" xr:uid="{00000000-0005-0000-0000-000070BC0000}"/>
    <cellStyle name="百分比 3 3 2 2 3" xfId="48241" xr:uid="{00000000-0005-0000-0000-000071BC0000}"/>
    <cellStyle name="百分比 3 3 2 2 3 2" xfId="48242" xr:uid="{00000000-0005-0000-0000-000072BC0000}"/>
    <cellStyle name="百分比 3 3 2 2 3 2 2" xfId="48243" xr:uid="{00000000-0005-0000-0000-000073BC0000}"/>
    <cellStyle name="百分比 3 3 2 2 3 2 3" xfId="48244" xr:uid="{00000000-0005-0000-0000-000074BC0000}"/>
    <cellStyle name="百分比 3 3 2 2 3 2 4" xfId="48245" xr:uid="{00000000-0005-0000-0000-000075BC0000}"/>
    <cellStyle name="百分比 3 3 2 2 3 3" xfId="48246" xr:uid="{00000000-0005-0000-0000-000076BC0000}"/>
    <cellStyle name="百分比 3 3 2 2 3 4" xfId="48247" xr:uid="{00000000-0005-0000-0000-000077BC0000}"/>
    <cellStyle name="百分比 3 3 2 2 3 5" xfId="48248" xr:uid="{00000000-0005-0000-0000-000078BC0000}"/>
    <cellStyle name="百分比 3 3 2 2 4" xfId="48249" xr:uid="{00000000-0005-0000-0000-000079BC0000}"/>
    <cellStyle name="百分比 3 3 2 2 4 2" xfId="48250" xr:uid="{00000000-0005-0000-0000-00007ABC0000}"/>
    <cellStyle name="百分比 3 3 2 2 4 3" xfId="48251" xr:uid="{00000000-0005-0000-0000-00007BBC0000}"/>
    <cellStyle name="百分比 3 3 2 2 4 4" xfId="48252" xr:uid="{00000000-0005-0000-0000-00007CBC0000}"/>
    <cellStyle name="百分比 3 3 2 2 5" xfId="48253" xr:uid="{00000000-0005-0000-0000-00007DBC0000}"/>
    <cellStyle name="百分比 3 3 2 2 6" xfId="48254" xr:uid="{00000000-0005-0000-0000-00007EBC0000}"/>
    <cellStyle name="百分比 3 3 2 2 7" xfId="48255" xr:uid="{00000000-0005-0000-0000-00007FBC0000}"/>
    <cellStyle name="百分比 3 3 2 3" xfId="48256" xr:uid="{00000000-0005-0000-0000-000080BC0000}"/>
    <cellStyle name="百分比 3 3 2 3 2" xfId="48257" xr:uid="{00000000-0005-0000-0000-000081BC0000}"/>
    <cellStyle name="百分比 3 3 2 3 2 2" xfId="48258" xr:uid="{00000000-0005-0000-0000-000082BC0000}"/>
    <cellStyle name="百分比 3 3 2 3 2 3" xfId="48259" xr:uid="{00000000-0005-0000-0000-000083BC0000}"/>
    <cellStyle name="百分比 3 3 2 3 2 4" xfId="48260" xr:uid="{00000000-0005-0000-0000-000084BC0000}"/>
    <cellStyle name="百分比 3 3 2 3 3" xfId="48261" xr:uid="{00000000-0005-0000-0000-000085BC0000}"/>
    <cellStyle name="百分比 3 3 2 3 4" xfId="48262" xr:uid="{00000000-0005-0000-0000-000086BC0000}"/>
    <cellStyle name="百分比 3 3 2 3 5" xfId="48263" xr:uid="{00000000-0005-0000-0000-000087BC0000}"/>
    <cellStyle name="百分比 3 3 2 4" xfId="48264" xr:uid="{00000000-0005-0000-0000-000088BC0000}"/>
    <cellStyle name="百分比 3 3 2 4 2" xfId="48265" xr:uid="{00000000-0005-0000-0000-000089BC0000}"/>
    <cellStyle name="百分比 3 3 2 4 2 2" xfId="48266" xr:uid="{00000000-0005-0000-0000-00008ABC0000}"/>
    <cellStyle name="百分比 3 3 2 4 2 3" xfId="48267" xr:uid="{00000000-0005-0000-0000-00008BBC0000}"/>
    <cellStyle name="百分比 3 3 2 4 2 4" xfId="48268" xr:uid="{00000000-0005-0000-0000-00008CBC0000}"/>
    <cellStyle name="百分比 3 3 2 4 3" xfId="48269" xr:uid="{00000000-0005-0000-0000-00008DBC0000}"/>
    <cellStyle name="百分比 3 3 2 4 4" xfId="48270" xr:uid="{00000000-0005-0000-0000-00008EBC0000}"/>
    <cellStyle name="百分比 3 3 2 4 5" xfId="48271" xr:uid="{00000000-0005-0000-0000-00008FBC0000}"/>
    <cellStyle name="百分比 3 3 2 5" xfId="48272" xr:uid="{00000000-0005-0000-0000-000090BC0000}"/>
    <cellStyle name="百分比 3 3 2 5 2" xfId="48273" xr:uid="{00000000-0005-0000-0000-000091BC0000}"/>
    <cellStyle name="百分比 3 3 2 5 3" xfId="48274" xr:uid="{00000000-0005-0000-0000-000092BC0000}"/>
    <cellStyle name="百分比 3 3 2 5 4" xfId="48275" xr:uid="{00000000-0005-0000-0000-000093BC0000}"/>
    <cellStyle name="百分比 3 3 2 6" xfId="48276" xr:uid="{00000000-0005-0000-0000-000094BC0000}"/>
    <cellStyle name="百分比 3 3 2 7" xfId="48277" xr:uid="{00000000-0005-0000-0000-000095BC0000}"/>
    <cellStyle name="百分比 3 3 2 8" xfId="48278" xr:uid="{00000000-0005-0000-0000-000096BC0000}"/>
    <cellStyle name="百分比 3 3 3" xfId="48279" xr:uid="{00000000-0005-0000-0000-000097BC0000}"/>
    <cellStyle name="百分比 3 3 3 2" xfId="48280" xr:uid="{00000000-0005-0000-0000-000098BC0000}"/>
    <cellStyle name="百分比 3 3 3 2 2" xfId="48281" xr:uid="{00000000-0005-0000-0000-000099BC0000}"/>
    <cellStyle name="百分比 3 3 3 2 3" xfId="48282" xr:uid="{00000000-0005-0000-0000-00009ABC0000}"/>
    <cellStyle name="百分比 3 3 3 2 4" xfId="48283" xr:uid="{00000000-0005-0000-0000-00009BBC0000}"/>
    <cellStyle name="百分比 3 3 3 3" xfId="48284" xr:uid="{00000000-0005-0000-0000-00009CBC0000}"/>
    <cellStyle name="百分比 3 3 3 4" xfId="48285" xr:uid="{00000000-0005-0000-0000-00009DBC0000}"/>
    <cellStyle name="百分比 3 3 3 5" xfId="48286" xr:uid="{00000000-0005-0000-0000-00009EBC0000}"/>
    <cellStyle name="百分比 3 3 4" xfId="48287" xr:uid="{00000000-0005-0000-0000-00009FBC0000}"/>
    <cellStyle name="百分比 3 3 4 2" xfId="48288" xr:uid="{00000000-0005-0000-0000-0000A0BC0000}"/>
    <cellStyle name="百分比 3 3 4 2 2" xfId="48289" xr:uid="{00000000-0005-0000-0000-0000A1BC0000}"/>
    <cellStyle name="百分比 3 3 4 2 3" xfId="48290" xr:uid="{00000000-0005-0000-0000-0000A2BC0000}"/>
    <cellStyle name="百分比 3 3 4 2 4" xfId="48291" xr:uid="{00000000-0005-0000-0000-0000A3BC0000}"/>
    <cellStyle name="百分比 3 3 4 3" xfId="48292" xr:uid="{00000000-0005-0000-0000-0000A4BC0000}"/>
    <cellStyle name="百分比 3 3 4 4" xfId="48293" xr:uid="{00000000-0005-0000-0000-0000A5BC0000}"/>
    <cellStyle name="百分比 3 3 4 5" xfId="48294" xr:uid="{00000000-0005-0000-0000-0000A6BC0000}"/>
    <cellStyle name="百分比 3 3 5" xfId="48295" xr:uid="{00000000-0005-0000-0000-0000A7BC0000}"/>
    <cellStyle name="百分比 3 3 5 2" xfId="48296" xr:uid="{00000000-0005-0000-0000-0000A8BC0000}"/>
    <cellStyle name="百分比 3 3 5 3" xfId="48297" xr:uid="{00000000-0005-0000-0000-0000A9BC0000}"/>
    <cellStyle name="百分比 3 3 5 4" xfId="48298" xr:uid="{00000000-0005-0000-0000-0000AABC0000}"/>
    <cellStyle name="百分比 3 3 6" xfId="48299" xr:uid="{00000000-0005-0000-0000-0000ABBC0000}"/>
    <cellStyle name="百分比 3 3 7" xfId="48300" xr:uid="{00000000-0005-0000-0000-0000ACBC0000}"/>
    <cellStyle name="百分比 3 3 8" xfId="48301" xr:uid="{00000000-0005-0000-0000-0000ADBC0000}"/>
    <cellStyle name="百分比 3 4" xfId="48302" xr:uid="{00000000-0005-0000-0000-0000AEBC0000}"/>
    <cellStyle name="百分比 3 4 2" xfId="48303" xr:uid="{00000000-0005-0000-0000-0000AFBC0000}"/>
    <cellStyle name="百分比 3 4 2 2" xfId="48304" xr:uid="{00000000-0005-0000-0000-0000B0BC0000}"/>
    <cellStyle name="百分比 3 4 2 2 2" xfId="48305" xr:uid="{00000000-0005-0000-0000-0000B1BC0000}"/>
    <cellStyle name="百分比 3 4 2 2 2 2" xfId="48306" xr:uid="{00000000-0005-0000-0000-0000B2BC0000}"/>
    <cellStyle name="百分比 3 4 2 2 2 2 2" xfId="48307" xr:uid="{00000000-0005-0000-0000-0000B3BC0000}"/>
    <cellStyle name="百分比 3 4 2 2 2 2 3" xfId="48308" xr:uid="{00000000-0005-0000-0000-0000B4BC0000}"/>
    <cellStyle name="百分比 3 4 2 2 2 2 4" xfId="48309" xr:uid="{00000000-0005-0000-0000-0000B5BC0000}"/>
    <cellStyle name="百分比 3 4 2 2 2 3" xfId="48310" xr:uid="{00000000-0005-0000-0000-0000B6BC0000}"/>
    <cellStyle name="百分比 3 4 2 2 2 4" xfId="48311" xr:uid="{00000000-0005-0000-0000-0000B7BC0000}"/>
    <cellStyle name="百分比 3 4 2 2 2 5" xfId="48312" xr:uid="{00000000-0005-0000-0000-0000B8BC0000}"/>
    <cellStyle name="百分比 3 4 2 2 3" xfId="48313" xr:uid="{00000000-0005-0000-0000-0000B9BC0000}"/>
    <cellStyle name="百分比 3 4 2 2 3 2" xfId="48314" xr:uid="{00000000-0005-0000-0000-0000BABC0000}"/>
    <cellStyle name="百分比 3 4 2 2 3 2 2" xfId="48315" xr:uid="{00000000-0005-0000-0000-0000BBBC0000}"/>
    <cellStyle name="百分比 3 4 2 2 3 2 3" xfId="48316" xr:uid="{00000000-0005-0000-0000-0000BCBC0000}"/>
    <cellStyle name="百分比 3 4 2 2 3 2 4" xfId="48317" xr:uid="{00000000-0005-0000-0000-0000BDBC0000}"/>
    <cellStyle name="百分比 3 4 2 2 3 3" xfId="48318" xr:uid="{00000000-0005-0000-0000-0000BEBC0000}"/>
    <cellStyle name="百分比 3 4 2 2 3 4" xfId="48319" xr:uid="{00000000-0005-0000-0000-0000BFBC0000}"/>
    <cellStyle name="百分比 3 4 2 2 3 5" xfId="48320" xr:uid="{00000000-0005-0000-0000-0000C0BC0000}"/>
    <cellStyle name="百分比 3 4 2 2 4" xfId="48321" xr:uid="{00000000-0005-0000-0000-0000C1BC0000}"/>
    <cellStyle name="百分比 3 4 2 2 4 2" xfId="48322" xr:uid="{00000000-0005-0000-0000-0000C2BC0000}"/>
    <cellStyle name="百分比 3 4 2 2 4 3" xfId="48323" xr:uid="{00000000-0005-0000-0000-0000C3BC0000}"/>
    <cellStyle name="百分比 3 4 2 2 4 4" xfId="48324" xr:uid="{00000000-0005-0000-0000-0000C4BC0000}"/>
    <cellStyle name="百分比 3 4 2 2 5" xfId="48325" xr:uid="{00000000-0005-0000-0000-0000C5BC0000}"/>
    <cellStyle name="百分比 3 4 2 2 6" xfId="48326" xr:uid="{00000000-0005-0000-0000-0000C6BC0000}"/>
    <cellStyle name="百分比 3 4 2 2 7" xfId="48327" xr:uid="{00000000-0005-0000-0000-0000C7BC0000}"/>
    <cellStyle name="百分比 3 4 2 3" xfId="48328" xr:uid="{00000000-0005-0000-0000-0000C8BC0000}"/>
    <cellStyle name="百分比 3 4 2 3 2" xfId="48329" xr:uid="{00000000-0005-0000-0000-0000C9BC0000}"/>
    <cellStyle name="百分比 3 4 2 3 2 2" xfId="48330" xr:uid="{00000000-0005-0000-0000-0000CABC0000}"/>
    <cellStyle name="百分比 3 4 2 3 2 3" xfId="48331" xr:uid="{00000000-0005-0000-0000-0000CBBC0000}"/>
    <cellStyle name="百分比 3 4 2 3 2 4" xfId="48332" xr:uid="{00000000-0005-0000-0000-0000CCBC0000}"/>
    <cellStyle name="百分比 3 4 2 3 3" xfId="48333" xr:uid="{00000000-0005-0000-0000-0000CDBC0000}"/>
    <cellStyle name="百分比 3 4 2 3 4" xfId="48334" xr:uid="{00000000-0005-0000-0000-0000CEBC0000}"/>
    <cellStyle name="百分比 3 4 2 3 5" xfId="48335" xr:uid="{00000000-0005-0000-0000-0000CFBC0000}"/>
    <cellStyle name="百分比 3 4 2 4" xfId="48336" xr:uid="{00000000-0005-0000-0000-0000D0BC0000}"/>
    <cellStyle name="百分比 3 4 2 4 2" xfId="48337" xr:uid="{00000000-0005-0000-0000-0000D1BC0000}"/>
    <cellStyle name="百分比 3 4 2 4 2 2" xfId="48338" xr:uid="{00000000-0005-0000-0000-0000D2BC0000}"/>
    <cellStyle name="百分比 3 4 2 4 2 3" xfId="48339" xr:uid="{00000000-0005-0000-0000-0000D3BC0000}"/>
    <cellStyle name="百分比 3 4 2 4 2 4" xfId="48340" xr:uid="{00000000-0005-0000-0000-0000D4BC0000}"/>
    <cellStyle name="百分比 3 4 2 4 3" xfId="48341" xr:uid="{00000000-0005-0000-0000-0000D5BC0000}"/>
    <cellStyle name="百分比 3 4 2 4 4" xfId="48342" xr:uid="{00000000-0005-0000-0000-0000D6BC0000}"/>
    <cellStyle name="百分比 3 4 2 4 5" xfId="48343" xr:uid="{00000000-0005-0000-0000-0000D7BC0000}"/>
    <cellStyle name="百分比 3 4 2 5" xfId="48344" xr:uid="{00000000-0005-0000-0000-0000D8BC0000}"/>
    <cellStyle name="百分比 3 4 2 5 2" xfId="48345" xr:uid="{00000000-0005-0000-0000-0000D9BC0000}"/>
    <cellStyle name="百分比 3 4 2 5 3" xfId="48346" xr:uid="{00000000-0005-0000-0000-0000DABC0000}"/>
    <cellStyle name="百分比 3 4 2 5 4" xfId="48347" xr:uid="{00000000-0005-0000-0000-0000DBBC0000}"/>
    <cellStyle name="百分比 3 4 2 6" xfId="48348" xr:uid="{00000000-0005-0000-0000-0000DCBC0000}"/>
    <cellStyle name="百分比 3 4 2 7" xfId="48349" xr:uid="{00000000-0005-0000-0000-0000DDBC0000}"/>
    <cellStyle name="百分比 3 4 2 8" xfId="48350" xr:uid="{00000000-0005-0000-0000-0000DEBC0000}"/>
    <cellStyle name="百分比 3 4 3" xfId="48351" xr:uid="{00000000-0005-0000-0000-0000DFBC0000}"/>
    <cellStyle name="百分比 3 4 3 2" xfId="48352" xr:uid="{00000000-0005-0000-0000-0000E0BC0000}"/>
    <cellStyle name="百分比 3 4 3 2 2" xfId="48353" xr:uid="{00000000-0005-0000-0000-0000E1BC0000}"/>
    <cellStyle name="百分比 3 4 3 2 3" xfId="48354" xr:uid="{00000000-0005-0000-0000-0000E2BC0000}"/>
    <cellStyle name="百分比 3 4 3 2 4" xfId="48355" xr:uid="{00000000-0005-0000-0000-0000E3BC0000}"/>
    <cellStyle name="百分比 3 4 3 3" xfId="48356" xr:uid="{00000000-0005-0000-0000-0000E4BC0000}"/>
    <cellStyle name="百分比 3 4 3 4" xfId="48357" xr:uid="{00000000-0005-0000-0000-0000E5BC0000}"/>
    <cellStyle name="百分比 3 4 3 5" xfId="48358" xr:uid="{00000000-0005-0000-0000-0000E6BC0000}"/>
    <cellStyle name="百分比 3 4 4" xfId="48359" xr:uid="{00000000-0005-0000-0000-0000E7BC0000}"/>
    <cellStyle name="百分比 3 4 4 2" xfId="48360" xr:uid="{00000000-0005-0000-0000-0000E8BC0000}"/>
    <cellStyle name="百分比 3 4 4 2 2" xfId="48361" xr:uid="{00000000-0005-0000-0000-0000E9BC0000}"/>
    <cellStyle name="百分比 3 4 4 2 3" xfId="48362" xr:uid="{00000000-0005-0000-0000-0000EABC0000}"/>
    <cellStyle name="百分比 3 4 4 2 4" xfId="48363" xr:uid="{00000000-0005-0000-0000-0000EBBC0000}"/>
    <cellStyle name="百分比 3 4 4 3" xfId="48364" xr:uid="{00000000-0005-0000-0000-0000ECBC0000}"/>
    <cellStyle name="百分比 3 4 4 4" xfId="48365" xr:uid="{00000000-0005-0000-0000-0000EDBC0000}"/>
    <cellStyle name="百分比 3 4 4 5" xfId="48366" xr:uid="{00000000-0005-0000-0000-0000EEBC0000}"/>
    <cellStyle name="百分比 3 4 5" xfId="48367" xr:uid="{00000000-0005-0000-0000-0000EFBC0000}"/>
    <cellStyle name="百分比 3 4 5 2" xfId="48368" xr:uid="{00000000-0005-0000-0000-0000F0BC0000}"/>
    <cellStyle name="百分比 3 4 5 3" xfId="48369" xr:uid="{00000000-0005-0000-0000-0000F1BC0000}"/>
    <cellStyle name="百分比 3 4 5 4" xfId="48370" xr:uid="{00000000-0005-0000-0000-0000F2BC0000}"/>
    <cellStyle name="百分比 3 4 6" xfId="48371" xr:uid="{00000000-0005-0000-0000-0000F3BC0000}"/>
    <cellStyle name="百分比 3 4 7" xfId="48372" xr:uid="{00000000-0005-0000-0000-0000F4BC0000}"/>
    <cellStyle name="百分比 3 4 8" xfId="48373" xr:uid="{00000000-0005-0000-0000-0000F5BC0000}"/>
    <cellStyle name="百分比 3 5" xfId="48374" xr:uid="{00000000-0005-0000-0000-0000F6BC0000}"/>
    <cellStyle name="百分比 3 5 2" xfId="48375" xr:uid="{00000000-0005-0000-0000-0000F7BC0000}"/>
    <cellStyle name="百分比 3 5 2 2" xfId="48376" xr:uid="{00000000-0005-0000-0000-0000F8BC0000}"/>
    <cellStyle name="百分比 3 5 2 2 2" xfId="48377" xr:uid="{00000000-0005-0000-0000-0000F9BC0000}"/>
    <cellStyle name="百分比 3 5 2 2 2 2" xfId="48378" xr:uid="{00000000-0005-0000-0000-0000FABC0000}"/>
    <cellStyle name="百分比 3 5 2 2 2 2 2" xfId="48379" xr:uid="{00000000-0005-0000-0000-0000FBBC0000}"/>
    <cellStyle name="百分比 3 5 2 2 2 2 3" xfId="48380" xr:uid="{00000000-0005-0000-0000-0000FCBC0000}"/>
    <cellStyle name="百分比 3 5 2 2 2 2 4" xfId="48381" xr:uid="{00000000-0005-0000-0000-0000FDBC0000}"/>
    <cellStyle name="百分比 3 5 2 2 2 3" xfId="48382" xr:uid="{00000000-0005-0000-0000-0000FEBC0000}"/>
    <cellStyle name="百分比 3 5 2 2 2 4" xfId="48383" xr:uid="{00000000-0005-0000-0000-0000FFBC0000}"/>
    <cellStyle name="百分比 3 5 2 2 2 5" xfId="48384" xr:uid="{00000000-0005-0000-0000-000000BD0000}"/>
    <cellStyle name="百分比 3 5 2 2 3" xfId="48385" xr:uid="{00000000-0005-0000-0000-000001BD0000}"/>
    <cellStyle name="百分比 3 5 2 2 3 2" xfId="48386" xr:uid="{00000000-0005-0000-0000-000002BD0000}"/>
    <cellStyle name="百分比 3 5 2 2 3 2 2" xfId="48387" xr:uid="{00000000-0005-0000-0000-000003BD0000}"/>
    <cellStyle name="百分比 3 5 2 2 3 2 3" xfId="48388" xr:uid="{00000000-0005-0000-0000-000004BD0000}"/>
    <cellStyle name="百分比 3 5 2 2 3 2 4" xfId="48389" xr:uid="{00000000-0005-0000-0000-000005BD0000}"/>
    <cellStyle name="百分比 3 5 2 2 3 3" xfId="48390" xr:uid="{00000000-0005-0000-0000-000006BD0000}"/>
    <cellStyle name="百分比 3 5 2 2 3 4" xfId="48391" xr:uid="{00000000-0005-0000-0000-000007BD0000}"/>
    <cellStyle name="百分比 3 5 2 2 3 5" xfId="48392" xr:uid="{00000000-0005-0000-0000-000008BD0000}"/>
    <cellStyle name="百分比 3 5 2 2 4" xfId="48393" xr:uid="{00000000-0005-0000-0000-000009BD0000}"/>
    <cellStyle name="百分比 3 5 2 2 4 2" xfId="48394" xr:uid="{00000000-0005-0000-0000-00000ABD0000}"/>
    <cellStyle name="百分比 3 5 2 2 4 3" xfId="48395" xr:uid="{00000000-0005-0000-0000-00000BBD0000}"/>
    <cellStyle name="百分比 3 5 2 2 4 4" xfId="48396" xr:uid="{00000000-0005-0000-0000-00000CBD0000}"/>
    <cellStyle name="百分比 3 5 2 2 5" xfId="48397" xr:uid="{00000000-0005-0000-0000-00000DBD0000}"/>
    <cellStyle name="百分比 3 5 2 2 6" xfId="48398" xr:uid="{00000000-0005-0000-0000-00000EBD0000}"/>
    <cellStyle name="百分比 3 5 2 2 7" xfId="48399" xr:uid="{00000000-0005-0000-0000-00000FBD0000}"/>
    <cellStyle name="百分比 3 5 2 3" xfId="48400" xr:uid="{00000000-0005-0000-0000-000010BD0000}"/>
    <cellStyle name="百分比 3 5 2 3 2" xfId="48401" xr:uid="{00000000-0005-0000-0000-000011BD0000}"/>
    <cellStyle name="百分比 3 5 2 3 2 2" xfId="48402" xr:uid="{00000000-0005-0000-0000-000012BD0000}"/>
    <cellStyle name="百分比 3 5 2 3 2 3" xfId="48403" xr:uid="{00000000-0005-0000-0000-000013BD0000}"/>
    <cellStyle name="百分比 3 5 2 3 2 4" xfId="48404" xr:uid="{00000000-0005-0000-0000-000014BD0000}"/>
    <cellStyle name="百分比 3 5 2 3 3" xfId="48405" xr:uid="{00000000-0005-0000-0000-000015BD0000}"/>
    <cellStyle name="百分比 3 5 2 3 4" xfId="48406" xr:uid="{00000000-0005-0000-0000-000016BD0000}"/>
    <cellStyle name="百分比 3 5 2 3 5" xfId="48407" xr:uid="{00000000-0005-0000-0000-000017BD0000}"/>
    <cellStyle name="百分比 3 5 2 4" xfId="48408" xr:uid="{00000000-0005-0000-0000-000018BD0000}"/>
    <cellStyle name="百分比 3 5 2 4 2" xfId="48409" xr:uid="{00000000-0005-0000-0000-000019BD0000}"/>
    <cellStyle name="百分比 3 5 2 4 2 2" xfId="48410" xr:uid="{00000000-0005-0000-0000-00001ABD0000}"/>
    <cellStyle name="百分比 3 5 2 4 2 3" xfId="48411" xr:uid="{00000000-0005-0000-0000-00001BBD0000}"/>
    <cellStyle name="百分比 3 5 2 4 2 4" xfId="48412" xr:uid="{00000000-0005-0000-0000-00001CBD0000}"/>
    <cellStyle name="百分比 3 5 2 4 3" xfId="48413" xr:uid="{00000000-0005-0000-0000-00001DBD0000}"/>
    <cellStyle name="百分比 3 5 2 4 4" xfId="48414" xr:uid="{00000000-0005-0000-0000-00001EBD0000}"/>
    <cellStyle name="百分比 3 5 2 4 5" xfId="48415" xr:uid="{00000000-0005-0000-0000-00001FBD0000}"/>
    <cellStyle name="百分比 3 5 2 5" xfId="48416" xr:uid="{00000000-0005-0000-0000-000020BD0000}"/>
    <cellStyle name="百分比 3 5 2 5 2" xfId="48417" xr:uid="{00000000-0005-0000-0000-000021BD0000}"/>
    <cellStyle name="百分比 3 5 2 5 3" xfId="48418" xr:uid="{00000000-0005-0000-0000-000022BD0000}"/>
    <cellStyle name="百分比 3 5 2 5 4" xfId="48419" xr:uid="{00000000-0005-0000-0000-000023BD0000}"/>
    <cellStyle name="百分比 3 5 2 6" xfId="48420" xr:uid="{00000000-0005-0000-0000-000024BD0000}"/>
    <cellStyle name="百分比 3 5 2 7" xfId="48421" xr:uid="{00000000-0005-0000-0000-000025BD0000}"/>
    <cellStyle name="百分比 3 5 2 8" xfId="48422" xr:uid="{00000000-0005-0000-0000-000026BD0000}"/>
    <cellStyle name="百分比 3 5 3" xfId="48423" xr:uid="{00000000-0005-0000-0000-000027BD0000}"/>
    <cellStyle name="百分比 3 5 3 2" xfId="48424" xr:uid="{00000000-0005-0000-0000-000028BD0000}"/>
    <cellStyle name="百分比 3 5 3 2 2" xfId="48425" xr:uid="{00000000-0005-0000-0000-000029BD0000}"/>
    <cellStyle name="百分比 3 5 3 2 3" xfId="48426" xr:uid="{00000000-0005-0000-0000-00002ABD0000}"/>
    <cellStyle name="百分比 3 5 3 2 4" xfId="48427" xr:uid="{00000000-0005-0000-0000-00002BBD0000}"/>
    <cellStyle name="百分比 3 5 3 3" xfId="48428" xr:uid="{00000000-0005-0000-0000-00002CBD0000}"/>
    <cellStyle name="百分比 3 5 3 4" xfId="48429" xr:uid="{00000000-0005-0000-0000-00002DBD0000}"/>
    <cellStyle name="百分比 3 5 3 5" xfId="48430" xr:uid="{00000000-0005-0000-0000-00002EBD0000}"/>
    <cellStyle name="百分比 3 5 4" xfId="48431" xr:uid="{00000000-0005-0000-0000-00002FBD0000}"/>
    <cellStyle name="百分比 3 5 4 2" xfId="48432" xr:uid="{00000000-0005-0000-0000-000030BD0000}"/>
    <cellStyle name="百分比 3 5 4 2 2" xfId="48433" xr:uid="{00000000-0005-0000-0000-000031BD0000}"/>
    <cellStyle name="百分比 3 5 4 2 3" xfId="48434" xr:uid="{00000000-0005-0000-0000-000032BD0000}"/>
    <cellStyle name="百分比 3 5 4 2 4" xfId="48435" xr:uid="{00000000-0005-0000-0000-000033BD0000}"/>
    <cellStyle name="百分比 3 5 4 3" xfId="48436" xr:uid="{00000000-0005-0000-0000-000034BD0000}"/>
    <cellStyle name="百分比 3 5 4 4" xfId="48437" xr:uid="{00000000-0005-0000-0000-000035BD0000}"/>
    <cellStyle name="百分比 3 5 4 5" xfId="48438" xr:uid="{00000000-0005-0000-0000-000036BD0000}"/>
    <cellStyle name="百分比 3 5 5" xfId="48439" xr:uid="{00000000-0005-0000-0000-000037BD0000}"/>
    <cellStyle name="百分比 3 5 5 2" xfId="48440" xr:uid="{00000000-0005-0000-0000-000038BD0000}"/>
    <cellStyle name="百分比 3 5 5 3" xfId="48441" xr:uid="{00000000-0005-0000-0000-000039BD0000}"/>
    <cellStyle name="百分比 3 5 5 4" xfId="48442" xr:uid="{00000000-0005-0000-0000-00003ABD0000}"/>
    <cellStyle name="百分比 3 5 6" xfId="48443" xr:uid="{00000000-0005-0000-0000-00003BBD0000}"/>
    <cellStyle name="百分比 3 5 7" xfId="48444" xr:uid="{00000000-0005-0000-0000-00003CBD0000}"/>
    <cellStyle name="百分比 3 5 8" xfId="48445" xr:uid="{00000000-0005-0000-0000-00003DBD0000}"/>
    <cellStyle name="百分比 3 6" xfId="48446" xr:uid="{00000000-0005-0000-0000-00003EBD0000}"/>
    <cellStyle name="百分比 3 6 2" xfId="48447" xr:uid="{00000000-0005-0000-0000-00003FBD0000}"/>
    <cellStyle name="百分比 3 6 2 2" xfId="48448" xr:uid="{00000000-0005-0000-0000-000040BD0000}"/>
    <cellStyle name="百分比 3 6 2 2 2" xfId="48449" xr:uid="{00000000-0005-0000-0000-000041BD0000}"/>
    <cellStyle name="百分比 3 6 2 2 2 2" xfId="48450" xr:uid="{00000000-0005-0000-0000-000042BD0000}"/>
    <cellStyle name="百分比 3 6 2 2 2 2 2" xfId="48451" xr:uid="{00000000-0005-0000-0000-000043BD0000}"/>
    <cellStyle name="百分比 3 6 2 2 2 2 3" xfId="48452" xr:uid="{00000000-0005-0000-0000-000044BD0000}"/>
    <cellStyle name="百分比 3 6 2 2 2 2 4" xfId="48453" xr:uid="{00000000-0005-0000-0000-000045BD0000}"/>
    <cellStyle name="百分比 3 6 2 2 2 3" xfId="48454" xr:uid="{00000000-0005-0000-0000-000046BD0000}"/>
    <cellStyle name="百分比 3 6 2 2 2 4" xfId="48455" xr:uid="{00000000-0005-0000-0000-000047BD0000}"/>
    <cellStyle name="百分比 3 6 2 2 2 5" xfId="48456" xr:uid="{00000000-0005-0000-0000-000048BD0000}"/>
    <cellStyle name="百分比 3 6 2 2 3" xfId="48457" xr:uid="{00000000-0005-0000-0000-000049BD0000}"/>
    <cellStyle name="百分比 3 6 2 2 3 2" xfId="48458" xr:uid="{00000000-0005-0000-0000-00004ABD0000}"/>
    <cellStyle name="百分比 3 6 2 2 3 2 2" xfId="48459" xr:uid="{00000000-0005-0000-0000-00004BBD0000}"/>
    <cellStyle name="百分比 3 6 2 2 3 2 3" xfId="48460" xr:uid="{00000000-0005-0000-0000-00004CBD0000}"/>
    <cellStyle name="百分比 3 6 2 2 3 2 4" xfId="48461" xr:uid="{00000000-0005-0000-0000-00004DBD0000}"/>
    <cellStyle name="百分比 3 6 2 2 3 3" xfId="48462" xr:uid="{00000000-0005-0000-0000-00004EBD0000}"/>
    <cellStyle name="百分比 3 6 2 2 3 4" xfId="48463" xr:uid="{00000000-0005-0000-0000-00004FBD0000}"/>
    <cellStyle name="百分比 3 6 2 2 3 5" xfId="48464" xr:uid="{00000000-0005-0000-0000-000050BD0000}"/>
    <cellStyle name="百分比 3 6 2 2 4" xfId="48465" xr:uid="{00000000-0005-0000-0000-000051BD0000}"/>
    <cellStyle name="百分比 3 6 2 2 4 2" xfId="48466" xr:uid="{00000000-0005-0000-0000-000052BD0000}"/>
    <cellStyle name="百分比 3 6 2 2 4 3" xfId="48467" xr:uid="{00000000-0005-0000-0000-000053BD0000}"/>
    <cellStyle name="百分比 3 6 2 2 4 4" xfId="48468" xr:uid="{00000000-0005-0000-0000-000054BD0000}"/>
    <cellStyle name="百分比 3 6 2 2 5" xfId="48469" xr:uid="{00000000-0005-0000-0000-000055BD0000}"/>
    <cellStyle name="百分比 3 6 2 2 6" xfId="48470" xr:uid="{00000000-0005-0000-0000-000056BD0000}"/>
    <cellStyle name="百分比 3 6 2 2 7" xfId="48471" xr:uid="{00000000-0005-0000-0000-000057BD0000}"/>
    <cellStyle name="百分比 3 6 2 3" xfId="48472" xr:uid="{00000000-0005-0000-0000-000058BD0000}"/>
    <cellStyle name="百分比 3 6 2 3 2" xfId="48473" xr:uid="{00000000-0005-0000-0000-000059BD0000}"/>
    <cellStyle name="百分比 3 6 2 3 2 2" xfId="48474" xr:uid="{00000000-0005-0000-0000-00005ABD0000}"/>
    <cellStyle name="百分比 3 6 2 3 2 3" xfId="48475" xr:uid="{00000000-0005-0000-0000-00005BBD0000}"/>
    <cellStyle name="百分比 3 6 2 3 2 4" xfId="48476" xr:uid="{00000000-0005-0000-0000-00005CBD0000}"/>
    <cellStyle name="百分比 3 6 2 3 3" xfId="48477" xr:uid="{00000000-0005-0000-0000-00005DBD0000}"/>
    <cellStyle name="百分比 3 6 2 3 4" xfId="48478" xr:uid="{00000000-0005-0000-0000-00005EBD0000}"/>
    <cellStyle name="百分比 3 6 2 3 5" xfId="48479" xr:uid="{00000000-0005-0000-0000-00005FBD0000}"/>
    <cellStyle name="百分比 3 6 2 4" xfId="48480" xr:uid="{00000000-0005-0000-0000-000060BD0000}"/>
    <cellStyle name="百分比 3 6 2 4 2" xfId="48481" xr:uid="{00000000-0005-0000-0000-000061BD0000}"/>
    <cellStyle name="百分比 3 6 2 4 2 2" xfId="48482" xr:uid="{00000000-0005-0000-0000-000062BD0000}"/>
    <cellStyle name="百分比 3 6 2 4 2 3" xfId="48483" xr:uid="{00000000-0005-0000-0000-000063BD0000}"/>
    <cellStyle name="百分比 3 6 2 4 2 4" xfId="48484" xr:uid="{00000000-0005-0000-0000-000064BD0000}"/>
    <cellStyle name="百分比 3 6 2 4 3" xfId="48485" xr:uid="{00000000-0005-0000-0000-000065BD0000}"/>
    <cellStyle name="百分比 3 6 2 4 4" xfId="48486" xr:uid="{00000000-0005-0000-0000-000066BD0000}"/>
    <cellStyle name="百分比 3 6 2 4 5" xfId="48487" xr:uid="{00000000-0005-0000-0000-000067BD0000}"/>
    <cellStyle name="百分比 3 6 2 5" xfId="48488" xr:uid="{00000000-0005-0000-0000-000068BD0000}"/>
    <cellStyle name="百分比 3 6 2 5 2" xfId="48489" xr:uid="{00000000-0005-0000-0000-000069BD0000}"/>
    <cellStyle name="百分比 3 6 2 5 3" xfId="48490" xr:uid="{00000000-0005-0000-0000-00006ABD0000}"/>
    <cellStyle name="百分比 3 6 2 5 4" xfId="48491" xr:uid="{00000000-0005-0000-0000-00006BBD0000}"/>
    <cellStyle name="百分比 3 6 2 6" xfId="48492" xr:uid="{00000000-0005-0000-0000-00006CBD0000}"/>
    <cellStyle name="百分比 3 6 2 7" xfId="48493" xr:uid="{00000000-0005-0000-0000-00006DBD0000}"/>
    <cellStyle name="百分比 3 6 2 8" xfId="48494" xr:uid="{00000000-0005-0000-0000-00006EBD0000}"/>
    <cellStyle name="百分比 3 6 3" xfId="48495" xr:uid="{00000000-0005-0000-0000-00006FBD0000}"/>
    <cellStyle name="百分比 3 6 3 2" xfId="48496" xr:uid="{00000000-0005-0000-0000-000070BD0000}"/>
    <cellStyle name="百分比 3 6 3 2 2" xfId="48497" xr:uid="{00000000-0005-0000-0000-000071BD0000}"/>
    <cellStyle name="百分比 3 6 3 2 3" xfId="48498" xr:uid="{00000000-0005-0000-0000-000072BD0000}"/>
    <cellStyle name="百分比 3 6 3 2 4" xfId="48499" xr:uid="{00000000-0005-0000-0000-000073BD0000}"/>
    <cellStyle name="百分比 3 6 3 3" xfId="48500" xr:uid="{00000000-0005-0000-0000-000074BD0000}"/>
    <cellStyle name="百分比 3 6 3 4" xfId="48501" xr:uid="{00000000-0005-0000-0000-000075BD0000}"/>
    <cellStyle name="百分比 3 6 3 5" xfId="48502" xr:uid="{00000000-0005-0000-0000-000076BD0000}"/>
    <cellStyle name="百分比 3 6 4" xfId="48503" xr:uid="{00000000-0005-0000-0000-000077BD0000}"/>
    <cellStyle name="百分比 3 6 4 2" xfId="48504" xr:uid="{00000000-0005-0000-0000-000078BD0000}"/>
    <cellStyle name="百分比 3 6 4 2 2" xfId="48505" xr:uid="{00000000-0005-0000-0000-000079BD0000}"/>
    <cellStyle name="百分比 3 6 4 2 3" xfId="48506" xr:uid="{00000000-0005-0000-0000-00007ABD0000}"/>
    <cellStyle name="百分比 3 6 4 2 4" xfId="48507" xr:uid="{00000000-0005-0000-0000-00007BBD0000}"/>
    <cellStyle name="百分比 3 6 4 3" xfId="48508" xr:uid="{00000000-0005-0000-0000-00007CBD0000}"/>
    <cellStyle name="百分比 3 6 4 4" xfId="48509" xr:uid="{00000000-0005-0000-0000-00007DBD0000}"/>
    <cellStyle name="百分比 3 6 4 5" xfId="48510" xr:uid="{00000000-0005-0000-0000-00007EBD0000}"/>
    <cellStyle name="百分比 3 6 5" xfId="48511" xr:uid="{00000000-0005-0000-0000-00007FBD0000}"/>
    <cellStyle name="百分比 3 6 5 2" xfId="48512" xr:uid="{00000000-0005-0000-0000-000080BD0000}"/>
    <cellStyle name="百分比 3 6 5 3" xfId="48513" xr:uid="{00000000-0005-0000-0000-000081BD0000}"/>
    <cellStyle name="百分比 3 6 5 4" xfId="48514" xr:uid="{00000000-0005-0000-0000-000082BD0000}"/>
    <cellStyle name="百分比 3 6 6" xfId="48515" xr:uid="{00000000-0005-0000-0000-000083BD0000}"/>
    <cellStyle name="百分比 3 6 7" xfId="48516" xr:uid="{00000000-0005-0000-0000-000084BD0000}"/>
    <cellStyle name="百分比 3 6 8" xfId="48517" xr:uid="{00000000-0005-0000-0000-000085BD0000}"/>
    <cellStyle name="百分比 3 7" xfId="48518" xr:uid="{00000000-0005-0000-0000-000086BD0000}"/>
    <cellStyle name="百分比 3 7 2" xfId="48519" xr:uid="{00000000-0005-0000-0000-000087BD0000}"/>
    <cellStyle name="百分比 3 7 2 2" xfId="48520" xr:uid="{00000000-0005-0000-0000-000088BD0000}"/>
    <cellStyle name="百分比 3 7 2 2 2" xfId="48521" xr:uid="{00000000-0005-0000-0000-000089BD0000}"/>
    <cellStyle name="百分比 3 7 2 2 2 2" xfId="48522" xr:uid="{00000000-0005-0000-0000-00008ABD0000}"/>
    <cellStyle name="百分比 3 7 2 2 2 3" xfId="48523" xr:uid="{00000000-0005-0000-0000-00008BBD0000}"/>
    <cellStyle name="百分比 3 7 2 2 2 4" xfId="48524" xr:uid="{00000000-0005-0000-0000-00008CBD0000}"/>
    <cellStyle name="百分比 3 7 2 2 3" xfId="48525" xr:uid="{00000000-0005-0000-0000-00008DBD0000}"/>
    <cellStyle name="百分比 3 7 2 2 4" xfId="48526" xr:uid="{00000000-0005-0000-0000-00008EBD0000}"/>
    <cellStyle name="百分比 3 7 2 2 5" xfId="48527" xr:uid="{00000000-0005-0000-0000-00008FBD0000}"/>
    <cellStyle name="百分比 3 7 2 3" xfId="48528" xr:uid="{00000000-0005-0000-0000-000090BD0000}"/>
    <cellStyle name="百分比 3 7 2 3 2" xfId="48529" xr:uid="{00000000-0005-0000-0000-000091BD0000}"/>
    <cellStyle name="百分比 3 7 2 3 2 2" xfId="48530" xr:uid="{00000000-0005-0000-0000-000092BD0000}"/>
    <cellStyle name="百分比 3 7 2 3 2 3" xfId="48531" xr:uid="{00000000-0005-0000-0000-000093BD0000}"/>
    <cellStyle name="百分比 3 7 2 3 2 4" xfId="48532" xr:uid="{00000000-0005-0000-0000-000094BD0000}"/>
    <cellStyle name="百分比 3 7 2 3 3" xfId="48533" xr:uid="{00000000-0005-0000-0000-000095BD0000}"/>
    <cellStyle name="百分比 3 7 2 3 4" xfId="48534" xr:uid="{00000000-0005-0000-0000-000096BD0000}"/>
    <cellStyle name="百分比 3 7 2 3 5" xfId="48535" xr:uid="{00000000-0005-0000-0000-000097BD0000}"/>
    <cellStyle name="百分比 3 7 2 4" xfId="48536" xr:uid="{00000000-0005-0000-0000-000098BD0000}"/>
    <cellStyle name="百分比 3 7 2 4 2" xfId="48537" xr:uid="{00000000-0005-0000-0000-000099BD0000}"/>
    <cellStyle name="百分比 3 7 2 4 3" xfId="48538" xr:uid="{00000000-0005-0000-0000-00009ABD0000}"/>
    <cellStyle name="百分比 3 7 2 4 4" xfId="48539" xr:uid="{00000000-0005-0000-0000-00009BBD0000}"/>
    <cellStyle name="百分比 3 7 2 5" xfId="48540" xr:uid="{00000000-0005-0000-0000-00009CBD0000}"/>
    <cellStyle name="百分比 3 7 2 6" xfId="48541" xr:uid="{00000000-0005-0000-0000-00009DBD0000}"/>
    <cellStyle name="百分比 3 7 2 7" xfId="48542" xr:uid="{00000000-0005-0000-0000-00009EBD0000}"/>
    <cellStyle name="百分比 3 7 3" xfId="48543" xr:uid="{00000000-0005-0000-0000-00009FBD0000}"/>
    <cellStyle name="百分比 3 7 3 2" xfId="48544" xr:uid="{00000000-0005-0000-0000-0000A0BD0000}"/>
    <cellStyle name="百分比 3 7 3 2 2" xfId="48545" xr:uid="{00000000-0005-0000-0000-0000A1BD0000}"/>
    <cellStyle name="百分比 3 7 3 2 3" xfId="48546" xr:uid="{00000000-0005-0000-0000-0000A2BD0000}"/>
    <cellStyle name="百分比 3 7 3 2 4" xfId="48547" xr:uid="{00000000-0005-0000-0000-0000A3BD0000}"/>
    <cellStyle name="百分比 3 7 3 3" xfId="48548" xr:uid="{00000000-0005-0000-0000-0000A4BD0000}"/>
    <cellStyle name="百分比 3 7 3 4" xfId="48549" xr:uid="{00000000-0005-0000-0000-0000A5BD0000}"/>
    <cellStyle name="百分比 3 7 3 5" xfId="48550" xr:uid="{00000000-0005-0000-0000-0000A6BD0000}"/>
    <cellStyle name="百分比 3 7 4" xfId="48551" xr:uid="{00000000-0005-0000-0000-0000A7BD0000}"/>
    <cellStyle name="百分比 3 7 4 2" xfId="48552" xr:uid="{00000000-0005-0000-0000-0000A8BD0000}"/>
    <cellStyle name="百分比 3 7 4 2 2" xfId="48553" xr:uid="{00000000-0005-0000-0000-0000A9BD0000}"/>
    <cellStyle name="百分比 3 7 4 2 3" xfId="48554" xr:uid="{00000000-0005-0000-0000-0000AABD0000}"/>
    <cellStyle name="百分比 3 7 4 2 4" xfId="48555" xr:uid="{00000000-0005-0000-0000-0000ABBD0000}"/>
    <cellStyle name="百分比 3 7 4 3" xfId="48556" xr:uid="{00000000-0005-0000-0000-0000ACBD0000}"/>
    <cellStyle name="百分比 3 7 4 4" xfId="48557" xr:uid="{00000000-0005-0000-0000-0000ADBD0000}"/>
    <cellStyle name="百分比 3 7 4 5" xfId="48558" xr:uid="{00000000-0005-0000-0000-0000AEBD0000}"/>
    <cellStyle name="百分比 3 7 5" xfId="48559" xr:uid="{00000000-0005-0000-0000-0000AFBD0000}"/>
    <cellStyle name="百分比 3 7 5 2" xfId="48560" xr:uid="{00000000-0005-0000-0000-0000B0BD0000}"/>
    <cellStyle name="百分比 3 7 5 3" xfId="48561" xr:uid="{00000000-0005-0000-0000-0000B1BD0000}"/>
    <cellStyle name="百分比 3 7 5 4" xfId="48562" xr:uid="{00000000-0005-0000-0000-0000B2BD0000}"/>
    <cellStyle name="百分比 3 7 6" xfId="48563" xr:uid="{00000000-0005-0000-0000-0000B3BD0000}"/>
    <cellStyle name="百分比 3 7 7" xfId="48564" xr:uid="{00000000-0005-0000-0000-0000B4BD0000}"/>
    <cellStyle name="百分比 3 7 8" xfId="48565" xr:uid="{00000000-0005-0000-0000-0000B5BD0000}"/>
    <cellStyle name="百分比 3 8" xfId="48566" xr:uid="{00000000-0005-0000-0000-0000B6BD0000}"/>
    <cellStyle name="百分比 3 8 2" xfId="48567" xr:uid="{00000000-0005-0000-0000-0000B7BD0000}"/>
    <cellStyle name="百分比 3 8 2 2" xfId="48568" xr:uid="{00000000-0005-0000-0000-0000B8BD0000}"/>
    <cellStyle name="百分比 3 8 2 3" xfId="48569" xr:uid="{00000000-0005-0000-0000-0000B9BD0000}"/>
    <cellStyle name="百分比 3 8 2 4" xfId="48570" xr:uid="{00000000-0005-0000-0000-0000BABD0000}"/>
    <cellStyle name="百分比 3 8 3" xfId="48571" xr:uid="{00000000-0005-0000-0000-0000BBBD0000}"/>
    <cellStyle name="百分比 3 8 4" xfId="48572" xr:uid="{00000000-0005-0000-0000-0000BCBD0000}"/>
    <cellStyle name="百分比 3 8 5" xfId="48573" xr:uid="{00000000-0005-0000-0000-0000BDBD0000}"/>
    <cellStyle name="百分比 3 9" xfId="48574" xr:uid="{00000000-0005-0000-0000-0000BEBD0000}"/>
    <cellStyle name="百分比 3 9 2" xfId="48575" xr:uid="{00000000-0005-0000-0000-0000BFBD0000}"/>
    <cellStyle name="百分比 3 9 2 2" xfId="48576" xr:uid="{00000000-0005-0000-0000-0000C0BD0000}"/>
    <cellStyle name="百分比 3 9 2 3" xfId="48577" xr:uid="{00000000-0005-0000-0000-0000C1BD0000}"/>
    <cellStyle name="百分比 3 9 2 4" xfId="48578" xr:uid="{00000000-0005-0000-0000-0000C2BD0000}"/>
    <cellStyle name="百分比 3 9 3" xfId="48579" xr:uid="{00000000-0005-0000-0000-0000C3BD0000}"/>
    <cellStyle name="百分比 3 9 4" xfId="48580" xr:uid="{00000000-0005-0000-0000-0000C4BD0000}"/>
    <cellStyle name="百分比 3 9 5" xfId="48581" xr:uid="{00000000-0005-0000-0000-0000C5BD0000}"/>
    <cellStyle name="百分比 4" xfId="48582" xr:uid="{00000000-0005-0000-0000-0000C6BD0000}"/>
    <cellStyle name="百分比 4 10" xfId="48583" xr:uid="{00000000-0005-0000-0000-0000C7BD0000}"/>
    <cellStyle name="百分比 4 10 2" xfId="48584" xr:uid="{00000000-0005-0000-0000-0000C8BD0000}"/>
    <cellStyle name="百分比 4 10 3" xfId="48585" xr:uid="{00000000-0005-0000-0000-0000C9BD0000}"/>
    <cellStyle name="百分比 4 10 4" xfId="48586" xr:uid="{00000000-0005-0000-0000-0000CABD0000}"/>
    <cellStyle name="百分比 4 11" xfId="48587" xr:uid="{00000000-0005-0000-0000-0000CBBD0000}"/>
    <cellStyle name="百分比 4 12" xfId="48588" xr:uid="{00000000-0005-0000-0000-0000CCBD0000}"/>
    <cellStyle name="百分比 4 13" xfId="48589" xr:uid="{00000000-0005-0000-0000-0000CDBD0000}"/>
    <cellStyle name="百分比 4 2" xfId="48590" xr:uid="{00000000-0005-0000-0000-0000CEBD0000}"/>
    <cellStyle name="百分比 4 2 2" xfId="48591" xr:uid="{00000000-0005-0000-0000-0000CFBD0000}"/>
    <cellStyle name="百分比 4 2 2 2" xfId="48592" xr:uid="{00000000-0005-0000-0000-0000D0BD0000}"/>
    <cellStyle name="百分比 4 2 2 2 2" xfId="48593" xr:uid="{00000000-0005-0000-0000-0000D1BD0000}"/>
    <cellStyle name="百分比 4 2 2 2 2 2" xfId="48594" xr:uid="{00000000-0005-0000-0000-0000D2BD0000}"/>
    <cellStyle name="百分比 4 2 2 2 2 2 2" xfId="48595" xr:uid="{00000000-0005-0000-0000-0000D3BD0000}"/>
    <cellStyle name="百分比 4 2 2 2 2 2 3" xfId="48596" xr:uid="{00000000-0005-0000-0000-0000D4BD0000}"/>
    <cellStyle name="百分比 4 2 2 2 2 2 4" xfId="48597" xr:uid="{00000000-0005-0000-0000-0000D5BD0000}"/>
    <cellStyle name="百分比 4 2 2 2 2 3" xfId="48598" xr:uid="{00000000-0005-0000-0000-0000D6BD0000}"/>
    <cellStyle name="百分比 4 2 2 2 2 4" xfId="48599" xr:uid="{00000000-0005-0000-0000-0000D7BD0000}"/>
    <cellStyle name="百分比 4 2 2 2 2 5" xfId="48600" xr:uid="{00000000-0005-0000-0000-0000D8BD0000}"/>
    <cellStyle name="百分比 4 2 2 2 3" xfId="48601" xr:uid="{00000000-0005-0000-0000-0000D9BD0000}"/>
    <cellStyle name="百分比 4 2 2 2 3 2" xfId="48602" xr:uid="{00000000-0005-0000-0000-0000DABD0000}"/>
    <cellStyle name="百分比 4 2 2 2 3 2 2" xfId="48603" xr:uid="{00000000-0005-0000-0000-0000DBBD0000}"/>
    <cellStyle name="百分比 4 2 2 2 3 2 3" xfId="48604" xr:uid="{00000000-0005-0000-0000-0000DCBD0000}"/>
    <cellStyle name="百分比 4 2 2 2 3 2 4" xfId="48605" xr:uid="{00000000-0005-0000-0000-0000DDBD0000}"/>
    <cellStyle name="百分比 4 2 2 2 3 3" xfId="48606" xr:uid="{00000000-0005-0000-0000-0000DEBD0000}"/>
    <cellStyle name="百分比 4 2 2 2 3 4" xfId="48607" xr:uid="{00000000-0005-0000-0000-0000DFBD0000}"/>
    <cellStyle name="百分比 4 2 2 2 3 5" xfId="48608" xr:uid="{00000000-0005-0000-0000-0000E0BD0000}"/>
    <cellStyle name="百分比 4 2 2 2 4" xfId="48609" xr:uid="{00000000-0005-0000-0000-0000E1BD0000}"/>
    <cellStyle name="百分比 4 2 2 2 4 2" xfId="48610" xr:uid="{00000000-0005-0000-0000-0000E2BD0000}"/>
    <cellStyle name="百分比 4 2 2 2 4 3" xfId="48611" xr:uid="{00000000-0005-0000-0000-0000E3BD0000}"/>
    <cellStyle name="百分比 4 2 2 2 4 4" xfId="48612" xr:uid="{00000000-0005-0000-0000-0000E4BD0000}"/>
    <cellStyle name="百分比 4 2 2 2 5" xfId="48613" xr:uid="{00000000-0005-0000-0000-0000E5BD0000}"/>
    <cellStyle name="百分比 4 2 2 2 6" xfId="48614" xr:uid="{00000000-0005-0000-0000-0000E6BD0000}"/>
    <cellStyle name="百分比 4 2 2 2 7" xfId="48615" xr:uid="{00000000-0005-0000-0000-0000E7BD0000}"/>
    <cellStyle name="百分比 4 2 2 3" xfId="48616" xr:uid="{00000000-0005-0000-0000-0000E8BD0000}"/>
    <cellStyle name="百分比 4 2 2 3 2" xfId="48617" xr:uid="{00000000-0005-0000-0000-0000E9BD0000}"/>
    <cellStyle name="百分比 4 2 2 3 2 2" xfId="48618" xr:uid="{00000000-0005-0000-0000-0000EABD0000}"/>
    <cellStyle name="百分比 4 2 2 3 2 3" xfId="48619" xr:uid="{00000000-0005-0000-0000-0000EBBD0000}"/>
    <cellStyle name="百分比 4 2 2 3 2 4" xfId="48620" xr:uid="{00000000-0005-0000-0000-0000ECBD0000}"/>
    <cellStyle name="百分比 4 2 2 3 3" xfId="48621" xr:uid="{00000000-0005-0000-0000-0000EDBD0000}"/>
    <cellStyle name="百分比 4 2 2 3 4" xfId="48622" xr:uid="{00000000-0005-0000-0000-0000EEBD0000}"/>
    <cellStyle name="百分比 4 2 2 3 5" xfId="48623" xr:uid="{00000000-0005-0000-0000-0000EFBD0000}"/>
    <cellStyle name="百分比 4 2 2 4" xfId="48624" xr:uid="{00000000-0005-0000-0000-0000F0BD0000}"/>
    <cellStyle name="百分比 4 2 2 4 2" xfId="48625" xr:uid="{00000000-0005-0000-0000-0000F1BD0000}"/>
    <cellStyle name="百分比 4 2 2 4 2 2" xfId="48626" xr:uid="{00000000-0005-0000-0000-0000F2BD0000}"/>
    <cellStyle name="百分比 4 2 2 4 2 3" xfId="48627" xr:uid="{00000000-0005-0000-0000-0000F3BD0000}"/>
    <cellStyle name="百分比 4 2 2 4 2 4" xfId="48628" xr:uid="{00000000-0005-0000-0000-0000F4BD0000}"/>
    <cellStyle name="百分比 4 2 2 4 3" xfId="48629" xr:uid="{00000000-0005-0000-0000-0000F5BD0000}"/>
    <cellStyle name="百分比 4 2 2 4 4" xfId="48630" xr:uid="{00000000-0005-0000-0000-0000F6BD0000}"/>
    <cellStyle name="百分比 4 2 2 4 5" xfId="48631" xr:uid="{00000000-0005-0000-0000-0000F7BD0000}"/>
    <cellStyle name="百分比 4 2 2 5" xfId="48632" xr:uid="{00000000-0005-0000-0000-0000F8BD0000}"/>
    <cellStyle name="百分比 4 2 2 5 2" xfId="48633" xr:uid="{00000000-0005-0000-0000-0000F9BD0000}"/>
    <cellStyle name="百分比 4 2 2 5 3" xfId="48634" xr:uid="{00000000-0005-0000-0000-0000FABD0000}"/>
    <cellStyle name="百分比 4 2 2 5 4" xfId="48635" xr:uid="{00000000-0005-0000-0000-0000FBBD0000}"/>
    <cellStyle name="百分比 4 2 2 6" xfId="48636" xr:uid="{00000000-0005-0000-0000-0000FCBD0000}"/>
    <cellStyle name="百分比 4 2 2 7" xfId="48637" xr:uid="{00000000-0005-0000-0000-0000FDBD0000}"/>
    <cellStyle name="百分比 4 2 2 8" xfId="48638" xr:uid="{00000000-0005-0000-0000-0000FEBD0000}"/>
    <cellStyle name="百分比 4 2 3" xfId="48639" xr:uid="{00000000-0005-0000-0000-0000FFBD0000}"/>
    <cellStyle name="百分比 4 2 3 2" xfId="48640" xr:uid="{00000000-0005-0000-0000-000000BE0000}"/>
    <cellStyle name="百分比 4 2 3 2 2" xfId="48641" xr:uid="{00000000-0005-0000-0000-000001BE0000}"/>
    <cellStyle name="百分比 4 2 3 2 3" xfId="48642" xr:uid="{00000000-0005-0000-0000-000002BE0000}"/>
    <cellStyle name="百分比 4 2 3 2 4" xfId="48643" xr:uid="{00000000-0005-0000-0000-000003BE0000}"/>
    <cellStyle name="百分比 4 2 3 3" xfId="48644" xr:uid="{00000000-0005-0000-0000-000004BE0000}"/>
    <cellStyle name="百分比 4 2 3 4" xfId="48645" xr:uid="{00000000-0005-0000-0000-000005BE0000}"/>
    <cellStyle name="百分比 4 2 3 5" xfId="48646" xr:uid="{00000000-0005-0000-0000-000006BE0000}"/>
    <cellStyle name="百分比 4 2 4" xfId="48647" xr:uid="{00000000-0005-0000-0000-000007BE0000}"/>
    <cellStyle name="百分比 4 2 4 2" xfId="48648" xr:uid="{00000000-0005-0000-0000-000008BE0000}"/>
    <cellStyle name="百分比 4 2 4 2 2" xfId="48649" xr:uid="{00000000-0005-0000-0000-000009BE0000}"/>
    <cellStyle name="百分比 4 2 4 2 3" xfId="48650" xr:uid="{00000000-0005-0000-0000-00000ABE0000}"/>
    <cellStyle name="百分比 4 2 4 2 4" xfId="48651" xr:uid="{00000000-0005-0000-0000-00000BBE0000}"/>
    <cellStyle name="百分比 4 2 4 3" xfId="48652" xr:uid="{00000000-0005-0000-0000-00000CBE0000}"/>
    <cellStyle name="百分比 4 2 4 4" xfId="48653" xr:uid="{00000000-0005-0000-0000-00000DBE0000}"/>
    <cellStyle name="百分比 4 2 4 5" xfId="48654" xr:uid="{00000000-0005-0000-0000-00000EBE0000}"/>
    <cellStyle name="百分比 4 2 5" xfId="48655" xr:uid="{00000000-0005-0000-0000-00000FBE0000}"/>
    <cellStyle name="百分比 4 2 5 2" xfId="48656" xr:uid="{00000000-0005-0000-0000-000010BE0000}"/>
    <cellStyle name="百分比 4 2 5 3" xfId="48657" xr:uid="{00000000-0005-0000-0000-000011BE0000}"/>
    <cellStyle name="百分比 4 2 5 4" xfId="48658" xr:uid="{00000000-0005-0000-0000-000012BE0000}"/>
    <cellStyle name="百分比 4 2 6" xfId="48659" xr:uid="{00000000-0005-0000-0000-000013BE0000}"/>
    <cellStyle name="百分比 4 2 7" xfId="48660" xr:uid="{00000000-0005-0000-0000-000014BE0000}"/>
    <cellStyle name="百分比 4 2 8" xfId="48661" xr:uid="{00000000-0005-0000-0000-000015BE0000}"/>
    <cellStyle name="百分比 4 3" xfId="48662" xr:uid="{00000000-0005-0000-0000-000016BE0000}"/>
    <cellStyle name="百分比 4 3 2" xfId="48663" xr:uid="{00000000-0005-0000-0000-000017BE0000}"/>
    <cellStyle name="百分比 4 3 2 2" xfId="48664" xr:uid="{00000000-0005-0000-0000-000018BE0000}"/>
    <cellStyle name="百分比 4 3 2 2 2" xfId="48665" xr:uid="{00000000-0005-0000-0000-000019BE0000}"/>
    <cellStyle name="百分比 4 3 2 2 2 2" xfId="48666" xr:uid="{00000000-0005-0000-0000-00001ABE0000}"/>
    <cellStyle name="百分比 4 3 2 2 2 2 2" xfId="48667" xr:uid="{00000000-0005-0000-0000-00001BBE0000}"/>
    <cellStyle name="百分比 4 3 2 2 2 2 3" xfId="48668" xr:uid="{00000000-0005-0000-0000-00001CBE0000}"/>
    <cellStyle name="百分比 4 3 2 2 2 2 4" xfId="48669" xr:uid="{00000000-0005-0000-0000-00001DBE0000}"/>
    <cellStyle name="百分比 4 3 2 2 2 3" xfId="48670" xr:uid="{00000000-0005-0000-0000-00001EBE0000}"/>
    <cellStyle name="百分比 4 3 2 2 2 4" xfId="48671" xr:uid="{00000000-0005-0000-0000-00001FBE0000}"/>
    <cellStyle name="百分比 4 3 2 2 2 5" xfId="48672" xr:uid="{00000000-0005-0000-0000-000020BE0000}"/>
    <cellStyle name="百分比 4 3 2 2 3" xfId="48673" xr:uid="{00000000-0005-0000-0000-000021BE0000}"/>
    <cellStyle name="百分比 4 3 2 2 3 2" xfId="48674" xr:uid="{00000000-0005-0000-0000-000022BE0000}"/>
    <cellStyle name="百分比 4 3 2 2 3 2 2" xfId="48675" xr:uid="{00000000-0005-0000-0000-000023BE0000}"/>
    <cellStyle name="百分比 4 3 2 2 3 2 3" xfId="48676" xr:uid="{00000000-0005-0000-0000-000024BE0000}"/>
    <cellStyle name="百分比 4 3 2 2 3 2 4" xfId="48677" xr:uid="{00000000-0005-0000-0000-000025BE0000}"/>
    <cellStyle name="百分比 4 3 2 2 3 3" xfId="48678" xr:uid="{00000000-0005-0000-0000-000026BE0000}"/>
    <cellStyle name="百分比 4 3 2 2 3 4" xfId="48679" xr:uid="{00000000-0005-0000-0000-000027BE0000}"/>
    <cellStyle name="百分比 4 3 2 2 3 5" xfId="48680" xr:uid="{00000000-0005-0000-0000-000028BE0000}"/>
    <cellStyle name="百分比 4 3 2 2 4" xfId="48681" xr:uid="{00000000-0005-0000-0000-000029BE0000}"/>
    <cellStyle name="百分比 4 3 2 2 4 2" xfId="48682" xr:uid="{00000000-0005-0000-0000-00002ABE0000}"/>
    <cellStyle name="百分比 4 3 2 2 4 3" xfId="48683" xr:uid="{00000000-0005-0000-0000-00002BBE0000}"/>
    <cellStyle name="百分比 4 3 2 2 4 4" xfId="48684" xr:uid="{00000000-0005-0000-0000-00002CBE0000}"/>
    <cellStyle name="百分比 4 3 2 2 5" xfId="48685" xr:uid="{00000000-0005-0000-0000-00002DBE0000}"/>
    <cellStyle name="百分比 4 3 2 2 6" xfId="48686" xr:uid="{00000000-0005-0000-0000-00002EBE0000}"/>
    <cellStyle name="百分比 4 3 2 2 7" xfId="48687" xr:uid="{00000000-0005-0000-0000-00002FBE0000}"/>
    <cellStyle name="百分比 4 3 2 3" xfId="48688" xr:uid="{00000000-0005-0000-0000-000030BE0000}"/>
    <cellStyle name="百分比 4 3 2 3 2" xfId="48689" xr:uid="{00000000-0005-0000-0000-000031BE0000}"/>
    <cellStyle name="百分比 4 3 2 3 2 2" xfId="48690" xr:uid="{00000000-0005-0000-0000-000032BE0000}"/>
    <cellStyle name="百分比 4 3 2 3 2 3" xfId="48691" xr:uid="{00000000-0005-0000-0000-000033BE0000}"/>
    <cellStyle name="百分比 4 3 2 3 2 4" xfId="48692" xr:uid="{00000000-0005-0000-0000-000034BE0000}"/>
    <cellStyle name="百分比 4 3 2 3 3" xfId="48693" xr:uid="{00000000-0005-0000-0000-000035BE0000}"/>
    <cellStyle name="百分比 4 3 2 3 4" xfId="48694" xr:uid="{00000000-0005-0000-0000-000036BE0000}"/>
    <cellStyle name="百分比 4 3 2 3 5" xfId="48695" xr:uid="{00000000-0005-0000-0000-000037BE0000}"/>
    <cellStyle name="百分比 4 3 2 4" xfId="48696" xr:uid="{00000000-0005-0000-0000-000038BE0000}"/>
    <cellStyle name="百分比 4 3 2 4 2" xfId="48697" xr:uid="{00000000-0005-0000-0000-000039BE0000}"/>
    <cellStyle name="百分比 4 3 2 4 2 2" xfId="48698" xr:uid="{00000000-0005-0000-0000-00003ABE0000}"/>
    <cellStyle name="百分比 4 3 2 4 2 3" xfId="48699" xr:uid="{00000000-0005-0000-0000-00003BBE0000}"/>
    <cellStyle name="百分比 4 3 2 4 2 4" xfId="48700" xr:uid="{00000000-0005-0000-0000-00003CBE0000}"/>
    <cellStyle name="百分比 4 3 2 4 3" xfId="48701" xr:uid="{00000000-0005-0000-0000-00003DBE0000}"/>
    <cellStyle name="百分比 4 3 2 4 4" xfId="48702" xr:uid="{00000000-0005-0000-0000-00003EBE0000}"/>
    <cellStyle name="百分比 4 3 2 4 5" xfId="48703" xr:uid="{00000000-0005-0000-0000-00003FBE0000}"/>
    <cellStyle name="百分比 4 3 2 5" xfId="48704" xr:uid="{00000000-0005-0000-0000-000040BE0000}"/>
    <cellStyle name="百分比 4 3 2 5 2" xfId="48705" xr:uid="{00000000-0005-0000-0000-000041BE0000}"/>
    <cellStyle name="百分比 4 3 2 5 3" xfId="48706" xr:uid="{00000000-0005-0000-0000-000042BE0000}"/>
    <cellStyle name="百分比 4 3 2 5 4" xfId="48707" xr:uid="{00000000-0005-0000-0000-000043BE0000}"/>
    <cellStyle name="百分比 4 3 2 6" xfId="48708" xr:uid="{00000000-0005-0000-0000-000044BE0000}"/>
    <cellStyle name="百分比 4 3 2 7" xfId="48709" xr:uid="{00000000-0005-0000-0000-000045BE0000}"/>
    <cellStyle name="百分比 4 3 2 8" xfId="48710" xr:uid="{00000000-0005-0000-0000-000046BE0000}"/>
    <cellStyle name="百分比 4 3 3" xfId="48711" xr:uid="{00000000-0005-0000-0000-000047BE0000}"/>
    <cellStyle name="百分比 4 3 3 2" xfId="48712" xr:uid="{00000000-0005-0000-0000-000048BE0000}"/>
    <cellStyle name="百分比 4 3 3 2 2" xfId="48713" xr:uid="{00000000-0005-0000-0000-000049BE0000}"/>
    <cellStyle name="百分比 4 3 3 2 3" xfId="48714" xr:uid="{00000000-0005-0000-0000-00004ABE0000}"/>
    <cellStyle name="百分比 4 3 3 2 4" xfId="48715" xr:uid="{00000000-0005-0000-0000-00004BBE0000}"/>
    <cellStyle name="百分比 4 3 3 3" xfId="48716" xr:uid="{00000000-0005-0000-0000-00004CBE0000}"/>
    <cellStyle name="百分比 4 3 3 4" xfId="48717" xr:uid="{00000000-0005-0000-0000-00004DBE0000}"/>
    <cellStyle name="百分比 4 3 3 5" xfId="48718" xr:uid="{00000000-0005-0000-0000-00004EBE0000}"/>
    <cellStyle name="百分比 4 3 4" xfId="48719" xr:uid="{00000000-0005-0000-0000-00004FBE0000}"/>
    <cellStyle name="百分比 4 3 4 2" xfId="48720" xr:uid="{00000000-0005-0000-0000-000050BE0000}"/>
    <cellStyle name="百分比 4 3 4 2 2" xfId="48721" xr:uid="{00000000-0005-0000-0000-000051BE0000}"/>
    <cellStyle name="百分比 4 3 4 2 3" xfId="48722" xr:uid="{00000000-0005-0000-0000-000052BE0000}"/>
    <cellStyle name="百分比 4 3 4 2 4" xfId="48723" xr:uid="{00000000-0005-0000-0000-000053BE0000}"/>
    <cellStyle name="百分比 4 3 4 3" xfId="48724" xr:uid="{00000000-0005-0000-0000-000054BE0000}"/>
    <cellStyle name="百分比 4 3 4 4" xfId="48725" xr:uid="{00000000-0005-0000-0000-000055BE0000}"/>
    <cellStyle name="百分比 4 3 4 5" xfId="48726" xr:uid="{00000000-0005-0000-0000-000056BE0000}"/>
    <cellStyle name="百分比 4 3 5" xfId="48727" xr:uid="{00000000-0005-0000-0000-000057BE0000}"/>
    <cellStyle name="百分比 4 3 5 2" xfId="48728" xr:uid="{00000000-0005-0000-0000-000058BE0000}"/>
    <cellStyle name="百分比 4 3 5 3" xfId="48729" xr:uid="{00000000-0005-0000-0000-000059BE0000}"/>
    <cellStyle name="百分比 4 3 5 4" xfId="48730" xr:uid="{00000000-0005-0000-0000-00005ABE0000}"/>
    <cellStyle name="百分比 4 3 6" xfId="48731" xr:uid="{00000000-0005-0000-0000-00005BBE0000}"/>
    <cellStyle name="百分比 4 3 7" xfId="48732" xr:uid="{00000000-0005-0000-0000-00005CBE0000}"/>
    <cellStyle name="百分比 4 3 8" xfId="48733" xr:uid="{00000000-0005-0000-0000-00005DBE0000}"/>
    <cellStyle name="百分比 4 4" xfId="48734" xr:uid="{00000000-0005-0000-0000-00005EBE0000}"/>
    <cellStyle name="百分比 4 4 2" xfId="48735" xr:uid="{00000000-0005-0000-0000-00005FBE0000}"/>
    <cellStyle name="百分比 4 4 2 2" xfId="48736" xr:uid="{00000000-0005-0000-0000-000060BE0000}"/>
    <cellStyle name="百分比 4 4 2 2 2" xfId="48737" xr:uid="{00000000-0005-0000-0000-000061BE0000}"/>
    <cellStyle name="百分比 4 4 2 2 2 2" xfId="48738" xr:uid="{00000000-0005-0000-0000-000062BE0000}"/>
    <cellStyle name="百分比 4 4 2 2 2 2 2" xfId="48739" xr:uid="{00000000-0005-0000-0000-000063BE0000}"/>
    <cellStyle name="百分比 4 4 2 2 2 2 3" xfId="48740" xr:uid="{00000000-0005-0000-0000-000064BE0000}"/>
    <cellStyle name="百分比 4 4 2 2 2 2 4" xfId="48741" xr:uid="{00000000-0005-0000-0000-000065BE0000}"/>
    <cellStyle name="百分比 4 4 2 2 2 3" xfId="48742" xr:uid="{00000000-0005-0000-0000-000066BE0000}"/>
    <cellStyle name="百分比 4 4 2 2 2 4" xfId="48743" xr:uid="{00000000-0005-0000-0000-000067BE0000}"/>
    <cellStyle name="百分比 4 4 2 2 2 5" xfId="48744" xr:uid="{00000000-0005-0000-0000-000068BE0000}"/>
    <cellStyle name="百分比 4 4 2 2 3" xfId="48745" xr:uid="{00000000-0005-0000-0000-000069BE0000}"/>
    <cellStyle name="百分比 4 4 2 2 3 2" xfId="48746" xr:uid="{00000000-0005-0000-0000-00006ABE0000}"/>
    <cellStyle name="百分比 4 4 2 2 3 2 2" xfId="48747" xr:uid="{00000000-0005-0000-0000-00006BBE0000}"/>
    <cellStyle name="百分比 4 4 2 2 3 2 3" xfId="48748" xr:uid="{00000000-0005-0000-0000-00006CBE0000}"/>
    <cellStyle name="百分比 4 4 2 2 3 2 4" xfId="48749" xr:uid="{00000000-0005-0000-0000-00006DBE0000}"/>
    <cellStyle name="百分比 4 4 2 2 3 3" xfId="48750" xr:uid="{00000000-0005-0000-0000-00006EBE0000}"/>
    <cellStyle name="百分比 4 4 2 2 3 4" xfId="48751" xr:uid="{00000000-0005-0000-0000-00006FBE0000}"/>
    <cellStyle name="百分比 4 4 2 2 3 5" xfId="48752" xr:uid="{00000000-0005-0000-0000-000070BE0000}"/>
    <cellStyle name="百分比 4 4 2 2 4" xfId="48753" xr:uid="{00000000-0005-0000-0000-000071BE0000}"/>
    <cellStyle name="百分比 4 4 2 2 4 2" xfId="48754" xr:uid="{00000000-0005-0000-0000-000072BE0000}"/>
    <cellStyle name="百分比 4 4 2 2 4 3" xfId="48755" xr:uid="{00000000-0005-0000-0000-000073BE0000}"/>
    <cellStyle name="百分比 4 4 2 2 4 4" xfId="48756" xr:uid="{00000000-0005-0000-0000-000074BE0000}"/>
    <cellStyle name="百分比 4 4 2 2 5" xfId="48757" xr:uid="{00000000-0005-0000-0000-000075BE0000}"/>
    <cellStyle name="百分比 4 4 2 2 6" xfId="48758" xr:uid="{00000000-0005-0000-0000-000076BE0000}"/>
    <cellStyle name="百分比 4 4 2 2 7" xfId="48759" xr:uid="{00000000-0005-0000-0000-000077BE0000}"/>
    <cellStyle name="百分比 4 4 2 3" xfId="48760" xr:uid="{00000000-0005-0000-0000-000078BE0000}"/>
    <cellStyle name="百分比 4 4 2 3 2" xfId="48761" xr:uid="{00000000-0005-0000-0000-000079BE0000}"/>
    <cellStyle name="百分比 4 4 2 3 2 2" xfId="48762" xr:uid="{00000000-0005-0000-0000-00007ABE0000}"/>
    <cellStyle name="百分比 4 4 2 3 2 3" xfId="48763" xr:uid="{00000000-0005-0000-0000-00007BBE0000}"/>
    <cellStyle name="百分比 4 4 2 3 2 4" xfId="48764" xr:uid="{00000000-0005-0000-0000-00007CBE0000}"/>
    <cellStyle name="百分比 4 4 2 3 3" xfId="48765" xr:uid="{00000000-0005-0000-0000-00007DBE0000}"/>
    <cellStyle name="百分比 4 4 2 3 4" xfId="48766" xr:uid="{00000000-0005-0000-0000-00007EBE0000}"/>
    <cellStyle name="百分比 4 4 2 3 5" xfId="48767" xr:uid="{00000000-0005-0000-0000-00007FBE0000}"/>
    <cellStyle name="百分比 4 4 2 4" xfId="48768" xr:uid="{00000000-0005-0000-0000-000080BE0000}"/>
    <cellStyle name="百分比 4 4 2 4 2" xfId="48769" xr:uid="{00000000-0005-0000-0000-000081BE0000}"/>
    <cellStyle name="百分比 4 4 2 4 2 2" xfId="48770" xr:uid="{00000000-0005-0000-0000-000082BE0000}"/>
    <cellStyle name="百分比 4 4 2 4 2 3" xfId="48771" xr:uid="{00000000-0005-0000-0000-000083BE0000}"/>
    <cellStyle name="百分比 4 4 2 4 2 4" xfId="48772" xr:uid="{00000000-0005-0000-0000-000084BE0000}"/>
    <cellStyle name="百分比 4 4 2 4 3" xfId="48773" xr:uid="{00000000-0005-0000-0000-000085BE0000}"/>
    <cellStyle name="百分比 4 4 2 4 4" xfId="48774" xr:uid="{00000000-0005-0000-0000-000086BE0000}"/>
    <cellStyle name="百分比 4 4 2 4 5" xfId="48775" xr:uid="{00000000-0005-0000-0000-000087BE0000}"/>
    <cellStyle name="百分比 4 4 2 5" xfId="48776" xr:uid="{00000000-0005-0000-0000-000088BE0000}"/>
    <cellStyle name="百分比 4 4 2 5 2" xfId="48777" xr:uid="{00000000-0005-0000-0000-000089BE0000}"/>
    <cellStyle name="百分比 4 4 2 5 3" xfId="48778" xr:uid="{00000000-0005-0000-0000-00008ABE0000}"/>
    <cellStyle name="百分比 4 4 2 5 4" xfId="48779" xr:uid="{00000000-0005-0000-0000-00008BBE0000}"/>
    <cellStyle name="百分比 4 4 2 6" xfId="48780" xr:uid="{00000000-0005-0000-0000-00008CBE0000}"/>
    <cellStyle name="百分比 4 4 2 7" xfId="48781" xr:uid="{00000000-0005-0000-0000-00008DBE0000}"/>
    <cellStyle name="百分比 4 4 2 8" xfId="48782" xr:uid="{00000000-0005-0000-0000-00008EBE0000}"/>
    <cellStyle name="百分比 4 4 3" xfId="48783" xr:uid="{00000000-0005-0000-0000-00008FBE0000}"/>
    <cellStyle name="百分比 4 4 3 2" xfId="48784" xr:uid="{00000000-0005-0000-0000-000090BE0000}"/>
    <cellStyle name="百分比 4 4 3 2 2" xfId="48785" xr:uid="{00000000-0005-0000-0000-000091BE0000}"/>
    <cellStyle name="百分比 4 4 3 2 3" xfId="48786" xr:uid="{00000000-0005-0000-0000-000092BE0000}"/>
    <cellStyle name="百分比 4 4 3 2 4" xfId="48787" xr:uid="{00000000-0005-0000-0000-000093BE0000}"/>
    <cellStyle name="百分比 4 4 3 3" xfId="48788" xr:uid="{00000000-0005-0000-0000-000094BE0000}"/>
    <cellStyle name="百分比 4 4 3 4" xfId="48789" xr:uid="{00000000-0005-0000-0000-000095BE0000}"/>
    <cellStyle name="百分比 4 4 3 5" xfId="48790" xr:uid="{00000000-0005-0000-0000-000096BE0000}"/>
    <cellStyle name="百分比 4 4 4" xfId="48791" xr:uid="{00000000-0005-0000-0000-000097BE0000}"/>
    <cellStyle name="百分比 4 4 4 2" xfId="48792" xr:uid="{00000000-0005-0000-0000-000098BE0000}"/>
    <cellStyle name="百分比 4 4 4 2 2" xfId="48793" xr:uid="{00000000-0005-0000-0000-000099BE0000}"/>
    <cellStyle name="百分比 4 4 4 2 3" xfId="48794" xr:uid="{00000000-0005-0000-0000-00009ABE0000}"/>
    <cellStyle name="百分比 4 4 4 2 4" xfId="48795" xr:uid="{00000000-0005-0000-0000-00009BBE0000}"/>
    <cellStyle name="百分比 4 4 4 3" xfId="48796" xr:uid="{00000000-0005-0000-0000-00009CBE0000}"/>
    <cellStyle name="百分比 4 4 4 4" xfId="48797" xr:uid="{00000000-0005-0000-0000-00009DBE0000}"/>
    <cellStyle name="百分比 4 4 4 5" xfId="48798" xr:uid="{00000000-0005-0000-0000-00009EBE0000}"/>
    <cellStyle name="百分比 4 4 5" xfId="48799" xr:uid="{00000000-0005-0000-0000-00009FBE0000}"/>
    <cellStyle name="百分比 4 4 5 2" xfId="48800" xr:uid="{00000000-0005-0000-0000-0000A0BE0000}"/>
    <cellStyle name="百分比 4 4 5 3" xfId="48801" xr:uid="{00000000-0005-0000-0000-0000A1BE0000}"/>
    <cellStyle name="百分比 4 4 5 4" xfId="48802" xr:uid="{00000000-0005-0000-0000-0000A2BE0000}"/>
    <cellStyle name="百分比 4 4 6" xfId="48803" xr:uid="{00000000-0005-0000-0000-0000A3BE0000}"/>
    <cellStyle name="百分比 4 4 7" xfId="48804" xr:uid="{00000000-0005-0000-0000-0000A4BE0000}"/>
    <cellStyle name="百分比 4 4 8" xfId="48805" xr:uid="{00000000-0005-0000-0000-0000A5BE0000}"/>
    <cellStyle name="百分比 4 5" xfId="48806" xr:uid="{00000000-0005-0000-0000-0000A6BE0000}"/>
    <cellStyle name="百分比 4 5 2" xfId="48807" xr:uid="{00000000-0005-0000-0000-0000A7BE0000}"/>
    <cellStyle name="百分比 4 5 2 2" xfId="48808" xr:uid="{00000000-0005-0000-0000-0000A8BE0000}"/>
    <cellStyle name="百分比 4 5 2 2 2" xfId="48809" xr:uid="{00000000-0005-0000-0000-0000A9BE0000}"/>
    <cellStyle name="百分比 4 5 2 2 2 2" xfId="48810" xr:uid="{00000000-0005-0000-0000-0000AABE0000}"/>
    <cellStyle name="百分比 4 5 2 2 2 2 2" xfId="48811" xr:uid="{00000000-0005-0000-0000-0000ABBE0000}"/>
    <cellStyle name="百分比 4 5 2 2 2 2 3" xfId="48812" xr:uid="{00000000-0005-0000-0000-0000ACBE0000}"/>
    <cellStyle name="百分比 4 5 2 2 2 2 4" xfId="48813" xr:uid="{00000000-0005-0000-0000-0000ADBE0000}"/>
    <cellStyle name="百分比 4 5 2 2 2 3" xfId="48814" xr:uid="{00000000-0005-0000-0000-0000AEBE0000}"/>
    <cellStyle name="百分比 4 5 2 2 2 4" xfId="48815" xr:uid="{00000000-0005-0000-0000-0000AFBE0000}"/>
    <cellStyle name="百分比 4 5 2 2 2 5" xfId="48816" xr:uid="{00000000-0005-0000-0000-0000B0BE0000}"/>
    <cellStyle name="百分比 4 5 2 2 3" xfId="48817" xr:uid="{00000000-0005-0000-0000-0000B1BE0000}"/>
    <cellStyle name="百分比 4 5 2 2 3 2" xfId="48818" xr:uid="{00000000-0005-0000-0000-0000B2BE0000}"/>
    <cellStyle name="百分比 4 5 2 2 3 2 2" xfId="48819" xr:uid="{00000000-0005-0000-0000-0000B3BE0000}"/>
    <cellStyle name="百分比 4 5 2 2 3 2 3" xfId="48820" xr:uid="{00000000-0005-0000-0000-0000B4BE0000}"/>
    <cellStyle name="百分比 4 5 2 2 3 2 4" xfId="48821" xr:uid="{00000000-0005-0000-0000-0000B5BE0000}"/>
    <cellStyle name="百分比 4 5 2 2 3 3" xfId="48822" xr:uid="{00000000-0005-0000-0000-0000B6BE0000}"/>
    <cellStyle name="百分比 4 5 2 2 3 4" xfId="48823" xr:uid="{00000000-0005-0000-0000-0000B7BE0000}"/>
    <cellStyle name="百分比 4 5 2 2 3 5" xfId="48824" xr:uid="{00000000-0005-0000-0000-0000B8BE0000}"/>
    <cellStyle name="百分比 4 5 2 2 4" xfId="48825" xr:uid="{00000000-0005-0000-0000-0000B9BE0000}"/>
    <cellStyle name="百分比 4 5 2 2 4 2" xfId="48826" xr:uid="{00000000-0005-0000-0000-0000BABE0000}"/>
    <cellStyle name="百分比 4 5 2 2 4 3" xfId="48827" xr:uid="{00000000-0005-0000-0000-0000BBBE0000}"/>
    <cellStyle name="百分比 4 5 2 2 4 4" xfId="48828" xr:uid="{00000000-0005-0000-0000-0000BCBE0000}"/>
    <cellStyle name="百分比 4 5 2 2 5" xfId="48829" xr:uid="{00000000-0005-0000-0000-0000BDBE0000}"/>
    <cellStyle name="百分比 4 5 2 2 6" xfId="48830" xr:uid="{00000000-0005-0000-0000-0000BEBE0000}"/>
    <cellStyle name="百分比 4 5 2 2 7" xfId="48831" xr:uid="{00000000-0005-0000-0000-0000BFBE0000}"/>
    <cellStyle name="百分比 4 5 2 3" xfId="48832" xr:uid="{00000000-0005-0000-0000-0000C0BE0000}"/>
    <cellStyle name="百分比 4 5 2 3 2" xfId="48833" xr:uid="{00000000-0005-0000-0000-0000C1BE0000}"/>
    <cellStyle name="百分比 4 5 2 3 2 2" xfId="48834" xr:uid="{00000000-0005-0000-0000-0000C2BE0000}"/>
    <cellStyle name="百分比 4 5 2 3 2 3" xfId="48835" xr:uid="{00000000-0005-0000-0000-0000C3BE0000}"/>
    <cellStyle name="百分比 4 5 2 3 2 4" xfId="48836" xr:uid="{00000000-0005-0000-0000-0000C4BE0000}"/>
    <cellStyle name="百分比 4 5 2 3 3" xfId="48837" xr:uid="{00000000-0005-0000-0000-0000C5BE0000}"/>
    <cellStyle name="百分比 4 5 2 3 4" xfId="48838" xr:uid="{00000000-0005-0000-0000-0000C6BE0000}"/>
    <cellStyle name="百分比 4 5 2 3 5" xfId="48839" xr:uid="{00000000-0005-0000-0000-0000C7BE0000}"/>
    <cellStyle name="百分比 4 5 2 4" xfId="48840" xr:uid="{00000000-0005-0000-0000-0000C8BE0000}"/>
    <cellStyle name="百分比 4 5 2 4 2" xfId="48841" xr:uid="{00000000-0005-0000-0000-0000C9BE0000}"/>
    <cellStyle name="百分比 4 5 2 4 2 2" xfId="48842" xr:uid="{00000000-0005-0000-0000-0000CABE0000}"/>
    <cellStyle name="百分比 4 5 2 4 2 3" xfId="48843" xr:uid="{00000000-0005-0000-0000-0000CBBE0000}"/>
    <cellStyle name="百分比 4 5 2 4 2 4" xfId="48844" xr:uid="{00000000-0005-0000-0000-0000CCBE0000}"/>
    <cellStyle name="百分比 4 5 2 4 3" xfId="48845" xr:uid="{00000000-0005-0000-0000-0000CDBE0000}"/>
    <cellStyle name="百分比 4 5 2 4 4" xfId="48846" xr:uid="{00000000-0005-0000-0000-0000CEBE0000}"/>
    <cellStyle name="百分比 4 5 2 4 5" xfId="48847" xr:uid="{00000000-0005-0000-0000-0000CFBE0000}"/>
    <cellStyle name="百分比 4 5 2 5" xfId="48848" xr:uid="{00000000-0005-0000-0000-0000D0BE0000}"/>
    <cellStyle name="百分比 4 5 2 5 2" xfId="48849" xr:uid="{00000000-0005-0000-0000-0000D1BE0000}"/>
    <cellStyle name="百分比 4 5 2 5 3" xfId="48850" xr:uid="{00000000-0005-0000-0000-0000D2BE0000}"/>
    <cellStyle name="百分比 4 5 2 5 4" xfId="48851" xr:uid="{00000000-0005-0000-0000-0000D3BE0000}"/>
    <cellStyle name="百分比 4 5 2 6" xfId="48852" xr:uid="{00000000-0005-0000-0000-0000D4BE0000}"/>
    <cellStyle name="百分比 4 5 2 7" xfId="48853" xr:uid="{00000000-0005-0000-0000-0000D5BE0000}"/>
    <cellStyle name="百分比 4 5 2 8" xfId="48854" xr:uid="{00000000-0005-0000-0000-0000D6BE0000}"/>
    <cellStyle name="百分比 4 5 3" xfId="48855" xr:uid="{00000000-0005-0000-0000-0000D7BE0000}"/>
    <cellStyle name="百分比 4 5 3 2" xfId="48856" xr:uid="{00000000-0005-0000-0000-0000D8BE0000}"/>
    <cellStyle name="百分比 4 5 3 2 2" xfId="48857" xr:uid="{00000000-0005-0000-0000-0000D9BE0000}"/>
    <cellStyle name="百分比 4 5 3 2 3" xfId="48858" xr:uid="{00000000-0005-0000-0000-0000DABE0000}"/>
    <cellStyle name="百分比 4 5 3 2 4" xfId="48859" xr:uid="{00000000-0005-0000-0000-0000DBBE0000}"/>
    <cellStyle name="百分比 4 5 3 3" xfId="48860" xr:uid="{00000000-0005-0000-0000-0000DCBE0000}"/>
    <cellStyle name="百分比 4 5 3 4" xfId="48861" xr:uid="{00000000-0005-0000-0000-0000DDBE0000}"/>
    <cellStyle name="百分比 4 5 3 5" xfId="48862" xr:uid="{00000000-0005-0000-0000-0000DEBE0000}"/>
    <cellStyle name="百分比 4 5 4" xfId="48863" xr:uid="{00000000-0005-0000-0000-0000DFBE0000}"/>
    <cellStyle name="百分比 4 5 4 2" xfId="48864" xr:uid="{00000000-0005-0000-0000-0000E0BE0000}"/>
    <cellStyle name="百分比 4 5 4 2 2" xfId="48865" xr:uid="{00000000-0005-0000-0000-0000E1BE0000}"/>
    <cellStyle name="百分比 4 5 4 2 3" xfId="48866" xr:uid="{00000000-0005-0000-0000-0000E2BE0000}"/>
    <cellStyle name="百分比 4 5 4 2 4" xfId="48867" xr:uid="{00000000-0005-0000-0000-0000E3BE0000}"/>
    <cellStyle name="百分比 4 5 4 3" xfId="48868" xr:uid="{00000000-0005-0000-0000-0000E4BE0000}"/>
    <cellStyle name="百分比 4 5 4 4" xfId="48869" xr:uid="{00000000-0005-0000-0000-0000E5BE0000}"/>
    <cellStyle name="百分比 4 5 4 5" xfId="48870" xr:uid="{00000000-0005-0000-0000-0000E6BE0000}"/>
    <cellStyle name="百分比 4 5 5" xfId="48871" xr:uid="{00000000-0005-0000-0000-0000E7BE0000}"/>
    <cellStyle name="百分比 4 5 5 2" xfId="48872" xr:uid="{00000000-0005-0000-0000-0000E8BE0000}"/>
    <cellStyle name="百分比 4 5 5 3" xfId="48873" xr:uid="{00000000-0005-0000-0000-0000E9BE0000}"/>
    <cellStyle name="百分比 4 5 5 4" xfId="48874" xr:uid="{00000000-0005-0000-0000-0000EABE0000}"/>
    <cellStyle name="百分比 4 5 6" xfId="48875" xr:uid="{00000000-0005-0000-0000-0000EBBE0000}"/>
    <cellStyle name="百分比 4 5 7" xfId="48876" xr:uid="{00000000-0005-0000-0000-0000ECBE0000}"/>
    <cellStyle name="百分比 4 5 8" xfId="48877" xr:uid="{00000000-0005-0000-0000-0000EDBE0000}"/>
    <cellStyle name="百分比 4 6" xfId="48878" xr:uid="{00000000-0005-0000-0000-0000EEBE0000}"/>
    <cellStyle name="百分比 4 6 2" xfId="48879" xr:uid="{00000000-0005-0000-0000-0000EFBE0000}"/>
    <cellStyle name="百分比 4 6 2 2" xfId="48880" xr:uid="{00000000-0005-0000-0000-0000F0BE0000}"/>
    <cellStyle name="百分比 4 6 2 2 2" xfId="48881" xr:uid="{00000000-0005-0000-0000-0000F1BE0000}"/>
    <cellStyle name="百分比 4 6 2 2 2 2" xfId="48882" xr:uid="{00000000-0005-0000-0000-0000F2BE0000}"/>
    <cellStyle name="百分比 4 6 2 2 2 2 2" xfId="48883" xr:uid="{00000000-0005-0000-0000-0000F3BE0000}"/>
    <cellStyle name="百分比 4 6 2 2 2 2 3" xfId="48884" xr:uid="{00000000-0005-0000-0000-0000F4BE0000}"/>
    <cellStyle name="百分比 4 6 2 2 2 2 4" xfId="48885" xr:uid="{00000000-0005-0000-0000-0000F5BE0000}"/>
    <cellStyle name="百分比 4 6 2 2 2 3" xfId="48886" xr:uid="{00000000-0005-0000-0000-0000F6BE0000}"/>
    <cellStyle name="百分比 4 6 2 2 2 4" xfId="48887" xr:uid="{00000000-0005-0000-0000-0000F7BE0000}"/>
    <cellStyle name="百分比 4 6 2 2 2 5" xfId="48888" xr:uid="{00000000-0005-0000-0000-0000F8BE0000}"/>
    <cellStyle name="百分比 4 6 2 2 3" xfId="48889" xr:uid="{00000000-0005-0000-0000-0000F9BE0000}"/>
    <cellStyle name="百分比 4 6 2 2 3 2" xfId="48890" xr:uid="{00000000-0005-0000-0000-0000FABE0000}"/>
    <cellStyle name="百分比 4 6 2 2 3 2 2" xfId="48891" xr:uid="{00000000-0005-0000-0000-0000FBBE0000}"/>
    <cellStyle name="百分比 4 6 2 2 3 2 3" xfId="48892" xr:uid="{00000000-0005-0000-0000-0000FCBE0000}"/>
    <cellStyle name="百分比 4 6 2 2 3 2 4" xfId="48893" xr:uid="{00000000-0005-0000-0000-0000FDBE0000}"/>
    <cellStyle name="百分比 4 6 2 2 3 3" xfId="48894" xr:uid="{00000000-0005-0000-0000-0000FEBE0000}"/>
    <cellStyle name="百分比 4 6 2 2 3 4" xfId="48895" xr:uid="{00000000-0005-0000-0000-0000FFBE0000}"/>
    <cellStyle name="百分比 4 6 2 2 3 5" xfId="48896" xr:uid="{00000000-0005-0000-0000-000000BF0000}"/>
    <cellStyle name="百分比 4 6 2 2 4" xfId="48897" xr:uid="{00000000-0005-0000-0000-000001BF0000}"/>
    <cellStyle name="百分比 4 6 2 2 4 2" xfId="48898" xr:uid="{00000000-0005-0000-0000-000002BF0000}"/>
    <cellStyle name="百分比 4 6 2 2 4 3" xfId="48899" xr:uid="{00000000-0005-0000-0000-000003BF0000}"/>
    <cellStyle name="百分比 4 6 2 2 4 4" xfId="48900" xr:uid="{00000000-0005-0000-0000-000004BF0000}"/>
    <cellStyle name="百分比 4 6 2 2 5" xfId="48901" xr:uid="{00000000-0005-0000-0000-000005BF0000}"/>
    <cellStyle name="百分比 4 6 2 2 6" xfId="48902" xr:uid="{00000000-0005-0000-0000-000006BF0000}"/>
    <cellStyle name="百分比 4 6 2 2 7" xfId="48903" xr:uid="{00000000-0005-0000-0000-000007BF0000}"/>
    <cellStyle name="百分比 4 6 2 3" xfId="48904" xr:uid="{00000000-0005-0000-0000-000008BF0000}"/>
    <cellStyle name="百分比 4 6 2 3 2" xfId="48905" xr:uid="{00000000-0005-0000-0000-000009BF0000}"/>
    <cellStyle name="百分比 4 6 2 3 2 2" xfId="48906" xr:uid="{00000000-0005-0000-0000-00000ABF0000}"/>
    <cellStyle name="百分比 4 6 2 3 2 3" xfId="48907" xr:uid="{00000000-0005-0000-0000-00000BBF0000}"/>
    <cellStyle name="百分比 4 6 2 3 2 4" xfId="48908" xr:uid="{00000000-0005-0000-0000-00000CBF0000}"/>
    <cellStyle name="百分比 4 6 2 3 3" xfId="48909" xr:uid="{00000000-0005-0000-0000-00000DBF0000}"/>
    <cellStyle name="百分比 4 6 2 3 4" xfId="48910" xr:uid="{00000000-0005-0000-0000-00000EBF0000}"/>
    <cellStyle name="百分比 4 6 2 3 5" xfId="48911" xr:uid="{00000000-0005-0000-0000-00000FBF0000}"/>
    <cellStyle name="百分比 4 6 2 4" xfId="48912" xr:uid="{00000000-0005-0000-0000-000010BF0000}"/>
    <cellStyle name="百分比 4 6 2 4 2" xfId="48913" xr:uid="{00000000-0005-0000-0000-000011BF0000}"/>
    <cellStyle name="百分比 4 6 2 4 2 2" xfId="48914" xr:uid="{00000000-0005-0000-0000-000012BF0000}"/>
    <cellStyle name="百分比 4 6 2 4 2 3" xfId="48915" xr:uid="{00000000-0005-0000-0000-000013BF0000}"/>
    <cellStyle name="百分比 4 6 2 4 2 4" xfId="48916" xr:uid="{00000000-0005-0000-0000-000014BF0000}"/>
    <cellStyle name="百分比 4 6 2 4 3" xfId="48917" xr:uid="{00000000-0005-0000-0000-000015BF0000}"/>
    <cellStyle name="百分比 4 6 2 4 4" xfId="48918" xr:uid="{00000000-0005-0000-0000-000016BF0000}"/>
    <cellStyle name="百分比 4 6 2 4 5" xfId="48919" xr:uid="{00000000-0005-0000-0000-000017BF0000}"/>
    <cellStyle name="百分比 4 6 2 5" xfId="48920" xr:uid="{00000000-0005-0000-0000-000018BF0000}"/>
    <cellStyle name="百分比 4 6 2 5 2" xfId="48921" xr:uid="{00000000-0005-0000-0000-000019BF0000}"/>
    <cellStyle name="百分比 4 6 2 5 3" xfId="48922" xr:uid="{00000000-0005-0000-0000-00001ABF0000}"/>
    <cellStyle name="百分比 4 6 2 5 4" xfId="48923" xr:uid="{00000000-0005-0000-0000-00001BBF0000}"/>
    <cellStyle name="百分比 4 6 2 6" xfId="48924" xr:uid="{00000000-0005-0000-0000-00001CBF0000}"/>
    <cellStyle name="百分比 4 6 2 7" xfId="48925" xr:uid="{00000000-0005-0000-0000-00001DBF0000}"/>
    <cellStyle name="百分比 4 6 2 8" xfId="48926" xr:uid="{00000000-0005-0000-0000-00001EBF0000}"/>
    <cellStyle name="百分比 4 6 3" xfId="48927" xr:uid="{00000000-0005-0000-0000-00001FBF0000}"/>
    <cellStyle name="百分比 4 6 3 2" xfId="48928" xr:uid="{00000000-0005-0000-0000-000020BF0000}"/>
    <cellStyle name="百分比 4 6 3 2 2" xfId="48929" xr:uid="{00000000-0005-0000-0000-000021BF0000}"/>
    <cellStyle name="百分比 4 6 3 2 3" xfId="48930" xr:uid="{00000000-0005-0000-0000-000022BF0000}"/>
    <cellStyle name="百分比 4 6 3 2 4" xfId="48931" xr:uid="{00000000-0005-0000-0000-000023BF0000}"/>
    <cellStyle name="百分比 4 6 3 3" xfId="48932" xr:uid="{00000000-0005-0000-0000-000024BF0000}"/>
    <cellStyle name="百分比 4 6 3 4" xfId="48933" xr:uid="{00000000-0005-0000-0000-000025BF0000}"/>
    <cellStyle name="百分比 4 6 3 5" xfId="48934" xr:uid="{00000000-0005-0000-0000-000026BF0000}"/>
    <cellStyle name="百分比 4 6 4" xfId="48935" xr:uid="{00000000-0005-0000-0000-000027BF0000}"/>
    <cellStyle name="百分比 4 6 4 2" xfId="48936" xr:uid="{00000000-0005-0000-0000-000028BF0000}"/>
    <cellStyle name="百分比 4 6 4 2 2" xfId="48937" xr:uid="{00000000-0005-0000-0000-000029BF0000}"/>
    <cellStyle name="百分比 4 6 4 2 3" xfId="48938" xr:uid="{00000000-0005-0000-0000-00002ABF0000}"/>
    <cellStyle name="百分比 4 6 4 2 4" xfId="48939" xr:uid="{00000000-0005-0000-0000-00002BBF0000}"/>
    <cellStyle name="百分比 4 6 4 3" xfId="48940" xr:uid="{00000000-0005-0000-0000-00002CBF0000}"/>
    <cellStyle name="百分比 4 6 4 4" xfId="48941" xr:uid="{00000000-0005-0000-0000-00002DBF0000}"/>
    <cellStyle name="百分比 4 6 4 5" xfId="48942" xr:uid="{00000000-0005-0000-0000-00002EBF0000}"/>
    <cellStyle name="百分比 4 6 5" xfId="48943" xr:uid="{00000000-0005-0000-0000-00002FBF0000}"/>
    <cellStyle name="百分比 4 6 5 2" xfId="48944" xr:uid="{00000000-0005-0000-0000-000030BF0000}"/>
    <cellStyle name="百分比 4 6 5 3" xfId="48945" xr:uid="{00000000-0005-0000-0000-000031BF0000}"/>
    <cellStyle name="百分比 4 6 5 4" xfId="48946" xr:uid="{00000000-0005-0000-0000-000032BF0000}"/>
    <cellStyle name="百分比 4 6 6" xfId="48947" xr:uid="{00000000-0005-0000-0000-000033BF0000}"/>
    <cellStyle name="百分比 4 6 7" xfId="48948" xr:uid="{00000000-0005-0000-0000-000034BF0000}"/>
    <cellStyle name="百分比 4 6 8" xfId="48949" xr:uid="{00000000-0005-0000-0000-000035BF0000}"/>
    <cellStyle name="百分比 4 7" xfId="48950" xr:uid="{00000000-0005-0000-0000-000036BF0000}"/>
    <cellStyle name="百分比 4 7 2" xfId="48951" xr:uid="{00000000-0005-0000-0000-000037BF0000}"/>
    <cellStyle name="百分比 4 7 2 2" xfId="48952" xr:uid="{00000000-0005-0000-0000-000038BF0000}"/>
    <cellStyle name="百分比 4 7 2 2 2" xfId="48953" xr:uid="{00000000-0005-0000-0000-000039BF0000}"/>
    <cellStyle name="百分比 4 7 2 2 2 2" xfId="48954" xr:uid="{00000000-0005-0000-0000-00003ABF0000}"/>
    <cellStyle name="百分比 4 7 2 2 2 3" xfId="48955" xr:uid="{00000000-0005-0000-0000-00003BBF0000}"/>
    <cellStyle name="百分比 4 7 2 2 2 4" xfId="48956" xr:uid="{00000000-0005-0000-0000-00003CBF0000}"/>
    <cellStyle name="百分比 4 7 2 2 3" xfId="48957" xr:uid="{00000000-0005-0000-0000-00003DBF0000}"/>
    <cellStyle name="百分比 4 7 2 2 4" xfId="48958" xr:uid="{00000000-0005-0000-0000-00003EBF0000}"/>
    <cellStyle name="百分比 4 7 2 2 5" xfId="48959" xr:uid="{00000000-0005-0000-0000-00003FBF0000}"/>
    <cellStyle name="百分比 4 7 2 3" xfId="48960" xr:uid="{00000000-0005-0000-0000-000040BF0000}"/>
    <cellStyle name="百分比 4 7 2 3 2" xfId="48961" xr:uid="{00000000-0005-0000-0000-000041BF0000}"/>
    <cellStyle name="百分比 4 7 2 3 2 2" xfId="48962" xr:uid="{00000000-0005-0000-0000-000042BF0000}"/>
    <cellStyle name="百分比 4 7 2 3 2 3" xfId="48963" xr:uid="{00000000-0005-0000-0000-000043BF0000}"/>
    <cellStyle name="百分比 4 7 2 3 2 4" xfId="48964" xr:uid="{00000000-0005-0000-0000-000044BF0000}"/>
    <cellStyle name="百分比 4 7 2 3 3" xfId="48965" xr:uid="{00000000-0005-0000-0000-000045BF0000}"/>
    <cellStyle name="百分比 4 7 2 3 4" xfId="48966" xr:uid="{00000000-0005-0000-0000-000046BF0000}"/>
    <cellStyle name="百分比 4 7 2 3 5" xfId="48967" xr:uid="{00000000-0005-0000-0000-000047BF0000}"/>
    <cellStyle name="百分比 4 7 2 4" xfId="48968" xr:uid="{00000000-0005-0000-0000-000048BF0000}"/>
    <cellStyle name="百分比 4 7 2 4 2" xfId="48969" xr:uid="{00000000-0005-0000-0000-000049BF0000}"/>
    <cellStyle name="百分比 4 7 2 4 3" xfId="48970" xr:uid="{00000000-0005-0000-0000-00004ABF0000}"/>
    <cellStyle name="百分比 4 7 2 4 4" xfId="48971" xr:uid="{00000000-0005-0000-0000-00004BBF0000}"/>
    <cellStyle name="百分比 4 7 2 5" xfId="48972" xr:uid="{00000000-0005-0000-0000-00004CBF0000}"/>
    <cellStyle name="百分比 4 7 2 6" xfId="48973" xr:uid="{00000000-0005-0000-0000-00004DBF0000}"/>
    <cellStyle name="百分比 4 7 2 7" xfId="48974" xr:uid="{00000000-0005-0000-0000-00004EBF0000}"/>
    <cellStyle name="百分比 4 7 3" xfId="48975" xr:uid="{00000000-0005-0000-0000-00004FBF0000}"/>
    <cellStyle name="百分比 4 7 3 2" xfId="48976" xr:uid="{00000000-0005-0000-0000-000050BF0000}"/>
    <cellStyle name="百分比 4 7 3 2 2" xfId="48977" xr:uid="{00000000-0005-0000-0000-000051BF0000}"/>
    <cellStyle name="百分比 4 7 3 2 3" xfId="48978" xr:uid="{00000000-0005-0000-0000-000052BF0000}"/>
    <cellStyle name="百分比 4 7 3 2 4" xfId="48979" xr:uid="{00000000-0005-0000-0000-000053BF0000}"/>
    <cellStyle name="百分比 4 7 3 3" xfId="48980" xr:uid="{00000000-0005-0000-0000-000054BF0000}"/>
    <cellStyle name="百分比 4 7 3 4" xfId="48981" xr:uid="{00000000-0005-0000-0000-000055BF0000}"/>
    <cellStyle name="百分比 4 7 3 5" xfId="48982" xr:uid="{00000000-0005-0000-0000-000056BF0000}"/>
    <cellStyle name="百分比 4 7 4" xfId="48983" xr:uid="{00000000-0005-0000-0000-000057BF0000}"/>
    <cellStyle name="百分比 4 7 4 2" xfId="48984" xr:uid="{00000000-0005-0000-0000-000058BF0000}"/>
    <cellStyle name="百分比 4 7 4 2 2" xfId="48985" xr:uid="{00000000-0005-0000-0000-000059BF0000}"/>
    <cellStyle name="百分比 4 7 4 2 3" xfId="48986" xr:uid="{00000000-0005-0000-0000-00005ABF0000}"/>
    <cellStyle name="百分比 4 7 4 2 4" xfId="48987" xr:uid="{00000000-0005-0000-0000-00005BBF0000}"/>
    <cellStyle name="百分比 4 7 4 3" xfId="48988" xr:uid="{00000000-0005-0000-0000-00005CBF0000}"/>
    <cellStyle name="百分比 4 7 4 4" xfId="48989" xr:uid="{00000000-0005-0000-0000-00005DBF0000}"/>
    <cellStyle name="百分比 4 7 4 5" xfId="48990" xr:uid="{00000000-0005-0000-0000-00005EBF0000}"/>
    <cellStyle name="百分比 4 7 5" xfId="48991" xr:uid="{00000000-0005-0000-0000-00005FBF0000}"/>
    <cellStyle name="百分比 4 7 5 2" xfId="48992" xr:uid="{00000000-0005-0000-0000-000060BF0000}"/>
    <cellStyle name="百分比 4 7 5 3" xfId="48993" xr:uid="{00000000-0005-0000-0000-000061BF0000}"/>
    <cellStyle name="百分比 4 7 5 4" xfId="48994" xr:uid="{00000000-0005-0000-0000-000062BF0000}"/>
    <cellStyle name="百分比 4 7 6" xfId="48995" xr:uid="{00000000-0005-0000-0000-000063BF0000}"/>
    <cellStyle name="百分比 4 7 7" xfId="48996" xr:uid="{00000000-0005-0000-0000-000064BF0000}"/>
    <cellStyle name="百分比 4 7 8" xfId="48997" xr:uid="{00000000-0005-0000-0000-000065BF0000}"/>
    <cellStyle name="百分比 4 8" xfId="48998" xr:uid="{00000000-0005-0000-0000-000066BF0000}"/>
    <cellStyle name="百分比 4 8 2" xfId="48999" xr:uid="{00000000-0005-0000-0000-000067BF0000}"/>
    <cellStyle name="百分比 4 8 2 2" xfId="49000" xr:uid="{00000000-0005-0000-0000-000068BF0000}"/>
    <cellStyle name="百分比 4 8 2 3" xfId="49001" xr:uid="{00000000-0005-0000-0000-000069BF0000}"/>
    <cellStyle name="百分比 4 8 2 4" xfId="49002" xr:uid="{00000000-0005-0000-0000-00006ABF0000}"/>
    <cellStyle name="百分比 4 8 3" xfId="49003" xr:uid="{00000000-0005-0000-0000-00006BBF0000}"/>
    <cellStyle name="百分比 4 8 4" xfId="49004" xr:uid="{00000000-0005-0000-0000-00006CBF0000}"/>
    <cellStyle name="百分比 4 8 5" xfId="49005" xr:uid="{00000000-0005-0000-0000-00006DBF0000}"/>
    <cellStyle name="百分比 4 9" xfId="49006" xr:uid="{00000000-0005-0000-0000-00006EBF0000}"/>
    <cellStyle name="百分比 4 9 2" xfId="49007" xr:uid="{00000000-0005-0000-0000-00006FBF0000}"/>
    <cellStyle name="百分比 4 9 2 2" xfId="49008" xr:uid="{00000000-0005-0000-0000-000070BF0000}"/>
    <cellStyle name="百分比 4 9 2 3" xfId="49009" xr:uid="{00000000-0005-0000-0000-000071BF0000}"/>
    <cellStyle name="百分比 4 9 2 4" xfId="49010" xr:uid="{00000000-0005-0000-0000-000072BF0000}"/>
    <cellStyle name="百分比 4 9 3" xfId="49011" xr:uid="{00000000-0005-0000-0000-000073BF0000}"/>
    <cellStyle name="百分比 4 9 4" xfId="49012" xr:uid="{00000000-0005-0000-0000-000074BF0000}"/>
    <cellStyle name="百分比 4 9 5" xfId="49013" xr:uid="{00000000-0005-0000-0000-000075BF0000}"/>
    <cellStyle name="百分比 5" xfId="49014" xr:uid="{00000000-0005-0000-0000-000076BF0000}"/>
    <cellStyle name="百分比 5 2" xfId="49015" xr:uid="{00000000-0005-0000-0000-000077BF0000}"/>
    <cellStyle name="百分比 5 2 2" xfId="49016" xr:uid="{00000000-0005-0000-0000-000078BF0000}"/>
    <cellStyle name="百分比 5 2 3" xfId="49017" xr:uid="{00000000-0005-0000-0000-000079BF0000}"/>
    <cellStyle name="百分比 5 2 4" xfId="49018" xr:uid="{00000000-0005-0000-0000-00007ABF0000}"/>
    <cellStyle name="百分比 5 3" xfId="49019" xr:uid="{00000000-0005-0000-0000-00007BBF0000}"/>
    <cellStyle name="百分比 5 4" xfId="49020" xr:uid="{00000000-0005-0000-0000-00007CBF0000}"/>
    <cellStyle name="百分比 5 5" xfId="49021" xr:uid="{00000000-0005-0000-0000-00007DBF0000}"/>
    <cellStyle name="百分比 6" xfId="49022" xr:uid="{00000000-0005-0000-0000-00007EBF0000}"/>
    <cellStyle name="百分比 6 2" xfId="49023" xr:uid="{00000000-0005-0000-0000-00007FBF0000}"/>
    <cellStyle name="百分比 6 3" xfId="49024" xr:uid="{00000000-0005-0000-0000-000080BF0000}"/>
    <cellStyle name="解释性文本 2" xfId="49025" xr:uid="{00000000-0005-0000-0000-000081BF0000}"/>
    <cellStyle name="解释性文本 2 10" xfId="49026" xr:uid="{00000000-0005-0000-0000-000082BF0000}"/>
    <cellStyle name="解释性文本 2 11" xfId="49027" xr:uid="{00000000-0005-0000-0000-000083BF0000}"/>
    <cellStyle name="解释性文本 2 2" xfId="49028" xr:uid="{00000000-0005-0000-0000-000084BF0000}"/>
    <cellStyle name="解释性文本 2 2 10" xfId="49029" xr:uid="{00000000-0005-0000-0000-000085BF0000}"/>
    <cellStyle name="解释性文本 2 2 11" xfId="49030" xr:uid="{00000000-0005-0000-0000-000086BF0000}"/>
    <cellStyle name="解释性文本 2 2 2" xfId="49031" xr:uid="{00000000-0005-0000-0000-000087BF0000}"/>
    <cellStyle name="解释性文本 2 2 2 2" xfId="49032" xr:uid="{00000000-0005-0000-0000-000088BF0000}"/>
    <cellStyle name="解释性文本 2 2 2 2 2" xfId="49033" xr:uid="{00000000-0005-0000-0000-000089BF0000}"/>
    <cellStyle name="解释性文本 2 2 2 2 2 2" xfId="49034" xr:uid="{00000000-0005-0000-0000-00008ABF0000}"/>
    <cellStyle name="解释性文本 2 2 2 2 2 3" xfId="49035" xr:uid="{00000000-0005-0000-0000-00008BBF0000}"/>
    <cellStyle name="解释性文本 2 2 2 2 2 3 2" xfId="49036" xr:uid="{00000000-0005-0000-0000-00008CBF0000}"/>
    <cellStyle name="解释性文本 2 2 2 2 2 3 2 2" xfId="49037" xr:uid="{00000000-0005-0000-0000-00008DBF0000}"/>
    <cellStyle name="解释性文本 2 2 2 2 2 4" xfId="49038" xr:uid="{00000000-0005-0000-0000-00008EBF0000}"/>
    <cellStyle name="解释性文本 2 2 2 2 2 4 2" xfId="49039" xr:uid="{00000000-0005-0000-0000-00008FBF0000}"/>
    <cellStyle name="解释性文本 2 2 2 2 3" xfId="49040" xr:uid="{00000000-0005-0000-0000-000090BF0000}"/>
    <cellStyle name="解释性文本 2 2 2 2 3 2" xfId="49041" xr:uid="{00000000-0005-0000-0000-000091BF0000}"/>
    <cellStyle name="解释性文本 2 2 2 2 3 2 2" xfId="49042" xr:uid="{00000000-0005-0000-0000-000092BF0000}"/>
    <cellStyle name="解释性文本 2 2 2 2 3 2 2 2" xfId="49043" xr:uid="{00000000-0005-0000-0000-000093BF0000}"/>
    <cellStyle name="解释性文本 2 2 2 2 3 3" xfId="49044" xr:uid="{00000000-0005-0000-0000-000094BF0000}"/>
    <cellStyle name="解释性文本 2 2 2 2 3 3 2" xfId="49045" xr:uid="{00000000-0005-0000-0000-000095BF0000}"/>
    <cellStyle name="解释性文本 2 2 2 2 4" xfId="49046" xr:uid="{00000000-0005-0000-0000-000096BF0000}"/>
    <cellStyle name="解释性文本 2 2 2 2 5" xfId="49047" xr:uid="{00000000-0005-0000-0000-000097BF0000}"/>
    <cellStyle name="解释性文本 2 2 2 2 6" xfId="49048" xr:uid="{00000000-0005-0000-0000-000098BF0000}"/>
    <cellStyle name="解释性文本 2 2 2 3" xfId="49049" xr:uid="{00000000-0005-0000-0000-000099BF0000}"/>
    <cellStyle name="解释性文本 2 2 2 3 2" xfId="49050" xr:uid="{00000000-0005-0000-0000-00009ABF0000}"/>
    <cellStyle name="解释性文本 2 2 2 3 3" xfId="49051" xr:uid="{00000000-0005-0000-0000-00009BBF0000}"/>
    <cellStyle name="解释性文本 2 2 2 3 3 2" xfId="49052" xr:uid="{00000000-0005-0000-0000-00009CBF0000}"/>
    <cellStyle name="解释性文本 2 2 2 3 3 2 2" xfId="49053" xr:uid="{00000000-0005-0000-0000-00009DBF0000}"/>
    <cellStyle name="解释性文本 2 2 2 3 4" xfId="49054" xr:uid="{00000000-0005-0000-0000-00009EBF0000}"/>
    <cellStyle name="解释性文本 2 2 2 3 4 2" xfId="49055" xr:uid="{00000000-0005-0000-0000-00009FBF0000}"/>
    <cellStyle name="解释性文本 2 2 2 4" xfId="49056" xr:uid="{00000000-0005-0000-0000-0000A0BF0000}"/>
    <cellStyle name="解释性文本 2 2 2 4 2" xfId="49057" xr:uid="{00000000-0005-0000-0000-0000A1BF0000}"/>
    <cellStyle name="解释性文本 2 2 2 4 2 2" xfId="49058" xr:uid="{00000000-0005-0000-0000-0000A2BF0000}"/>
    <cellStyle name="解释性文本 2 2 2 4 2 2 2" xfId="49059" xr:uid="{00000000-0005-0000-0000-0000A3BF0000}"/>
    <cellStyle name="解释性文本 2 2 2 4 3" xfId="49060" xr:uid="{00000000-0005-0000-0000-0000A4BF0000}"/>
    <cellStyle name="解释性文本 2 2 2 4 3 2" xfId="49061" xr:uid="{00000000-0005-0000-0000-0000A5BF0000}"/>
    <cellStyle name="解释性文本 2 2 2 5" xfId="49062" xr:uid="{00000000-0005-0000-0000-0000A6BF0000}"/>
    <cellStyle name="解释性文本 2 2 2 6" xfId="49063" xr:uid="{00000000-0005-0000-0000-0000A7BF0000}"/>
    <cellStyle name="解释性文本 2 2 2 7" xfId="49064" xr:uid="{00000000-0005-0000-0000-0000A8BF0000}"/>
    <cellStyle name="解释性文本 2 2 3" xfId="49065" xr:uid="{00000000-0005-0000-0000-0000A9BF0000}"/>
    <cellStyle name="解释性文本 2 2 3 2" xfId="49066" xr:uid="{00000000-0005-0000-0000-0000AABF0000}"/>
    <cellStyle name="解释性文本 2 2 3 2 2" xfId="49067" xr:uid="{00000000-0005-0000-0000-0000ABBF0000}"/>
    <cellStyle name="解释性文本 2 2 3 2 3" xfId="49068" xr:uid="{00000000-0005-0000-0000-0000ACBF0000}"/>
    <cellStyle name="解释性文本 2 2 3 2 3 2" xfId="49069" xr:uid="{00000000-0005-0000-0000-0000ADBF0000}"/>
    <cellStyle name="解释性文本 2 2 3 2 3 2 2" xfId="49070" xr:uid="{00000000-0005-0000-0000-0000AEBF0000}"/>
    <cellStyle name="解释性文本 2 2 3 2 4" xfId="49071" xr:uid="{00000000-0005-0000-0000-0000AFBF0000}"/>
    <cellStyle name="解释性文本 2 2 3 2 4 2" xfId="49072" xr:uid="{00000000-0005-0000-0000-0000B0BF0000}"/>
    <cellStyle name="解释性文本 2 2 3 3" xfId="49073" xr:uid="{00000000-0005-0000-0000-0000B1BF0000}"/>
    <cellStyle name="解释性文本 2 2 3 3 2" xfId="49074" xr:uid="{00000000-0005-0000-0000-0000B2BF0000}"/>
    <cellStyle name="解释性文本 2 2 3 3 2 2" xfId="49075" xr:uid="{00000000-0005-0000-0000-0000B3BF0000}"/>
    <cellStyle name="解释性文本 2 2 3 3 2 2 2" xfId="49076" xr:uid="{00000000-0005-0000-0000-0000B4BF0000}"/>
    <cellStyle name="解释性文本 2 2 3 3 3" xfId="49077" xr:uid="{00000000-0005-0000-0000-0000B5BF0000}"/>
    <cellStyle name="解释性文本 2 2 3 3 3 2" xfId="49078" xr:uid="{00000000-0005-0000-0000-0000B6BF0000}"/>
    <cellStyle name="解释性文本 2 2 3 4" xfId="49079" xr:uid="{00000000-0005-0000-0000-0000B7BF0000}"/>
    <cellStyle name="解释性文本 2 2 3 5" xfId="49080" xr:uid="{00000000-0005-0000-0000-0000B8BF0000}"/>
    <cellStyle name="解释性文本 2 2 3 6" xfId="49081" xr:uid="{00000000-0005-0000-0000-0000B9BF0000}"/>
    <cellStyle name="解释性文本 2 2 4" xfId="49082" xr:uid="{00000000-0005-0000-0000-0000BABF0000}"/>
    <cellStyle name="解释性文本 2 2 4 2" xfId="49083" xr:uid="{00000000-0005-0000-0000-0000BBBF0000}"/>
    <cellStyle name="解释性文本 2 2 4 2 2" xfId="49084" xr:uid="{00000000-0005-0000-0000-0000BCBF0000}"/>
    <cellStyle name="解释性文本 2 2 4 2 3" xfId="49085" xr:uid="{00000000-0005-0000-0000-0000BDBF0000}"/>
    <cellStyle name="解释性文本 2 2 4 2 3 2" xfId="49086" xr:uid="{00000000-0005-0000-0000-0000BEBF0000}"/>
    <cellStyle name="解释性文本 2 2 4 2 3 2 2" xfId="49087" xr:uid="{00000000-0005-0000-0000-0000BFBF0000}"/>
    <cellStyle name="解释性文本 2 2 4 2 4" xfId="49088" xr:uid="{00000000-0005-0000-0000-0000C0BF0000}"/>
    <cellStyle name="解释性文本 2 2 4 2 4 2" xfId="49089" xr:uid="{00000000-0005-0000-0000-0000C1BF0000}"/>
    <cellStyle name="解释性文本 2 2 4 3" xfId="49090" xr:uid="{00000000-0005-0000-0000-0000C2BF0000}"/>
    <cellStyle name="解释性文本 2 2 4 4" xfId="49091" xr:uid="{00000000-0005-0000-0000-0000C3BF0000}"/>
    <cellStyle name="解释性文本 2 2 4 5" xfId="49092" xr:uid="{00000000-0005-0000-0000-0000C4BF0000}"/>
    <cellStyle name="解释性文本 2 2 4 6" xfId="49093" xr:uid="{00000000-0005-0000-0000-0000C5BF0000}"/>
    <cellStyle name="解释性文本 2 2 5" xfId="49094" xr:uid="{00000000-0005-0000-0000-0000C6BF0000}"/>
    <cellStyle name="解释性文本 2 2 5 2" xfId="49095" xr:uid="{00000000-0005-0000-0000-0000C7BF0000}"/>
    <cellStyle name="解释性文本 2 2 5 2 2" xfId="49096" xr:uid="{00000000-0005-0000-0000-0000C8BF0000}"/>
    <cellStyle name="解释性文本 2 2 5 2 2 2" xfId="49097" xr:uid="{00000000-0005-0000-0000-0000C9BF0000}"/>
    <cellStyle name="解释性文本 2 2 5 2 2 2 2" xfId="49098" xr:uid="{00000000-0005-0000-0000-0000CABF0000}"/>
    <cellStyle name="解释性文本 2 2 5 2 3" xfId="49099" xr:uid="{00000000-0005-0000-0000-0000CBBF0000}"/>
    <cellStyle name="解释性文本 2 2 5 2 3 2" xfId="49100" xr:uid="{00000000-0005-0000-0000-0000CCBF0000}"/>
    <cellStyle name="解释性文本 2 2 5 3" xfId="49101" xr:uid="{00000000-0005-0000-0000-0000CDBF0000}"/>
    <cellStyle name="解释性文本 2 2 5 3 2" xfId="49102" xr:uid="{00000000-0005-0000-0000-0000CEBF0000}"/>
    <cellStyle name="解释性文本 2 2 5 3 2 2" xfId="49103" xr:uid="{00000000-0005-0000-0000-0000CFBF0000}"/>
    <cellStyle name="解释性文本 2 2 5 4" xfId="49104" xr:uid="{00000000-0005-0000-0000-0000D0BF0000}"/>
    <cellStyle name="解释性文本 2 2 5 4 2" xfId="49105" xr:uid="{00000000-0005-0000-0000-0000D1BF0000}"/>
    <cellStyle name="解释性文本 2 2 6" xfId="49106" xr:uid="{00000000-0005-0000-0000-0000D2BF0000}"/>
    <cellStyle name="解释性文本 2 2 6 2" xfId="49107" xr:uid="{00000000-0005-0000-0000-0000D3BF0000}"/>
    <cellStyle name="解释性文本 2 2 6 2 2" xfId="49108" xr:uid="{00000000-0005-0000-0000-0000D4BF0000}"/>
    <cellStyle name="解释性文本 2 2 6 2 2 2" xfId="49109" xr:uid="{00000000-0005-0000-0000-0000D5BF0000}"/>
    <cellStyle name="解释性文本 2 2 6 2 2 2 2" xfId="49110" xr:uid="{00000000-0005-0000-0000-0000D6BF0000}"/>
    <cellStyle name="解释性文本 2 2 6 2 3" xfId="49111" xr:uid="{00000000-0005-0000-0000-0000D7BF0000}"/>
    <cellStyle name="解释性文本 2 2 6 2 3 2" xfId="49112" xr:uid="{00000000-0005-0000-0000-0000D8BF0000}"/>
    <cellStyle name="解释性文本 2 2 6 3" xfId="49113" xr:uid="{00000000-0005-0000-0000-0000D9BF0000}"/>
    <cellStyle name="解释性文本 2 2 6 3 2" xfId="49114" xr:uid="{00000000-0005-0000-0000-0000DABF0000}"/>
    <cellStyle name="解释性文本 2 2 6 3 2 2" xfId="49115" xr:uid="{00000000-0005-0000-0000-0000DBBF0000}"/>
    <cellStyle name="解释性文本 2 2 6 4" xfId="49116" xr:uid="{00000000-0005-0000-0000-0000DCBF0000}"/>
    <cellStyle name="解释性文本 2 2 6 4 2" xfId="49117" xr:uid="{00000000-0005-0000-0000-0000DDBF0000}"/>
    <cellStyle name="解释性文本 2 2 7" xfId="49118" xr:uid="{00000000-0005-0000-0000-0000DEBF0000}"/>
    <cellStyle name="解释性文本 2 2 7 2" xfId="49119" xr:uid="{00000000-0005-0000-0000-0000DFBF0000}"/>
    <cellStyle name="解释性文本 2 2 7 2 2" xfId="49120" xr:uid="{00000000-0005-0000-0000-0000E0BF0000}"/>
    <cellStyle name="解释性文本 2 2 7 2 2 2" xfId="49121" xr:uid="{00000000-0005-0000-0000-0000E1BF0000}"/>
    <cellStyle name="解释性文本 2 2 7 2 2 2 2" xfId="49122" xr:uid="{00000000-0005-0000-0000-0000E2BF0000}"/>
    <cellStyle name="解释性文本 2 2 7 2 3" xfId="49123" xr:uid="{00000000-0005-0000-0000-0000E3BF0000}"/>
    <cellStyle name="解释性文本 2 2 7 2 3 2" xfId="49124" xr:uid="{00000000-0005-0000-0000-0000E4BF0000}"/>
    <cellStyle name="解释性文本 2 2 7 3" xfId="49125" xr:uid="{00000000-0005-0000-0000-0000E5BF0000}"/>
    <cellStyle name="解释性文本 2 2 7 3 2" xfId="49126" xr:uid="{00000000-0005-0000-0000-0000E6BF0000}"/>
    <cellStyle name="解释性文本 2 2 7 3 2 2" xfId="49127" xr:uid="{00000000-0005-0000-0000-0000E7BF0000}"/>
    <cellStyle name="解释性文本 2 2 7 4" xfId="49128" xr:uid="{00000000-0005-0000-0000-0000E8BF0000}"/>
    <cellStyle name="解释性文本 2 2 7 4 2" xfId="49129" xr:uid="{00000000-0005-0000-0000-0000E9BF0000}"/>
    <cellStyle name="解释性文本 2 2 8" xfId="49130" xr:uid="{00000000-0005-0000-0000-0000EABF0000}"/>
    <cellStyle name="解释性文本 2 2 8 2" xfId="49131" xr:uid="{00000000-0005-0000-0000-0000EBBF0000}"/>
    <cellStyle name="解释性文本 2 2 8 2 2" xfId="49132" xr:uid="{00000000-0005-0000-0000-0000ECBF0000}"/>
    <cellStyle name="解释性文本 2 2 8 2 2 2" xfId="49133" xr:uid="{00000000-0005-0000-0000-0000EDBF0000}"/>
    <cellStyle name="解释性文本 2 2 8 3" xfId="49134" xr:uid="{00000000-0005-0000-0000-0000EEBF0000}"/>
    <cellStyle name="解释性文本 2 2 8 3 2" xfId="49135" xr:uid="{00000000-0005-0000-0000-0000EFBF0000}"/>
    <cellStyle name="解释性文本 2 2 9" xfId="49136" xr:uid="{00000000-0005-0000-0000-0000F0BF0000}"/>
    <cellStyle name="解释性文本 2 2 9 2" xfId="49137" xr:uid="{00000000-0005-0000-0000-0000F1BF0000}"/>
    <cellStyle name="解释性文本 2 2 9 2 2" xfId="49138" xr:uid="{00000000-0005-0000-0000-0000F2BF0000}"/>
    <cellStyle name="解释性文本 2 2 9 2 2 2" xfId="49139" xr:uid="{00000000-0005-0000-0000-0000F3BF0000}"/>
    <cellStyle name="解释性文本 2 2 9 3" xfId="49140" xr:uid="{00000000-0005-0000-0000-0000F4BF0000}"/>
    <cellStyle name="解释性文本 2 2 9 3 2" xfId="49141" xr:uid="{00000000-0005-0000-0000-0000F5BF0000}"/>
    <cellStyle name="解释性文本 2 3" xfId="49142" xr:uid="{00000000-0005-0000-0000-0000F6BF0000}"/>
    <cellStyle name="解释性文本 2 3 2" xfId="49143" xr:uid="{00000000-0005-0000-0000-0000F7BF0000}"/>
    <cellStyle name="解释性文本 2 3 2 2" xfId="49144" xr:uid="{00000000-0005-0000-0000-0000F8BF0000}"/>
    <cellStyle name="解释性文本 2 3 2 2 2" xfId="49145" xr:uid="{00000000-0005-0000-0000-0000F9BF0000}"/>
    <cellStyle name="解释性文本 2 3 2 2 2 2" xfId="49146" xr:uid="{00000000-0005-0000-0000-0000FABF0000}"/>
    <cellStyle name="解释性文本 2 3 2 2 2 3" xfId="49147" xr:uid="{00000000-0005-0000-0000-0000FBBF0000}"/>
    <cellStyle name="解释性文本 2 3 2 2 2 3 2" xfId="49148" xr:uid="{00000000-0005-0000-0000-0000FCBF0000}"/>
    <cellStyle name="解释性文本 2 3 2 2 2 3 2 2" xfId="49149" xr:uid="{00000000-0005-0000-0000-0000FDBF0000}"/>
    <cellStyle name="解释性文本 2 3 2 2 2 4" xfId="49150" xr:uid="{00000000-0005-0000-0000-0000FEBF0000}"/>
    <cellStyle name="解释性文本 2 3 2 2 2 4 2" xfId="49151" xr:uid="{00000000-0005-0000-0000-0000FFBF0000}"/>
    <cellStyle name="解释性文本 2 3 2 2 3" xfId="49152" xr:uid="{00000000-0005-0000-0000-000000C00000}"/>
    <cellStyle name="解释性文本 2 3 2 2 3 2" xfId="49153" xr:uid="{00000000-0005-0000-0000-000001C00000}"/>
    <cellStyle name="解释性文本 2 3 2 2 3 2 2" xfId="49154" xr:uid="{00000000-0005-0000-0000-000002C00000}"/>
    <cellStyle name="解释性文本 2 3 2 2 3 2 2 2" xfId="49155" xr:uid="{00000000-0005-0000-0000-000003C00000}"/>
    <cellStyle name="解释性文本 2 3 2 2 3 3" xfId="49156" xr:uid="{00000000-0005-0000-0000-000004C00000}"/>
    <cellStyle name="解释性文本 2 3 2 2 3 3 2" xfId="49157" xr:uid="{00000000-0005-0000-0000-000005C00000}"/>
    <cellStyle name="解释性文本 2 3 2 2 4" xfId="49158" xr:uid="{00000000-0005-0000-0000-000006C00000}"/>
    <cellStyle name="解释性文本 2 3 2 2 5" xfId="49159" xr:uid="{00000000-0005-0000-0000-000007C00000}"/>
    <cellStyle name="解释性文本 2 3 2 2 6" xfId="49160" xr:uid="{00000000-0005-0000-0000-000008C00000}"/>
    <cellStyle name="解释性文本 2 3 2 3" xfId="49161" xr:uid="{00000000-0005-0000-0000-000009C00000}"/>
    <cellStyle name="解释性文本 2 3 2 3 2" xfId="49162" xr:uid="{00000000-0005-0000-0000-00000AC00000}"/>
    <cellStyle name="解释性文本 2 3 2 3 3" xfId="49163" xr:uid="{00000000-0005-0000-0000-00000BC00000}"/>
    <cellStyle name="解释性文本 2 3 2 3 3 2" xfId="49164" xr:uid="{00000000-0005-0000-0000-00000CC00000}"/>
    <cellStyle name="解释性文本 2 3 2 3 3 2 2" xfId="49165" xr:uid="{00000000-0005-0000-0000-00000DC00000}"/>
    <cellStyle name="解释性文本 2 3 2 3 4" xfId="49166" xr:uid="{00000000-0005-0000-0000-00000EC00000}"/>
    <cellStyle name="解释性文本 2 3 2 3 4 2" xfId="49167" xr:uid="{00000000-0005-0000-0000-00000FC00000}"/>
    <cellStyle name="解释性文本 2 3 2 4" xfId="49168" xr:uid="{00000000-0005-0000-0000-000010C00000}"/>
    <cellStyle name="解释性文本 2 3 2 4 2" xfId="49169" xr:uid="{00000000-0005-0000-0000-000011C00000}"/>
    <cellStyle name="解释性文本 2 3 2 4 2 2" xfId="49170" xr:uid="{00000000-0005-0000-0000-000012C00000}"/>
    <cellStyle name="解释性文本 2 3 2 4 2 2 2" xfId="49171" xr:uid="{00000000-0005-0000-0000-000013C00000}"/>
    <cellStyle name="解释性文本 2 3 2 4 3" xfId="49172" xr:uid="{00000000-0005-0000-0000-000014C00000}"/>
    <cellStyle name="解释性文本 2 3 2 4 3 2" xfId="49173" xr:uid="{00000000-0005-0000-0000-000015C00000}"/>
    <cellStyle name="解释性文本 2 3 2 5" xfId="49174" xr:uid="{00000000-0005-0000-0000-000016C00000}"/>
    <cellStyle name="解释性文本 2 3 2 6" xfId="49175" xr:uid="{00000000-0005-0000-0000-000017C00000}"/>
    <cellStyle name="解释性文本 2 3 2 7" xfId="49176" xr:uid="{00000000-0005-0000-0000-000018C00000}"/>
    <cellStyle name="解释性文本 2 3 3" xfId="49177" xr:uid="{00000000-0005-0000-0000-000019C00000}"/>
    <cellStyle name="解释性文本 2 3 3 2" xfId="49178" xr:uid="{00000000-0005-0000-0000-00001AC00000}"/>
    <cellStyle name="解释性文本 2 3 3 2 2" xfId="49179" xr:uid="{00000000-0005-0000-0000-00001BC00000}"/>
    <cellStyle name="解释性文本 2 3 3 2 3" xfId="49180" xr:uid="{00000000-0005-0000-0000-00001CC00000}"/>
    <cellStyle name="解释性文本 2 3 3 2 3 2" xfId="49181" xr:uid="{00000000-0005-0000-0000-00001DC00000}"/>
    <cellStyle name="解释性文本 2 3 3 2 3 2 2" xfId="49182" xr:uid="{00000000-0005-0000-0000-00001EC00000}"/>
    <cellStyle name="解释性文本 2 3 3 2 4" xfId="49183" xr:uid="{00000000-0005-0000-0000-00001FC00000}"/>
    <cellStyle name="解释性文本 2 3 3 2 4 2" xfId="49184" xr:uid="{00000000-0005-0000-0000-000020C00000}"/>
    <cellStyle name="解释性文本 2 3 3 3" xfId="49185" xr:uid="{00000000-0005-0000-0000-000021C00000}"/>
    <cellStyle name="解释性文本 2 3 3 3 2" xfId="49186" xr:uid="{00000000-0005-0000-0000-000022C00000}"/>
    <cellStyle name="解释性文本 2 3 3 3 2 2" xfId="49187" xr:uid="{00000000-0005-0000-0000-000023C00000}"/>
    <cellStyle name="解释性文本 2 3 3 3 2 2 2" xfId="49188" xr:uid="{00000000-0005-0000-0000-000024C00000}"/>
    <cellStyle name="解释性文本 2 3 3 3 3" xfId="49189" xr:uid="{00000000-0005-0000-0000-000025C00000}"/>
    <cellStyle name="解释性文本 2 3 3 3 3 2" xfId="49190" xr:uid="{00000000-0005-0000-0000-000026C00000}"/>
    <cellStyle name="解释性文本 2 3 3 4" xfId="49191" xr:uid="{00000000-0005-0000-0000-000027C00000}"/>
    <cellStyle name="解释性文本 2 3 3 5" xfId="49192" xr:uid="{00000000-0005-0000-0000-000028C00000}"/>
    <cellStyle name="解释性文本 2 3 3 6" xfId="49193" xr:uid="{00000000-0005-0000-0000-000029C00000}"/>
    <cellStyle name="解释性文本 2 3 4" xfId="49194" xr:uid="{00000000-0005-0000-0000-00002AC00000}"/>
    <cellStyle name="解释性文本 2 3 4 2" xfId="49195" xr:uid="{00000000-0005-0000-0000-00002BC00000}"/>
    <cellStyle name="解释性文本 2 3 4 2 2" xfId="49196" xr:uid="{00000000-0005-0000-0000-00002CC00000}"/>
    <cellStyle name="解释性文本 2 3 4 2 3" xfId="49197" xr:uid="{00000000-0005-0000-0000-00002DC00000}"/>
    <cellStyle name="解释性文本 2 3 4 2 3 2" xfId="49198" xr:uid="{00000000-0005-0000-0000-00002EC00000}"/>
    <cellStyle name="解释性文本 2 3 4 2 3 2 2" xfId="49199" xr:uid="{00000000-0005-0000-0000-00002FC00000}"/>
    <cellStyle name="解释性文本 2 3 4 2 4" xfId="49200" xr:uid="{00000000-0005-0000-0000-000030C00000}"/>
    <cellStyle name="解释性文本 2 3 4 2 4 2" xfId="49201" xr:uid="{00000000-0005-0000-0000-000031C00000}"/>
    <cellStyle name="解释性文本 2 3 4 3" xfId="49202" xr:uid="{00000000-0005-0000-0000-000032C00000}"/>
    <cellStyle name="解释性文本 2 3 4 4" xfId="49203" xr:uid="{00000000-0005-0000-0000-000033C00000}"/>
    <cellStyle name="解释性文本 2 3 4 5" xfId="49204" xr:uid="{00000000-0005-0000-0000-000034C00000}"/>
    <cellStyle name="解释性文本 2 3 4 6" xfId="49205" xr:uid="{00000000-0005-0000-0000-000035C00000}"/>
    <cellStyle name="解释性文本 2 3 5" xfId="49206" xr:uid="{00000000-0005-0000-0000-000036C00000}"/>
    <cellStyle name="解释性文本 2 3 5 2" xfId="49207" xr:uid="{00000000-0005-0000-0000-000037C00000}"/>
    <cellStyle name="解释性文本 2 3 5 2 2" xfId="49208" xr:uid="{00000000-0005-0000-0000-000038C00000}"/>
    <cellStyle name="解释性文本 2 3 5 2 2 2" xfId="49209" xr:uid="{00000000-0005-0000-0000-000039C00000}"/>
    <cellStyle name="解释性文本 2 3 5 2 2 2 2" xfId="49210" xr:uid="{00000000-0005-0000-0000-00003AC00000}"/>
    <cellStyle name="解释性文本 2 3 5 2 3" xfId="49211" xr:uid="{00000000-0005-0000-0000-00003BC00000}"/>
    <cellStyle name="解释性文本 2 3 5 2 3 2" xfId="49212" xr:uid="{00000000-0005-0000-0000-00003CC00000}"/>
    <cellStyle name="解释性文本 2 3 5 3" xfId="49213" xr:uid="{00000000-0005-0000-0000-00003DC00000}"/>
    <cellStyle name="解释性文本 2 3 5 3 2" xfId="49214" xr:uid="{00000000-0005-0000-0000-00003EC00000}"/>
    <cellStyle name="解释性文本 2 3 5 3 2 2" xfId="49215" xr:uid="{00000000-0005-0000-0000-00003FC00000}"/>
    <cellStyle name="解释性文本 2 3 5 4" xfId="49216" xr:uid="{00000000-0005-0000-0000-000040C00000}"/>
    <cellStyle name="解释性文本 2 3 5 4 2" xfId="49217" xr:uid="{00000000-0005-0000-0000-000041C00000}"/>
    <cellStyle name="解释性文本 2 3 6" xfId="49218" xr:uid="{00000000-0005-0000-0000-000042C00000}"/>
    <cellStyle name="解释性文本 2 3 6 2" xfId="49219" xr:uid="{00000000-0005-0000-0000-000043C00000}"/>
    <cellStyle name="解释性文本 2 3 6 2 2" xfId="49220" xr:uid="{00000000-0005-0000-0000-000044C00000}"/>
    <cellStyle name="解释性文本 2 3 6 2 2 2" xfId="49221" xr:uid="{00000000-0005-0000-0000-000045C00000}"/>
    <cellStyle name="解释性文本 2 3 6 3" xfId="49222" xr:uid="{00000000-0005-0000-0000-000046C00000}"/>
    <cellStyle name="解释性文本 2 3 6 3 2" xfId="49223" xr:uid="{00000000-0005-0000-0000-000047C00000}"/>
    <cellStyle name="解释性文本 2 3 7" xfId="49224" xr:uid="{00000000-0005-0000-0000-000048C00000}"/>
    <cellStyle name="解释性文本 2 3 7 2" xfId="49225" xr:uid="{00000000-0005-0000-0000-000049C00000}"/>
    <cellStyle name="解释性文本 2 3 7 2 2" xfId="49226" xr:uid="{00000000-0005-0000-0000-00004AC00000}"/>
    <cellStyle name="解释性文本 2 3 7 2 2 2" xfId="49227" xr:uid="{00000000-0005-0000-0000-00004BC00000}"/>
    <cellStyle name="解释性文本 2 3 7 3" xfId="49228" xr:uid="{00000000-0005-0000-0000-00004CC00000}"/>
    <cellStyle name="解释性文本 2 3 7 3 2" xfId="49229" xr:uid="{00000000-0005-0000-0000-00004DC00000}"/>
    <cellStyle name="解释性文本 2 3 8" xfId="49230" xr:uid="{00000000-0005-0000-0000-00004EC00000}"/>
    <cellStyle name="解释性文本 2 3 9" xfId="49231" xr:uid="{00000000-0005-0000-0000-00004FC00000}"/>
    <cellStyle name="解释性文本 2 4" xfId="49232" xr:uid="{00000000-0005-0000-0000-000050C00000}"/>
    <cellStyle name="解释性文本 2 4 2" xfId="49233" xr:uid="{00000000-0005-0000-0000-000051C00000}"/>
    <cellStyle name="解释性文本 2 4 2 2" xfId="49234" xr:uid="{00000000-0005-0000-0000-000052C00000}"/>
    <cellStyle name="解释性文本 2 4 2 3" xfId="49235" xr:uid="{00000000-0005-0000-0000-000053C00000}"/>
    <cellStyle name="解释性文本 2 4 2 3 2" xfId="49236" xr:uid="{00000000-0005-0000-0000-000054C00000}"/>
    <cellStyle name="解释性文本 2 4 2 3 2 2" xfId="49237" xr:uid="{00000000-0005-0000-0000-000055C00000}"/>
    <cellStyle name="解释性文本 2 4 2 4" xfId="49238" xr:uid="{00000000-0005-0000-0000-000056C00000}"/>
    <cellStyle name="解释性文本 2 4 2 4 2" xfId="49239" xr:uid="{00000000-0005-0000-0000-000057C00000}"/>
    <cellStyle name="解释性文本 2 4 3" xfId="49240" xr:uid="{00000000-0005-0000-0000-000058C00000}"/>
    <cellStyle name="解释性文本 2 4 3 2" xfId="49241" xr:uid="{00000000-0005-0000-0000-000059C00000}"/>
    <cellStyle name="解释性文本 2 4 3 2 2" xfId="49242" xr:uid="{00000000-0005-0000-0000-00005AC00000}"/>
    <cellStyle name="解释性文本 2 4 3 2 2 2" xfId="49243" xr:uid="{00000000-0005-0000-0000-00005BC00000}"/>
    <cellStyle name="解释性文本 2 4 3 3" xfId="49244" xr:uid="{00000000-0005-0000-0000-00005CC00000}"/>
    <cellStyle name="解释性文本 2 4 3 3 2" xfId="49245" xr:uid="{00000000-0005-0000-0000-00005DC00000}"/>
    <cellStyle name="解释性文本 2 4 4" xfId="49246" xr:uid="{00000000-0005-0000-0000-00005EC00000}"/>
    <cellStyle name="解释性文本 2 4 5" xfId="49247" xr:uid="{00000000-0005-0000-0000-00005FC00000}"/>
    <cellStyle name="解释性文本 2 4 6" xfId="49248" xr:uid="{00000000-0005-0000-0000-000060C00000}"/>
    <cellStyle name="解释性文本 2 5" xfId="49249" xr:uid="{00000000-0005-0000-0000-000061C00000}"/>
    <cellStyle name="解释性文本 2 5 2" xfId="49250" xr:uid="{00000000-0005-0000-0000-000062C00000}"/>
    <cellStyle name="解释性文本 2 5 2 2" xfId="49251" xr:uid="{00000000-0005-0000-0000-000063C00000}"/>
    <cellStyle name="解释性文本 2 5 2 3" xfId="49252" xr:uid="{00000000-0005-0000-0000-000064C00000}"/>
    <cellStyle name="解释性文本 2 5 2 3 2" xfId="49253" xr:uid="{00000000-0005-0000-0000-000065C00000}"/>
    <cellStyle name="解释性文本 2 5 2 3 2 2" xfId="49254" xr:uid="{00000000-0005-0000-0000-000066C00000}"/>
    <cellStyle name="解释性文本 2 5 2 4" xfId="49255" xr:uid="{00000000-0005-0000-0000-000067C00000}"/>
    <cellStyle name="解释性文本 2 5 2 4 2" xfId="49256" xr:uid="{00000000-0005-0000-0000-000068C00000}"/>
    <cellStyle name="解释性文本 2 5 3" xfId="49257" xr:uid="{00000000-0005-0000-0000-000069C00000}"/>
    <cellStyle name="解释性文本 2 5 4" xfId="49258" xr:uid="{00000000-0005-0000-0000-00006AC00000}"/>
    <cellStyle name="解释性文本 2 5 5" xfId="49259" xr:uid="{00000000-0005-0000-0000-00006BC00000}"/>
    <cellStyle name="解释性文本 2 5 6" xfId="49260" xr:uid="{00000000-0005-0000-0000-00006CC00000}"/>
    <cellStyle name="解释性文本 2 6" xfId="49261" xr:uid="{00000000-0005-0000-0000-00006DC00000}"/>
    <cellStyle name="解释性文本 2 6 2" xfId="49262" xr:uid="{00000000-0005-0000-0000-00006EC00000}"/>
    <cellStyle name="解释性文本 2 6 2 2" xfId="49263" xr:uid="{00000000-0005-0000-0000-00006FC00000}"/>
    <cellStyle name="解释性文本 2 6 2 2 2" xfId="49264" xr:uid="{00000000-0005-0000-0000-000070C00000}"/>
    <cellStyle name="解释性文本 2 6 2 2 2 2" xfId="49265" xr:uid="{00000000-0005-0000-0000-000071C00000}"/>
    <cellStyle name="解释性文本 2 6 2 3" xfId="49266" xr:uid="{00000000-0005-0000-0000-000072C00000}"/>
    <cellStyle name="解释性文本 2 6 2 3 2" xfId="49267" xr:uid="{00000000-0005-0000-0000-000073C00000}"/>
    <cellStyle name="解释性文本 2 6 3" xfId="49268" xr:uid="{00000000-0005-0000-0000-000074C00000}"/>
    <cellStyle name="解释性文本 2 6 3 2" xfId="49269" xr:uid="{00000000-0005-0000-0000-000075C00000}"/>
    <cellStyle name="解释性文本 2 6 3 2 2" xfId="49270" xr:uid="{00000000-0005-0000-0000-000076C00000}"/>
    <cellStyle name="解释性文本 2 6 4" xfId="49271" xr:uid="{00000000-0005-0000-0000-000077C00000}"/>
    <cellStyle name="解释性文本 2 6 4 2" xfId="49272" xr:uid="{00000000-0005-0000-0000-000078C00000}"/>
    <cellStyle name="解释性文本 2 7" xfId="49273" xr:uid="{00000000-0005-0000-0000-000079C00000}"/>
    <cellStyle name="解释性文本 2 7 2" xfId="49274" xr:uid="{00000000-0005-0000-0000-00007AC00000}"/>
    <cellStyle name="解释性文本 2 7 2 2" xfId="49275" xr:uid="{00000000-0005-0000-0000-00007BC00000}"/>
    <cellStyle name="解释性文本 2 7 2 2 2" xfId="49276" xr:uid="{00000000-0005-0000-0000-00007CC00000}"/>
    <cellStyle name="解释性文本 2 7 2 2 2 2" xfId="49277" xr:uid="{00000000-0005-0000-0000-00007DC00000}"/>
    <cellStyle name="解释性文本 2 7 2 3" xfId="49278" xr:uid="{00000000-0005-0000-0000-00007EC00000}"/>
    <cellStyle name="解释性文本 2 7 2 3 2" xfId="49279" xr:uid="{00000000-0005-0000-0000-00007FC00000}"/>
    <cellStyle name="解释性文本 2 7 3" xfId="49280" xr:uid="{00000000-0005-0000-0000-000080C00000}"/>
    <cellStyle name="解释性文本 2 7 3 2" xfId="49281" xr:uid="{00000000-0005-0000-0000-000081C00000}"/>
    <cellStyle name="解释性文本 2 7 3 2 2" xfId="49282" xr:uid="{00000000-0005-0000-0000-000082C00000}"/>
    <cellStyle name="解释性文本 2 7 4" xfId="49283" xr:uid="{00000000-0005-0000-0000-000083C00000}"/>
    <cellStyle name="解释性文本 2 7 4 2" xfId="49284" xr:uid="{00000000-0005-0000-0000-000084C00000}"/>
    <cellStyle name="解释性文本 2 8" xfId="49285" xr:uid="{00000000-0005-0000-0000-000085C00000}"/>
    <cellStyle name="解释性文本 2 8 2" xfId="49286" xr:uid="{00000000-0005-0000-0000-000086C00000}"/>
    <cellStyle name="解释性文本 2 8 2 2" xfId="49287" xr:uid="{00000000-0005-0000-0000-000087C00000}"/>
    <cellStyle name="解释性文本 2 8 2 2 2" xfId="49288" xr:uid="{00000000-0005-0000-0000-000088C00000}"/>
    <cellStyle name="解释性文本 2 8 2 2 2 2" xfId="49289" xr:uid="{00000000-0005-0000-0000-000089C00000}"/>
    <cellStyle name="解释性文本 2 8 2 3" xfId="49290" xr:uid="{00000000-0005-0000-0000-00008AC00000}"/>
    <cellStyle name="解释性文本 2 8 2 3 2" xfId="49291" xr:uid="{00000000-0005-0000-0000-00008BC00000}"/>
    <cellStyle name="解释性文本 2 8 3" xfId="49292" xr:uid="{00000000-0005-0000-0000-00008CC00000}"/>
    <cellStyle name="解释性文本 2 8 3 2" xfId="49293" xr:uid="{00000000-0005-0000-0000-00008DC00000}"/>
    <cellStyle name="解释性文本 2 8 3 2 2" xfId="49294" xr:uid="{00000000-0005-0000-0000-00008EC00000}"/>
    <cellStyle name="解释性文本 2 8 4" xfId="49295" xr:uid="{00000000-0005-0000-0000-00008FC00000}"/>
    <cellStyle name="解释性文本 2 8 4 2" xfId="49296" xr:uid="{00000000-0005-0000-0000-000090C00000}"/>
    <cellStyle name="解释性文本 2 9" xfId="49297" xr:uid="{00000000-0005-0000-0000-000091C00000}"/>
    <cellStyle name="解释性文本 2 9 2" xfId="49298" xr:uid="{00000000-0005-0000-0000-000092C00000}"/>
    <cellStyle name="解释性文本 2 9 2 2" xfId="49299" xr:uid="{00000000-0005-0000-0000-000093C00000}"/>
    <cellStyle name="解释性文本 2 9 2 2 2" xfId="49300" xr:uid="{00000000-0005-0000-0000-000094C00000}"/>
    <cellStyle name="解释性文本 2 9 3" xfId="49301" xr:uid="{00000000-0005-0000-0000-000095C00000}"/>
    <cellStyle name="解释性文本 2 9 3 2" xfId="49302" xr:uid="{00000000-0005-0000-0000-000096C00000}"/>
    <cellStyle name="解释性文本 3" xfId="49303" xr:uid="{00000000-0005-0000-0000-000097C00000}"/>
    <cellStyle name="解释性文本 3 2" xfId="49304" xr:uid="{00000000-0005-0000-0000-000098C00000}"/>
    <cellStyle name="解释性文本 3 2 2" xfId="49305" xr:uid="{00000000-0005-0000-0000-000099C00000}"/>
    <cellStyle name="解释性文本 3 2 2 2" xfId="49306" xr:uid="{00000000-0005-0000-0000-00009AC00000}"/>
    <cellStyle name="解释性文本 3 2 2 2 2" xfId="49307" xr:uid="{00000000-0005-0000-0000-00009BC00000}"/>
    <cellStyle name="解释性文本 3 2 2 2 3" xfId="49308" xr:uid="{00000000-0005-0000-0000-00009CC00000}"/>
    <cellStyle name="解释性文本 3 2 2 2 3 2" xfId="49309" xr:uid="{00000000-0005-0000-0000-00009DC00000}"/>
    <cellStyle name="解释性文本 3 2 2 2 3 2 2" xfId="49310" xr:uid="{00000000-0005-0000-0000-00009EC00000}"/>
    <cellStyle name="解释性文本 3 2 2 2 4" xfId="49311" xr:uid="{00000000-0005-0000-0000-00009FC00000}"/>
    <cellStyle name="解释性文本 3 2 2 2 4 2" xfId="49312" xr:uid="{00000000-0005-0000-0000-0000A0C00000}"/>
    <cellStyle name="解释性文本 3 2 2 3" xfId="49313" xr:uid="{00000000-0005-0000-0000-0000A1C00000}"/>
    <cellStyle name="解释性文本 3 2 2 3 2" xfId="49314" xr:uid="{00000000-0005-0000-0000-0000A2C00000}"/>
    <cellStyle name="解释性文本 3 2 2 3 2 2" xfId="49315" xr:uid="{00000000-0005-0000-0000-0000A3C00000}"/>
    <cellStyle name="解释性文本 3 2 2 3 2 2 2" xfId="49316" xr:uid="{00000000-0005-0000-0000-0000A4C00000}"/>
    <cellStyle name="解释性文本 3 2 2 3 3" xfId="49317" xr:uid="{00000000-0005-0000-0000-0000A5C00000}"/>
    <cellStyle name="解释性文本 3 2 2 3 3 2" xfId="49318" xr:uid="{00000000-0005-0000-0000-0000A6C00000}"/>
    <cellStyle name="解释性文本 3 2 2 4" xfId="49319" xr:uid="{00000000-0005-0000-0000-0000A7C00000}"/>
    <cellStyle name="解释性文本 3 2 2 5" xfId="49320" xr:uid="{00000000-0005-0000-0000-0000A8C00000}"/>
    <cellStyle name="解释性文本 3 2 2 6" xfId="49321" xr:uid="{00000000-0005-0000-0000-0000A9C00000}"/>
    <cellStyle name="解释性文本 3 2 3" xfId="49322" xr:uid="{00000000-0005-0000-0000-0000AAC00000}"/>
    <cellStyle name="解释性文本 3 2 3 2" xfId="49323" xr:uid="{00000000-0005-0000-0000-0000ABC00000}"/>
    <cellStyle name="解释性文本 3 2 3 3" xfId="49324" xr:uid="{00000000-0005-0000-0000-0000ACC00000}"/>
    <cellStyle name="解释性文本 3 2 3 3 2" xfId="49325" xr:uid="{00000000-0005-0000-0000-0000ADC00000}"/>
    <cellStyle name="解释性文本 3 2 3 3 2 2" xfId="49326" xr:uid="{00000000-0005-0000-0000-0000AEC00000}"/>
    <cellStyle name="解释性文本 3 2 3 4" xfId="49327" xr:uid="{00000000-0005-0000-0000-0000AFC00000}"/>
    <cellStyle name="解释性文本 3 2 3 4 2" xfId="49328" xr:uid="{00000000-0005-0000-0000-0000B0C00000}"/>
    <cellStyle name="解释性文本 3 2 4" xfId="49329" xr:uid="{00000000-0005-0000-0000-0000B1C00000}"/>
    <cellStyle name="解释性文本 3 2 4 2" xfId="49330" xr:uid="{00000000-0005-0000-0000-0000B2C00000}"/>
    <cellStyle name="解释性文本 3 2 4 2 2" xfId="49331" xr:uid="{00000000-0005-0000-0000-0000B3C00000}"/>
    <cellStyle name="解释性文本 3 2 4 2 2 2" xfId="49332" xr:uid="{00000000-0005-0000-0000-0000B4C00000}"/>
    <cellStyle name="解释性文本 3 2 4 3" xfId="49333" xr:uid="{00000000-0005-0000-0000-0000B5C00000}"/>
    <cellStyle name="解释性文本 3 2 4 3 2" xfId="49334" xr:uid="{00000000-0005-0000-0000-0000B6C00000}"/>
    <cellStyle name="解释性文本 3 2 5" xfId="49335" xr:uid="{00000000-0005-0000-0000-0000B7C00000}"/>
    <cellStyle name="解释性文本 3 2 6" xfId="49336" xr:uid="{00000000-0005-0000-0000-0000B8C00000}"/>
    <cellStyle name="解释性文本 3 2 7" xfId="49337" xr:uid="{00000000-0005-0000-0000-0000B9C00000}"/>
    <cellStyle name="解释性文本 3 3" xfId="49338" xr:uid="{00000000-0005-0000-0000-0000BAC00000}"/>
    <cellStyle name="解释性文本 3 3 2" xfId="49339" xr:uid="{00000000-0005-0000-0000-0000BBC00000}"/>
    <cellStyle name="解释性文本 3 3 2 2" xfId="49340" xr:uid="{00000000-0005-0000-0000-0000BCC00000}"/>
    <cellStyle name="解释性文本 3 3 2 3" xfId="49341" xr:uid="{00000000-0005-0000-0000-0000BDC00000}"/>
    <cellStyle name="解释性文本 3 3 2 3 2" xfId="49342" xr:uid="{00000000-0005-0000-0000-0000BEC00000}"/>
    <cellStyle name="解释性文本 3 3 2 3 2 2" xfId="49343" xr:uid="{00000000-0005-0000-0000-0000BFC00000}"/>
    <cellStyle name="解释性文本 3 3 2 4" xfId="49344" xr:uid="{00000000-0005-0000-0000-0000C0C00000}"/>
    <cellStyle name="解释性文本 3 3 2 4 2" xfId="49345" xr:uid="{00000000-0005-0000-0000-0000C1C00000}"/>
    <cellStyle name="解释性文本 3 3 3" xfId="49346" xr:uid="{00000000-0005-0000-0000-0000C2C00000}"/>
    <cellStyle name="解释性文本 3 3 3 2" xfId="49347" xr:uid="{00000000-0005-0000-0000-0000C3C00000}"/>
    <cellStyle name="解释性文本 3 3 3 2 2" xfId="49348" xr:uid="{00000000-0005-0000-0000-0000C4C00000}"/>
    <cellStyle name="解释性文本 3 3 3 2 2 2" xfId="49349" xr:uid="{00000000-0005-0000-0000-0000C5C00000}"/>
    <cellStyle name="解释性文本 3 3 3 3" xfId="49350" xr:uid="{00000000-0005-0000-0000-0000C6C00000}"/>
    <cellStyle name="解释性文本 3 3 3 3 2" xfId="49351" xr:uid="{00000000-0005-0000-0000-0000C7C00000}"/>
    <cellStyle name="解释性文本 3 3 4" xfId="49352" xr:uid="{00000000-0005-0000-0000-0000C8C00000}"/>
    <cellStyle name="解释性文本 3 3 5" xfId="49353" xr:uid="{00000000-0005-0000-0000-0000C9C00000}"/>
    <cellStyle name="解释性文本 3 3 6" xfId="49354" xr:uid="{00000000-0005-0000-0000-0000CAC00000}"/>
    <cellStyle name="解释性文本 3 4" xfId="49355" xr:uid="{00000000-0005-0000-0000-0000CBC00000}"/>
    <cellStyle name="解释性文本 3 4 2" xfId="49356" xr:uid="{00000000-0005-0000-0000-0000CCC00000}"/>
    <cellStyle name="解释性文本 3 4 2 2" xfId="49357" xr:uid="{00000000-0005-0000-0000-0000CDC00000}"/>
    <cellStyle name="解释性文本 3 4 2 3" xfId="49358" xr:uid="{00000000-0005-0000-0000-0000CEC00000}"/>
    <cellStyle name="解释性文本 3 4 2 3 2" xfId="49359" xr:uid="{00000000-0005-0000-0000-0000CFC00000}"/>
    <cellStyle name="解释性文本 3 4 2 3 2 2" xfId="49360" xr:uid="{00000000-0005-0000-0000-0000D0C00000}"/>
    <cellStyle name="解释性文本 3 4 2 4" xfId="49361" xr:uid="{00000000-0005-0000-0000-0000D1C00000}"/>
    <cellStyle name="解释性文本 3 4 2 4 2" xfId="49362" xr:uid="{00000000-0005-0000-0000-0000D2C00000}"/>
    <cellStyle name="解释性文本 3 4 3" xfId="49363" xr:uid="{00000000-0005-0000-0000-0000D3C00000}"/>
    <cellStyle name="解释性文本 3 4 4" xfId="49364" xr:uid="{00000000-0005-0000-0000-0000D4C00000}"/>
    <cellStyle name="解释性文本 3 4 5" xfId="49365" xr:uid="{00000000-0005-0000-0000-0000D5C00000}"/>
    <cellStyle name="解释性文本 3 4 6" xfId="49366" xr:uid="{00000000-0005-0000-0000-0000D6C00000}"/>
    <cellStyle name="解释性文本 3 5" xfId="49367" xr:uid="{00000000-0005-0000-0000-0000D7C00000}"/>
    <cellStyle name="解释性文本 3 5 2" xfId="49368" xr:uid="{00000000-0005-0000-0000-0000D8C00000}"/>
    <cellStyle name="解释性文本 3 5 2 2" xfId="49369" xr:uid="{00000000-0005-0000-0000-0000D9C00000}"/>
    <cellStyle name="解释性文本 3 5 2 2 2" xfId="49370" xr:uid="{00000000-0005-0000-0000-0000DAC00000}"/>
    <cellStyle name="解释性文本 3 5 2 2 2 2" xfId="49371" xr:uid="{00000000-0005-0000-0000-0000DBC00000}"/>
    <cellStyle name="解释性文本 3 5 2 3" xfId="49372" xr:uid="{00000000-0005-0000-0000-0000DCC00000}"/>
    <cellStyle name="解释性文本 3 5 2 3 2" xfId="49373" xr:uid="{00000000-0005-0000-0000-0000DDC00000}"/>
    <cellStyle name="解释性文本 3 5 3" xfId="49374" xr:uid="{00000000-0005-0000-0000-0000DEC00000}"/>
    <cellStyle name="解释性文本 3 5 3 2" xfId="49375" xr:uid="{00000000-0005-0000-0000-0000DFC00000}"/>
    <cellStyle name="解释性文本 3 5 3 2 2" xfId="49376" xr:uid="{00000000-0005-0000-0000-0000E0C00000}"/>
    <cellStyle name="解释性文本 3 5 4" xfId="49377" xr:uid="{00000000-0005-0000-0000-0000E1C00000}"/>
    <cellStyle name="解释性文本 3 5 4 2" xfId="49378" xr:uid="{00000000-0005-0000-0000-0000E2C00000}"/>
    <cellStyle name="解释性文本 3 6" xfId="49379" xr:uid="{00000000-0005-0000-0000-0000E3C00000}"/>
    <cellStyle name="解释性文本 3 6 2" xfId="49380" xr:uid="{00000000-0005-0000-0000-0000E4C00000}"/>
    <cellStyle name="解释性文本 3 6 2 2" xfId="49381" xr:uid="{00000000-0005-0000-0000-0000E5C00000}"/>
    <cellStyle name="解释性文本 3 6 2 2 2" xfId="49382" xr:uid="{00000000-0005-0000-0000-0000E6C00000}"/>
    <cellStyle name="解释性文本 3 6 3" xfId="49383" xr:uid="{00000000-0005-0000-0000-0000E7C00000}"/>
    <cellStyle name="解释性文本 3 6 3 2" xfId="49384" xr:uid="{00000000-0005-0000-0000-0000E8C00000}"/>
    <cellStyle name="解释性文本 3 7" xfId="49385" xr:uid="{00000000-0005-0000-0000-0000E9C00000}"/>
    <cellStyle name="解释性文本 3 8" xfId="49386" xr:uid="{00000000-0005-0000-0000-0000EAC00000}"/>
    <cellStyle name="警告文本 2" xfId="49387" xr:uid="{00000000-0005-0000-0000-0000EBC00000}"/>
    <cellStyle name="警告文本 2 10" xfId="49388" xr:uid="{00000000-0005-0000-0000-0000ECC00000}"/>
    <cellStyle name="警告文本 2 11" xfId="49389" xr:uid="{00000000-0005-0000-0000-0000EDC00000}"/>
    <cellStyle name="警告文本 2 2" xfId="49390" xr:uid="{00000000-0005-0000-0000-0000EEC00000}"/>
    <cellStyle name="警告文本 2 2 10" xfId="49391" xr:uid="{00000000-0005-0000-0000-0000EFC00000}"/>
    <cellStyle name="警告文本 2 2 11" xfId="49392" xr:uid="{00000000-0005-0000-0000-0000F0C00000}"/>
    <cellStyle name="警告文本 2 2 2" xfId="49393" xr:uid="{00000000-0005-0000-0000-0000F1C00000}"/>
    <cellStyle name="警告文本 2 2 2 2" xfId="49394" xr:uid="{00000000-0005-0000-0000-0000F2C00000}"/>
    <cellStyle name="警告文本 2 2 2 2 2" xfId="49395" xr:uid="{00000000-0005-0000-0000-0000F3C00000}"/>
    <cellStyle name="警告文本 2 2 2 2 2 2" xfId="49396" xr:uid="{00000000-0005-0000-0000-0000F4C00000}"/>
    <cellStyle name="警告文本 2 2 2 2 2 3" xfId="49397" xr:uid="{00000000-0005-0000-0000-0000F5C00000}"/>
    <cellStyle name="警告文本 2 2 2 2 2 3 2" xfId="49398" xr:uid="{00000000-0005-0000-0000-0000F6C00000}"/>
    <cellStyle name="警告文本 2 2 2 2 2 3 2 2" xfId="49399" xr:uid="{00000000-0005-0000-0000-0000F7C00000}"/>
    <cellStyle name="警告文本 2 2 2 2 2 4" xfId="49400" xr:uid="{00000000-0005-0000-0000-0000F8C00000}"/>
    <cellStyle name="警告文本 2 2 2 2 2 4 2" xfId="49401" xr:uid="{00000000-0005-0000-0000-0000F9C00000}"/>
    <cellStyle name="警告文本 2 2 2 2 3" xfId="49402" xr:uid="{00000000-0005-0000-0000-0000FAC00000}"/>
    <cellStyle name="警告文本 2 2 2 2 3 2" xfId="49403" xr:uid="{00000000-0005-0000-0000-0000FBC00000}"/>
    <cellStyle name="警告文本 2 2 2 2 3 2 2" xfId="49404" xr:uid="{00000000-0005-0000-0000-0000FCC00000}"/>
    <cellStyle name="警告文本 2 2 2 2 3 2 2 2" xfId="49405" xr:uid="{00000000-0005-0000-0000-0000FDC00000}"/>
    <cellStyle name="警告文本 2 2 2 2 3 3" xfId="49406" xr:uid="{00000000-0005-0000-0000-0000FEC00000}"/>
    <cellStyle name="警告文本 2 2 2 2 3 3 2" xfId="49407" xr:uid="{00000000-0005-0000-0000-0000FFC00000}"/>
    <cellStyle name="警告文本 2 2 2 2 4" xfId="49408" xr:uid="{00000000-0005-0000-0000-000000C10000}"/>
    <cellStyle name="警告文本 2 2 2 2 5" xfId="49409" xr:uid="{00000000-0005-0000-0000-000001C10000}"/>
    <cellStyle name="警告文本 2 2 2 2 6" xfId="49410" xr:uid="{00000000-0005-0000-0000-000002C10000}"/>
    <cellStyle name="警告文本 2 2 2 3" xfId="49411" xr:uid="{00000000-0005-0000-0000-000003C10000}"/>
    <cellStyle name="警告文本 2 2 2 3 2" xfId="49412" xr:uid="{00000000-0005-0000-0000-000004C10000}"/>
    <cellStyle name="警告文本 2 2 2 3 3" xfId="49413" xr:uid="{00000000-0005-0000-0000-000005C10000}"/>
    <cellStyle name="警告文本 2 2 2 3 3 2" xfId="49414" xr:uid="{00000000-0005-0000-0000-000006C10000}"/>
    <cellStyle name="警告文本 2 2 2 3 3 2 2" xfId="49415" xr:uid="{00000000-0005-0000-0000-000007C10000}"/>
    <cellStyle name="警告文本 2 2 2 3 4" xfId="49416" xr:uid="{00000000-0005-0000-0000-000008C10000}"/>
    <cellStyle name="警告文本 2 2 2 3 4 2" xfId="49417" xr:uid="{00000000-0005-0000-0000-000009C10000}"/>
    <cellStyle name="警告文本 2 2 2 4" xfId="49418" xr:uid="{00000000-0005-0000-0000-00000AC10000}"/>
    <cellStyle name="警告文本 2 2 2 4 2" xfId="49419" xr:uid="{00000000-0005-0000-0000-00000BC10000}"/>
    <cellStyle name="警告文本 2 2 2 4 2 2" xfId="49420" xr:uid="{00000000-0005-0000-0000-00000CC10000}"/>
    <cellStyle name="警告文本 2 2 2 4 2 2 2" xfId="49421" xr:uid="{00000000-0005-0000-0000-00000DC10000}"/>
    <cellStyle name="警告文本 2 2 2 4 3" xfId="49422" xr:uid="{00000000-0005-0000-0000-00000EC10000}"/>
    <cellStyle name="警告文本 2 2 2 4 3 2" xfId="49423" xr:uid="{00000000-0005-0000-0000-00000FC10000}"/>
    <cellStyle name="警告文本 2 2 2 5" xfId="49424" xr:uid="{00000000-0005-0000-0000-000010C10000}"/>
    <cellStyle name="警告文本 2 2 2 6" xfId="49425" xr:uid="{00000000-0005-0000-0000-000011C10000}"/>
    <cellStyle name="警告文本 2 2 2 7" xfId="49426" xr:uid="{00000000-0005-0000-0000-000012C10000}"/>
    <cellStyle name="警告文本 2 2 3" xfId="49427" xr:uid="{00000000-0005-0000-0000-000013C10000}"/>
    <cellStyle name="警告文本 2 2 3 2" xfId="49428" xr:uid="{00000000-0005-0000-0000-000014C10000}"/>
    <cellStyle name="警告文本 2 2 3 2 2" xfId="49429" xr:uid="{00000000-0005-0000-0000-000015C10000}"/>
    <cellStyle name="警告文本 2 2 3 2 3" xfId="49430" xr:uid="{00000000-0005-0000-0000-000016C10000}"/>
    <cellStyle name="警告文本 2 2 3 2 3 2" xfId="49431" xr:uid="{00000000-0005-0000-0000-000017C10000}"/>
    <cellStyle name="警告文本 2 2 3 2 3 2 2" xfId="49432" xr:uid="{00000000-0005-0000-0000-000018C10000}"/>
    <cellStyle name="警告文本 2 2 3 2 4" xfId="49433" xr:uid="{00000000-0005-0000-0000-000019C10000}"/>
    <cellStyle name="警告文本 2 2 3 2 4 2" xfId="49434" xr:uid="{00000000-0005-0000-0000-00001AC10000}"/>
    <cellStyle name="警告文本 2 2 3 3" xfId="49435" xr:uid="{00000000-0005-0000-0000-00001BC10000}"/>
    <cellStyle name="警告文本 2 2 3 3 2" xfId="49436" xr:uid="{00000000-0005-0000-0000-00001CC10000}"/>
    <cellStyle name="警告文本 2 2 3 3 2 2" xfId="49437" xr:uid="{00000000-0005-0000-0000-00001DC10000}"/>
    <cellStyle name="警告文本 2 2 3 3 2 2 2" xfId="49438" xr:uid="{00000000-0005-0000-0000-00001EC10000}"/>
    <cellStyle name="警告文本 2 2 3 3 3" xfId="49439" xr:uid="{00000000-0005-0000-0000-00001FC10000}"/>
    <cellStyle name="警告文本 2 2 3 3 3 2" xfId="49440" xr:uid="{00000000-0005-0000-0000-000020C10000}"/>
    <cellStyle name="警告文本 2 2 3 4" xfId="49441" xr:uid="{00000000-0005-0000-0000-000021C10000}"/>
    <cellStyle name="警告文本 2 2 3 5" xfId="49442" xr:uid="{00000000-0005-0000-0000-000022C10000}"/>
    <cellStyle name="警告文本 2 2 3 6" xfId="49443" xr:uid="{00000000-0005-0000-0000-000023C10000}"/>
    <cellStyle name="警告文本 2 2 4" xfId="49444" xr:uid="{00000000-0005-0000-0000-000024C10000}"/>
    <cellStyle name="警告文本 2 2 4 2" xfId="49445" xr:uid="{00000000-0005-0000-0000-000025C10000}"/>
    <cellStyle name="警告文本 2 2 4 2 2" xfId="49446" xr:uid="{00000000-0005-0000-0000-000026C10000}"/>
    <cellStyle name="警告文本 2 2 4 2 3" xfId="49447" xr:uid="{00000000-0005-0000-0000-000027C10000}"/>
    <cellStyle name="警告文本 2 2 4 2 3 2" xfId="49448" xr:uid="{00000000-0005-0000-0000-000028C10000}"/>
    <cellStyle name="警告文本 2 2 4 2 3 2 2" xfId="49449" xr:uid="{00000000-0005-0000-0000-000029C10000}"/>
    <cellStyle name="警告文本 2 2 4 2 4" xfId="49450" xr:uid="{00000000-0005-0000-0000-00002AC10000}"/>
    <cellStyle name="警告文本 2 2 4 2 4 2" xfId="49451" xr:uid="{00000000-0005-0000-0000-00002BC10000}"/>
    <cellStyle name="警告文本 2 2 4 3" xfId="49452" xr:uid="{00000000-0005-0000-0000-00002CC10000}"/>
    <cellStyle name="警告文本 2 2 4 4" xfId="49453" xr:uid="{00000000-0005-0000-0000-00002DC10000}"/>
    <cellStyle name="警告文本 2 2 4 5" xfId="49454" xr:uid="{00000000-0005-0000-0000-00002EC10000}"/>
    <cellStyle name="警告文本 2 2 4 6" xfId="49455" xr:uid="{00000000-0005-0000-0000-00002FC10000}"/>
    <cellStyle name="警告文本 2 2 5" xfId="49456" xr:uid="{00000000-0005-0000-0000-000030C10000}"/>
    <cellStyle name="警告文本 2 2 5 2" xfId="49457" xr:uid="{00000000-0005-0000-0000-000031C10000}"/>
    <cellStyle name="警告文本 2 2 5 2 2" xfId="49458" xr:uid="{00000000-0005-0000-0000-000032C10000}"/>
    <cellStyle name="警告文本 2 2 5 2 2 2" xfId="49459" xr:uid="{00000000-0005-0000-0000-000033C10000}"/>
    <cellStyle name="警告文本 2 2 5 2 2 2 2" xfId="49460" xr:uid="{00000000-0005-0000-0000-000034C10000}"/>
    <cellStyle name="警告文本 2 2 5 2 3" xfId="49461" xr:uid="{00000000-0005-0000-0000-000035C10000}"/>
    <cellStyle name="警告文本 2 2 5 2 3 2" xfId="49462" xr:uid="{00000000-0005-0000-0000-000036C10000}"/>
    <cellStyle name="警告文本 2 2 5 3" xfId="49463" xr:uid="{00000000-0005-0000-0000-000037C10000}"/>
    <cellStyle name="警告文本 2 2 5 3 2" xfId="49464" xr:uid="{00000000-0005-0000-0000-000038C10000}"/>
    <cellStyle name="警告文本 2 2 5 3 2 2" xfId="49465" xr:uid="{00000000-0005-0000-0000-000039C10000}"/>
    <cellStyle name="警告文本 2 2 5 4" xfId="49466" xr:uid="{00000000-0005-0000-0000-00003AC10000}"/>
    <cellStyle name="警告文本 2 2 5 4 2" xfId="49467" xr:uid="{00000000-0005-0000-0000-00003BC10000}"/>
    <cellStyle name="警告文本 2 2 6" xfId="49468" xr:uid="{00000000-0005-0000-0000-00003CC10000}"/>
    <cellStyle name="警告文本 2 2 6 2" xfId="49469" xr:uid="{00000000-0005-0000-0000-00003DC10000}"/>
    <cellStyle name="警告文本 2 2 6 2 2" xfId="49470" xr:uid="{00000000-0005-0000-0000-00003EC10000}"/>
    <cellStyle name="警告文本 2 2 6 2 2 2" xfId="49471" xr:uid="{00000000-0005-0000-0000-00003FC10000}"/>
    <cellStyle name="警告文本 2 2 6 2 2 2 2" xfId="49472" xr:uid="{00000000-0005-0000-0000-000040C10000}"/>
    <cellStyle name="警告文本 2 2 6 2 3" xfId="49473" xr:uid="{00000000-0005-0000-0000-000041C10000}"/>
    <cellStyle name="警告文本 2 2 6 2 3 2" xfId="49474" xr:uid="{00000000-0005-0000-0000-000042C10000}"/>
    <cellStyle name="警告文本 2 2 6 3" xfId="49475" xr:uid="{00000000-0005-0000-0000-000043C10000}"/>
    <cellStyle name="警告文本 2 2 6 3 2" xfId="49476" xr:uid="{00000000-0005-0000-0000-000044C10000}"/>
    <cellStyle name="警告文本 2 2 6 3 2 2" xfId="49477" xr:uid="{00000000-0005-0000-0000-000045C10000}"/>
    <cellStyle name="警告文本 2 2 6 4" xfId="49478" xr:uid="{00000000-0005-0000-0000-000046C10000}"/>
    <cellStyle name="警告文本 2 2 6 4 2" xfId="49479" xr:uid="{00000000-0005-0000-0000-000047C10000}"/>
    <cellStyle name="警告文本 2 2 7" xfId="49480" xr:uid="{00000000-0005-0000-0000-000048C10000}"/>
    <cellStyle name="警告文本 2 2 7 2" xfId="49481" xr:uid="{00000000-0005-0000-0000-000049C10000}"/>
    <cellStyle name="警告文本 2 2 7 2 2" xfId="49482" xr:uid="{00000000-0005-0000-0000-00004AC10000}"/>
    <cellStyle name="警告文本 2 2 7 2 2 2" xfId="49483" xr:uid="{00000000-0005-0000-0000-00004BC10000}"/>
    <cellStyle name="警告文本 2 2 7 2 2 2 2" xfId="49484" xr:uid="{00000000-0005-0000-0000-00004CC10000}"/>
    <cellStyle name="警告文本 2 2 7 2 3" xfId="49485" xr:uid="{00000000-0005-0000-0000-00004DC10000}"/>
    <cellStyle name="警告文本 2 2 7 2 3 2" xfId="49486" xr:uid="{00000000-0005-0000-0000-00004EC10000}"/>
    <cellStyle name="警告文本 2 2 7 3" xfId="49487" xr:uid="{00000000-0005-0000-0000-00004FC10000}"/>
    <cellStyle name="警告文本 2 2 7 3 2" xfId="49488" xr:uid="{00000000-0005-0000-0000-000050C10000}"/>
    <cellStyle name="警告文本 2 2 7 3 2 2" xfId="49489" xr:uid="{00000000-0005-0000-0000-000051C10000}"/>
    <cellStyle name="警告文本 2 2 7 4" xfId="49490" xr:uid="{00000000-0005-0000-0000-000052C10000}"/>
    <cellStyle name="警告文本 2 2 7 4 2" xfId="49491" xr:uid="{00000000-0005-0000-0000-000053C10000}"/>
    <cellStyle name="警告文本 2 2 8" xfId="49492" xr:uid="{00000000-0005-0000-0000-000054C10000}"/>
    <cellStyle name="警告文本 2 2 8 2" xfId="49493" xr:uid="{00000000-0005-0000-0000-000055C10000}"/>
    <cellStyle name="警告文本 2 2 8 2 2" xfId="49494" xr:uid="{00000000-0005-0000-0000-000056C10000}"/>
    <cellStyle name="警告文本 2 2 8 2 2 2" xfId="49495" xr:uid="{00000000-0005-0000-0000-000057C10000}"/>
    <cellStyle name="警告文本 2 2 8 3" xfId="49496" xr:uid="{00000000-0005-0000-0000-000058C10000}"/>
    <cellStyle name="警告文本 2 2 8 3 2" xfId="49497" xr:uid="{00000000-0005-0000-0000-000059C10000}"/>
    <cellStyle name="警告文本 2 2 9" xfId="49498" xr:uid="{00000000-0005-0000-0000-00005AC10000}"/>
    <cellStyle name="警告文本 2 2 9 2" xfId="49499" xr:uid="{00000000-0005-0000-0000-00005BC10000}"/>
    <cellStyle name="警告文本 2 2 9 2 2" xfId="49500" xr:uid="{00000000-0005-0000-0000-00005CC10000}"/>
    <cellStyle name="警告文本 2 2 9 2 2 2" xfId="49501" xr:uid="{00000000-0005-0000-0000-00005DC10000}"/>
    <cellStyle name="警告文本 2 2 9 3" xfId="49502" xr:uid="{00000000-0005-0000-0000-00005EC10000}"/>
    <cellStyle name="警告文本 2 2 9 3 2" xfId="49503" xr:uid="{00000000-0005-0000-0000-00005FC10000}"/>
    <cellStyle name="警告文本 2 3" xfId="49504" xr:uid="{00000000-0005-0000-0000-000060C10000}"/>
    <cellStyle name="警告文本 2 3 2" xfId="49505" xr:uid="{00000000-0005-0000-0000-000061C10000}"/>
    <cellStyle name="警告文本 2 3 2 2" xfId="49506" xr:uid="{00000000-0005-0000-0000-000062C10000}"/>
    <cellStyle name="警告文本 2 3 2 2 2" xfId="49507" xr:uid="{00000000-0005-0000-0000-000063C10000}"/>
    <cellStyle name="警告文本 2 3 2 2 2 2" xfId="49508" xr:uid="{00000000-0005-0000-0000-000064C10000}"/>
    <cellStyle name="警告文本 2 3 2 2 2 3" xfId="49509" xr:uid="{00000000-0005-0000-0000-000065C10000}"/>
    <cellStyle name="警告文本 2 3 2 2 2 3 2" xfId="49510" xr:uid="{00000000-0005-0000-0000-000066C10000}"/>
    <cellStyle name="警告文本 2 3 2 2 2 3 2 2" xfId="49511" xr:uid="{00000000-0005-0000-0000-000067C10000}"/>
    <cellStyle name="警告文本 2 3 2 2 2 4" xfId="49512" xr:uid="{00000000-0005-0000-0000-000068C10000}"/>
    <cellStyle name="警告文本 2 3 2 2 2 4 2" xfId="49513" xr:uid="{00000000-0005-0000-0000-000069C10000}"/>
    <cellStyle name="警告文本 2 3 2 2 3" xfId="49514" xr:uid="{00000000-0005-0000-0000-00006AC10000}"/>
    <cellStyle name="警告文本 2 3 2 2 3 2" xfId="49515" xr:uid="{00000000-0005-0000-0000-00006BC10000}"/>
    <cellStyle name="警告文本 2 3 2 2 3 2 2" xfId="49516" xr:uid="{00000000-0005-0000-0000-00006CC10000}"/>
    <cellStyle name="警告文本 2 3 2 2 3 2 2 2" xfId="49517" xr:uid="{00000000-0005-0000-0000-00006DC10000}"/>
    <cellStyle name="警告文本 2 3 2 2 3 3" xfId="49518" xr:uid="{00000000-0005-0000-0000-00006EC10000}"/>
    <cellStyle name="警告文本 2 3 2 2 3 3 2" xfId="49519" xr:uid="{00000000-0005-0000-0000-00006FC10000}"/>
    <cellStyle name="警告文本 2 3 2 2 4" xfId="49520" xr:uid="{00000000-0005-0000-0000-000070C10000}"/>
    <cellStyle name="警告文本 2 3 2 2 5" xfId="49521" xr:uid="{00000000-0005-0000-0000-000071C10000}"/>
    <cellStyle name="警告文本 2 3 2 2 6" xfId="49522" xr:uid="{00000000-0005-0000-0000-000072C10000}"/>
    <cellStyle name="警告文本 2 3 2 3" xfId="49523" xr:uid="{00000000-0005-0000-0000-000073C10000}"/>
    <cellStyle name="警告文本 2 3 2 3 2" xfId="49524" xr:uid="{00000000-0005-0000-0000-000074C10000}"/>
    <cellStyle name="警告文本 2 3 2 3 3" xfId="49525" xr:uid="{00000000-0005-0000-0000-000075C10000}"/>
    <cellStyle name="警告文本 2 3 2 3 3 2" xfId="49526" xr:uid="{00000000-0005-0000-0000-000076C10000}"/>
    <cellStyle name="警告文本 2 3 2 3 3 2 2" xfId="49527" xr:uid="{00000000-0005-0000-0000-000077C10000}"/>
    <cellStyle name="警告文本 2 3 2 3 4" xfId="49528" xr:uid="{00000000-0005-0000-0000-000078C10000}"/>
    <cellStyle name="警告文本 2 3 2 3 4 2" xfId="49529" xr:uid="{00000000-0005-0000-0000-000079C10000}"/>
    <cellStyle name="警告文本 2 3 2 4" xfId="49530" xr:uid="{00000000-0005-0000-0000-00007AC10000}"/>
    <cellStyle name="警告文本 2 3 2 4 2" xfId="49531" xr:uid="{00000000-0005-0000-0000-00007BC10000}"/>
    <cellStyle name="警告文本 2 3 2 4 2 2" xfId="49532" xr:uid="{00000000-0005-0000-0000-00007CC10000}"/>
    <cellStyle name="警告文本 2 3 2 4 2 2 2" xfId="49533" xr:uid="{00000000-0005-0000-0000-00007DC10000}"/>
    <cellStyle name="警告文本 2 3 2 4 3" xfId="49534" xr:uid="{00000000-0005-0000-0000-00007EC10000}"/>
    <cellStyle name="警告文本 2 3 2 4 3 2" xfId="49535" xr:uid="{00000000-0005-0000-0000-00007FC10000}"/>
    <cellStyle name="警告文本 2 3 2 5" xfId="49536" xr:uid="{00000000-0005-0000-0000-000080C10000}"/>
    <cellStyle name="警告文本 2 3 2 6" xfId="49537" xr:uid="{00000000-0005-0000-0000-000081C10000}"/>
    <cellStyle name="警告文本 2 3 2 7" xfId="49538" xr:uid="{00000000-0005-0000-0000-000082C10000}"/>
    <cellStyle name="警告文本 2 3 3" xfId="49539" xr:uid="{00000000-0005-0000-0000-000083C10000}"/>
    <cellStyle name="警告文本 2 3 3 2" xfId="49540" xr:uid="{00000000-0005-0000-0000-000084C10000}"/>
    <cellStyle name="警告文本 2 3 3 2 2" xfId="49541" xr:uid="{00000000-0005-0000-0000-000085C10000}"/>
    <cellStyle name="警告文本 2 3 3 2 3" xfId="49542" xr:uid="{00000000-0005-0000-0000-000086C10000}"/>
    <cellStyle name="警告文本 2 3 3 2 3 2" xfId="49543" xr:uid="{00000000-0005-0000-0000-000087C10000}"/>
    <cellStyle name="警告文本 2 3 3 2 3 2 2" xfId="49544" xr:uid="{00000000-0005-0000-0000-000088C10000}"/>
    <cellStyle name="警告文本 2 3 3 2 4" xfId="49545" xr:uid="{00000000-0005-0000-0000-000089C10000}"/>
    <cellStyle name="警告文本 2 3 3 2 4 2" xfId="49546" xr:uid="{00000000-0005-0000-0000-00008AC10000}"/>
    <cellStyle name="警告文本 2 3 3 3" xfId="49547" xr:uid="{00000000-0005-0000-0000-00008BC10000}"/>
    <cellStyle name="警告文本 2 3 3 3 2" xfId="49548" xr:uid="{00000000-0005-0000-0000-00008CC10000}"/>
    <cellStyle name="警告文本 2 3 3 3 2 2" xfId="49549" xr:uid="{00000000-0005-0000-0000-00008DC10000}"/>
    <cellStyle name="警告文本 2 3 3 3 2 2 2" xfId="49550" xr:uid="{00000000-0005-0000-0000-00008EC10000}"/>
    <cellStyle name="警告文本 2 3 3 3 3" xfId="49551" xr:uid="{00000000-0005-0000-0000-00008FC10000}"/>
    <cellStyle name="警告文本 2 3 3 3 3 2" xfId="49552" xr:uid="{00000000-0005-0000-0000-000090C10000}"/>
    <cellStyle name="警告文本 2 3 3 4" xfId="49553" xr:uid="{00000000-0005-0000-0000-000091C10000}"/>
    <cellStyle name="警告文本 2 3 3 5" xfId="49554" xr:uid="{00000000-0005-0000-0000-000092C10000}"/>
    <cellStyle name="警告文本 2 3 3 6" xfId="49555" xr:uid="{00000000-0005-0000-0000-000093C10000}"/>
    <cellStyle name="警告文本 2 3 4" xfId="49556" xr:uid="{00000000-0005-0000-0000-000094C10000}"/>
    <cellStyle name="警告文本 2 3 4 2" xfId="49557" xr:uid="{00000000-0005-0000-0000-000095C10000}"/>
    <cellStyle name="警告文本 2 3 4 2 2" xfId="49558" xr:uid="{00000000-0005-0000-0000-000096C10000}"/>
    <cellStyle name="警告文本 2 3 4 2 3" xfId="49559" xr:uid="{00000000-0005-0000-0000-000097C10000}"/>
    <cellStyle name="警告文本 2 3 4 2 3 2" xfId="49560" xr:uid="{00000000-0005-0000-0000-000098C10000}"/>
    <cellStyle name="警告文本 2 3 4 2 3 2 2" xfId="49561" xr:uid="{00000000-0005-0000-0000-000099C10000}"/>
    <cellStyle name="警告文本 2 3 4 2 4" xfId="49562" xr:uid="{00000000-0005-0000-0000-00009AC10000}"/>
    <cellStyle name="警告文本 2 3 4 2 4 2" xfId="49563" xr:uid="{00000000-0005-0000-0000-00009BC10000}"/>
    <cellStyle name="警告文本 2 3 4 3" xfId="49564" xr:uid="{00000000-0005-0000-0000-00009CC10000}"/>
    <cellStyle name="警告文本 2 3 4 4" xfId="49565" xr:uid="{00000000-0005-0000-0000-00009DC10000}"/>
    <cellStyle name="警告文本 2 3 4 5" xfId="49566" xr:uid="{00000000-0005-0000-0000-00009EC10000}"/>
    <cellStyle name="警告文本 2 3 4 6" xfId="49567" xr:uid="{00000000-0005-0000-0000-00009FC10000}"/>
    <cellStyle name="警告文本 2 3 5" xfId="49568" xr:uid="{00000000-0005-0000-0000-0000A0C10000}"/>
    <cellStyle name="警告文本 2 3 5 2" xfId="49569" xr:uid="{00000000-0005-0000-0000-0000A1C10000}"/>
    <cellStyle name="警告文本 2 3 5 2 2" xfId="49570" xr:uid="{00000000-0005-0000-0000-0000A2C10000}"/>
    <cellStyle name="警告文本 2 3 5 2 2 2" xfId="49571" xr:uid="{00000000-0005-0000-0000-0000A3C10000}"/>
    <cellStyle name="警告文本 2 3 5 2 2 2 2" xfId="49572" xr:uid="{00000000-0005-0000-0000-0000A4C10000}"/>
    <cellStyle name="警告文本 2 3 5 2 3" xfId="49573" xr:uid="{00000000-0005-0000-0000-0000A5C10000}"/>
    <cellStyle name="警告文本 2 3 5 2 3 2" xfId="49574" xr:uid="{00000000-0005-0000-0000-0000A6C10000}"/>
    <cellStyle name="警告文本 2 3 5 3" xfId="49575" xr:uid="{00000000-0005-0000-0000-0000A7C10000}"/>
    <cellStyle name="警告文本 2 3 5 3 2" xfId="49576" xr:uid="{00000000-0005-0000-0000-0000A8C10000}"/>
    <cellStyle name="警告文本 2 3 5 3 2 2" xfId="49577" xr:uid="{00000000-0005-0000-0000-0000A9C10000}"/>
    <cellStyle name="警告文本 2 3 5 4" xfId="49578" xr:uid="{00000000-0005-0000-0000-0000AAC10000}"/>
    <cellStyle name="警告文本 2 3 5 4 2" xfId="49579" xr:uid="{00000000-0005-0000-0000-0000ABC10000}"/>
    <cellStyle name="警告文本 2 3 6" xfId="49580" xr:uid="{00000000-0005-0000-0000-0000ACC10000}"/>
    <cellStyle name="警告文本 2 3 6 2" xfId="49581" xr:uid="{00000000-0005-0000-0000-0000ADC10000}"/>
    <cellStyle name="警告文本 2 3 6 2 2" xfId="49582" xr:uid="{00000000-0005-0000-0000-0000AEC10000}"/>
    <cellStyle name="警告文本 2 3 6 2 2 2" xfId="49583" xr:uid="{00000000-0005-0000-0000-0000AFC10000}"/>
    <cellStyle name="警告文本 2 3 6 3" xfId="49584" xr:uid="{00000000-0005-0000-0000-0000B0C10000}"/>
    <cellStyle name="警告文本 2 3 6 3 2" xfId="49585" xr:uid="{00000000-0005-0000-0000-0000B1C10000}"/>
    <cellStyle name="警告文本 2 3 7" xfId="49586" xr:uid="{00000000-0005-0000-0000-0000B2C10000}"/>
    <cellStyle name="警告文本 2 3 7 2" xfId="49587" xr:uid="{00000000-0005-0000-0000-0000B3C10000}"/>
    <cellStyle name="警告文本 2 3 7 2 2" xfId="49588" xr:uid="{00000000-0005-0000-0000-0000B4C10000}"/>
    <cellStyle name="警告文本 2 3 7 2 2 2" xfId="49589" xr:uid="{00000000-0005-0000-0000-0000B5C10000}"/>
    <cellStyle name="警告文本 2 3 7 3" xfId="49590" xr:uid="{00000000-0005-0000-0000-0000B6C10000}"/>
    <cellStyle name="警告文本 2 3 7 3 2" xfId="49591" xr:uid="{00000000-0005-0000-0000-0000B7C10000}"/>
    <cellStyle name="警告文本 2 3 8" xfId="49592" xr:uid="{00000000-0005-0000-0000-0000B8C10000}"/>
    <cellStyle name="警告文本 2 3 9" xfId="49593" xr:uid="{00000000-0005-0000-0000-0000B9C10000}"/>
    <cellStyle name="警告文本 2 4" xfId="49594" xr:uid="{00000000-0005-0000-0000-0000BAC10000}"/>
    <cellStyle name="警告文本 2 4 2" xfId="49595" xr:uid="{00000000-0005-0000-0000-0000BBC10000}"/>
    <cellStyle name="警告文本 2 4 2 2" xfId="49596" xr:uid="{00000000-0005-0000-0000-0000BCC10000}"/>
    <cellStyle name="警告文本 2 4 2 3" xfId="49597" xr:uid="{00000000-0005-0000-0000-0000BDC10000}"/>
    <cellStyle name="警告文本 2 4 2 3 2" xfId="49598" xr:uid="{00000000-0005-0000-0000-0000BEC10000}"/>
    <cellStyle name="警告文本 2 4 2 3 2 2" xfId="49599" xr:uid="{00000000-0005-0000-0000-0000BFC10000}"/>
    <cellStyle name="警告文本 2 4 2 4" xfId="49600" xr:uid="{00000000-0005-0000-0000-0000C0C10000}"/>
    <cellStyle name="警告文本 2 4 2 4 2" xfId="49601" xr:uid="{00000000-0005-0000-0000-0000C1C10000}"/>
    <cellStyle name="警告文本 2 4 3" xfId="49602" xr:uid="{00000000-0005-0000-0000-0000C2C10000}"/>
    <cellStyle name="警告文本 2 4 3 2" xfId="49603" xr:uid="{00000000-0005-0000-0000-0000C3C10000}"/>
    <cellStyle name="警告文本 2 4 3 2 2" xfId="49604" xr:uid="{00000000-0005-0000-0000-0000C4C10000}"/>
    <cellStyle name="警告文本 2 4 3 2 2 2" xfId="49605" xr:uid="{00000000-0005-0000-0000-0000C5C10000}"/>
    <cellStyle name="警告文本 2 4 3 3" xfId="49606" xr:uid="{00000000-0005-0000-0000-0000C6C10000}"/>
    <cellStyle name="警告文本 2 4 3 3 2" xfId="49607" xr:uid="{00000000-0005-0000-0000-0000C7C10000}"/>
    <cellStyle name="警告文本 2 4 4" xfId="49608" xr:uid="{00000000-0005-0000-0000-0000C8C10000}"/>
    <cellStyle name="警告文本 2 4 5" xfId="49609" xr:uid="{00000000-0005-0000-0000-0000C9C10000}"/>
    <cellStyle name="警告文本 2 4 6" xfId="49610" xr:uid="{00000000-0005-0000-0000-0000CAC10000}"/>
    <cellStyle name="警告文本 2 5" xfId="49611" xr:uid="{00000000-0005-0000-0000-0000CBC10000}"/>
    <cellStyle name="警告文本 2 5 2" xfId="49612" xr:uid="{00000000-0005-0000-0000-0000CCC10000}"/>
    <cellStyle name="警告文本 2 5 2 2" xfId="49613" xr:uid="{00000000-0005-0000-0000-0000CDC10000}"/>
    <cellStyle name="警告文本 2 5 2 3" xfId="49614" xr:uid="{00000000-0005-0000-0000-0000CEC10000}"/>
    <cellStyle name="警告文本 2 5 2 3 2" xfId="49615" xr:uid="{00000000-0005-0000-0000-0000CFC10000}"/>
    <cellStyle name="警告文本 2 5 2 3 2 2" xfId="49616" xr:uid="{00000000-0005-0000-0000-0000D0C10000}"/>
    <cellStyle name="警告文本 2 5 2 4" xfId="49617" xr:uid="{00000000-0005-0000-0000-0000D1C10000}"/>
    <cellStyle name="警告文本 2 5 2 4 2" xfId="49618" xr:uid="{00000000-0005-0000-0000-0000D2C10000}"/>
    <cellStyle name="警告文本 2 5 3" xfId="49619" xr:uid="{00000000-0005-0000-0000-0000D3C10000}"/>
    <cellStyle name="警告文本 2 5 4" xfId="49620" xr:uid="{00000000-0005-0000-0000-0000D4C10000}"/>
    <cellStyle name="警告文本 2 5 5" xfId="49621" xr:uid="{00000000-0005-0000-0000-0000D5C10000}"/>
    <cellStyle name="警告文本 2 5 6" xfId="49622" xr:uid="{00000000-0005-0000-0000-0000D6C10000}"/>
    <cellStyle name="警告文本 2 6" xfId="49623" xr:uid="{00000000-0005-0000-0000-0000D7C10000}"/>
    <cellStyle name="警告文本 2 6 2" xfId="49624" xr:uid="{00000000-0005-0000-0000-0000D8C10000}"/>
    <cellStyle name="警告文本 2 6 2 2" xfId="49625" xr:uid="{00000000-0005-0000-0000-0000D9C10000}"/>
    <cellStyle name="警告文本 2 6 2 2 2" xfId="49626" xr:uid="{00000000-0005-0000-0000-0000DAC10000}"/>
    <cellStyle name="警告文本 2 6 2 2 2 2" xfId="49627" xr:uid="{00000000-0005-0000-0000-0000DBC10000}"/>
    <cellStyle name="警告文本 2 6 2 3" xfId="49628" xr:uid="{00000000-0005-0000-0000-0000DCC10000}"/>
    <cellStyle name="警告文本 2 6 2 3 2" xfId="49629" xr:uid="{00000000-0005-0000-0000-0000DDC10000}"/>
    <cellStyle name="警告文本 2 6 3" xfId="49630" xr:uid="{00000000-0005-0000-0000-0000DEC10000}"/>
    <cellStyle name="警告文本 2 6 3 2" xfId="49631" xr:uid="{00000000-0005-0000-0000-0000DFC10000}"/>
    <cellStyle name="警告文本 2 6 3 2 2" xfId="49632" xr:uid="{00000000-0005-0000-0000-0000E0C10000}"/>
    <cellStyle name="警告文本 2 6 4" xfId="49633" xr:uid="{00000000-0005-0000-0000-0000E1C10000}"/>
    <cellStyle name="警告文本 2 6 4 2" xfId="49634" xr:uid="{00000000-0005-0000-0000-0000E2C10000}"/>
    <cellStyle name="警告文本 2 7" xfId="49635" xr:uid="{00000000-0005-0000-0000-0000E3C10000}"/>
    <cellStyle name="警告文本 2 7 2" xfId="49636" xr:uid="{00000000-0005-0000-0000-0000E4C10000}"/>
    <cellStyle name="警告文本 2 7 2 2" xfId="49637" xr:uid="{00000000-0005-0000-0000-0000E5C10000}"/>
    <cellStyle name="警告文本 2 7 2 2 2" xfId="49638" xr:uid="{00000000-0005-0000-0000-0000E6C10000}"/>
    <cellStyle name="警告文本 2 7 2 2 2 2" xfId="49639" xr:uid="{00000000-0005-0000-0000-0000E7C10000}"/>
    <cellStyle name="警告文本 2 7 2 3" xfId="49640" xr:uid="{00000000-0005-0000-0000-0000E8C10000}"/>
    <cellStyle name="警告文本 2 7 2 3 2" xfId="49641" xr:uid="{00000000-0005-0000-0000-0000E9C10000}"/>
    <cellStyle name="警告文本 2 7 3" xfId="49642" xr:uid="{00000000-0005-0000-0000-0000EAC10000}"/>
    <cellStyle name="警告文本 2 7 3 2" xfId="49643" xr:uid="{00000000-0005-0000-0000-0000EBC10000}"/>
    <cellStyle name="警告文本 2 7 3 2 2" xfId="49644" xr:uid="{00000000-0005-0000-0000-0000ECC10000}"/>
    <cellStyle name="警告文本 2 7 4" xfId="49645" xr:uid="{00000000-0005-0000-0000-0000EDC10000}"/>
    <cellStyle name="警告文本 2 7 4 2" xfId="49646" xr:uid="{00000000-0005-0000-0000-0000EEC10000}"/>
    <cellStyle name="警告文本 2 8" xfId="49647" xr:uid="{00000000-0005-0000-0000-0000EFC10000}"/>
    <cellStyle name="警告文本 2 8 2" xfId="49648" xr:uid="{00000000-0005-0000-0000-0000F0C10000}"/>
    <cellStyle name="警告文本 2 8 2 2" xfId="49649" xr:uid="{00000000-0005-0000-0000-0000F1C10000}"/>
    <cellStyle name="警告文本 2 8 2 2 2" xfId="49650" xr:uid="{00000000-0005-0000-0000-0000F2C10000}"/>
    <cellStyle name="警告文本 2 8 2 2 2 2" xfId="49651" xr:uid="{00000000-0005-0000-0000-0000F3C10000}"/>
    <cellStyle name="警告文本 2 8 2 3" xfId="49652" xr:uid="{00000000-0005-0000-0000-0000F4C10000}"/>
    <cellStyle name="警告文本 2 8 2 3 2" xfId="49653" xr:uid="{00000000-0005-0000-0000-0000F5C10000}"/>
    <cellStyle name="警告文本 2 8 3" xfId="49654" xr:uid="{00000000-0005-0000-0000-0000F6C10000}"/>
    <cellStyle name="警告文本 2 8 3 2" xfId="49655" xr:uid="{00000000-0005-0000-0000-0000F7C10000}"/>
    <cellStyle name="警告文本 2 8 3 2 2" xfId="49656" xr:uid="{00000000-0005-0000-0000-0000F8C10000}"/>
    <cellStyle name="警告文本 2 8 4" xfId="49657" xr:uid="{00000000-0005-0000-0000-0000F9C10000}"/>
    <cellStyle name="警告文本 2 8 4 2" xfId="49658" xr:uid="{00000000-0005-0000-0000-0000FAC10000}"/>
    <cellStyle name="警告文本 2 9" xfId="49659" xr:uid="{00000000-0005-0000-0000-0000FBC10000}"/>
    <cellStyle name="警告文本 2 9 2" xfId="49660" xr:uid="{00000000-0005-0000-0000-0000FCC10000}"/>
    <cellStyle name="警告文本 2 9 2 2" xfId="49661" xr:uid="{00000000-0005-0000-0000-0000FDC10000}"/>
    <cellStyle name="警告文本 2 9 2 2 2" xfId="49662" xr:uid="{00000000-0005-0000-0000-0000FEC10000}"/>
    <cellStyle name="警告文本 2 9 3" xfId="49663" xr:uid="{00000000-0005-0000-0000-0000FFC10000}"/>
    <cellStyle name="警告文本 2 9 3 2" xfId="49664" xr:uid="{00000000-0005-0000-0000-000000C20000}"/>
    <cellStyle name="警告文本 3" xfId="49665" xr:uid="{00000000-0005-0000-0000-000001C20000}"/>
    <cellStyle name="警告文本 3 2" xfId="49666" xr:uid="{00000000-0005-0000-0000-000002C20000}"/>
    <cellStyle name="警告文本 3 2 2" xfId="49667" xr:uid="{00000000-0005-0000-0000-000003C20000}"/>
    <cellStyle name="警告文本 3 2 2 2" xfId="49668" xr:uid="{00000000-0005-0000-0000-000004C20000}"/>
    <cellStyle name="警告文本 3 2 2 2 2" xfId="49669" xr:uid="{00000000-0005-0000-0000-000005C20000}"/>
    <cellStyle name="警告文本 3 2 2 2 3" xfId="49670" xr:uid="{00000000-0005-0000-0000-000006C20000}"/>
    <cellStyle name="警告文本 3 2 2 2 3 2" xfId="49671" xr:uid="{00000000-0005-0000-0000-000007C20000}"/>
    <cellStyle name="警告文本 3 2 2 2 3 2 2" xfId="49672" xr:uid="{00000000-0005-0000-0000-000008C20000}"/>
    <cellStyle name="警告文本 3 2 2 2 4" xfId="49673" xr:uid="{00000000-0005-0000-0000-000009C20000}"/>
    <cellStyle name="警告文本 3 2 2 2 4 2" xfId="49674" xr:uid="{00000000-0005-0000-0000-00000AC20000}"/>
    <cellStyle name="警告文本 3 2 2 3" xfId="49675" xr:uid="{00000000-0005-0000-0000-00000BC20000}"/>
    <cellStyle name="警告文本 3 2 2 3 2" xfId="49676" xr:uid="{00000000-0005-0000-0000-00000CC20000}"/>
    <cellStyle name="警告文本 3 2 2 3 2 2" xfId="49677" xr:uid="{00000000-0005-0000-0000-00000DC20000}"/>
    <cellStyle name="警告文本 3 2 2 3 2 2 2" xfId="49678" xr:uid="{00000000-0005-0000-0000-00000EC20000}"/>
    <cellStyle name="警告文本 3 2 2 3 3" xfId="49679" xr:uid="{00000000-0005-0000-0000-00000FC20000}"/>
    <cellStyle name="警告文本 3 2 2 3 3 2" xfId="49680" xr:uid="{00000000-0005-0000-0000-000010C20000}"/>
    <cellStyle name="警告文本 3 2 2 4" xfId="49681" xr:uid="{00000000-0005-0000-0000-000011C20000}"/>
    <cellStyle name="警告文本 3 2 2 5" xfId="49682" xr:uid="{00000000-0005-0000-0000-000012C20000}"/>
    <cellStyle name="警告文本 3 2 2 6" xfId="49683" xr:uid="{00000000-0005-0000-0000-000013C20000}"/>
    <cellStyle name="警告文本 3 2 3" xfId="49684" xr:uid="{00000000-0005-0000-0000-000014C20000}"/>
    <cellStyle name="警告文本 3 2 3 2" xfId="49685" xr:uid="{00000000-0005-0000-0000-000015C20000}"/>
    <cellStyle name="警告文本 3 2 3 3" xfId="49686" xr:uid="{00000000-0005-0000-0000-000016C20000}"/>
    <cellStyle name="警告文本 3 2 3 3 2" xfId="49687" xr:uid="{00000000-0005-0000-0000-000017C20000}"/>
    <cellStyle name="警告文本 3 2 3 3 2 2" xfId="49688" xr:uid="{00000000-0005-0000-0000-000018C20000}"/>
    <cellStyle name="警告文本 3 2 3 4" xfId="49689" xr:uid="{00000000-0005-0000-0000-000019C20000}"/>
    <cellStyle name="警告文本 3 2 3 4 2" xfId="49690" xr:uid="{00000000-0005-0000-0000-00001AC20000}"/>
    <cellStyle name="警告文本 3 2 4" xfId="49691" xr:uid="{00000000-0005-0000-0000-00001BC20000}"/>
    <cellStyle name="警告文本 3 2 4 2" xfId="49692" xr:uid="{00000000-0005-0000-0000-00001CC20000}"/>
    <cellStyle name="警告文本 3 2 4 2 2" xfId="49693" xr:uid="{00000000-0005-0000-0000-00001DC20000}"/>
    <cellStyle name="警告文本 3 2 4 2 2 2" xfId="49694" xr:uid="{00000000-0005-0000-0000-00001EC20000}"/>
    <cellStyle name="警告文本 3 2 4 3" xfId="49695" xr:uid="{00000000-0005-0000-0000-00001FC20000}"/>
    <cellStyle name="警告文本 3 2 4 3 2" xfId="49696" xr:uid="{00000000-0005-0000-0000-000020C20000}"/>
    <cellStyle name="警告文本 3 2 5" xfId="49697" xr:uid="{00000000-0005-0000-0000-000021C20000}"/>
    <cellStyle name="警告文本 3 2 6" xfId="49698" xr:uid="{00000000-0005-0000-0000-000022C20000}"/>
    <cellStyle name="警告文本 3 2 7" xfId="49699" xr:uid="{00000000-0005-0000-0000-000023C20000}"/>
    <cellStyle name="警告文本 3 3" xfId="49700" xr:uid="{00000000-0005-0000-0000-000024C20000}"/>
    <cellStyle name="警告文本 3 3 2" xfId="49701" xr:uid="{00000000-0005-0000-0000-000025C20000}"/>
    <cellStyle name="警告文本 3 3 2 2" xfId="49702" xr:uid="{00000000-0005-0000-0000-000026C20000}"/>
    <cellStyle name="警告文本 3 3 2 3" xfId="49703" xr:uid="{00000000-0005-0000-0000-000027C20000}"/>
    <cellStyle name="警告文本 3 3 2 3 2" xfId="49704" xr:uid="{00000000-0005-0000-0000-000028C20000}"/>
    <cellStyle name="警告文本 3 3 2 3 2 2" xfId="49705" xr:uid="{00000000-0005-0000-0000-000029C20000}"/>
    <cellStyle name="警告文本 3 3 2 4" xfId="49706" xr:uid="{00000000-0005-0000-0000-00002AC20000}"/>
    <cellStyle name="警告文本 3 3 2 4 2" xfId="49707" xr:uid="{00000000-0005-0000-0000-00002BC20000}"/>
    <cellStyle name="警告文本 3 3 3" xfId="49708" xr:uid="{00000000-0005-0000-0000-00002CC20000}"/>
    <cellStyle name="警告文本 3 3 3 2" xfId="49709" xr:uid="{00000000-0005-0000-0000-00002DC20000}"/>
    <cellStyle name="警告文本 3 3 3 2 2" xfId="49710" xr:uid="{00000000-0005-0000-0000-00002EC20000}"/>
    <cellStyle name="警告文本 3 3 3 2 2 2" xfId="49711" xr:uid="{00000000-0005-0000-0000-00002FC20000}"/>
    <cellStyle name="警告文本 3 3 3 3" xfId="49712" xr:uid="{00000000-0005-0000-0000-000030C20000}"/>
    <cellStyle name="警告文本 3 3 3 3 2" xfId="49713" xr:uid="{00000000-0005-0000-0000-000031C20000}"/>
    <cellStyle name="警告文本 3 3 4" xfId="49714" xr:uid="{00000000-0005-0000-0000-000032C20000}"/>
    <cellStyle name="警告文本 3 3 5" xfId="49715" xr:uid="{00000000-0005-0000-0000-000033C20000}"/>
    <cellStyle name="警告文本 3 3 6" xfId="49716" xr:uid="{00000000-0005-0000-0000-000034C20000}"/>
    <cellStyle name="警告文本 3 4" xfId="49717" xr:uid="{00000000-0005-0000-0000-000035C20000}"/>
    <cellStyle name="警告文本 3 4 2" xfId="49718" xr:uid="{00000000-0005-0000-0000-000036C20000}"/>
    <cellStyle name="警告文本 3 4 2 2" xfId="49719" xr:uid="{00000000-0005-0000-0000-000037C20000}"/>
    <cellStyle name="警告文本 3 4 2 3" xfId="49720" xr:uid="{00000000-0005-0000-0000-000038C20000}"/>
    <cellStyle name="警告文本 3 4 2 3 2" xfId="49721" xr:uid="{00000000-0005-0000-0000-000039C20000}"/>
    <cellStyle name="警告文本 3 4 2 3 2 2" xfId="49722" xr:uid="{00000000-0005-0000-0000-00003AC20000}"/>
    <cellStyle name="警告文本 3 4 2 4" xfId="49723" xr:uid="{00000000-0005-0000-0000-00003BC20000}"/>
    <cellStyle name="警告文本 3 4 2 4 2" xfId="49724" xr:uid="{00000000-0005-0000-0000-00003CC20000}"/>
    <cellStyle name="警告文本 3 4 3" xfId="49725" xr:uid="{00000000-0005-0000-0000-00003DC20000}"/>
    <cellStyle name="警告文本 3 4 4" xfId="49726" xr:uid="{00000000-0005-0000-0000-00003EC20000}"/>
    <cellStyle name="警告文本 3 4 5" xfId="49727" xr:uid="{00000000-0005-0000-0000-00003FC20000}"/>
    <cellStyle name="警告文本 3 4 6" xfId="49728" xr:uid="{00000000-0005-0000-0000-000040C20000}"/>
    <cellStyle name="警告文本 3 5" xfId="49729" xr:uid="{00000000-0005-0000-0000-000041C20000}"/>
    <cellStyle name="警告文本 3 5 2" xfId="49730" xr:uid="{00000000-0005-0000-0000-000042C20000}"/>
    <cellStyle name="警告文本 3 5 2 2" xfId="49731" xr:uid="{00000000-0005-0000-0000-000043C20000}"/>
    <cellStyle name="警告文本 3 5 2 2 2" xfId="49732" xr:uid="{00000000-0005-0000-0000-000044C20000}"/>
    <cellStyle name="警告文本 3 5 2 2 2 2" xfId="49733" xr:uid="{00000000-0005-0000-0000-000045C20000}"/>
    <cellStyle name="警告文本 3 5 2 3" xfId="49734" xr:uid="{00000000-0005-0000-0000-000046C20000}"/>
    <cellStyle name="警告文本 3 5 2 3 2" xfId="49735" xr:uid="{00000000-0005-0000-0000-000047C20000}"/>
    <cellStyle name="警告文本 3 5 3" xfId="49736" xr:uid="{00000000-0005-0000-0000-000048C20000}"/>
    <cellStyle name="警告文本 3 5 3 2" xfId="49737" xr:uid="{00000000-0005-0000-0000-000049C20000}"/>
    <cellStyle name="警告文本 3 5 3 2 2" xfId="49738" xr:uid="{00000000-0005-0000-0000-00004AC20000}"/>
    <cellStyle name="警告文本 3 5 4" xfId="49739" xr:uid="{00000000-0005-0000-0000-00004BC20000}"/>
    <cellStyle name="警告文本 3 5 4 2" xfId="49740" xr:uid="{00000000-0005-0000-0000-00004CC20000}"/>
    <cellStyle name="警告文本 3 6" xfId="49741" xr:uid="{00000000-0005-0000-0000-00004DC20000}"/>
    <cellStyle name="警告文本 3 6 2" xfId="49742" xr:uid="{00000000-0005-0000-0000-00004EC20000}"/>
    <cellStyle name="警告文本 3 6 2 2" xfId="49743" xr:uid="{00000000-0005-0000-0000-00004FC20000}"/>
    <cellStyle name="警告文本 3 6 2 2 2" xfId="49744" xr:uid="{00000000-0005-0000-0000-000050C20000}"/>
    <cellStyle name="警告文本 3 6 3" xfId="49745" xr:uid="{00000000-0005-0000-0000-000051C20000}"/>
    <cellStyle name="警告文本 3 6 3 2" xfId="49746" xr:uid="{00000000-0005-0000-0000-000052C20000}"/>
    <cellStyle name="警告文本 3 7" xfId="49747" xr:uid="{00000000-0005-0000-0000-000053C20000}"/>
    <cellStyle name="警告文本 3 8" xfId="49748" xr:uid="{00000000-0005-0000-0000-000054C20000}"/>
    <cellStyle name="计算 2" xfId="49749" xr:uid="{00000000-0005-0000-0000-000055C20000}"/>
    <cellStyle name="计算 2 10" xfId="49750" xr:uid="{00000000-0005-0000-0000-000056C20000}"/>
    <cellStyle name="计算 2 11" xfId="49751" xr:uid="{00000000-0005-0000-0000-000057C20000}"/>
    <cellStyle name="计算 2 2" xfId="49752" xr:uid="{00000000-0005-0000-0000-000058C20000}"/>
    <cellStyle name="计算 2 2 10" xfId="49753" xr:uid="{00000000-0005-0000-0000-000059C20000}"/>
    <cellStyle name="计算 2 2 11" xfId="49754" xr:uid="{00000000-0005-0000-0000-00005AC20000}"/>
    <cellStyle name="计算 2 2 2" xfId="49755" xr:uid="{00000000-0005-0000-0000-00005BC20000}"/>
    <cellStyle name="计算 2 2 2 2" xfId="49756" xr:uid="{00000000-0005-0000-0000-00005CC20000}"/>
    <cellStyle name="计算 2 2 2 2 2" xfId="49757" xr:uid="{00000000-0005-0000-0000-00005DC20000}"/>
    <cellStyle name="计算 2 2 2 2 2 2" xfId="49758" xr:uid="{00000000-0005-0000-0000-00005EC20000}"/>
    <cellStyle name="计算 2 2 2 2 2 3" xfId="49759" xr:uid="{00000000-0005-0000-0000-00005FC20000}"/>
    <cellStyle name="计算 2 2 2 2 2 3 2" xfId="49760" xr:uid="{00000000-0005-0000-0000-000060C20000}"/>
    <cellStyle name="计算 2 2 2 2 2 3 2 2" xfId="49761" xr:uid="{00000000-0005-0000-0000-000061C20000}"/>
    <cellStyle name="计算 2 2 2 2 2 4" xfId="49762" xr:uid="{00000000-0005-0000-0000-000062C20000}"/>
    <cellStyle name="计算 2 2 2 2 2 4 2" xfId="49763" xr:uid="{00000000-0005-0000-0000-000063C20000}"/>
    <cellStyle name="计算 2 2 2 2 3" xfId="49764" xr:uid="{00000000-0005-0000-0000-000064C20000}"/>
    <cellStyle name="计算 2 2 2 2 3 2" xfId="49765" xr:uid="{00000000-0005-0000-0000-000065C20000}"/>
    <cellStyle name="计算 2 2 2 2 3 2 2" xfId="49766" xr:uid="{00000000-0005-0000-0000-000066C20000}"/>
    <cellStyle name="计算 2 2 2 2 3 2 2 2" xfId="49767" xr:uid="{00000000-0005-0000-0000-000067C20000}"/>
    <cellStyle name="计算 2 2 2 2 3 3" xfId="49768" xr:uid="{00000000-0005-0000-0000-000068C20000}"/>
    <cellStyle name="计算 2 2 2 2 3 3 2" xfId="49769" xr:uid="{00000000-0005-0000-0000-000069C20000}"/>
    <cellStyle name="计算 2 2 2 2 4" xfId="49770" xr:uid="{00000000-0005-0000-0000-00006AC20000}"/>
    <cellStyle name="计算 2 2 2 2 5" xfId="49771" xr:uid="{00000000-0005-0000-0000-00006BC20000}"/>
    <cellStyle name="计算 2 2 2 2 6" xfId="49772" xr:uid="{00000000-0005-0000-0000-00006CC20000}"/>
    <cellStyle name="计算 2 2 2 3" xfId="49773" xr:uid="{00000000-0005-0000-0000-00006DC20000}"/>
    <cellStyle name="计算 2 2 2 3 2" xfId="49774" xr:uid="{00000000-0005-0000-0000-00006EC20000}"/>
    <cellStyle name="计算 2 2 2 3 3" xfId="49775" xr:uid="{00000000-0005-0000-0000-00006FC20000}"/>
    <cellStyle name="计算 2 2 2 3 3 2" xfId="49776" xr:uid="{00000000-0005-0000-0000-000070C20000}"/>
    <cellStyle name="计算 2 2 2 3 3 2 2" xfId="49777" xr:uid="{00000000-0005-0000-0000-000071C20000}"/>
    <cellStyle name="计算 2 2 2 3 4" xfId="49778" xr:uid="{00000000-0005-0000-0000-000072C20000}"/>
    <cellStyle name="计算 2 2 2 3 4 2" xfId="49779" xr:uid="{00000000-0005-0000-0000-000073C20000}"/>
    <cellStyle name="计算 2 2 2 4" xfId="49780" xr:uid="{00000000-0005-0000-0000-000074C20000}"/>
    <cellStyle name="计算 2 2 2 4 2" xfId="49781" xr:uid="{00000000-0005-0000-0000-000075C20000}"/>
    <cellStyle name="计算 2 2 2 4 2 2" xfId="49782" xr:uid="{00000000-0005-0000-0000-000076C20000}"/>
    <cellStyle name="计算 2 2 2 4 2 2 2" xfId="49783" xr:uid="{00000000-0005-0000-0000-000077C20000}"/>
    <cellStyle name="计算 2 2 2 4 3" xfId="49784" xr:uid="{00000000-0005-0000-0000-000078C20000}"/>
    <cellStyle name="计算 2 2 2 4 3 2" xfId="49785" xr:uid="{00000000-0005-0000-0000-000079C20000}"/>
    <cellStyle name="计算 2 2 2 5" xfId="49786" xr:uid="{00000000-0005-0000-0000-00007AC20000}"/>
    <cellStyle name="计算 2 2 2 6" xfId="49787" xr:uid="{00000000-0005-0000-0000-00007BC20000}"/>
    <cellStyle name="计算 2 2 2 7" xfId="49788" xr:uid="{00000000-0005-0000-0000-00007CC20000}"/>
    <cellStyle name="计算 2 2 3" xfId="49789" xr:uid="{00000000-0005-0000-0000-00007DC20000}"/>
    <cellStyle name="计算 2 2 3 2" xfId="49790" xr:uid="{00000000-0005-0000-0000-00007EC20000}"/>
    <cellStyle name="计算 2 2 3 2 2" xfId="49791" xr:uid="{00000000-0005-0000-0000-00007FC20000}"/>
    <cellStyle name="计算 2 2 3 2 3" xfId="49792" xr:uid="{00000000-0005-0000-0000-000080C20000}"/>
    <cellStyle name="计算 2 2 3 2 3 2" xfId="49793" xr:uid="{00000000-0005-0000-0000-000081C20000}"/>
    <cellStyle name="计算 2 2 3 2 3 2 2" xfId="49794" xr:uid="{00000000-0005-0000-0000-000082C20000}"/>
    <cellStyle name="计算 2 2 3 2 4" xfId="49795" xr:uid="{00000000-0005-0000-0000-000083C20000}"/>
    <cellStyle name="计算 2 2 3 2 4 2" xfId="49796" xr:uid="{00000000-0005-0000-0000-000084C20000}"/>
    <cellStyle name="计算 2 2 3 3" xfId="49797" xr:uid="{00000000-0005-0000-0000-000085C20000}"/>
    <cellStyle name="计算 2 2 3 3 2" xfId="49798" xr:uid="{00000000-0005-0000-0000-000086C20000}"/>
    <cellStyle name="计算 2 2 3 3 2 2" xfId="49799" xr:uid="{00000000-0005-0000-0000-000087C20000}"/>
    <cellStyle name="计算 2 2 3 3 2 2 2" xfId="49800" xr:uid="{00000000-0005-0000-0000-000088C20000}"/>
    <cellStyle name="计算 2 2 3 3 3" xfId="49801" xr:uid="{00000000-0005-0000-0000-000089C20000}"/>
    <cellStyle name="计算 2 2 3 3 3 2" xfId="49802" xr:uid="{00000000-0005-0000-0000-00008AC20000}"/>
    <cellStyle name="计算 2 2 3 4" xfId="49803" xr:uid="{00000000-0005-0000-0000-00008BC20000}"/>
    <cellStyle name="计算 2 2 3 5" xfId="49804" xr:uid="{00000000-0005-0000-0000-00008CC20000}"/>
    <cellStyle name="计算 2 2 3 6" xfId="49805" xr:uid="{00000000-0005-0000-0000-00008DC20000}"/>
    <cellStyle name="计算 2 2 4" xfId="49806" xr:uid="{00000000-0005-0000-0000-00008EC20000}"/>
    <cellStyle name="计算 2 2 4 2" xfId="49807" xr:uid="{00000000-0005-0000-0000-00008FC20000}"/>
    <cellStyle name="计算 2 2 4 2 2" xfId="49808" xr:uid="{00000000-0005-0000-0000-000090C20000}"/>
    <cellStyle name="计算 2 2 4 2 3" xfId="49809" xr:uid="{00000000-0005-0000-0000-000091C20000}"/>
    <cellStyle name="计算 2 2 4 2 3 2" xfId="49810" xr:uid="{00000000-0005-0000-0000-000092C20000}"/>
    <cellStyle name="计算 2 2 4 2 3 2 2" xfId="49811" xr:uid="{00000000-0005-0000-0000-000093C20000}"/>
    <cellStyle name="计算 2 2 4 2 4" xfId="49812" xr:uid="{00000000-0005-0000-0000-000094C20000}"/>
    <cellStyle name="计算 2 2 4 2 4 2" xfId="49813" xr:uid="{00000000-0005-0000-0000-000095C20000}"/>
    <cellStyle name="计算 2 2 4 3" xfId="49814" xr:uid="{00000000-0005-0000-0000-000096C20000}"/>
    <cellStyle name="计算 2 2 4 4" xfId="49815" xr:uid="{00000000-0005-0000-0000-000097C20000}"/>
    <cellStyle name="计算 2 2 4 5" xfId="49816" xr:uid="{00000000-0005-0000-0000-000098C20000}"/>
    <cellStyle name="计算 2 2 4 6" xfId="49817" xr:uid="{00000000-0005-0000-0000-000099C20000}"/>
    <cellStyle name="计算 2 2 5" xfId="49818" xr:uid="{00000000-0005-0000-0000-00009AC20000}"/>
    <cellStyle name="计算 2 2 5 2" xfId="49819" xr:uid="{00000000-0005-0000-0000-00009BC20000}"/>
    <cellStyle name="计算 2 2 5 2 2" xfId="49820" xr:uid="{00000000-0005-0000-0000-00009CC20000}"/>
    <cellStyle name="计算 2 2 5 2 2 2" xfId="49821" xr:uid="{00000000-0005-0000-0000-00009DC20000}"/>
    <cellStyle name="计算 2 2 5 2 2 2 2" xfId="49822" xr:uid="{00000000-0005-0000-0000-00009EC20000}"/>
    <cellStyle name="计算 2 2 5 2 3" xfId="49823" xr:uid="{00000000-0005-0000-0000-00009FC20000}"/>
    <cellStyle name="计算 2 2 5 2 3 2" xfId="49824" xr:uid="{00000000-0005-0000-0000-0000A0C20000}"/>
    <cellStyle name="计算 2 2 5 3" xfId="49825" xr:uid="{00000000-0005-0000-0000-0000A1C20000}"/>
    <cellStyle name="计算 2 2 5 3 2" xfId="49826" xr:uid="{00000000-0005-0000-0000-0000A2C20000}"/>
    <cellStyle name="计算 2 2 5 3 2 2" xfId="49827" xr:uid="{00000000-0005-0000-0000-0000A3C20000}"/>
    <cellStyle name="计算 2 2 5 4" xfId="49828" xr:uid="{00000000-0005-0000-0000-0000A4C20000}"/>
    <cellStyle name="计算 2 2 5 4 2" xfId="49829" xr:uid="{00000000-0005-0000-0000-0000A5C20000}"/>
    <cellStyle name="计算 2 2 6" xfId="49830" xr:uid="{00000000-0005-0000-0000-0000A6C20000}"/>
    <cellStyle name="计算 2 2 6 2" xfId="49831" xr:uid="{00000000-0005-0000-0000-0000A7C20000}"/>
    <cellStyle name="计算 2 2 6 2 2" xfId="49832" xr:uid="{00000000-0005-0000-0000-0000A8C20000}"/>
    <cellStyle name="计算 2 2 6 2 2 2" xfId="49833" xr:uid="{00000000-0005-0000-0000-0000A9C20000}"/>
    <cellStyle name="计算 2 2 6 2 2 2 2" xfId="49834" xr:uid="{00000000-0005-0000-0000-0000AAC20000}"/>
    <cellStyle name="计算 2 2 6 2 3" xfId="49835" xr:uid="{00000000-0005-0000-0000-0000ABC20000}"/>
    <cellStyle name="计算 2 2 6 2 3 2" xfId="49836" xr:uid="{00000000-0005-0000-0000-0000ACC20000}"/>
    <cellStyle name="计算 2 2 6 3" xfId="49837" xr:uid="{00000000-0005-0000-0000-0000ADC20000}"/>
    <cellStyle name="计算 2 2 6 3 2" xfId="49838" xr:uid="{00000000-0005-0000-0000-0000AEC20000}"/>
    <cellStyle name="计算 2 2 6 3 2 2" xfId="49839" xr:uid="{00000000-0005-0000-0000-0000AFC20000}"/>
    <cellStyle name="计算 2 2 6 4" xfId="49840" xr:uid="{00000000-0005-0000-0000-0000B0C20000}"/>
    <cellStyle name="计算 2 2 6 4 2" xfId="49841" xr:uid="{00000000-0005-0000-0000-0000B1C20000}"/>
    <cellStyle name="计算 2 2 7" xfId="49842" xr:uid="{00000000-0005-0000-0000-0000B2C20000}"/>
    <cellStyle name="计算 2 2 7 2" xfId="49843" xr:uid="{00000000-0005-0000-0000-0000B3C20000}"/>
    <cellStyle name="计算 2 2 7 2 2" xfId="49844" xr:uid="{00000000-0005-0000-0000-0000B4C20000}"/>
    <cellStyle name="计算 2 2 7 2 2 2" xfId="49845" xr:uid="{00000000-0005-0000-0000-0000B5C20000}"/>
    <cellStyle name="计算 2 2 7 2 2 2 2" xfId="49846" xr:uid="{00000000-0005-0000-0000-0000B6C20000}"/>
    <cellStyle name="计算 2 2 7 2 3" xfId="49847" xr:uid="{00000000-0005-0000-0000-0000B7C20000}"/>
    <cellStyle name="计算 2 2 7 2 3 2" xfId="49848" xr:uid="{00000000-0005-0000-0000-0000B8C20000}"/>
    <cellStyle name="计算 2 2 7 3" xfId="49849" xr:uid="{00000000-0005-0000-0000-0000B9C20000}"/>
    <cellStyle name="计算 2 2 7 3 2" xfId="49850" xr:uid="{00000000-0005-0000-0000-0000BAC20000}"/>
    <cellStyle name="计算 2 2 7 3 2 2" xfId="49851" xr:uid="{00000000-0005-0000-0000-0000BBC20000}"/>
    <cellStyle name="计算 2 2 7 4" xfId="49852" xr:uid="{00000000-0005-0000-0000-0000BCC20000}"/>
    <cellStyle name="计算 2 2 7 4 2" xfId="49853" xr:uid="{00000000-0005-0000-0000-0000BDC20000}"/>
    <cellStyle name="计算 2 2 8" xfId="49854" xr:uid="{00000000-0005-0000-0000-0000BEC20000}"/>
    <cellStyle name="计算 2 2 8 2" xfId="49855" xr:uid="{00000000-0005-0000-0000-0000BFC20000}"/>
    <cellStyle name="计算 2 2 8 2 2" xfId="49856" xr:uid="{00000000-0005-0000-0000-0000C0C20000}"/>
    <cellStyle name="计算 2 2 8 2 2 2" xfId="49857" xr:uid="{00000000-0005-0000-0000-0000C1C20000}"/>
    <cellStyle name="计算 2 2 8 3" xfId="49858" xr:uid="{00000000-0005-0000-0000-0000C2C20000}"/>
    <cellStyle name="计算 2 2 8 3 2" xfId="49859" xr:uid="{00000000-0005-0000-0000-0000C3C20000}"/>
    <cellStyle name="计算 2 2 9" xfId="49860" xr:uid="{00000000-0005-0000-0000-0000C4C20000}"/>
    <cellStyle name="计算 2 2 9 2" xfId="49861" xr:uid="{00000000-0005-0000-0000-0000C5C20000}"/>
    <cellStyle name="计算 2 2 9 2 2" xfId="49862" xr:uid="{00000000-0005-0000-0000-0000C6C20000}"/>
    <cellStyle name="计算 2 2 9 2 2 2" xfId="49863" xr:uid="{00000000-0005-0000-0000-0000C7C20000}"/>
    <cellStyle name="计算 2 2 9 3" xfId="49864" xr:uid="{00000000-0005-0000-0000-0000C8C20000}"/>
    <cellStyle name="计算 2 2 9 3 2" xfId="49865" xr:uid="{00000000-0005-0000-0000-0000C9C20000}"/>
    <cellStyle name="计算 2 3" xfId="49866" xr:uid="{00000000-0005-0000-0000-0000CAC20000}"/>
    <cellStyle name="计算 2 3 2" xfId="49867" xr:uid="{00000000-0005-0000-0000-0000CBC20000}"/>
    <cellStyle name="计算 2 3 2 2" xfId="49868" xr:uid="{00000000-0005-0000-0000-0000CCC20000}"/>
    <cellStyle name="计算 2 3 2 2 2" xfId="49869" xr:uid="{00000000-0005-0000-0000-0000CDC20000}"/>
    <cellStyle name="计算 2 3 2 2 2 2" xfId="49870" xr:uid="{00000000-0005-0000-0000-0000CEC20000}"/>
    <cellStyle name="计算 2 3 2 2 2 3" xfId="49871" xr:uid="{00000000-0005-0000-0000-0000CFC20000}"/>
    <cellStyle name="计算 2 3 2 2 2 3 2" xfId="49872" xr:uid="{00000000-0005-0000-0000-0000D0C20000}"/>
    <cellStyle name="计算 2 3 2 2 2 3 2 2" xfId="49873" xr:uid="{00000000-0005-0000-0000-0000D1C20000}"/>
    <cellStyle name="计算 2 3 2 2 2 4" xfId="49874" xr:uid="{00000000-0005-0000-0000-0000D2C20000}"/>
    <cellStyle name="计算 2 3 2 2 2 4 2" xfId="49875" xr:uid="{00000000-0005-0000-0000-0000D3C20000}"/>
    <cellStyle name="计算 2 3 2 2 3" xfId="49876" xr:uid="{00000000-0005-0000-0000-0000D4C20000}"/>
    <cellStyle name="计算 2 3 2 2 3 2" xfId="49877" xr:uid="{00000000-0005-0000-0000-0000D5C20000}"/>
    <cellStyle name="计算 2 3 2 2 3 2 2" xfId="49878" xr:uid="{00000000-0005-0000-0000-0000D6C20000}"/>
    <cellStyle name="计算 2 3 2 2 3 2 2 2" xfId="49879" xr:uid="{00000000-0005-0000-0000-0000D7C20000}"/>
    <cellStyle name="计算 2 3 2 2 3 3" xfId="49880" xr:uid="{00000000-0005-0000-0000-0000D8C20000}"/>
    <cellStyle name="计算 2 3 2 2 3 3 2" xfId="49881" xr:uid="{00000000-0005-0000-0000-0000D9C20000}"/>
    <cellStyle name="计算 2 3 2 2 4" xfId="49882" xr:uid="{00000000-0005-0000-0000-0000DAC20000}"/>
    <cellStyle name="计算 2 3 2 2 5" xfId="49883" xr:uid="{00000000-0005-0000-0000-0000DBC20000}"/>
    <cellStyle name="计算 2 3 2 2 6" xfId="49884" xr:uid="{00000000-0005-0000-0000-0000DCC20000}"/>
    <cellStyle name="计算 2 3 2 3" xfId="49885" xr:uid="{00000000-0005-0000-0000-0000DDC20000}"/>
    <cellStyle name="计算 2 3 2 3 2" xfId="49886" xr:uid="{00000000-0005-0000-0000-0000DEC20000}"/>
    <cellStyle name="计算 2 3 2 3 3" xfId="49887" xr:uid="{00000000-0005-0000-0000-0000DFC20000}"/>
    <cellStyle name="计算 2 3 2 3 3 2" xfId="49888" xr:uid="{00000000-0005-0000-0000-0000E0C20000}"/>
    <cellStyle name="计算 2 3 2 3 3 2 2" xfId="49889" xr:uid="{00000000-0005-0000-0000-0000E1C20000}"/>
    <cellStyle name="计算 2 3 2 3 4" xfId="49890" xr:uid="{00000000-0005-0000-0000-0000E2C20000}"/>
    <cellStyle name="计算 2 3 2 3 4 2" xfId="49891" xr:uid="{00000000-0005-0000-0000-0000E3C20000}"/>
    <cellStyle name="计算 2 3 2 4" xfId="49892" xr:uid="{00000000-0005-0000-0000-0000E4C20000}"/>
    <cellStyle name="计算 2 3 2 4 2" xfId="49893" xr:uid="{00000000-0005-0000-0000-0000E5C20000}"/>
    <cellStyle name="计算 2 3 2 4 2 2" xfId="49894" xr:uid="{00000000-0005-0000-0000-0000E6C20000}"/>
    <cellStyle name="计算 2 3 2 4 2 2 2" xfId="49895" xr:uid="{00000000-0005-0000-0000-0000E7C20000}"/>
    <cellStyle name="计算 2 3 2 4 3" xfId="49896" xr:uid="{00000000-0005-0000-0000-0000E8C20000}"/>
    <cellStyle name="计算 2 3 2 4 3 2" xfId="49897" xr:uid="{00000000-0005-0000-0000-0000E9C20000}"/>
    <cellStyle name="计算 2 3 2 5" xfId="49898" xr:uid="{00000000-0005-0000-0000-0000EAC20000}"/>
    <cellStyle name="计算 2 3 2 6" xfId="49899" xr:uid="{00000000-0005-0000-0000-0000EBC20000}"/>
    <cellStyle name="计算 2 3 2 7" xfId="49900" xr:uid="{00000000-0005-0000-0000-0000ECC20000}"/>
    <cellStyle name="计算 2 3 3" xfId="49901" xr:uid="{00000000-0005-0000-0000-0000EDC20000}"/>
    <cellStyle name="计算 2 3 3 2" xfId="49902" xr:uid="{00000000-0005-0000-0000-0000EEC20000}"/>
    <cellStyle name="计算 2 3 3 2 2" xfId="49903" xr:uid="{00000000-0005-0000-0000-0000EFC20000}"/>
    <cellStyle name="计算 2 3 3 2 3" xfId="49904" xr:uid="{00000000-0005-0000-0000-0000F0C20000}"/>
    <cellStyle name="计算 2 3 3 2 3 2" xfId="49905" xr:uid="{00000000-0005-0000-0000-0000F1C20000}"/>
    <cellStyle name="计算 2 3 3 2 3 2 2" xfId="49906" xr:uid="{00000000-0005-0000-0000-0000F2C20000}"/>
    <cellStyle name="计算 2 3 3 2 4" xfId="49907" xr:uid="{00000000-0005-0000-0000-0000F3C20000}"/>
    <cellStyle name="计算 2 3 3 2 4 2" xfId="49908" xr:uid="{00000000-0005-0000-0000-0000F4C20000}"/>
    <cellStyle name="计算 2 3 3 3" xfId="49909" xr:uid="{00000000-0005-0000-0000-0000F5C20000}"/>
    <cellStyle name="计算 2 3 3 3 2" xfId="49910" xr:uid="{00000000-0005-0000-0000-0000F6C20000}"/>
    <cellStyle name="计算 2 3 3 3 2 2" xfId="49911" xr:uid="{00000000-0005-0000-0000-0000F7C20000}"/>
    <cellStyle name="计算 2 3 3 3 2 2 2" xfId="49912" xr:uid="{00000000-0005-0000-0000-0000F8C20000}"/>
    <cellStyle name="计算 2 3 3 3 3" xfId="49913" xr:uid="{00000000-0005-0000-0000-0000F9C20000}"/>
    <cellStyle name="计算 2 3 3 3 3 2" xfId="49914" xr:uid="{00000000-0005-0000-0000-0000FAC20000}"/>
    <cellStyle name="计算 2 3 3 4" xfId="49915" xr:uid="{00000000-0005-0000-0000-0000FBC20000}"/>
    <cellStyle name="计算 2 3 3 5" xfId="49916" xr:uid="{00000000-0005-0000-0000-0000FCC20000}"/>
    <cellStyle name="计算 2 3 3 6" xfId="49917" xr:uid="{00000000-0005-0000-0000-0000FDC20000}"/>
    <cellStyle name="计算 2 3 4" xfId="49918" xr:uid="{00000000-0005-0000-0000-0000FEC20000}"/>
    <cellStyle name="计算 2 3 4 2" xfId="49919" xr:uid="{00000000-0005-0000-0000-0000FFC20000}"/>
    <cellStyle name="计算 2 3 4 2 2" xfId="49920" xr:uid="{00000000-0005-0000-0000-000000C30000}"/>
    <cellStyle name="计算 2 3 4 2 3" xfId="49921" xr:uid="{00000000-0005-0000-0000-000001C30000}"/>
    <cellStyle name="计算 2 3 4 2 3 2" xfId="49922" xr:uid="{00000000-0005-0000-0000-000002C30000}"/>
    <cellStyle name="计算 2 3 4 2 3 2 2" xfId="49923" xr:uid="{00000000-0005-0000-0000-000003C30000}"/>
    <cellStyle name="计算 2 3 4 2 4" xfId="49924" xr:uid="{00000000-0005-0000-0000-000004C30000}"/>
    <cellStyle name="计算 2 3 4 2 4 2" xfId="49925" xr:uid="{00000000-0005-0000-0000-000005C30000}"/>
    <cellStyle name="计算 2 3 4 3" xfId="49926" xr:uid="{00000000-0005-0000-0000-000006C30000}"/>
    <cellStyle name="计算 2 3 4 4" xfId="49927" xr:uid="{00000000-0005-0000-0000-000007C30000}"/>
    <cellStyle name="计算 2 3 4 5" xfId="49928" xr:uid="{00000000-0005-0000-0000-000008C30000}"/>
    <cellStyle name="计算 2 3 4 6" xfId="49929" xr:uid="{00000000-0005-0000-0000-000009C30000}"/>
    <cellStyle name="计算 2 3 5" xfId="49930" xr:uid="{00000000-0005-0000-0000-00000AC30000}"/>
    <cellStyle name="计算 2 3 5 2" xfId="49931" xr:uid="{00000000-0005-0000-0000-00000BC30000}"/>
    <cellStyle name="计算 2 3 5 2 2" xfId="49932" xr:uid="{00000000-0005-0000-0000-00000CC30000}"/>
    <cellStyle name="计算 2 3 5 2 2 2" xfId="49933" xr:uid="{00000000-0005-0000-0000-00000DC30000}"/>
    <cellStyle name="计算 2 3 5 2 2 2 2" xfId="49934" xr:uid="{00000000-0005-0000-0000-00000EC30000}"/>
    <cellStyle name="计算 2 3 5 2 3" xfId="49935" xr:uid="{00000000-0005-0000-0000-00000FC30000}"/>
    <cellStyle name="计算 2 3 5 2 3 2" xfId="49936" xr:uid="{00000000-0005-0000-0000-000010C30000}"/>
    <cellStyle name="计算 2 3 5 3" xfId="49937" xr:uid="{00000000-0005-0000-0000-000011C30000}"/>
    <cellStyle name="计算 2 3 5 3 2" xfId="49938" xr:uid="{00000000-0005-0000-0000-000012C30000}"/>
    <cellStyle name="计算 2 3 5 3 2 2" xfId="49939" xr:uid="{00000000-0005-0000-0000-000013C30000}"/>
    <cellStyle name="计算 2 3 5 4" xfId="49940" xr:uid="{00000000-0005-0000-0000-000014C30000}"/>
    <cellStyle name="计算 2 3 5 4 2" xfId="49941" xr:uid="{00000000-0005-0000-0000-000015C30000}"/>
    <cellStyle name="计算 2 3 6" xfId="49942" xr:uid="{00000000-0005-0000-0000-000016C30000}"/>
    <cellStyle name="计算 2 3 6 2" xfId="49943" xr:uid="{00000000-0005-0000-0000-000017C30000}"/>
    <cellStyle name="计算 2 3 6 2 2" xfId="49944" xr:uid="{00000000-0005-0000-0000-000018C30000}"/>
    <cellStyle name="计算 2 3 6 2 2 2" xfId="49945" xr:uid="{00000000-0005-0000-0000-000019C30000}"/>
    <cellStyle name="计算 2 3 6 3" xfId="49946" xr:uid="{00000000-0005-0000-0000-00001AC30000}"/>
    <cellStyle name="计算 2 3 6 3 2" xfId="49947" xr:uid="{00000000-0005-0000-0000-00001BC30000}"/>
    <cellStyle name="计算 2 3 7" xfId="49948" xr:uid="{00000000-0005-0000-0000-00001CC30000}"/>
    <cellStyle name="计算 2 3 7 2" xfId="49949" xr:uid="{00000000-0005-0000-0000-00001DC30000}"/>
    <cellStyle name="计算 2 3 7 2 2" xfId="49950" xr:uid="{00000000-0005-0000-0000-00001EC30000}"/>
    <cellStyle name="计算 2 3 7 2 2 2" xfId="49951" xr:uid="{00000000-0005-0000-0000-00001FC30000}"/>
    <cellStyle name="计算 2 3 7 3" xfId="49952" xr:uid="{00000000-0005-0000-0000-000020C30000}"/>
    <cellStyle name="计算 2 3 7 3 2" xfId="49953" xr:uid="{00000000-0005-0000-0000-000021C30000}"/>
    <cellStyle name="计算 2 3 8" xfId="49954" xr:uid="{00000000-0005-0000-0000-000022C30000}"/>
    <cellStyle name="计算 2 3 9" xfId="49955" xr:uid="{00000000-0005-0000-0000-000023C30000}"/>
    <cellStyle name="计算 2 4" xfId="49956" xr:uid="{00000000-0005-0000-0000-000024C30000}"/>
    <cellStyle name="计算 2 4 2" xfId="49957" xr:uid="{00000000-0005-0000-0000-000025C30000}"/>
    <cellStyle name="计算 2 4 2 2" xfId="49958" xr:uid="{00000000-0005-0000-0000-000026C30000}"/>
    <cellStyle name="计算 2 4 2 3" xfId="49959" xr:uid="{00000000-0005-0000-0000-000027C30000}"/>
    <cellStyle name="计算 2 4 2 3 2" xfId="49960" xr:uid="{00000000-0005-0000-0000-000028C30000}"/>
    <cellStyle name="计算 2 4 2 3 2 2" xfId="49961" xr:uid="{00000000-0005-0000-0000-000029C30000}"/>
    <cellStyle name="计算 2 4 2 4" xfId="49962" xr:uid="{00000000-0005-0000-0000-00002AC30000}"/>
    <cellStyle name="计算 2 4 2 4 2" xfId="49963" xr:uid="{00000000-0005-0000-0000-00002BC30000}"/>
    <cellStyle name="计算 2 4 3" xfId="49964" xr:uid="{00000000-0005-0000-0000-00002CC30000}"/>
    <cellStyle name="计算 2 4 3 2" xfId="49965" xr:uid="{00000000-0005-0000-0000-00002DC30000}"/>
    <cellStyle name="计算 2 4 3 2 2" xfId="49966" xr:uid="{00000000-0005-0000-0000-00002EC30000}"/>
    <cellStyle name="计算 2 4 3 2 2 2" xfId="49967" xr:uid="{00000000-0005-0000-0000-00002FC30000}"/>
    <cellStyle name="计算 2 4 3 3" xfId="49968" xr:uid="{00000000-0005-0000-0000-000030C30000}"/>
    <cellStyle name="计算 2 4 3 3 2" xfId="49969" xr:uid="{00000000-0005-0000-0000-000031C30000}"/>
    <cellStyle name="计算 2 4 4" xfId="49970" xr:uid="{00000000-0005-0000-0000-000032C30000}"/>
    <cellStyle name="计算 2 4 5" xfId="49971" xr:uid="{00000000-0005-0000-0000-000033C30000}"/>
    <cellStyle name="计算 2 4 6" xfId="49972" xr:uid="{00000000-0005-0000-0000-000034C30000}"/>
    <cellStyle name="计算 2 5" xfId="49973" xr:uid="{00000000-0005-0000-0000-000035C30000}"/>
    <cellStyle name="计算 2 5 2" xfId="49974" xr:uid="{00000000-0005-0000-0000-000036C30000}"/>
    <cellStyle name="计算 2 5 2 2" xfId="49975" xr:uid="{00000000-0005-0000-0000-000037C30000}"/>
    <cellStyle name="计算 2 5 2 3" xfId="49976" xr:uid="{00000000-0005-0000-0000-000038C30000}"/>
    <cellStyle name="计算 2 5 2 3 2" xfId="49977" xr:uid="{00000000-0005-0000-0000-000039C30000}"/>
    <cellStyle name="计算 2 5 2 3 2 2" xfId="49978" xr:uid="{00000000-0005-0000-0000-00003AC30000}"/>
    <cellStyle name="计算 2 5 2 4" xfId="49979" xr:uid="{00000000-0005-0000-0000-00003BC30000}"/>
    <cellStyle name="计算 2 5 2 4 2" xfId="49980" xr:uid="{00000000-0005-0000-0000-00003CC30000}"/>
    <cellStyle name="计算 2 5 3" xfId="49981" xr:uid="{00000000-0005-0000-0000-00003DC30000}"/>
    <cellStyle name="计算 2 5 4" xfId="49982" xr:uid="{00000000-0005-0000-0000-00003EC30000}"/>
    <cellStyle name="计算 2 5 5" xfId="49983" xr:uid="{00000000-0005-0000-0000-00003FC30000}"/>
    <cellStyle name="计算 2 5 6" xfId="49984" xr:uid="{00000000-0005-0000-0000-000040C30000}"/>
    <cellStyle name="计算 2 6" xfId="49985" xr:uid="{00000000-0005-0000-0000-000041C30000}"/>
    <cellStyle name="计算 2 6 2" xfId="49986" xr:uid="{00000000-0005-0000-0000-000042C30000}"/>
    <cellStyle name="计算 2 6 2 2" xfId="49987" xr:uid="{00000000-0005-0000-0000-000043C30000}"/>
    <cellStyle name="计算 2 6 2 2 2" xfId="49988" xr:uid="{00000000-0005-0000-0000-000044C30000}"/>
    <cellStyle name="计算 2 6 2 2 2 2" xfId="49989" xr:uid="{00000000-0005-0000-0000-000045C30000}"/>
    <cellStyle name="计算 2 6 2 3" xfId="49990" xr:uid="{00000000-0005-0000-0000-000046C30000}"/>
    <cellStyle name="计算 2 6 2 3 2" xfId="49991" xr:uid="{00000000-0005-0000-0000-000047C30000}"/>
    <cellStyle name="计算 2 6 3" xfId="49992" xr:uid="{00000000-0005-0000-0000-000048C30000}"/>
    <cellStyle name="计算 2 6 3 2" xfId="49993" xr:uid="{00000000-0005-0000-0000-000049C30000}"/>
    <cellStyle name="计算 2 6 3 2 2" xfId="49994" xr:uid="{00000000-0005-0000-0000-00004AC30000}"/>
    <cellStyle name="计算 2 6 4" xfId="49995" xr:uid="{00000000-0005-0000-0000-00004BC30000}"/>
    <cellStyle name="计算 2 6 4 2" xfId="49996" xr:uid="{00000000-0005-0000-0000-00004CC30000}"/>
    <cellStyle name="计算 2 7" xfId="49997" xr:uid="{00000000-0005-0000-0000-00004DC30000}"/>
    <cellStyle name="计算 2 7 2" xfId="49998" xr:uid="{00000000-0005-0000-0000-00004EC30000}"/>
    <cellStyle name="计算 2 7 2 2" xfId="49999" xr:uid="{00000000-0005-0000-0000-00004FC30000}"/>
    <cellStyle name="计算 2 7 2 2 2" xfId="50000" xr:uid="{00000000-0005-0000-0000-000050C30000}"/>
    <cellStyle name="计算 2 7 2 2 2 2" xfId="50001" xr:uid="{00000000-0005-0000-0000-000051C30000}"/>
    <cellStyle name="计算 2 7 2 3" xfId="50002" xr:uid="{00000000-0005-0000-0000-000052C30000}"/>
    <cellStyle name="计算 2 7 2 3 2" xfId="50003" xr:uid="{00000000-0005-0000-0000-000053C30000}"/>
    <cellStyle name="计算 2 7 3" xfId="50004" xr:uid="{00000000-0005-0000-0000-000054C30000}"/>
    <cellStyle name="计算 2 7 3 2" xfId="50005" xr:uid="{00000000-0005-0000-0000-000055C30000}"/>
    <cellStyle name="计算 2 7 3 2 2" xfId="50006" xr:uid="{00000000-0005-0000-0000-000056C30000}"/>
    <cellStyle name="计算 2 7 4" xfId="50007" xr:uid="{00000000-0005-0000-0000-000057C30000}"/>
    <cellStyle name="计算 2 7 4 2" xfId="50008" xr:uid="{00000000-0005-0000-0000-000058C30000}"/>
    <cellStyle name="计算 2 8" xfId="50009" xr:uid="{00000000-0005-0000-0000-000059C30000}"/>
    <cellStyle name="计算 2 8 2" xfId="50010" xr:uid="{00000000-0005-0000-0000-00005AC30000}"/>
    <cellStyle name="计算 2 8 2 2" xfId="50011" xr:uid="{00000000-0005-0000-0000-00005BC30000}"/>
    <cellStyle name="计算 2 8 2 2 2" xfId="50012" xr:uid="{00000000-0005-0000-0000-00005CC30000}"/>
    <cellStyle name="计算 2 8 2 2 2 2" xfId="50013" xr:uid="{00000000-0005-0000-0000-00005DC30000}"/>
    <cellStyle name="计算 2 8 2 3" xfId="50014" xr:uid="{00000000-0005-0000-0000-00005EC30000}"/>
    <cellStyle name="计算 2 8 2 3 2" xfId="50015" xr:uid="{00000000-0005-0000-0000-00005FC30000}"/>
    <cellStyle name="计算 2 8 3" xfId="50016" xr:uid="{00000000-0005-0000-0000-000060C30000}"/>
    <cellStyle name="计算 2 8 3 2" xfId="50017" xr:uid="{00000000-0005-0000-0000-000061C30000}"/>
    <cellStyle name="计算 2 8 3 2 2" xfId="50018" xr:uid="{00000000-0005-0000-0000-000062C30000}"/>
    <cellStyle name="计算 2 8 4" xfId="50019" xr:uid="{00000000-0005-0000-0000-000063C30000}"/>
    <cellStyle name="计算 2 8 4 2" xfId="50020" xr:uid="{00000000-0005-0000-0000-000064C30000}"/>
    <cellStyle name="计算 2 9" xfId="50021" xr:uid="{00000000-0005-0000-0000-000065C30000}"/>
    <cellStyle name="计算 2 9 2" xfId="50022" xr:uid="{00000000-0005-0000-0000-000066C30000}"/>
    <cellStyle name="计算 2 9 2 2" xfId="50023" xr:uid="{00000000-0005-0000-0000-000067C30000}"/>
    <cellStyle name="计算 2 9 2 2 2" xfId="50024" xr:uid="{00000000-0005-0000-0000-000068C30000}"/>
    <cellStyle name="计算 2 9 3" xfId="50025" xr:uid="{00000000-0005-0000-0000-000069C30000}"/>
    <cellStyle name="计算 2 9 3 2" xfId="50026" xr:uid="{00000000-0005-0000-0000-00006AC30000}"/>
    <cellStyle name="计算 3" xfId="50027" xr:uid="{00000000-0005-0000-0000-00006BC30000}"/>
    <cellStyle name="计算 3 2" xfId="50028" xr:uid="{00000000-0005-0000-0000-00006CC30000}"/>
    <cellStyle name="计算 3 2 2" xfId="50029" xr:uid="{00000000-0005-0000-0000-00006DC30000}"/>
    <cellStyle name="计算 3 2 2 2" xfId="50030" xr:uid="{00000000-0005-0000-0000-00006EC30000}"/>
    <cellStyle name="计算 3 2 2 2 2" xfId="50031" xr:uid="{00000000-0005-0000-0000-00006FC30000}"/>
    <cellStyle name="计算 3 2 2 2 3" xfId="50032" xr:uid="{00000000-0005-0000-0000-000070C30000}"/>
    <cellStyle name="计算 3 2 2 2 3 2" xfId="50033" xr:uid="{00000000-0005-0000-0000-000071C30000}"/>
    <cellStyle name="计算 3 2 2 2 3 2 2" xfId="50034" xr:uid="{00000000-0005-0000-0000-000072C30000}"/>
    <cellStyle name="计算 3 2 2 2 4" xfId="50035" xr:uid="{00000000-0005-0000-0000-000073C30000}"/>
    <cellStyle name="计算 3 2 2 2 4 2" xfId="50036" xr:uid="{00000000-0005-0000-0000-000074C30000}"/>
    <cellStyle name="计算 3 2 2 3" xfId="50037" xr:uid="{00000000-0005-0000-0000-000075C30000}"/>
    <cellStyle name="计算 3 2 2 3 2" xfId="50038" xr:uid="{00000000-0005-0000-0000-000076C30000}"/>
    <cellStyle name="计算 3 2 2 3 2 2" xfId="50039" xr:uid="{00000000-0005-0000-0000-000077C30000}"/>
    <cellStyle name="计算 3 2 2 3 2 2 2" xfId="50040" xr:uid="{00000000-0005-0000-0000-000078C30000}"/>
    <cellStyle name="计算 3 2 2 3 3" xfId="50041" xr:uid="{00000000-0005-0000-0000-000079C30000}"/>
    <cellStyle name="计算 3 2 2 3 3 2" xfId="50042" xr:uid="{00000000-0005-0000-0000-00007AC30000}"/>
    <cellStyle name="计算 3 2 2 4" xfId="50043" xr:uid="{00000000-0005-0000-0000-00007BC30000}"/>
    <cellStyle name="计算 3 2 2 5" xfId="50044" xr:uid="{00000000-0005-0000-0000-00007CC30000}"/>
    <cellStyle name="计算 3 2 2 6" xfId="50045" xr:uid="{00000000-0005-0000-0000-00007DC30000}"/>
    <cellStyle name="计算 3 2 3" xfId="50046" xr:uid="{00000000-0005-0000-0000-00007EC30000}"/>
    <cellStyle name="计算 3 2 3 2" xfId="50047" xr:uid="{00000000-0005-0000-0000-00007FC30000}"/>
    <cellStyle name="计算 3 2 3 3" xfId="50048" xr:uid="{00000000-0005-0000-0000-000080C30000}"/>
    <cellStyle name="计算 3 2 3 3 2" xfId="50049" xr:uid="{00000000-0005-0000-0000-000081C30000}"/>
    <cellStyle name="计算 3 2 3 3 2 2" xfId="50050" xr:uid="{00000000-0005-0000-0000-000082C30000}"/>
    <cellStyle name="计算 3 2 3 4" xfId="50051" xr:uid="{00000000-0005-0000-0000-000083C30000}"/>
    <cellStyle name="计算 3 2 3 4 2" xfId="50052" xr:uid="{00000000-0005-0000-0000-000084C30000}"/>
    <cellStyle name="计算 3 2 4" xfId="50053" xr:uid="{00000000-0005-0000-0000-000085C30000}"/>
    <cellStyle name="计算 3 2 4 2" xfId="50054" xr:uid="{00000000-0005-0000-0000-000086C30000}"/>
    <cellStyle name="计算 3 2 4 2 2" xfId="50055" xr:uid="{00000000-0005-0000-0000-000087C30000}"/>
    <cellStyle name="计算 3 2 4 2 2 2" xfId="50056" xr:uid="{00000000-0005-0000-0000-000088C30000}"/>
    <cellStyle name="计算 3 2 4 3" xfId="50057" xr:uid="{00000000-0005-0000-0000-000089C30000}"/>
    <cellStyle name="计算 3 2 4 3 2" xfId="50058" xr:uid="{00000000-0005-0000-0000-00008AC30000}"/>
    <cellStyle name="计算 3 2 5" xfId="50059" xr:uid="{00000000-0005-0000-0000-00008BC30000}"/>
    <cellStyle name="计算 3 2 6" xfId="50060" xr:uid="{00000000-0005-0000-0000-00008CC30000}"/>
    <cellStyle name="计算 3 2 7" xfId="50061" xr:uid="{00000000-0005-0000-0000-00008DC30000}"/>
    <cellStyle name="计算 3 3" xfId="50062" xr:uid="{00000000-0005-0000-0000-00008EC30000}"/>
    <cellStyle name="计算 3 3 2" xfId="50063" xr:uid="{00000000-0005-0000-0000-00008FC30000}"/>
    <cellStyle name="计算 3 3 2 2" xfId="50064" xr:uid="{00000000-0005-0000-0000-000090C30000}"/>
    <cellStyle name="计算 3 3 2 3" xfId="50065" xr:uid="{00000000-0005-0000-0000-000091C30000}"/>
    <cellStyle name="计算 3 3 2 3 2" xfId="50066" xr:uid="{00000000-0005-0000-0000-000092C30000}"/>
    <cellStyle name="计算 3 3 2 3 2 2" xfId="50067" xr:uid="{00000000-0005-0000-0000-000093C30000}"/>
    <cellStyle name="计算 3 3 2 4" xfId="50068" xr:uid="{00000000-0005-0000-0000-000094C30000}"/>
    <cellStyle name="计算 3 3 2 4 2" xfId="50069" xr:uid="{00000000-0005-0000-0000-000095C30000}"/>
    <cellStyle name="计算 3 3 3" xfId="50070" xr:uid="{00000000-0005-0000-0000-000096C30000}"/>
    <cellStyle name="计算 3 3 3 2" xfId="50071" xr:uid="{00000000-0005-0000-0000-000097C30000}"/>
    <cellStyle name="计算 3 3 3 2 2" xfId="50072" xr:uid="{00000000-0005-0000-0000-000098C30000}"/>
    <cellStyle name="计算 3 3 3 2 2 2" xfId="50073" xr:uid="{00000000-0005-0000-0000-000099C30000}"/>
    <cellStyle name="计算 3 3 3 3" xfId="50074" xr:uid="{00000000-0005-0000-0000-00009AC30000}"/>
    <cellStyle name="计算 3 3 3 3 2" xfId="50075" xr:uid="{00000000-0005-0000-0000-00009BC30000}"/>
    <cellStyle name="计算 3 3 4" xfId="50076" xr:uid="{00000000-0005-0000-0000-00009CC30000}"/>
    <cellStyle name="计算 3 3 5" xfId="50077" xr:uid="{00000000-0005-0000-0000-00009DC30000}"/>
    <cellStyle name="计算 3 3 6" xfId="50078" xr:uid="{00000000-0005-0000-0000-00009EC30000}"/>
    <cellStyle name="计算 3 4" xfId="50079" xr:uid="{00000000-0005-0000-0000-00009FC30000}"/>
    <cellStyle name="计算 3 4 2" xfId="50080" xr:uid="{00000000-0005-0000-0000-0000A0C30000}"/>
    <cellStyle name="计算 3 4 2 2" xfId="50081" xr:uid="{00000000-0005-0000-0000-0000A1C30000}"/>
    <cellStyle name="计算 3 4 2 3" xfId="50082" xr:uid="{00000000-0005-0000-0000-0000A2C30000}"/>
    <cellStyle name="计算 3 4 2 3 2" xfId="50083" xr:uid="{00000000-0005-0000-0000-0000A3C30000}"/>
    <cellStyle name="计算 3 4 2 3 2 2" xfId="50084" xr:uid="{00000000-0005-0000-0000-0000A4C30000}"/>
    <cellStyle name="计算 3 4 2 4" xfId="50085" xr:uid="{00000000-0005-0000-0000-0000A5C30000}"/>
    <cellStyle name="计算 3 4 2 4 2" xfId="50086" xr:uid="{00000000-0005-0000-0000-0000A6C30000}"/>
    <cellStyle name="计算 3 4 3" xfId="50087" xr:uid="{00000000-0005-0000-0000-0000A7C30000}"/>
    <cellStyle name="计算 3 4 4" xfId="50088" xr:uid="{00000000-0005-0000-0000-0000A8C30000}"/>
    <cellStyle name="计算 3 4 5" xfId="50089" xr:uid="{00000000-0005-0000-0000-0000A9C30000}"/>
    <cellStyle name="计算 3 4 6" xfId="50090" xr:uid="{00000000-0005-0000-0000-0000AAC30000}"/>
    <cellStyle name="计算 3 5" xfId="50091" xr:uid="{00000000-0005-0000-0000-0000ABC30000}"/>
    <cellStyle name="计算 3 5 2" xfId="50092" xr:uid="{00000000-0005-0000-0000-0000ACC30000}"/>
    <cellStyle name="计算 3 5 2 2" xfId="50093" xr:uid="{00000000-0005-0000-0000-0000ADC30000}"/>
    <cellStyle name="计算 3 5 2 2 2" xfId="50094" xr:uid="{00000000-0005-0000-0000-0000AEC30000}"/>
    <cellStyle name="计算 3 5 2 2 2 2" xfId="50095" xr:uid="{00000000-0005-0000-0000-0000AFC30000}"/>
    <cellStyle name="计算 3 5 2 3" xfId="50096" xr:uid="{00000000-0005-0000-0000-0000B0C30000}"/>
    <cellStyle name="计算 3 5 2 3 2" xfId="50097" xr:uid="{00000000-0005-0000-0000-0000B1C30000}"/>
    <cellStyle name="计算 3 5 3" xfId="50098" xr:uid="{00000000-0005-0000-0000-0000B2C30000}"/>
    <cellStyle name="计算 3 5 3 2" xfId="50099" xr:uid="{00000000-0005-0000-0000-0000B3C30000}"/>
    <cellStyle name="计算 3 5 3 2 2" xfId="50100" xr:uid="{00000000-0005-0000-0000-0000B4C30000}"/>
    <cellStyle name="计算 3 5 4" xfId="50101" xr:uid="{00000000-0005-0000-0000-0000B5C30000}"/>
    <cellStyle name="计算 3 5 4 2" xfId="50102" xr:uid="{00000000-0005-0000-0000-0000B6C30000}"/>
    <cellStyle name="计算 3 6" xfId="50103" xr:uid="{00000000-0005-0000-0000-0000B7C30000}"/>
    <cellStyle name="计算 3 6 2" xfId="50104" xr:uid="{00000000-0005-0000-0000-0000B8C30000}"/>
    <cellStyle name="计算 3 6 2 2" xfId="50105" xr:uid="{00000000-0005-0000-0000-0000B9C30000}"/>
    <cellStyle name="计算 3 6 2 2 2" xfId="50106" xr:uid="{00000000-0005-0000-0000-0000BAC30000}"/>
    <cellStyle name="计算 3 6 3" xfId="50107" xr:uid="{00000000-0005-0000-0000-0000BBC30000}"/>
    <cellStyle name="计算 3 6 3 2" xfId="50108" xr:uid="{00000000-0005-0000-0000-0000BCC30000}"/>
    <cellStyle name="计算 3 7" xfId="50109" xr:uid="{00000000-0005-0000-0000-0000BDC30000}"/>
    <cellStyle name="计算 3 8" xfId="50110" xr:uid="{00000000-0005-0000-0000-0000BEC30000}"/>
    <cellStyle name="貨幣 [0]_DrayageRevenueWorking" xfId="50111" xr:uid="{00000000-0005-0000-0000-0000BFC30000}"/>
    <cellStyle name="貨幣[0]_ 活動指標 (S1)" xfId="50112" xr:uid="{00000000-0005-0000-0000-0000C0C30000}"/>
    <cellStyle name="貨幣_DrayageRevenueWorking" xfId="50113" xr:uid="{00000000-0005-0000-0000-0000C1C30000}"/>
    <cellStyle name="货币 2" xfId="50114" xr:uid="{00000000-0005-0000-0000-0000C2C30000}"/>
    <cellStyle name="货币 2 2" xfId="50115" xr:uid="{00000000-0005-0000-0000-0000C3C30000}"/>
    <cellStyle name="货币 2 2 2" xfId="50116" xr:uid="{00000000-0005-0000-0000-0000C4C30000}"/>
    <cellStyle name="货币 2 2 2 2" xfId="50117" xr:uid="{00000000-0005-0000-0000-0000C5C30000}"/>
    <cellStyle name="货币 2 2 2 2 2" xfId="50118" xr:uid="{00000000-0005-0000-0000-0000C6C30000}"/>
    <cellStyle name="货币 2 2 2 2 3" xfId="50119" xr:uid="{00000000-0005-0000-0000-0000C7C30000}"/>
    <cellStyle name="货币 2 2 2 3" xfId="50120" xr:uid="{00000000-0005-0000-0000-0000C8C30000}"/>
    <cellStyle name="货币 2 2 2 4" xfId="50121" xr:uid="{00000000-0005-0000-0000-0000C9C30000}"/>
    <cellStyle name="货币 2 2 2 5" xfId="50122" xr:uid="{00000000-0005-0000-0000-0000CAC30000}"/>
    <cellStyle name="货币 2 2 2 6" xfId="50123" xr:uid="{00000000-0005-0000-0000-0000CBC30000}"/>
    <cellStyle name="货币 2 2 2 6 2" xfId="50124" xr:uid="{00000000-0005-0000-0000-0000CCC30000}"/>
    <cellStyle name="货币 2 2 2 7" xfId="50125" xr:uid="{00000000-0005-0000-0000-0000CDC30000}"/>
    <cellStyle name="货币 2 2 2 7 2" xfId="50126" xr:uid="{00000000-0005-0000-0000-0000CEC30000}"/>
    <cellStyle name="货币 2 2 2 7 3" xfId="50127" xr:uid="{00000000-0005-0000-0000-0000CFC30000}"/>
    <cellStyle name="货币 2 2 2 8" xfId="50128" xr:uid="{00000000-0005-0000-0000-0000D0C30000}"/>
    <cellStyle name="货币 2 2 3" xfId="50129" xr:uid="{00000000-0005-0000-0000-0000D1C30000}"/>
    <cellStyle name="货币 2 2 3 2" xfId="50130" xr:uid="{00000000-0005-0000-0000-0000D2C30000}"/>
    <cellStyle name="货币 2 2 3 3" xfId="50131" xr:uid="{00000000-0005-0000-0000-0000D3C30000}"/>
    <cellStyle name="货币 2 2 4" xfId="50132" xr:uid="{00000000-0005-0000-0000-0000D4C30000}"/>
    <cellStyle name="货币 2 2 5" xfId="50133" xr:uid="{00000000-0005-0000-0000-0000D5C30000}"/>
    <cellStyle name="货币 2 2 6" xfId="50134" xr:uid="{00000000-0005-0000-0000-0000D6C30000}"/>
    <cellStyle name="货币 2 2 7" xfId="50135" xr:uid="{00000000-0005-0000-0000-0000D7C30000}"/>
    <cellStyle name="货币 2 2 7 2" xfId="50136" xr:uid="{00000000-0005-0000-0000-0000D8C30000}"/>
    <cellStyle name="货币 2 2 7 2 2" xfId="50137" xr:uid="{00000000-0005-0000-0000-0000D9C30000}"/>
    <cellStyle name="货币 2 2 7 3" xfId="50138" xr:uid="{00000000-0005-0000-0000-0000DAC30000}"/>
    <cellStyle name="货币 2 2 8" xfId="50139" xr:uid="{00000000-0005-0000-0000-0000DBC30000}"/>
    <cellStyle name="货币 2 2 8 2" xfId="50140" xr:uid="{00000000-0005-0000-0000-0000DCC30000}"/>
    <cellStyle name="货币 2 2 9" xfId="50141" xr:uid="{00000000-0005-0000-0000-0000DDC30000}"/>
    <cellStyle name="货币 2 2 9 2" xfId="50142" xr:uid="{00000000-0005-0000-0000-0000DEC30000}"/>
    <cellStyle name="货币 2 3" xfId="50143" xr:uid="{00000000-0005-0000-0000-0000DFC30000}"/>
    <cellStyle name="货币 2 3 2" xfId="50144" xr:uid="{00000000-0005-0000-0000-0000E0C30000}"/>
    <cellStyle name="货币 2 3 2 2" xfId="50145" xr:uid="{00000000-0005-0000-0000-0000E1C30000}"/>
    <cellStyle name="货币 2 3 2 3" xfId="50146" xr:uid="{00000000-0005-0000-0000-0000E2C30000}"/>
    <cellStyle name="货币 2 3 3" xfId="50147" xr:uid="{00000000-0005-0000-0000-0000E3C30000}"/>
    <cellStyle name="货币 2 3 4" xfId="50148" xr:uid="{00000000-0005-0000-0000-0000E4C30000}"/>
    <cellStyle name="货币 2 3 5" xfId="50149" xr:uid="{00000000-0005-0000-0000-0000E5C30000}"/>
    <cellStyle name="货币 2 3 6" xfId="50150" xr:uid="{00000000-0005-0000-0000-0000E6C30000}"/>
    <cellStyle name="货币 2 3 6 2" xfId="50151" xr:uid="{00000000-0005-0000-0000-0000E7C30000}"/>
    <cellStyle name="货币 2 3 6 2 2" xfId="50152" xr:uid="{00000000-0005-0000-0000-0000E8C30000}"/>
    <cellStyle name="货币 2 3 6 3" xfId="50153" xr:uid="{00000000-0005-0000-0000-0000E9C30000}"/>
    <cellStyle name="货币 2 3 7" xfId="50154" xr:uid="{00000000-0005-0000-0000-0000EAC30000}"/>
    <cellStyle name="货币 2 3 7 2" xfId="50155" xr:uid="{00000000-0005-0000-0000-0000EBC30000}"/>
    <cellStyle name="货币 2 3 8" xfId="50156" xr:uid="{00000000-0005-0000-0000-0000ECC30000}"/>
    <cellStyle name="货币 2 3 8 2" xfId="50157" xr:uid="{00000000-0005-0000-0000-0000EDC30000}"/>
    <cellStyle name="货币 2 4" xfId="50158" xr:uid="{00000000-0005-0000-0000-0000EEC30000}"/>
    <cellStyle name="货币 2 4 2" xfId="50159" xr:uid="{00000000-0005-0000-0000-0000EFC30000}"/>
    <cellStyle name="货币 2 4 2 2" xfId="50160" xr:uid="{00000000-0005-0000-0000-0000F0C30000}"/>
    <cellStyle name="货币 2 4 2 3" xfId="50161" xr:uid="{00000000-0005-0000-0000-0000F1C30000}"/>
    <cellStyle name="货币 2 4 3" xfId="50162" xr:uid="{00000000-0005-0000-0000-0000F2C30000}"/>
    <cellStyle name="货币 2 4 4" xfId="50163" xr:uid="{00000000-0005-0000-0000-0000F3C30000}"/>
    <cellStyle name="货币 2 4 5" xfId="50164" xr:uid="{00000000-0005-0000-0000-0000F4C30000}"/>
    <cellStyle name="货币 2 4 6" xfId="50165" xr:uid="{00000000-0005-0000-0000-0000F5C30000}"/>
    <cellStyle name="货币 2 4 6 2" xfId="50166" xr:uid="{00000000-0005-0000-0000-0000F6C30000}"/>
    <cellStyle name="货币 2 4 7" xfId="50167" xr:uid="{00000000-0005-0000-0000-0000F7C30000}"/>
    <cellStyle name="货币 2 4 7 2" xfId="50168" xr:uid="{00000000-0005-0000-0000-0000F8C30000}"/>
    <cellStyle name="货币 2 4 7 3" xfId="50169" xr:uid="{00000000-0005-0000-0000-0000F9C30000}"/>
    <cellStyle name="货币 2 4 8" xfId="50170" xr:uid="{00000000-0005-0000-0000-0000FAC30000}"/>
    <cellStyle name="货币 2 5" xfId="50171" xr:uid="{00000000-0005-0000-0000-0000FBC30000}"/>
    <cellStyle name="货币 2 5 2" xfId="50172" xr:uid="{00000000-0005-0000-0000-0000FCC30000}"/>
    <cellStyle name="货币 2 5 2 2" xfId="50173" xr:uid="{00000000-0005-0000-0000-0000FDC30000}"/>
    <cellStyle name="货币 2 5 2 2 2" xfId="50174" xr:uid="{00000000-0005-0000-0000-0000FEC30000}"/>
    <cellStyle name="货币 2 5 3" xfId="50175" xr:uid="{00000000-0005-0000-0000-0000FFC30000}"/>
    <cellStyle name="货币 2 5 3 2" xfId="50176" xr:uid="{00000000-0005-0000-0000-000000C40000}"/>
    <cellStyle name="货币 2 5 4" xfId="50177" xr:uid="{00000000-0005-0000-0000-000001C40000}"/>
    <cellStyle name="货币 2 5 4 2" xfId="50178" xr:uid="{00000000-0005-0000-0000-000002C40000}"/>
    <cellStyle name="货币 2 5 5" xfId="50179" xr:uid="{00000000-0005-0000-0000-000003C40000}"/>
    <cellStyle name="货币 2 6" xfId="50180" xr:uid="{00000000-0005-0000-0000-000004C40000}"/>
    <cellStyle name="货币 2 6 2" xfId="50181" xr:uid="{00000000-0005-0000-0000-000005C40000}"/>
    <cellStyle name="货币[0]_061 explanation" xfId="50182" xr:uid="{00000000-0005-0000-0000-000006C40000}"/>
    <cellStyle name="货币_061 explanation" xfId="50183" xr:uid="{00000000-0005-0000-0000-000007C40000}"/>
    <cellStyle name="超级链接_Ji Fa - SOICT Pd 023 Mgmt Report" xfId="50184" xr:uid="{00000000-0005-0000-0000-000008C40000}"/>
    <cellStyle name="超链接 2" xfId="50185" xr:uid="{00000000-0005-0000-0000-000009C40000}"/>
    <cellStyle name="超链接 2 2" xfId="50186" xr:uid="{00000000-0005-0000-0000-00000AC40000}"/>
    <cellStyle name="超链接 2 2 2" xfId="50187" xr:uid="{00000000-0005-0000-0000-00000BC40000}"/>
    <cellStyle name="超链接 2 2 2 2" xfId="50188" xr:uid="{00000000-0005-0000-0000-00000CC40000}"/>
    <cellStyle name="超链接 2 2 2 3" xfId="50189" xr:uid="{00000000-0005-0000-0000-00000DC40000}"/>
    <cellStyle name="超链接 2 2 3" xfId="50190" xr:uid="{00000000-0005-0000-0000-00000EC40000}"/>
    <cellStyle name="超链接 2 2 4" xfId="50191" xr:uid="{00000000-0005-0000-0000-00000FC40000}"/>
    <cellStyle name="超链接 2 2 5" xfId="50192" xr:uid="{00000000-0005-0000-0000-000010C40000}"/>
    <cellStyle name="超链接 2 2 6" xfId="50193" xr:uid="{00000000-0005-0000-0000-000011C40000}"/>
    <cellStyle name="超链接 2 3" xfId="50194" xr:uid="{00000000-0005-0000-0000-000012C40000}"/>
    <cellStyle name="超链接 2 3 2" xfId="50195" xr:uid="{00000000-0005-0000-0000-000013C40000}"/>
    <cellStyle name="超链接 2 3 3" xfId="50196" xr:uid="{00000000-0005-0000-0000-000014C40000}"/>
    <cellStyle name="超链接 2 4" xfId="50197" xr:uid="{00000000-0005-0000-0000-000015C40000}"/>
    <cellStyle name="超链接 2 5" xfId="50198" xr:uid="{00000000-0005-0000-0000-000016C40000}"/>
    <cellStyle name="超链接 2 6" xfId="50199" xr:uid="{00000000-0005-0000-0000-000017C40000}"/>
    <cellStyle name="超链接 2 7" xfId="50200" xr:uid="{00000000-0005-0000-0000-000018C40000}"/>
    <cellStyle name="输入 2" xfId="50201" xr:uid="{00000000-0005-0000-0000-000019C40000}"/>
    <cellStyle name="输入 2 10" xfId="50202" xr:uid="{00000000-0005-0000-0000-00001AC40000}"/>
    <cellStyle name="输入 2 11" xfId="50203" xr:uid="{00000000-0005-0000-0000-00001BC40000}"/>
    <cellStyle name="输入 2 2" xfId="50204" xr:uid="{00000000-0005-0000-0000-00001CC40000}"/>
    <cellStyle name="输入 2 2 10" xfId="50205" xr:uid="{00000000-0005-0000-0000-00001DC40000}"/>
    <cellStyle name="输入 2 2 11" xfId="50206" xr:uid="{00000000-0005-0000-0000-00001EC40000}"/>
    <cellStyle name="输入 2 2 2" xfId="50207" xr:uid="{00000000-0005-0000-0000-00001FC40000}"/>
    <cellStyle name="输入 2 2 2 2" xfId="50208" xr:uid="{00000000-0005-0000-0000-000020C40000}"/>
    <cellStyle name="输入 2 2 2 2 2" xfId="50209" xr:uid="{00000000-0005-0000-0000-000021C40000}"/>
    <cellStyle name="输入 2 2 2 2 2 2" xfId="50210" xr:uid="{00000000-0005-0000-0000-000022C40000}"/>
    <cellStyle name="输入 2 2 2 2 2 3" xfId="50211" xr:uid="{00000000-0005-0000-0000-000023C40000}"/>
    <cellStyle name="输入 2 2 2 2 2 3 2" xfId="50212" xr:uid="{00000000-0005-0000-0000-000024C40000}"/>
    <cellStyle name="输入 2 2 2 2 2 3 2 2" xfId="50213" xr:uid="{00000000-0005-0000-0000-000025C40000}"/>
    <cellStyle name="输入 2 2 2 2 2 4" xfId="50214" xr:uid="{00000000-0005-0000-0000-000026C40000}"/>
    <cellStyle name="输入 2 2 2 2 2 4 2" xfId="50215" xr:uid="{00000000-0005-0000-0000-000027C40000}"/>
    <cellStyle name="输入 2 2 2 2 3" xfId="50216" xr:uid="{00000000-0005-0000-0000-000028C40000}"/>
    <cellStyle name="输入 2 2 2 2 3 2" xfId="50217" xr:uid="{00000000-0005-0000-0000-000029C40000}"/>
    <cellStyle name="输入 2 2 2 2 3 2 2" xfId="50218" xr:uid="{00000000-0005-0000-0000-00002AC40000}"/>
    <cellStyle name="输入 2 2 2 2 3 2 2 2" xfId="50219" xr:uid="{00000000-0005-0000-0000-00002BC40000}"/>
    <cellStyle name="输入 2 2 2 2 3 3" xfId="50220" xr:uid="{00000000-0005-0000-0000-00002CC40000}"/>
    <cellStyle name="输入 2 2 2 2 3 3 2" xfId="50221" xr:uid="{00000000-0005-0000-0000-00002DC40000}"/>
    <cellStyle name="输入 2 2 2 2 4" xfId="50222" xr:uid="{00000000-0005-0000-0000-00002EC40000}"/>
    <cellStyle name="输入 2 2 2 2 5" xfId="50223" xr:uid="{00000000-0005-0000-0000-00002FC40000}"/>
    <cellStyle name="输入 2 2 2 2 6" xfId="50224" xr:uid="{00000000-0005-0000-0000-000030C40000}"/>
    <cellStyle name="输入 2 2 2 3" xfId="50225" xr:uid="{00000000-0005-0000-0000-000031C40000}"/>
    <cellStyle name="输入 2 2 2 3 2" xfId="50226" xr:uid="{00000000-0005-0000-0000-000032C40000}"/>
    <cellStyle name="输入 2 2 2 3 3" xfId="50227" xr:uid="{00000000-0005-0000-0000-000033C40000}"/>
    <cellStyle name="输入 2 2 2 3 3 2" xfId="50228" xr:uid="{00000000-0005-0000-0000-000034C40000}"/>
    <cellStyle name="输入 2 2 2 3 3 2 2" xfId="50229" xr:uid="{00000000-0005-0000-0000-000035C40000}"/>
    <cellStyle name="输入 2 2 2 3 4" xfId="50230" xr:uid="{00000000-0005-0000-0000-000036C40000}"/>
    <cellStyle name="输入 2 2 2 3 4 2" xfId="50231" xr:uid="{00000000-0005-0000-0000-000037C40000}"/>
    <cellStyle name="输入 2 2 2 4" xfId="50232" xr:uid="{00000000-0005-0000-0000-000038C40000}"/>
    <cellStyle name="输入 2 2 2 4 2" xfId="50233" xr:uid="{00000000-0005-0000-0000-000039C40000}"/>
    <cellStyle name="输入 2 2 2 4 2 2" xfId="50234" xr:uid="{00000000-0005-0000-0000-00003AC40000}"/>
    <cellStyle name="输入 2 2 2 4 2 2 2" xfId="50235" xr:uid="{00000000-0005-0000-0000-00003BC40000}"/>
    <cellStyle name="输入 2 2 2 4 3" xfId="50236" xr:uid="{00000000-0005-0000-0000-00003CC40000}"/>
    <cellStyle name="输入 2 2 2 4 3 2" xfId="50237" xr:uid="{00000000-0005-0000-0000-00003DC40000}"/>
    <cellStyle name="输入 2 2 2 5" xfId="50238" xr:uid="{00000000-0005-0000-0000-00003EC40000}"/>
    <cellStyle name="输入 2 2 2 6" xfId="50239" xr:uid="{00000000-0005-0000-0000-00003FC40000}"/>
    <cellStyle name="输入 2 2 2 7" xfId="50240" xr:uid="{00000000-0005-0000-0000-000040C40000}"/>
    <cellStyle name="输入 2 2 3" xfId="50241" xr:uid="{00000000-0005-0000-0000-000041C40000}"/>
    <cellStyle name="输入 2 2 3 2" xfId="50242" xr:uid="{00000000-0005-0000-0000-000042C40000}"/>
    <cellStyle name="输入 2 2 3 2 2" xfId="50243" xr:uid="{00000000-0005-0000-0000-000043C40000}"/>
    <cellStyle name="输入 2 2 3 2 3" xfId="50244" xr:uid="{00000000-0005-0000-0000-000044C40000}"/>
    <cellStyle name="输入 2 2 3 2 3 2" xfId="50245" xr:uid="{00000000-0005-0000-0000-000045C40000}"/>
    <cellStyle name="输入 2 2 3 2 3 2 2" xfId="50246" xr:uid="{00000000-0005-0000-0000-000046C40000}"/>
    <cellStyle name="输入 2 2 3 2 4" xfId="50247" xr:uid="{00000000-0005-0000-0000-000047C40000}"/>
    <cellStyle name="输入 2 2 3 2 4 2" xfId="50248" xr:uid="{00000000-0005-0000-0000-000048C40000}"/>
    <cellStyle name="输入 2 2 3 3" xfId="50249" xr:uid="{00000000-0005-0000-0000-000049C40000}"/>
    <cellStyle name="输入 2 2 3 3 2" xfId="50250" xr:uid="{00000000-0005-0000-0000-00004AC40000}"/>
    <cellStyle name="输入 2 2 3 3 2 2" xfId="50251" xr:uid="{00000000-0005-0000-0000-00004BC40000}"/>
    <cellStyle name="输入 2 2 3 3 2 2 2" xfId="50252" xr:uid="{00000000-0005-0000-0000-00004CC40000}"/>
    <cellStyle name="输入 2 2 3 3 3" xfId="50253" xr:uid="{00000000-0005-0000-0000-00004DC40000}"/>
    <cellStyle name="输入 2 2 3 3 3 2" xfId="50254" xr:uid="{00000000-0005-0000-0000-00004EC40000}"/>
    <cellStyle name="输入 2 2 3 4" xfId="50255" xr:uid="{00000000-0005-0000-0000-00004FC40000}"/>
    <cellStyle name="输入 2 2 3 5" xfId="50256" xr:uid="{00000000-0005-0000-0000-000050C40000}"/>
    <cellStyle name="输入 2 2 3 6" xfId="50257" xr:uid="{00000000-0005-0000-0000-000051C40000}"/>
    <cellStyle name="输入 2 2 4" xfId="50258" xr:uid="{00000000-0005-0000-0000-000052C40000}"/>
    <cellStyle name="输入 2 2 4 2" xfId="50259" xr:uid="{00000000-0005-0000-0000-000053C40000}"/>
    <cellStyle name="输入 2 2 4 2 2" xfId="50260" xr:uid="{00000000-0005-0000-0000-000054C40000}"/>
    <cellStyle name="输入 2 2 4 2 3" xfId="50261" xr:uid="{00000000-0005-0000-0000-000055C40000}"/>
    <cellStyle name="输入 2 2 4 2 3 2" xfId="50262" xr:uid="{00000000-0005-0000-0000-000056C40000}"/>
    <cellStyle name="输入 2 2 4 2 3 2 2" xfId="50263" xr:uid="{00000000-0005-0000-0000-000057C40000}"/>
    <cellStyle name="输入 2 2 4 2 4" xfId="50264" xr:uid="{00000000-0005-0000-0000-000058C40000}"/>
    <cellStyle name="输入 2 2 4 2 4 2" xfId="50265" xr:uid="{00000000-0005-0000-0000-000059C40000}"/>
    <cellStyle name="输入 2 2 4 3" xfId="50266" xr:uid="{00000000-0005-0000-0000-00005AC40000}"/>
    <cellStyle name="输入 2 2 4 4" xfId="50267" xr:uid="{00000000-0005-0000-0000-00005BC40000}"/>
    <cellStyle name="输入 2 2 4 5" xfId="50268" xr:uid="{00000000-0005-0000-0000-00005CC40000}"/>
    <cellStyle name="输入 2 2 4 6" xfId="50269" xr:uid="{00000000-0005-0000-0000-00005DC40000}"/>
    <cellStyle name="输入 2 2 5" xfId="50270" xr:uid="{00000000-0005-0000-0000-00005EC40000}"/>
    <cellStyle name="输入 2 2 5 2" xfId="50271" xr:uid="{00000000-0005-0000-0000-00005FC40000}"/>
    <cellStyle name="输入 2 2 5 2 2" xfId="50272" xr:uid="{00000000-0005-0000-0000-000060C40000}"/>
    <cellStyle name="输入 2 2 5 2 2 2" xfId="50273" xr:uid="{00000000-0005-0000-0000-000061C40000}"/>
    <cellStyle name="输入 2 2 5 2 2 2 2" xfId="50274" xr:uid="{00000000-0005-0000-0000-000062C40000}"/>
    <cellStyle name="输入 2 2 5 2 3" xfId="50275" xr:uid="{00000000-0005-0000-0000-000063C40000}"/>
    <cellStyle name="输入 2 2 5 2 3 2" xfId="50276" xr:uid="{00000000-0005-0000-0000-000064C40000}"/>
    <cellStyle name="输入 2 2 5 3" xfId="50277" xr:uid="{00000000-0005-0000-0000-000065C40000}"/>
    <cellStyle name="输入 2 2 5 3 2" xfId="50278" xr:uid="{00000000-0005-0000-0000-000066C40000}"/>
    <cellStyle name="输入 2 2 5 3 2 2" xfId="50279" xr:uid="{00000000-0005-0000-0000-000067C40000}"/>
    <cellStyle name="输入 2 2 5 4" xfId="50280" xr:uid="{00000000-0005-0000-0000-000068C40000}"/>
    <cellStyle name="输入 2 2 5 4 2" xfId="50281" xr:uid="{00000000-0005-0000-0000-000069C40000}"/>
    <cellStyle name="输入 2 2 6" xfId="50282" xr:uid="{00000000-0005-0000-0000-00006AC40000}"/>
    <cellStyle name="输入 2 2 6 2" xfId="50283" xr:uid="{00000000-0005-0000-0000-00006BC40000}"/>
    <cellStyle name="输入 2 2 6 2 2" xfId="50284" xr:uid="{00000000-0005-0000-0000-00006CC40000}"/>
    <cellStyle name="输入 2 2 6 2 2 2" xfId="50285" xr:uid="{00000000-0005-0000-0000-00006DC40000}"/>
    <cellStyle name="输入 2 2 6 2 2 2 2" xfId="50286" xr:uid="{00000000-0005-0000-0000-00006EC40000}"/>
    <cellStyle name="输入 2 2 6 2 3" xfId="50287" xr:uid="{00000000-0005-0000-0000-00006FC40000}"/>
    <cellStyle name="输入 2 2 6 2 3 2" xfId="50288" xr:uid="{00000000-0005-0000-0000-000070C40000}"/>
    <cellStyle name="输入 2 2 6 3" xfId="50289" xr:uid="{00000000-0005-0000-0000-000071C40000}"/>
    <cellStyle name="输入 2 2 6 3 2" xfId="50290" xr:uid="{00000000-0005-0000-0000-000072C40000}"/>
    <cellStyle name="输入 2 2 6 3 2 2" xfId="50291" xr:uid="{00000000-0005-0000-0000-000073C40000}"/>
    <cellStyle name="输入 2 2 6 4" xfId="50292" xr:uid="{00000000-0005-0000-0000-000074C40000}"/>
    <cellStyle name="输入 2 2 6 4 2" xfId="50293" xr:uid="{00000000-0005-0000-0000-000075C40000}"/>
    <cellStyle name="输入 2 2 7" xfId="50294" xr:uid="{00000000-0005-0000-0000-000076C40000}"/>
    <cellStyle name="输入 2 2 7 2" xfId="50295" xr:uid="{00000000-0005-0000-0000-000077C40000}"/>
    <cellStyle name="输入 2 2 7 2 2" xfId="50296" xr:uid="{00000000-0005-0000-0000-000078C40000}"/>
    <cellStyle name="输入 2 2 7 2 2 2" xfId="50297" xr:uid="{00000000-0005-0000-0000-000079C40000}"/>
    <cellStyle name="输入 2 2 7 2 2 2 2" xfId="50298" xr:uid="{00000000-0005-0000-0000-00007AC40000}"/>
    <cellStyle name="输入 2 2 7 2 3" xfId="50299" xr:uid="{00000000-0005-0000-0000-00007BC40000}"/>
    <cellStyle name="输入 2 2 7 2 3 2" xfId="50300" xr:uid="{00000000-0005-0000-0000-00007CC40000}"/>
    <cellStyle name="输入 2 2 7 3" xfId="50301" xr:uid="{00000000-0005-0000-0000-00007DC40000}"/>
    <cellStyle name="输入 2 2 7 3 2" xfId="50302" xr:uid="{00000000-0005-0000-0000-00007EC40000}"/>
    <cellStyle name="输入 2 2 7 3 2 2" xfId="50303" xr:uid="{00000000-0005-0000-0000-00007FC40000}"/>
    <cellStyle name="输入 2 2 7 4" xfId="50304" xr:uid="{00000000-0005-0000-0000-000080C40000}"/>
    <cellStyle name="输入 2 2 7 4 2" xfId="50305" xr:uid="{00000000-0005-0000-0000-000081C40000}"/>
    <cellStyle name="输入 2 2 8" xfId="50306" xr:uid="{00000000-0005-0000-0000-000082C40000}"/>
    <cellStyle name="输入 2 2 8 2" xfId="50307" xr:uid="{00000000-0005-0000-0000-000083C40000}"/>
    <cellStyle name="输入 2 2 8 2 2" xfId="50308" xr:uid="{00000000-0005-0000-0000-000084C40000}"/>
    <cellStyle name="输入 2 2 8 2 2 2" xfId="50309" xr:uid="{00000000-0005-0000-0000-000085C40000}"/>
    <cellStyle name="输入 2 2 8 3" xfId="50310" xr:uid="{00000000-0005-0000-0000-000086C40000}"/>
    <cellStyle name="输入 2 2 8 3 2" xfId="50311" xr:uid="{00000000-0005-0000-0000-000087C40000}"/>
    <cellStyle name="输入 2 2 9" xfId="50312" xr:uid="{00000000-0005-0000-0000-000088C40000}"/>
    <cellStyle name="输入 2 2 9 2" xfId="50313" xr:uid="{00000000-0005-0000-0000-000089C40000}"/>
    <cellStyle name="输入 2 2 9 2 2" xfId="50314" xr:uid="{00000000-0005-0000-0000-00008AC40000}"/>
    <cellStyle name="输入 2 2 9 2 2 2" xfId="50315" xr:uid="{00000000-0005-0000-0000-00008BC40000}"/>
    <cellStyle name="输入 2 2 9 3" xfId="50316" xr:uid="{00000000-0005-0000-0000-00008CC40000}"/>
    <cellStyle name="输入 2 2 9 3 2" xfId="50317" xr:uid="{00000000-0005-0000-0000-00008DC40000}"/>
    <cellStyle name="输入 2 3" xfId="50318" xr:uid="{00000000-0005-0000-0000-00008EC40000}"/>
    <cellStyle name="输入 2 3 2" xfId="50319" xr:uid="{00000000-0005-0000-0000-00008FC40000}"/>
    <cellStyle name="输入 2 3 2 2" xfId="50320" xr:uid="{00000000-0005-0000-0000-000090C40000}"/>
    <cellStyle name="输入 2 3 2 2 2" xfId="50321" xr:uid="{00000000-0005-0000-0000-000091C40000}"/>
    <cellStyle name="输入 2 3 2 2 2 2" xfId="50322" xr:uid="{00000000-0005-0000-0000-000092C40000}"/>
    <cellStyle name="输入 2 3 2 2 2 3" xfId="50323" xr:uid="{00000000-0005-0000-0000-000093C40000}"/>
    <cellStyle name="输入 2 3 2 2 2 3 2" xfId="50324" xr:uid="{00000000-0005-0000-0000-000094C40000}"/>
    <cellStyle name="输入 2 3 2 2 2 3 2 2" xfId="50325" xr:uid="{00000000-0005-0000-0000-000095C40000}"/>
    <cellStyle name="输入 2 3 2 2 2 4" xfId="50326" xr:uid="{00000000-0005-0000-0000-000096C40000}"/>
    <cellStyle name="输入 2 3 2 2 2 4 2" xfId="50327" xr:uid="{00000000-0005-0000-0000-000097C40000}"/>
    <cellStyle name="输入 2 3 2 2 3" xfId="50328" xr:uid="{00000000-0005-0000-0000-000098C40000}"/>
    <cellStyle name="输入 2 3 2 2 3 2" xfId="50329" xr:uid="{00000000-0005-0000-0000-000099C40000}"/>
    <cellStyle name="输入 2 3 2 2 3 2 2" xfId="50330" xr:uid="{00000000-0005-0000-0000-00009AC40000}"/>
    <cellStyle name="输入 2 3 2 2 3 2 2 2" xfId="50331" xr:uid="{00000000-0005-0000-0000-00009BC40000}"/>
    <cellStyle name="输入 2 3 2 2 3 3" xfId="50332" xr:uid="{00000000-0005-0000-0000-00009CC40000}"/>
    <cellStyle name="输入 2 3 2 2 3 3 2" xfId="50333" xr:uid="{00000000-0005-0000-0000-00009DC40000}"/>
    <cellStyle name="输入 2 3 2 2 4" xfId="50334" xr:uid="{00000000-0005-0000-0000-00009EC40000}"/>
    <cellStyle name="输入 2 3 2 2 5" xfId="50335" xr:uid="{00000000-0005-0000-0000-00009FC40000}"/>
    <cellStyle name="输入 2 3 2 2 6" xfId="50336" xr:uid="{00000000-0005-0000-0000-0000A0C40000}"/>
    <cellStyle name="输入 2 3 2 3" xfId="50337" xr:uid="{00000000-0005-0000-0000-0000A1C40000}"/>
    <cellStyle name="输入 2 3 2 3 2" xfId="50338" xr:uid="{00000000-0005-0000-0000-0000A2C40000}"/>
    <cellStyle name="输入 2 3 2 3 3" xfId="50339" xr:uid="{00000000-0005-0000-0000-0000A3C40000}"/>
    <cellStyle name="输入 2 3 2 3 3 2" xfId="50340" xr:uid="{00000000-0005-0000-0000-0000A4C40000}"/>
    <cellStyle name="输入 2 3 2 3 3 2 2" xfId="50341" xr:uid="{00000000-0005-0000-0000-0000A5C40000}"/>
    <cellStyle name="输入 2 3 2 3 4" xfId="50342" xr:uid="{00000000-0005-0000-0000-0000A6C40000}"/>
    <cellStyle name="输入 2 3 2 3 4 2" xfId="50343" xr:uid="{00000000-0005-0000-0000-0000A7C40000}"/>
    <cellStyle name="输入 2 3 2 4" xfId="50344" xr:uid="{00000000-0005-0000-0000-0000A8C40000}"/>
    <cellStyle name="输入 2 3 2 4 2" xfId="50345" xr:uid="{00000000-0005-0000-0000-0000A9C40000}"/>
    <cellStyle name="输入 2 3 2 4 2 2" xfId="50346" xr:uid="{00000000-0005-0000-0000-0000AAC40000}"/>
    <cellStyle name="输入 2 3 2 4 2 2 2" xfId="50347" xr:uid="{00000000-0005-0000-0000-0000ABC40000}"/>
    <cellStyle name="输入 2 3 2 4 3" xfId="50348" xr:uid="{00000000-0005-0000-0000-0000ACC40000}"/>
    <cellStyle name="输入 2 3 2 4 3 2" xfId="50349" xr:uid="{00000000-0005-0000-0000-0000ADC40000}"/>
    <cellStyle name="输入 2 3 2 5" xfId="50350" xr:uid="{00000000-0005-0000-0000-0000AEC40000}"/>
    <cellStyle name="输入 2 3 2 6" xfId="50351" xr:uid="{00000000-0005-0000-0000-0000AFC40000}"/>
    <cellStyle name="输入 2 3 2 7" xfId="50352" xr:uid="{00000000-0005-0000-0000-0000B0C40000}"/>
    <cellStyle name="输入 2 3 3" xfId="50353" xr:uid="{00000000-0005-0000-0000-0000B1C40000}"/>
    <cellStyle name="输入 2 3 3 2" xfId="50354" xr:uid="{00000000-0005-0000-0000-0000B2C40000}"/>
    <cellStyle name="输入 2 3 3 2 2" xfId="50355" xr:uid="{00000000-0005-0000-0000-0000B3C40000}"/>
    <cellStyle name="输入 2 3 3 2 3" xfId="50356" xr:uid="{00000000-0005-0000-0000-0000B4C40000}"/>
    <cellStyle name="输入 2 3 3 2 3 2" xfId="50357" xr:uid="{00000000-0005-0000-0000-0000B5C40000}"/>
    <cellStyle name="输入 2 3 3 2 3 2 2" xfId="50358" xr:uid="{00000000-0005-0000-0000-0000B6C40000}"/>
    <cellStyle name="输入 2 3 3 2 4" xfId="50359" xr:uid="{00000000-0005-0000-0000-0000B7C40000}"/>
    <cellStyle name="输入 2 3 3 2 4 2" xfId="50360" xr:uid="{00000000-0005-0000-0000-0000B8C40000}"/>
    <cellStyle name="输入 2 3 3 3" xfId="50361" xr:uid="{00000000-0005-0000-0000-0000B9C40000}"/>
    <cellStyle name="输入 2 3 3 3 2" xfId="50362" xr:uid="{00000000-0005-0000-0000-0000BAC40000}"/>
    <cellStyle name="输入 2 3 3 3 2 2" xfId="50363" xr:uid="{00000000-0005-0000-0000-0000BBC40000}"/>
    <cellStyle name="输入 2 3 3 3 2 2 2" xfId="50364" xr:uid="{00000000-0005-0000-0000-0000BCC40000}"/>
    <cellStyle name="输入 2 3 3 3 3" xfId="50365" xr:uid="{00000000-0005-0000-0000-0000BDC40000}"/>
    <cellStyle name="输入 2 3 3 3 3 2" xfId="50366" xr:uid="{00000000-0005-0000-0000-0000BEC40000}"/>
    <cellStyle name="输入 2 3 3 4" xfId="50367" xr:uid="{00000000-0005-0000-0000-0000BFC40000}"/>
    <cellStyle name="输入 2 3 3 5" xfId="50368" xr:uid="{00000000-0005-0000-0000-0000C0C40000}"/>
    <cellStyle name="输入 2 3 3 6" xfId="50369" xr:uid="{00000000-0005-0000-0000-0000C1C40000}"/>
    <cellStyle name="输入 2 3 4" xfId="50370" xr:uid="{00000000-0005-0000-0000-0000C2C40000}"/>
    <cellStyle name="输入 2 3 4 2" xfId="50371" xr:uid="{00000000-0005-0000-0000-0000C3C40000}"/>
    <cellStyle name="输入 2 3 4 2 2" xfId="50372" xr:uid="{00000000-0005-0000-0000-0000C4C40000}"/>
    <cellStyle name="输入 2 3 4 2 3" xfId="50373" xr:uid="{00000000-0005-0000-0000-0000C5C40000}"/>
    <cellStyle name="输入 2 3 4 2 3 2" xfId="50374" xr:uid="{00000000-0005-0000-0000-0000C6C40000}"/>
    <cellStyle name="输入 2 3 4 2 3 2 2" xfId="50375" xr:uid="{00000000-0005-0000-0000-0000C7C40000}"/>
    <cellStyle name="输入 2 3 4 2 4" xfId="50376" xr:uid="{00000000-0005-0000-0000-0000C8C40000}"/>
    <cellStyle name="输入 2 3 4 2 4 2" xfId="50377" xr:uid="{00000000-0005-0000-0000-0000C9C40000}"/>
    <cellStyle name="输入 2 3 4 3" xfId="50378" xr:uid="{00000000-0005-0000-0000-0000CAC40000}"/>
    <cellStyle name="输入 2 3 4 4" xfId="50379" xr:uid="{00000000-0005-0000-0000-0000CBC40000}"/>
    <cellStyle name="输入 2 3 4 5" xfId="50380" xr:uid="{00000000-0005-0000-0000-0000CCC40000}"/>
    <cellStyle name="输入 2 3 4 6" xfId="50381" xr:uid="{00000000-0005-0000-0000-0000CDC40000}"/>
    <cellStyle name="输入 2 3 5" xfId="50382" xr:uid="{00000000-0005-0000-0000-0000CEC40000}"/>
    <cellStyle name="输入 2 3 5 2" xfId="50383" xr:uid="{00000000-0005-0000-0000-0000CFC40000}"/>
    <cellStyle name="输入 2 3 5 2 2" xfId="50384" xr:uid="{00000000-0005-0000-0000-0000D0C40000}"/>
    <cellStyle name="输入 2 3 5 2 2 2" xfId="50385" xr:uid="{00000000-0005-0000-0000-0000D1C40000}"/>
    <cellStyle name="输入 2 3 5 2 2 2 2" xfId="50386" xr:uid="{00000000-0005-0000-0000-0000D2C40000}"/>
    <cellStyle name="输入 2 3 5 2 3" xfId="50387" xr:uid="{00000000-0005-0000-0000-0000D3C40000}"/>
    <cellStyle name="输入 2 3 5 2 3 2" xfId="50388" xr:uid="{00000000-0005-0000-0000-0000D4C40000}"/>
    <cellStyle name="输入 2 3 5 3" xfId="50389" xr:uid="{00000000-0005-0000-0000-0000D5C40000}"/>
    <cellStyle name="输入 2 3 5 3 2" xfId="50390" xr:uid="{00000000-0005-0000-0000-0000D6C40000}"/>
    <cellStyle name="输入 2 3 5 3 2 2" xfId="50391" xr:uid="{00000000-0005-0000-0000-0000D7C40000}"/>
    <cellStyle name="输入 2 3 5 4" xfId="50392" xr:uid="{00000000-0005-0000-0000-0000D8C40000}"/>
    <cellStyle name="输入 2 3 5 4 2" xfId="50393" xr:uid="{00000000-0005-0000-0000-0000D9C40000}"/>
    <cellStyle name="输入 2 3 6" xfId="50394" xr:uid="{00000000-0005-0000-0000-0000DAC40000}"/>
    <cellStyle name="输入 2 3 6 2" xfId="50395" xr:uid="{00000000-0005-0000-0000-0000DBC40000}"/>
    <cellStyle name="输入 2 3 6 2 2" xfId="50396" xr:uid="{00000000-0005-0000-0000-0000DCC40000}"/>
    <cellStyle name="输入 2 3 6 2 2 2" xfId="50397" xr:uid="{00000000-0005-0000-0000-0000DDC40000}"/>
    <cellStyle name="输入 2 3 6 3" xfId="50398" xr:uid="{00000000-0005-0000-0000-0000DEC40000}"/>
    <cellStyle name="输入 2 3 6 3 2" xfId="50399" xr:uid="{00000000-0005-0000-0000-0000DFC40000}"/>
    <cellStyle name="输入 2 3 7" xfId="50400" xr:uid="{00000000-0005-0000-0000-0000E0C40000}"/>
    <cellStyle name="输入 2 3 7 2" xfId="50401" xr:uid="{00000000-0005-0000-0000-0000E1C40000}"/>
    <cellStyle name="输入 2 3 7 2 2" xfId="50402" xr:uid="{00000000-0005-0000-0000-0000E2C40000}"/>
    <cellStyle name="输入 2 3 7 2 2 2" xfId="50403" xr:uid="{00000000-0005-0000-0000-0000E3C40000}"/>
    <cellStyle name="输入 2 3 7 3" xfId="50404" xr:uid="{00000000-0005-0000-0000-0000E4C40000}"/>
    <cellStyle name="输入 2 3 7 3 2" xfId="50405" xr:uid="{00000000-0005-0000-0000-0000E5C40000}"/>
    <cellStyle name="输入 2 3 8" xfId="50406" xr:uid="{00000000-0005-0000-0000-0000E6C40000}"/>
    <cellStyle name="输入 2 3 9" xfId="50407" xr:uid="{00000000-0005-0000-0000-0000E7C40000}"/>
    <cellStyle name="输入 2 4" xfId="50408" xr:uid="{00000000-0005-0000-0000-0000E8C40000}"/>
    <cellStyle name="输入 2 4 2" xfId="50409" xr:uid="{00000000-0005-0000-0000-0000E9C40000}"/>
    <cellStyle name="输入 2 4 2 2" xfId="50410" xr:uid="{00000000-0005-0000-0000-0000EAC40000}"/>
    <cellStyle name="输入 2 4 2 3" xfId="50411" xr:uid="{00000000-0005-0000-0000-0000EBC40000}"/>
    <cellStyle name="输入 2 4 2 3 2" xfId="50412" xr:uid="{00000000-0005-0000-0000-0000ECC40000}"/>
    <cellStyle name="输入 2 4 2 3 2 2" xfId="50413" xr:uid="{00000000-0005-0000-0000-0000EDC40000}"/>
    <cellStyle name="输入 2 4 2 4" xfId="50414" xr:uid="{00000000-0005-0000-0000-0000EEC40000}"/>
    <cellStyle name="输入 2 4 2 4 2" xfId="50415" xr:uid="{00000000-0005-0000-0000-0000EFC40000}"/>
    <cellStyle name="输入 2 4 3" xfId="50416" xr:uid="{00000000-0005-0000-0000-0000F0C40000}"/>
    <cellStyle name="输入 2 4 3 2" xfId="50417" xr:uid="{00000000-0005-0000-0000-0000F1C40000}"/>
    <cellStyle name="输入 2 4 3 2 2" xfId="50418" xr:uid="{00000000-0005-0000-0000-0000F2C40000}"/>
    <cellStyle name="输入 2 4 3 2 2 2" xfId="50419" xr:uid="{00000000-0005-0000-0000-0000F3C40000}"/>
    <cellStyle name="输入 2 4 3 3" xfId="50420" xr:uid="{00000000-0005-0000-0000-0000F4C40000}"/>
    <cellStyle name="输入 2 4 3 3 2" xfId="50421" xr:uid="{00000000-0005-0000-0000-0000F5C40000}"/>
    <cellStyle name="输入 2 4 4" xfId="50422" xr:uid="{00000000-0005-0000-0000-0000F6C40000}"/>
    <cellStyle name="输入 2 4 5" xfId="50423" xr:uid="{00000000-0005-0000-0000-0000F7C40000}"/>
    <cellStyle name="输入 2 4 6" xfId="50424" xr:uid="{00000000-0005-0000-0000-0000F8C40000}"/>
    <cellStyle name="输入 2 5" xfId="50425" xr:uid="{00000000-0005-0000-0000-0000F9C40000}"/>
    <cellStyle name="输入 2 5 2" xfId="50426" xr:uid="{00000000-0005-0000-0000-0000FAC40000}"/>
    <cellStyle name="输入 2 5 2 2" xfId="50427" xr:uid="{00000000-0005-0000-0000-0000FBC40000}"/>
    <cellStyle name="输入 2 5 2 3" xfId="50428" xr:uid="{00000000-0005-0000-0000-0000FCC40000}"/>
    <cellStyle name="输入 2 5 2 3 2" xfId="50429" xr:uid="{00000000-0005-0000-0000-0000FDC40000}"/>
    <cellStyle name="输入 2 5 2 3 2 2" xfId="50430" xr:uid="{00000000-0005-0000-0000-0000FEC40000}"/>
    <cellStyle name="输入 2 5 2 4" xfId="50431" xr:uid="{00000000-0005-0000-0000-0000FFC40000}"/>
    <cellStyle name="输入 2 5 2 4 2" xfId="50432" xr:uid="{00000000-0005-0000-0000-000000C50000}"/>
    <cellStyle name="输入 2 5 3" xfId="50433" xr:uid="{00000000-0005-0000-0000-000001C50000}"/>
    <cellStyle name="输入 2 5 4" xfId="50434" xr:uid="{00000000-0005-0000-0000-000002C50000}"/>
    <cellStyle name="输入 2 5 5" xfId="50435" xr:uid="{00000000-0005-0000-0000-000003C50000}"/>
    <cellStyle name="输入 2 5 6" xfId="50436" xr:uid="{00000000-0005-0000-0000-000004C50000}"/>
    <cellStyle name="输入 2 6" xfId="50437" xr:uid="{00000000-0005-0000-0000-000005C50000}"/>
    <cellStyle name="输入 2 6 2" xfId="50438" xr:uid="{00000000-0005-0000-0000-000006C50000}"/>
    <cellStyle name="输入 2 6 2 2" xfId="50439" xr:uid="{00000000-0005-0000-0000-000007C50000}"/>
    <cellStyle name="输入 2 6 2 2 2" xfId="50440" xr:uid="{00000000-0005-0000-0000-000008C50000}"/>
    <cellStyle name="输入 2 6 2 2 2 2" xfId="50441" xr:uid="{00000000-0005-0000-0000-000009C50000}"/>
    <cellStyle name="输入 2 6 2 3" xfId="50442" xr:uid="{00000000-0005-0000-0000-00000AC50000}"/>
    <cellStyle name="输入 2 6 2 3 2" xfId="50443" xr:uid="{00000000-0005-0000-0000-00000BC50000}"/>
    <cellStyle name="输入 2 6 3" xfId="50444" xr:uid="{00000000-0005-0000-0000-00000CC50000}"/>
    <cellStyle name="输入 2 6 3 2" xfId="50445" xr:uid="{00000000-0005-0000-0000-00000DC50000}"/>
    <cellStyle name="输入 2 6 3 2 2" xfId="50446" xr:uid="{00000000-0005-0000-0000-00000EC50000}"/>
    <cellStyle name="输入 2 6 4" xfId="50447" xr:uid="{00000000-0005-0000-0000-00000FC50000}"/>
    <cellStyle name="输入 2 6 4 2" xfId="50448" xr:uid="{00000000-0005-0000-0000-000010C50000}"/>
    <cellStyle name="输入 2 7" xfId="50449" xr:uid="{00000000-0005-0000-0000-000011C50000}"/>
    <cellStyle name="输入 2 7 2" xfId="50450" xr:uid="{00000000-0005-0000-0000-000012C50000}"/>
    <cellStyle name="输入 2 7 2 2" xfId="50451" xr:uid="{00000000-0005-0000-0000-000013C50000}"/>
    <cellStyle name="输入 2 7 2 2 2" xfId="50452" xr:uid="{00000000-0005-0000-0000-000014C50000}"/>
    <cellStyle name="输入 2 7 2 2 2 2" xfId="50453" xr:uid="{00000000-0005-0000-0000-000015C50000}"/>
    <cellStyle name="输入 2 7 2 3" xfId="50454" xr:uid="{00000000-0005-0000-0000-000016C50000}"/>
    <cellStyle name="输入 2 7 2 3 2" xfId="50455" xr:uid="{00000000-0005-0000-0000-000017C50000}"/>
    <cellStyle name="输入 2 7 3" xfId="50456" xr:uid="{00000000-0005-0000-0000-000018C50000}"/>
    <cellStyle name="输入 2 7 3 2" xfId="50457" xr:uid="{00000000-0005-0000-0000-000019C50000}"/>
    <cellStyle name="输入 2 7 3 2 2" xfId="50458" xr:uid="{00000000-0005-0000-0000-00001AC50000}"/>
    <cellStyle name="输入 2 7 4" xfId="50459" xr:uid="{00000000-0005-0000-0000-00001BC50000}"/>
    <cellStyle name="输入 2 7 4 2" xfId="50460" xr:uid="{00000000-0005-0000-0000-00001CC50000}"/>
    <cellStyle name="输入 2 8" xfId="50461" xr:uid="{00000000-0005-0000-0000-00001DC50000}"/>
    <cellStyle name="输入 2 8 2" xfId="50462" xr:uid="{00000000-0005-0000-0000-00001EC50000}"/>
    <cellStyle name="输入 2 8 2 2" xfId="50463" xr:uid="{00000000-0005-0000-0000-00001FC50000}"/>
    <cellStyle name="输入 2 8 2 2 2" xfId="50464" xr:uid="{00000000-0005-0000-0000-000020C50000}"/>
    <cellStyle name="输入 2 8 2 2 2 2" xfId="50465" xr:uid="{00000000-0005-0000-0000-000021C50000}"/>
    <cellStyle name="输入 2 8 2 3" xfId="50466" xr:uid="{00000000-0005-0000-0000-000022C50000}"/>
    <cellStyle name="输入 2 8 2 3 2" xfId="50467" xr:uid="{00000000-0005-0000-0000-000023C50000}"/>
    <cellStyle name="输入 2 8 3" xfId="50468" xr:uid="{00000000-0005-0000-0000-000024C50000}"/>
    <cellStyle name="输入 2 8 3 2" xfId="50469" xr:uid="{00000000-0005-0000-0000-000025C50000}"/>
    <cellStyle name="输入 2 8 3 2 2" xfId="50470" xr:uid="{00000000-0005-0000-0000-000026C50000}"/>
    <cellStyle name="输入 2 8 4" xfId="50471" xr:uid="{00000000-0005-0000-0000-000027C50000}"/>
    <cellStyle name="输入 2 8 4 2" xfId="50472" xr:uid="{00000000-0005-0000-0000-000028C50000}"/>
    <cellStyle name="输入 2 9" xfId="50473" xr:uid="{00000000-0005-0000-0000-000029C50000}"/>
    <cellStyle name="输入 2 9 2" xfId="50474" xr:uid="{00000000-0005-0000-0000-00002AC50000}"/>
    <cellStyle name="输入 2 9 2 2" xfId="50475" xr:uid="{00000000-0005-0000-0000-00002BC50000}"/>
    <cellStyle name="输入 2 9 2 2 2" xfId="50476" xr:uid="{00000000-0005-0000-0000-00002CC50000}"/>
    <cellStyle name="输入 2 9 3" xfId="50477" xr:uid="{00000000-0005-0000-0000-00002DC50000}"/>
    <cellStyle name="输入 2 9 3 2" xfId="50478" xr:uid="{00000000-0005-0000-0000-00002EC50000}"/>
    <cellStyle name="输入 3" xfId="50479" xr:uid="{00000000-0005-0000-0000-00002FC50000}"/>
    <cellStyle name="输入 3 2" xfId="50480" xr:uid="{00000000-0005-0000-0000-000030C50000}"/>
    <cellStyle name="输入 3 2 2" xfId="50481" xr:uid="{00000000-0005-0000-0000-000031C50000}"/>
    <cellStyle name="输入 3 2 2 2" xfId="50482" xr:uid="{00000000-0005-0000-0000-000032C50000}"/>
    <cellStyle name="输入 3 2 2 2 2" xfId="50483" xr:uid="{00000000-0005-0000-0000-000033C50000}"/>
    <cellStyle name="输入 3 2 2 2 3" xfId="50484" xr:uid="{00000000-0005-0000-0000-000034C50000}"/>
    <cellStyle name="输入 3 2 2 2 3 2" xfId="50485" xr:uid="{00000000-0005-0000-0000-000035C50000}"/>
    <cellStyle name="输入 3 2 2 2 3 2 2" xfId="50486" xr:uid="{00000000-0005-0000-0000-000036C50000}"/>
    <cellStyle name="输入 3 2 2 2 4" xfId="50487" xr:uid="{00000000-0005-0000-0000-000037C50000}"/>
    <cellStyle name="输入 3 2 2 2 4 2" xfId="50488" xr:uid="{00000000-0005-0000-0000-000038C50000}"/>
    <cellStyle name="输入 3 2 2 3" xfId="50489" xr:uid="{00000000-0005-0000-0000-000039C50000}"/>
    <cellStyle name="输入 3 2 2 3 2" xfId="50490" xr:uid="{00000000-0005-0000-0000-00003AC50000}"/>
    <cellStyle name="输入 3 2 2 3 2 2" xfId="50491" xr:uid="{00000000-0005-0000-0000-00003BC50000}"/>
    <cellStyle name="输入 3 2 2 3 2 2 2" xfId="50492" xr:uid="{00000000-0005-0000-0000-00003CC50000}"/>
    <cellStyle name="输入 3 2 2 3 3" xfId="50493" xr:uid="{00000000-0005-0000-0000-00003DC50000}"/>
    <cellStyle name="输入 3 2 2 3 3 2" xfId="50494" xr:uid="{00000000-0005-0000-0000-00003EC50000}"/>
    <cellStyle name="输入 3 2 2 4" xfId="50495" xr:uid="{00000000-0005-0000-0000-00003FC50000}"/>
    <cellStyle name="输入 3 2 2 5" xfId="50496" xr:uid="{00000000-0005-0000-0000-000040C50000}"/>
    <cellStyle name="输入 3 2 2 6" xfId="50497" xr:uid="{00000000-0005-0000-0000-000041C50000}"/>
    <cellStyle name="输入 3 2 3" xfId="50498" xr:uid="{00000000-0005-0000-0000-000042C50000}"/>
    <cellStyle name="输入 3 2 3 2" xfId="50499" xr:uid="{00000000-0005-0000-0000-000043C50000}"/>
    <cellStyle name="输入 3 2 3 3" xfId="50500" xr:uid="{00000000-0005-0000-0000-000044C50000}"/>
    <cellStyle name="输入 3 2 3 3 2" xfId="50501" xr:uid="{00000000-0005-0000-0000-000045C50000}"/>
    <cellStyle name="输入 3 2 3 3 2 2" xfId="50502" xr:uid="{00000000-0005-0000-0000-000046C50000}"/>
    <cellStyle name="输入 3 2 3 4" xfId="50503" xr:uid="{00000000-0005-0000-0000-000047C50000}"/>
    <cellStyle name="输入 3 2 3 4 2" xfId="50504" xr:uid="{00000000-0005-0000-0000-000048C50000}"/>
    <cellStyle name="输入 3 2 4" xfId="50505" xr:uid="{00000000-0005-0000-0000-000049C50000}"/>
    <cellStyle name="输入 3 2 4 2" xfId="50506" xr:uid="{00000000-0005-0000-0000-00004AC50000}"/>
    <cellStyle name="输入 3 2 4 2 2" xfId="50507" xr:uid="{00000000-0005-0000-0000-00004BC50000}"/>
    <cellStyle name="输入 3 2 4 2 2 2" xfId="50508" xr:uid="{00000000-0005-0000-0000-00004CC50000}"/>
    <cellStyle name="输入 3 2 4 3" xfId="50509" xr:uid="{00000000-0005-0000-0000-00004DC50000}"/>
    <cellStyle name="输入 3 2 4 3 2" xfId="50510" xr:uid="{00000000-0005-0000-0000-00004EC50000}"/>
    <cellStyle name="输入 3 2 5" xfId="50511" xr:uid="{00000000-0005-0000-0000-00004FC50000}"/>
    <cellStyle name="输入 3 2 6" xfId="50512" xr:uid="{00000000-0005-0000-0000-000050C50000}"/>
    <cellStyle name="输入 3 2 7" xfId="50513" xr:uid="{00000000-0005-0000-0000-000051C50000}"/>
    <cellStyle name="输入 3 3" xfId="50514" xr:uid="{00000000-0005-0000-0000-000052C50000}"/>
    <cellStyle name="输入 3 3 2" xfId="50515" xr:uid="{00000000-0005-0000-0000-000053C50000}"/>
    <cellStyle name="输入 3 3 2 2" xfId="50516" xr:uid="{00000000-0005-0000-0000-000054C50000}"/>
    <cellStyle name="输入 3 3 2 3" xfId="50517" xr:uid="{00000000-0005-0000-0000-000055C50000}"/>
    <cellStyle name="输入 3 3 2 3 2" xfId="50518" xr:uid="{00000000-0005-0000-0000-000056C50000}"/>
    <cellStyle name="输入 3 3 2 3 2 2" xfId="50519" xr:uid="{00000000-0005-0000-0000-000057C50000}"/>
    <cellStyle name="输入 3 3 2 4" xfId="50520" xr:uid="{00000000-0005-0000-0000-000058C50000}"/>
    <cellStyle name="输入 3 3 2 4 2" xfId="50521" xr:uid="{00000000-0005-0000-0000-000059C50000}"/>
    <cellStyle name="输入 3 3 3" xfId="50522" xr:uid="{00000000-0005-0000-0000-00005AC50000}"/>
    <cellStyle name="输入 3 3 3 2" xfId="50523" xr:uid="{00000000-0005-0000-0000-00005BC50000}"/>
    <cellStyle name="输入 3 3 3 2 2" xfId="50524" xr:uid="{00000000-0005-0000-0000-00005CC50000}"/>
    <cellStyle name="输入 3 3 3 2 2 2" xfId="50525" xr:uid="{00000000-0005-0000-0000-00005DC50000}"/>
    <cellStyle name="输入 3 3 3 3" xfId="50526" xr:uid="{00000000-0005-0000-0000-00005EC50000}"/>
    <cellStyle name="输入 3 3 3 3 2" xfId="50527" xr:uid="{00000000-0005-0000-0000-00005FC50000}"/>
    <cellStyle name="输入 3 3 4" xfId="50528" xr:uid="{00000000-0005-0000-0000-000060C50000}"/>
    <cellStyle name="输入 3 3 5" xfId="50529" xr:uid="{00000000-0005-0000-0000-000061C50000}"/>
    <cellStyle name="输入 3 3 6" xfId="50530" xr:uid="{00000000-0005-0000-0000-000062C50000}"/>
    <cellStyle name="输入 3 4" xfId="50531" xr:uid="{00000000-0005-0000-0000-000063C50000}"/>
    <cellStyle name="输入 3 4 2" xfId="50532" xr:uid="{00000000-0005-0000-0000-000064C50000}"/>
    <cellStyle name="输入 3 4 2 2" xfId="50533" xr:uid="{00000000-0005-0000-0000-000065C50000}"/>
    <cellStyle name="输入 3 4 2 3" xfId="50534" xr:uid="{00000000-0005-0000-0000-000066C50000}"/>
    <cellStyle name="输入 3 4 2 3 2" xfId="50535" xr:uid="{00000000-0005-0000-0000-000067C50000}"/>
    <cellStyle name="输入 3 4 2 3 2 2" xfId="50536" xr:uid="{00000000-0005-0000-0000-000068C50000}"/>
    <cellStyle name="输入 3 4 2 4" xfId="50537" xr:uid="{00000000-0005-0000-0000-000069C50000}"/>
    <cellStyle name="输入 3 4 2 4 2" xfId="50538" xr:uid="{00000000-0005-0000-0000-00006AC50000}"/>
    <cellStyle name="输入 3 4 3" xfId="50539" xr:uid="{00000000-0005-0000-0000-00006BC50000}"/>
    <cellStyle name="输入 3 4 4" xfId="50540" xr:uid="{00000000-0005-0000-0000-00006CC50000}"/>
    <cellStyle name="输入 3 4 5" xfId="50541" xr:uid="{00000000-0005-0000-0000-00006DC50000}"/>
    <cellStyle name="输入 3 4 6" xfId="50542" xr:uid="{00000000-0005-0000-0000-00006EC50000}"/>
    <cellStyle name="输入 3 5" xfId="50543" xr:uid="{00000000-0005-0000-0000-00006FC50000}"/>
    <cellStyle name="输入 3 5 2" xfId="50544" xr:uid="{00000000-0005-0000-0000-000070C50000}"/>
    <cellStyle name="输入 3 5 2 2" xfId="50545" xr:uid="{00000000-0005-0000-0000-000071C50000}"/>
    <cellStyle name="输入 3 5 2 2 2" xfId="50546" xr:uid="{00000000-0005-0000-0000-000072C50000}"/>
    <cellStyle name="输入 3 5 2 2 2 2" xfId="50547" xr:uid="{00000000-0005-0000-0000-000073C50000}"/>
    <cellStyle name="输入 3 5 2 3" xfId="50548" xr:uid="{00000000-0005-0000-0000-000074C50000}"/>
    <cellStyle name="输入 3 5 2 3 2" xfId="50549" xr:uid="{00000000-0005-0000-0000-000075C50000}"/>
    <cellStyle name="输入 3 5 3" xfId="50550" xr:uid="{00000000-0005-0000-0000-000076C50000}"/>
    <cellStyle name="输入 3 5 3 2" xfId="50551" xr:uid="{00000000-0005-0000-0000-000077C50000}"/>
    <cellStyle name="输入 3 5 3 2 2" xfId="50552" xr:uid="{00000000-0005-0000-0000-000078C50000}"/>
    <cellStyle name="输入 3 5 4" xfId="50553" xr:uid="{00000000-0005-0000-0000-000079C50000}"/>
    <cellStyle name="输入 3 5 4 2" xfId="50554" xr:uid="{00000000-0005-0000-0000-00007AC50000}"/>
    <cellStyle name="输入 3 6" xfId="50555" xr:uid="{00000000-0005-0000-0000-00007BC50000}"/>
    <cellStyle name="输入 3 6 2" xfId="50556" xr:uid="{00000000-0005-0000-0000-00007CC50000}"/>
    <cellStyle name="输入 3 6 2 2" xfId="50557" xr:uid="{00000000-0005-0000-0000-00007DC50000}"/>
    <cellStyle name="输入 3 6 2 2 2" xfId="50558" xr:uid="{00000000-0005-0000-0000-00007EC50000}"/>
    <cellStyle name="输入 3 6 3" xfId="50559" xr:uid="{00000000-0005-0000-0000-00007FC50000}"/>
    <cellStyle name="输入 3 6 3 2" xfId="50560" xr:uid="{00000000-0005-0000-0000-000080C50000}"/>
    <cellStyle name="输入 3 7" xfId="50561" xr:uid="{00000000-0005-0000-0000-000081C50000}"/>
    <cellStyle name="输入 3 8" xfId="50562" xr:uid="{00000000-0005-0000-0000-000082C50000}"/>
    <cellStyle name="输出 2" xfId="50563" xr:uid="{00000000-0005-0000-0000-000083C50000}"/>
    <cellStyle name="输出 2 10" xfId="50564" xr:uid="{00000000-0005-0000-0000-000084C50000}"/>
    <cellStyle name="输出 2 11" xfId="50565" xr:uid="{00000000-0005-0000-0000-000085C50000}"/>
    <cellStyle name="输出 2 2" xfId="50566" xr:uid="{00000000-0005-0000-0000-000086C50000}"/>
    <cellStyle name="输出 2 2 10" xfId="50567" xr:uid="{00000000-0005-0000-0000-000087C50000}"/>
    <cellStyle name="输出 2 2 11" xfId="50568" xr:uid="{00000000-0005-0000-0000-000088C50000}"/>
    <cellStyle name="输出 2 2 2" xfId="50569" xr:uid="{00000000-0005-0000-0000-000089C50000}"/>
    <cellStyle name="输出 2 2 2 2" xfId="50570" xr:uid="{00000000-0005-0000-0000-00008AC50000}"/>
    <cellStyle name="输出 2 2 2 2 2" xfId="50571" xr:uid="{00000000-0005-0000-0000-00008BC50000}"/>
    <cellStyle name="输出 2 2 2 2 2 2" xfId="50572" xr:uid="{00000000-0005-0000-0000-00008CC50000}"/>
    <cellStyle name="输出 2 2 2 2 2 3" xfId="50573" xr:uid="{00000000-0005-0000-0000-00008DC50000}"/>
    <cellStyle name="输出 2 2 2 2 2 3 2" xfId="50574" xr:uid="{00000000-0005-0000-0000-00008EC50000}"/>
    <cellStyle name="输出 2 2 2 2 2 3 2 2" xfId="50575" xr:uid="{00000000-0005-0000-0000-00008FC50000}"/>
    <cellStyle name="输出 2 2 2 2 2 4" xfId="50576" xr:uid="{00000000-0005-0000-0000-000090C50000}"/>
    <cellStyle name="输出 2 2 2 2 2 4 2" xfId="50577" xr:uid="{00000000-0005-0000-0000-000091C50000}"/>
    <cellStyle name="输出 2 2 2 2 3" xfId="50578" xr:uid="{00000000-0005-0000-0000-000092C50000}"/>
    <cellStyle name="输出 2 2 2 2 3 2" xfId="50579" xr:uid="{00000000-0005-0000-0000-000093C50000}"/>
    <cellStyle name="输出 2 2 2 2 3 2 2" xfId="50580" xr:uid="{00000000-0005-0000-0000-000094C50000}"/>
    <cellStyle name="输出 2 2 2 2 3 2 2 2" xfId="50581" xr:uid="{00000000-0005-0000-0000-000095C50000}"/>
    <cellStyle name="输出 2 2 2 2 3 3" xfId="50582" xr:uid="{00000000-0005-0000-0000-000096C50000}"/>
    <cellStyle name="输出 2 2 2 2 3 3 2" xfId="50583" xr:uid="{00000000-0005-0000-0000-000097C50000}"/>
    <cellStyle name="输出 2 2 2 2 4" xfId="50584" xr:uid="{00000000-0005-0000-0000-000098C50000}"/>
    <cellStyle name="输出 2 2 2 2 5" xfId="50585" xr:uid="{00000000-0005-0000-0000-000099C50000}"/>
    <cellStyle name="输出 2 2 2 2 6" xfId="50586" xr:uid="{00000000-0005-0000-0000-00009AC50000}"/>
    <cellStyle name="输出 2 2 2 3" xfId="50587" xr:uid="{00000000-0005-0000-0000-00009BC50000}"/>
    <cellStyle name="输出 2 2 2 3 2" xfId="50588" xr:uid="{00000000-0005-0000-0000-00009CC50000}"/>
    <cellStyle name="输出 2 2 2 3 3" xfId="50589" xr:uid="{00000000-0005-0000-0000-00009DC50000}"/>
    <cellStyle name="输出 2 2 2 3 3 2" xfId="50590" xr:uid="{00000000-0005-0000-0000-00009EC50000}"/>
    <cellStyle name="输出 2 2 2 3 3 2 2" xfId="50591" xr:uid="{00000000-0005-0000-0000-00009FC50000}"/>
    <cellStyle name="输出 2 2 2 3 4" xfId="50592" xr:uid="{00000000-0005-0000-0000-0000A0C50000}"/>
    <cellStyle name="输出 2 2 2 3 4 2" xfId="50593" xr:uid="{00000000-0005-0000-0000-0000A1C50000}"/>
    <cellStyle name="输出 2 2 2 4" xfId="50594" xr:uid="{00000000-0005-0000-0000-0000A2C50000}"/>
    <cellStyle name="输出 2 2 2 4 2" xfId="50595" xr:uid="{00000000-0005-0000-0000-0000A3C50000}"/>
    <cellStyle name="输出 2 2 2 4 2 2" xfId="50596" xr:uid="{00000000-0005-0000-0000-0000A4C50000}"/>
    <cellStyle name="输出 2 2 2 4 2 2 2" xfId="50597" xr:uid="{00000000-0005-0000-0000-0000A5C50000}"/>
    <cellStyle name="输出 2 2 2 4 3" xfId="50598" xr:uid="{00000000-0005-0000-0000-0000A6C50000}"/>
    <cellStyle name="输出 2 2 2 4 3 2" xfId="50599" xr:uid="{00000000-0005-0000-0000-0000A7C50000}"/>
    <cellStyle name="输出 2 2 2 5" xfId="50600" xr:uid="{00000000-0005-0000-0000-0000A8C50000}"/>
    <cellStyle name="输出 2 2 2 6" xfId="50601" xr:uid="{00000000-0005-0000-0000-0000A9C50000}"/>
    <cellStyle name="输出 2 2 2 7" xfId="50602" xr:uid="{00000000-0005-0000-0000-0000AAC50000}"/>
    <cellStyle name="输出 2 2 3" xfId="50603" xr:uid="{00000000-0005-0000-0000-0000ABC50000}"/>
    <cellStyle name="输出 2 2 3 2" xfId="50604" xr:uid="{00000000-0005-0000-0000-0000ACC50000}"/>
    <cellStyle name="输出 2 2 3 2 2" xfId="50605" xr:uid="{00000000-0005-0000-0000-0000ADC50000}"/>
    <cellStyle name="输出 2 2 3 2 3" xfId="50606" xr:uid="{00000000-0005-0000-0000-0000AEC50000}"/>
    <cellStyle name="输出 2 2 3 2 3 2" xfId="50607" xr:uid="{00000000-0005-0000-0000-0000AFC50000}"/>
    <cellStyle name="输出 2 2 3 2 3 2 2" xfId="50608" xr:uid="{00000000-0005-0000-0000-0000B0C50000}"/>
    <cellStyle name="输出 2 2 3 2 4" xfId="50609" xr:uid="{00000000-0005-0000-0000-0000B1C50000}"/>
    <cellStyle name="输出 2 2 3 2 4 2" xfId="50610" xr:uid="{00000000-0005-0000-0000-0000B2C50000}"/>
    <cellStyle name="输出 2 2 3 3" xfId="50611" xr:uid="{00000000-0005-0000-0000-0000B3C50000}"/>
    <cellStyle name="输出 2 2 3 3 2" xfId="50612" xr:uid="{00000000-0005-0000-0000-0000B4C50000}"/>
    <cellStyle name="输出 2 2 3 3 2 2" xfId="50613" xr:uid="{00000000-0005-0000-0000-0000B5C50000}"/>
    <cellStyle name="输出 2 2 3 3 2 2 2" xfId="50614" xr:uid="{00000000-0005-0000-0000-0000B6C50000}"/>
    <cellStyle name="输出 2 2 3 3 3" xfId="50615" xr:uid="{00000000-0005-0000-0000-0000B7C50000}"/>
    <cellStyle name="输出 2 2 3 3 3 2" xfId="50616" xr:uid="{00000000-0005-0000-0000-0000B8C50000}"/>
    <cellStyle name="输出 2 2 3 4" xfId="50617" xr:uid="{00000000-0005-0000-0000-0000B9C50000}"/>
    <cellStyle name="输出 2 2 3 5" xfId="50618" xr:uid="{00000000-0005-0000-0000-0000BAC50000}"/>
    <cellStyle name="输出 2 2 3 6" xfId="50619" xr:uid="{00000000-0005-0000-0000-0000BBC50000}"/>
    <cellStyle name="输出 2 2 4" xfId="50620" xr:uid="{00000000-0005-0000-0000-0000BCC50000}"/>
    <cellStyle name="输出 2 2 4 2" xfId="50621" xr:uid="{00000000-0005-0000-0000-0000BDC50000}"/>
    <cellStyle name="输出 2 2 4 2 2" xfId="50622" xr:uid="{00000000-0005-0000-0000-0000BEC50000}"/>
    <cellStyle name="输出 2 2 4 2 3" xfId="50623" xr:uid="{00000000-0005-0000-0000-0000BFC50000}"/>
    <cellStyle name="输出 2 2 4 2 3 2" xfId="50624" xr:uid="{00000000-0005-0000-0000-0000C0C50000}"/>
    <cellStyle name="输出 2 2 4 2 3 2 2" xfId="50625" xr:uid="{00000000-0005-0000-0000-0000C1C50000}"/>
    <cellStyle name="输出 2 2 4 2 4" xfId="50626" xr:uid="{00000000-0005-0000-0000-0000C2C50000}"/>
    <cellStyle name="输出 2 2 4 2 4 2" xfId="50627" xr:uid="{00000000-0005-0000-0000-0000C3C50000}"/>
    <cellStyle name="输出 2 2 4 3" xfId="50628" xr:uid="{00000000-0005-0000-0000-0000C4C50000}"/>
    <cellStyle name="输出 2 2 4 4" xfId="50629" xr:uid="{00000000-0005-0000-0000-0000C5C50000}"/>
    <cellStyle name="输出 2 2 4 5" xfId="50630" xr:uid="{00000000-0005-0000-0000-0000C6C50000}"/>
    <cellStyle name="输出 2 2 4 6" xfId="50631" xr:uid="{00000000-0005-0000-0000-0000C7C50000}"/>
    <cellStyle name="输出 2 2 5" xfId="50632" xr:uid="{00000000-0005-0000-0000-0000C8C50000}"/>
    <cellStyle name="输出 2 2 5 2" xfId="50633" xr:uid="{00000000-0005-0000-0000-0000C9C50000}"/>
    <cellStyle name="输出 2 2 5 2 2" xfId="50634" xr:uid="{00000000-0005-0000-0000-0000CAC50000}"/>
    <cellStyle name="输出 2 2 5 2 2 2" xfId="50635" xr:uid="{00000000-0005-0000-0000-0000CBC50000}"/>
    <cellStyle name="输出 2 2 5 2 2 2 2" xfId="50636" xr:uid="{00000000-0005-0000-0000-0000CCC50000}"/>
    <cellStyle name="输出 2 2 5 2 3" xfId="50637" xr:uid="{00000000-0005-0000-0000-0000CDC50000}"/>
    <cellStyle name="输出 2 2 5 2 3 2" xfId="50638" xr:uid="{00000000-0005-0000-0000-0000CEC50000}"/>
    <cellStyle name="输出 2 2 5 3" xfId="50639" xr:uid="{00000000-0005-0000-0000-0000CFC50000}"/>
    <cellStyle name="输出 2 2 5 3 2" xfId="50640" xr:uid="{00000000-0005-0000-0000-0000D0C50000}"/>
    <cellStyle name="输出 2 2 5 3 2 2" xfId="50641" xr:uid="{00000000-0005-0000-0000-0000D1C50000}"/>
    <cellStyle name="输出 2 2 5 4" xfId="50642" xr:uid="{00000000-0005-0000-0000-0000D2C50000}"/>
    <cellStyle name="输出 2 2 5 4 2" xfId="50643" xr:uid="{00000000-0005-0000-0000-0000D3C50000}"/>
    <cellStyle name="输出 2 2 6" xfId="50644" xr:uid="{00000000-0005-0000-0000-0000D4C50000}"/>
    <cellStyle name="输出 2 2 6 2" xfId="50645" xr:uid="{00000000-0005-0000-0000-0000D5C50000}"/>
    <cellStyle name="输出 2 2 6 2 2" xfId="50646" xr:uid="{00000000-0005-0000-0000-0000D6C50000}"/>
    <cellStyle name="输出 2 2 6 2 2 2" xfId="50647" xr:uid="{00000000-0005-0000-0000-0000D7C50000}"/>
    <cellStyle name="输出 2 2 6 2 2 2 2" xfId="50648" xr:uid="{00000000-0005-0000-0000-0000D8C50000}"/>
    <cellStyle name="输出 2 2 6 2 3" xfId="50649" xr:uid="{00000000-0005-0000-0000-0000D9C50000}"/>
    <cellStyle name="输出 2 2 6 2 3 2" xfId="50650" xr:uid="{00000000-0005-0000-0000-0000DAC50000}"/>
    <cellStyle name="输出 2 2 6 3" xfId="50651" xr:uid="{00000000-0005-0000-0000-0000DBC50000}"/>
    <cellStyle name="输出 2 2 6 3 2" xfId="50652" xr:uid="{00000000-0005-0000-0000-0000DCC50000}"/>
    <cellStyle name="输出 2 2 6 3 2 2" xfId="50653" xr:uid="{00000000-0005-0000-0000-0000DDC50000}"/>
    <cellStyle name="输出 2 2 6 4" xfId="50654" xr:uid="{00000000-0005-0000-0000-0000DEC50000}"/>
    <cellStyle name="输出 2 2 6 4 2" xfId="50655" xr:uid="{00000000-0005-0000-0000-0000DFC50000}"/>
    <cellStyle name="输出 2 2 7" xfId="50656" xr:uid="{00000000-0005-0000-0000-0000E0C50000}"/>
    <cellStyle name="输出 2 2 7 2" xfId="50657" xr:uid="{00000000-0005-0000-0000-0000E1C50000}"/>
    <cellStyle name="输出 2 2 7 2 2" xfId="50658" xr:uid="{00000000-0005-0000-0000-0000E2C50000}"/>
    <cellStyle name="输出 2 2 7 2 2 2" xfId="50659" xr:uid="{00000000-0005-0000-0000-0000E3C50000}"/>
    <cellStyle name="输出 2 2 7 2 2 2 2" xfId="50660" xr:uid="{00000000-0005-0000-0000-0000E4C50000}"/>
    <cellStyle name="输出 2 2 7 2 3" xfId="50661" xr:uid="{00000000-0005-0000-0000-0000E5C50000}"/>
    <cellStyle name="输出 2 2 7 2 3 2" xfId="50662" xr:uid="{00000000-0005-0000-0000-0000E6C50000}"/>
    <cellStyle name="输出 2 2 7 3" xfId="50663" xr:uid="{00000000-0005-0000-0000-0000E7C50000}"/>
    <cellStyle name="输出 2 2 7 3 2" xfId="50664" xr:uid="{00000000-0005-0000-0000-0000E8C50000}"/>
    <cellStyle name="输出 2 2 7 3 2 2" xfId="50665" xr:uid="{00000000-0005-0000-0000-0000E9C50000}"/>
    <cellStyle name="输出 2 2 7 4" xfId="50666" xr:uid="{00000000-0005-0000-0000-0000EAC50000}"/>
    <cellStyle name="输出 2 2 7 4 2" xfId="50667" xr:uid="{00000000-0005-0000-0000-0000EBC50000}"/>
    <cellStyle name="输出 2 2 8" xfId="50668" xr:uid="{00000000-0005-0000-0000-0000ECC50000}"/>
    <cellStyle name="输出 2 2 8 2" xfId="50669" xr:uid="{00000000-0005-0000-0000-0000EDC50000}"/>
    <cellStyle name="输出 2 2 8 2 2" xfId="50670" xr:uid="{00000000-0005-0000-0000-0000EEC50000}"/>
    <cellStyle name="输出 2 2 8 2 2 2" xfId="50671" xr:uid="{00000000-0005-0000-0000-0000EFC50000}"/>
    <cellStyle name="输出 2 2 8 3" xfId="50672" xr:uid="{00000000-0005-0000-0000-0000F0C50000}"/>
    <cellStyle name="输出 2 2 8 3 2" xfId="50673" xr:uid="{00000000-0005-0000-0000-0000F1C50000}"/>
    <cellStyle name="输出 2 2 9" xfId="50674" xr:uid="{00000000-0005-0000-0000-0000F2C50000}"/>
    <cellStyle name="输出 2 2 9 2" xfId="50675" xr:uid="{00000000-0005-0000-0000-0000F3C50000}"/>
    <cellStyle name="输出 2 2 9 2 2" xfId="50676" xr:uid="{00000000-0005-0000-0000-0000F4C50000}"/>
    <cellStyle name="输出 2 2 9 2 2 2" xfId="50677" xr:uid="{00000000-0005-0000-0000-0000F5C50000}"/>
    <cellStyle name="输出 2 2 9 3" xfId="50678" xr:uid="{00000000-0005-0000-0000-0000F6C50000}"/>
    <cellStyle name="输出 2 2 9 3 2" xfId="50679" xr:uid="{00000000-0005-0000-0000-0000F7C50000}"/>
    <cellStyle name="输出 2 3" xfId="50680" xr:uid="{00000000-0005-0000-0000-0000F8C50000}"/>
    <cellStyle name="输出 2 3 2" xfId="50681" xr:uid="{00000000-0005-0000-0000-0000F9C50000}"/>
    <cellStyle name="输出 2 3 2 2" xfId="50682" xr:uid="{00000000-0005-0000-0000-0000FAC50000}"/>
    <cellStyle name="输出 2 3 2 2 2" xfId="50683" xr:uid="{00000000-0005-0000-0000-0000FBC50000}"/>
    <cellStyle name="输出 2 3 2 2 2 2" xfId="50684" xr:uid="{00000000-0005-0000-0000-0000FCC50000}"/>
    <cellStyle name="输出 2 3 2 2 2 3" xfId="50685" xr:uid="{00000000-0005-0000-0000-0000FDC50000}"/>
    <cellStyle name="输出 2 3 2 2 2 3 2" xfId="50686" xr:uid="{00000000-0005-0000-0000-0000FEC50000}"/>
    <cellStyle name="输出 2 3 2 2 2 3 2 2" xfId="50687" xr:uid="{00000000-0005-0000-0000-0000FFC50000}"/>
    <cellStyle name="输出 2 3 2 2 2 4" xfId="50688" xr:uid="{00000000-0005-0000-0000-000000C60000}"/>
    <cellStyle name="输出 2 3 2 2 2 4 2" xfId="50689" xr:uid="{00000000-0005-0000-0000-000001C60000}"/>
    <cellStyle name="输出 2 3 2 2 3" xfId="50690" xr:uid="{00000000-0005-0000-0000-000002C60000}"/>
    <cellStyle name="输出 2 3 2 2 3 2" xfId="50691" xr:uid="{00000000-0005-0000-0000-000003C60000}"/>
    <cellStyle name="输出 2 3 2 2 3 2 2" xfId="50692" xr:uid="{00000000-0005-0000-0000-000004C60000}"/>
    <cellStyle name="输出 2 3 2 2 3 2 2 2" xfId="50693" xr:uid="{00000000-0005-0000-0000-000005C60000}"/>
    <cellStyle name="输出 2 3 2 2 3 3" xfId="50694" xr:uid="{00000000-0005-0000-0000-000006C60000}"/>
    <cellStyle name="输出 2 3 2 2 3 3 2" xfId="50695" xr:uid="{00000000-0005-0000-0000-000007C60000}"/>
    <cellStyle name="输出 2 3 2 2 4" xfId="50696" xr:uid="{00000000-0005-0000-0000-000008C60000}"/>
    <cellStyle name="输出 2 3 2 2 5" xfId="50697" xr:uid="{00000000-0005-0000-0000-000009C60000}"/>
    <cellStyle name="输出 2 3 2 2 6" xfId="50698" xr:uid="{00000000-0005-0000-0000-00000AC60000}"/>
    <cellStyle name="输出 2 3 2 3" xfId="50699" xr:uid="{00000000-0005-0000-0000-00000BC60000}"/>
    <cellStyle name="输出 2 3 2 3 2" xfId="50700" xr:uid="{00000000-0005-0000-0000-00000CC60000}"/>
    <cellStyle name="输出 2 3 2 3 3" xfId="50701" xr:uid="{00000000-0005-0000-0000-00000DC60000}"/>
    <cellStyle name="输出 2 3 2 3 3 2" xfId="50702" xr:uid="{00000000-0005-0000-0000-00000EC60000}"/>
    <cellStyle name="输出 2 3 2 3 3 2 2" xfId="50703" xr:uid="{00000000-0005-0000-0000-00000FC60000}"/>
    <cellStyle name="输出 2 3 2 3 4" xfId="50704" xr:uid="{00000000-0005-0000-0000-000010C60000}"/>
    <cellStyle name="输出 2 3 2 3 4 2" xfId="50705" xr:uid="{00000000-0005-0000-0000-000011C60000}"/>
    <cellStyle name="输出 2 3 2 4" xfId="50706" xr:uid="{00000000-0005-0000-0000-000012C60000}"/>
    <cellStyle name="输出 2 3 2 4 2" xfId="50707" xr:uid="{00000000-0005-0000-0000-000013C60000}"/>
    <cellStyle name="输出 2 3 2 4 2 2" xfId="50708" xr:uid="{00000000-0005-0000-0000-000014C60000}"/>
    <cellStyle name="输出 2 3 2 4 2 2 2" xfId="50709" xr:uid="{00000000-0005-0000-0000-000015C60000}"/>
    <cellStyle name="输出 2 3 2 4 3" xfId="50710" xr:uid="{00000000-0005-0000-0000-000016C60000}"/>
    <cellStyle name="输出 2 3 2 4 3 2" xfId="50711" xr:uid="{00000000-0005-0000-0000-000017C60000}"/>
    <cellStyle name="输出 2 3 2 5" xfId="50712" xr:uid="{00000000-0005-0000-0000-000018C60000}"/>
    <cellStyle name="输出 2 3 2 6" xfId="50713" xr:uid="{00000000-0005-0000-0000-000019C60000}"/>
    <cellStyle name="输出 2 3 2 7" xfId="50714" xr:uid="{00000000-0005-0000-0000-00001AC60000}"/>
    <cellStyle name="输出 2 3 3" xfId="50715" xr:uid="{00000000-0005-0000-0000-00001BC60000}"/>
    <cellStyle name="输出 2 3 3 2" xfId="50716" xr:uid="{00000000-0005-0000-0000-00001CC60000}"/>
    <cellStyle name="输出 2 3 3 2 2" xfId="50717" xr:uid="{00000000-0005-0000-0000-00001DC60000}"/>
    <cellStyle name="输出 2 3 3 2 3" xfId="50718" xr:uid="{00000000-0005-0000-0000-00001EC60000}"/>
    <cellStyle name="输出 2 3 3 2 3 2" xfId="50719" xr:uid="{00000000-0005-0000-0000-00001FC60000}"/>
    <cellStyle name="输出 2 3 3 2 3 2 2" xfId="50720" xr:uid="{00000000-0005-0000-0000-000020C60000}"/>
    <cellStyle name="输出 2 3 3 2 4" xfId="50721" xr:uid="{00000000-0005-0000-0000-000021C60000}"/>
    <cellStyle name="输出 2 3 3 2 4 2" xfId="50722" xr:uid="{00000000-0005-0000-0000-000022C60000}"/>
    <cellStyle name="输出 2 3 3 3" xfId="50723" xr:uid="{00000000-0005-0000-0000-000023C60000}"/>
    <cellStyle name="输出 2 3 3 3 2" xfId="50724" xr:uid="{00000000-0005-0000-0000-000024C60000}"/>
    <cellStyle name="输出 2 3 3 3 2 2" xfId="50725" xr:uid="{00000000-0005-0000-0000-000025C60000}"/>
    <cellStyle name="输出 2 3 3 3 2 2 2" xfId="50726" xr:uid="{00000000-0005-0000-0000-000026C60000}"/>
    <cellStyle name="输出 2 3 3 3 3" xfId="50727" xr:uid="{00000000-0005-0000-0000-000027C60000}"/>
    <cellStyle name="输出 2 3 3 3 3 2" xfId="50728" xr:uid="{00000000-0005-0000-0000-000028C60000}"/>
    <cellStyle name="输出 2 3 3 4" xfId="50729" xr:uid="{00000000-0005-0000-0000-000029C60000}"/>
    <cellStyle name="输出 2 3 3 5" xfId="50730" xr:uid="{00000000-0005-0000-0000-00002AC60000}"/>
    <cellStyle name="输出 2 3 3 6" xfId="50731" xr:uid="{00000000-0005-0000-0000-00002BC60000}"/>
    <cellStyle name="输出 2 3 4" xfId="50732" xr:uid="{00000000-0005-0000-0000-00002CC60000}"/>
    <cellStyle name="输出 2 3 4 2" xfId="50733" xr:uid="{00000000-0005-0000-0000-00002DC60000}"/>
    <cellStyle name="输出 2 3 4 2 2" xfId="50734" xr:uid="{00000000-0005-0000-0000-00002EC60000}"/>
    <cellStyle name="输出 2 3 4 2 3" xfId="50735" xr:uid="{00000000-0005-0000-0000-00002FC60000}"/>
    <cellStyle name="输出 2 3 4 2 3 2" xfId="50736" xr:uid="{00000000-0005-0000-0000-000030C60000}"/>
    <cellStyle name="输出 2 3 4 2 3 2 2" xfId="50737" xr:uid="{00000000-0005-0000-0000-000031C60000}"/>
    <cellStyle name="输出 2 3 4 2 4" xfId="50738" xr:uid="{00000000-0005-0000-0000-000032C60000}"/>
    <cellStyle name="输出 2 3 4 2 4 2" xfId="50739" xr:uid="{00000000-0005-0000-0000-000033C60000}"/>
    <cellStyle name="输出 2 3 4 3" xfId="50740" xr:uid="{00000000-0005-0000-0000-000034C60000}"/>
    <cellStyle name="输出 2 3 4 4" xfId="50741" xr:uid="{00000000-0005-0000-0000-000035C60000}"/>
    <cellStyle name="输出 2 3 4 5" xfId="50742" xr:uid="{00000000-0005-0000-0000-000036C60000}"/>
    <cellStyle name="输出 2 3 4 6" xfId="50743" xr:uid="{00000000-0005-0000-0000-000037C60000}"/>
    <cellStyle name="输出 2 3 5" xfId="50744" xr:uid="{00000000-0005-0000-0000-000038C60000}"/>
    <cellStyle name="输出 2 3 5 2" xfId="50745" xr:uid="{00000000-0005-0000-0000-000039C60000}"/>
    <cellStyle name="输出 2 3 5 2 2" xfId="50746" xr:uid="{00000000-0005-0000-0000-00003AC60000}"/>
    <cellStyle name="输出 2 3 5 2 2 2" xfId="50747" xr:uid="{00000000-0005-0000-0000-00003BC60000}"/>
    <cellStyle name="输出 2 3 5 2 2 2 2" xfId="50748" xr:uid="{00000000-0005-0000-0000-00003CC60000}"/>
    <cellStyle name="输出 2 3 5 2 3" xfId="50749" xr:uid="{00000000-0005-0000-0000-00003DC60000}"/>
    <cellStyle name="输出 2 3 5 2 3 2" xfId="50750" xr:uid="{00000000-0005-0000-0000-00003EC60000}"/>
    <cellStyle name="输出 2 3 5 3" xfId="50751" xr:uid="{00000000-0005-0000-0000-00003FC60000}"/>
    <cellStyle name="输出 2 3 5 3 2" xfId="50752" xr:uid="{00000000-0005-0000-0000-000040C60000}"/>
    <cellStyle name="输出 2 3 5 3 2 2" xfId="50753" xr:uid="{00000000-0005-0000-0000-000041C60000}"/>
    <cellStyle name="输出 2 3 5 4" xfId="50754" xr:uid="{00000000-0005-0000-0000-000042C60000}"/>
    <cellStyle name="输出 2 3 5 4 2" xfId="50755" xr:uid="{00000000-0005-0000-0000-000043C60000}"/>
    <cellStyle name="输出 2 3 6" xfId="50756" xr:uid="{00000000-0005-0000-0000-000044C60000}"/>
    <cellStyle name="输出 2 3 6 2" xfId="50757" xr:uid="{00000000-0005-0000-0000-000045C60000}"/>
    <cellStyle name="输出 2 3 6 2 2" xfId="50758" xr:uid="{00000000-0005-0000-0000-000046C60000}"/>
    <cellStyle name="输出 2 3 6 2 2 2" xfId="50759" xr:uid="{00000000-0005-0000-0000-000047C60000}"/>
    <cellStyle name="输出 2 3 6 3" xfId="50760" xr:uid="{00000000-0005-0000-0000-000048C60000}"/>
    <cellStyle name="输出 2 3 6 3 2" xfId="50761" xr:uid="{00000000-0005-0000-0000-000049C60000}"/>
    <cellStyle name="输出 2 3 7" xfId="50762" xr:uid="{00000000-0005-0000-0000-00004AC60000}"/>
    <cellStyle name="输出 2 3 7 2" xfId="50763" xr:uid="{00000000-0005-0000-0000-00004BC60000}"/>
    <cellStyle name="输出 2 3 7 2 2" xfId="50764" xr:uid="{00000000-0005-0000-0000-00004CC60000}"/>
    <cellStyle name="输出 2 3 7 2 2 2" xfId="50765" xr:uid="{00000000-0005-0000-0000-00004DC60000}"/>
    <cellStyle name="输出 2 3 7 3" xfId="50766" xr:uid="{00000000-0005-0000-0000-00004EC60000}"/>
    <cellStyle name="输出 2 3 7 3 2" xfId="50767" xr:uid="{00000000-0005-0000-0000-00004FC60000}"/>
    <cellStyle name="输出 2 3 8" xfId="50768" xr:uid="{00000000-0005-0000-0000-000050C60000}"/>
    <cellStyle name="输出 2 3 9" xfId="50769" xr:uid="{00000000-0005-0000-0000-000051C60000}"/>
    <cellStyle name="输出 2 4" xfId="50770" xr:uid="{00000000-0005-0000-0000-000052C60000}"/>
    <cellStyle name="输出 2 4 2" xfId="50771" xr:uid="{00000000-0005-0000-0000-000053C60000}"/>
    <cellStyle name="输出 2 4 2 2" xfId="50772" xr:uid="{00000000-0005-0000-0000-000054C60000}"/>
    <cellStyle name="输出 2 4 2 3" xfId="50773" xr:uid="{00000000-0005-0000-0000-000055C60000}"/>
    <cellStyle name="输出 2 4 2 3 2" xfId="50774" xr:uid="{00000000-0005-0000-0000-000056C60000}"/>
    <cellStyle name="输出 2 4 2 3 2 2" xfId="50775" xr:uid="{00000000-0005-0000-0000-000057C60000}"/>
    <cellStyle name="输出 2 4 2 4" xfId="50776" xr:uid="{00000000-0005-0000-0000-000058C60000}"/>
    <cellStyle name="输出 2 4 2 4 2" xfId="50777" xr:uid="{00000000-0005-0000-0000-000059C60000}"/>
    <cellStyle name="输出 2 4 3" xfId="50778" xr:uid="{00000000-0005-0000-0000-00005AC60000}"/>
    <cellStyle name="输出 2 4 3 2" xfId="50779" xr:uid="{00000000-0005-0000-0000-00005BC60000}"/>
    <cellStyle name="输出 2 4 3 2 2" xfId="50780" xr:uid="{00000000-0005-0000-0000-00005CC60000}"/>
    <cellStyle name="输出 2 4 3 2 2 2" xfId="50781" xr:uid="{00000000-0005-0000-0000-00005DC60000}"/>
    <cellStyle name="输出 2 4 3 3" xfId="50782" xr:uid="{00000000-0005-0000-0000-00005EC60000}"/>
    <cellStyle name="输出 2 4 3 3 2" xfId="50783" xr:uid="{00000000-0005-0000-0000-00005FC60000}"/>
    <cellStyle name="输出 2 4 4" xfId="50784" xr:uid="{00000000-0005-0000-0000-000060C60000}"/>
    <cellStyle name="输出 2 4 5" xfId="50785" xr:uid="{00000000-0005-0000-0000-000061C60000}"/>
    <cellStyle name="输出 2 4 6" xfId="50786" xr:uid="{00000000-0005-0000-0000-000062C60000}"/>
    <cellStyle name="输出 2 5" xfId="50787" xr:uid="{00000000-0005-0000-0000-000063C60000}"/>
    <cellStyle name="输出 2 5 2" xfId="50788" xr:uid="{00000000-0005-0000-0000-000064C60000}"/>
    <cellStyle name="输出 2 5 2 2" xfId="50789" xr:uid="{00000000-0005-0000-0000-000065C60000}"/>
    <cellStyle name="输出 2 5 2 3" xfId="50790" xr:uid="{00000000-0005-0000-0000-000066C60000}"/>
    <cellStyle name="输出 2 5 2 3 2" xfId="50791" xr:uid="{00000000-0005-0000-0000-000067C60000}"/>
    <cellStyle name="输出 2 5 2 3 2 2" xfId="50792" xr:uid="{00000000-0005-0000-0000-000068C60000}"/>
    <cellStyle name="输出 2 5 2 4" xfId="50793" xr:uid="{00000000-0005-0000-0000-000069C60000}"/>
    <cellStyle name="输出 2 5 2 4 2" xfId="50794" xr:uid="{00000000-0005-0000-0000-00006AC60000}"/>
    <cellStyle name="输出 2 5 3" xfId="50795" xr:uid="{00000000-0005-0000-0000-00006BC60000}"/>
    <cellStyle name="输出 2 5 4" xfId="50796" xr:uid="{00000000-0005-0000-0000-00006CC60000}"/>
    <cellStyle name="输出 2 5 5" xfId="50797" xr:uid="{00000000-0005-0000-0000-00006DC60000}"/>
    <cellStyle name="输出 2 5 6" xfId="50798" xr:uid="{00000000-0005-0000-0000-00006EC60000}"/>
    <cellStyle name="输出 2 6" xfId="50799" xr:uid="{00000000-0005-0000-0000-00006FC60000}"/>
    <cellStyle name="输出 2 6 2" xfId="50800" xr:uid="{00000000-0005-0000-0000-000070C60000}"/>
    <cellStyle name="输出 2 6 2 2" xfId="50801" xr:uid="{00000000-0005-0000-0000-000071C60000}"/>
    <cellStyle name="输出 2 6 2 2 2" xfId="50802" xr:uid="{00000000-0005-0000-0000-000072C60000}"/>
    <cellStyle name="输出 2 6 2 2 2 2" xfId="50803" xr:uid="{00000000-0005-0000-0000-000073C60000}"/>
    <cellStyle name="输出 2 6 2 3" xfId="50804" xr:uid="{00000000-0005-0000-0000-000074C60000}"/>
    <cellStyle name="输出 2 6 2 3 2" xfId="50805" xr:uid="{00000000-0005-0000-0000-000075C60000}"/>
    <cellStyle name="输出 2 6 3" xfId="50806" xr:uid="{00000000-0005-0000-0000-000076C60000}"/>
    <cellStyle name="输出 2 6 3 2" xfId="50807" xr:uid="{00000000-0005-0000-0000-000077C60000}"/>
    <cellStyle name="输出 2 6 3 2 2" xfId="50808" xr:uid="{00000000-0005-0000-0000-000078C60000}"/>
    <cellStyle name="输出 2 6 4" xfId="50809" xr:uid="{00000000-0005-0000-0000-000079C60000}"/>
    <cellStyle name="输出 2 6 4 2" xfId="50810" xr:uid="{00000000-0005-0000-0000-00007AC60000}"/>
    <cellStyle name="输出 2 7" xfId="50811" xr:uid="{00000000-0005-0000-0000-00007BC60000}"/>
    <cellStyle name="输出 2 7 2" xfId="50812" xr:uid="{00000000-0005-0000-0000-00007CC60000}"/>
    <cellStyle name="输出 2 7 2 2" xfId="50813" xr:uid="{00000000-0005-0000-0000-00007DC60000}"/>
    <cellStyle name="输出 2 7 2 2 2" xfId="50814" xr:uid="{00000000-0005-0000-0000-00007EC60000}"/>
    <cellStyle name="输出 2 7 2 2 2 2" xfId="50815" xr:uid="{00000000-0005-0000-0000-00007FC60000}"/>
    <cellStyle name="输出 2 7 2 3" xfId="50816" xr:uid="{00000000-0005-0000-0000-000080C60000}"/>
    <cellStyle name="输出 2 7 2 3 2" xfId="50817" xr:uid="{00000000-0005-0000-0000-000081C60000}"/>
    <cellStyle name="输出 2 7 3" xfId="50818" xr:uid="{00000000-0005-0000-0000-000082C60000}"/>
    <cellStyle name="输出 2 7 3 2" xfId="50819" xr:uid="{00000000-0005-0000-0000-000083C60000}"/>
    <cellStyle name="输出 2 7 3 2 2" xfId="50820" xr:uid="{00000000-0005-0000-0000-000084C60000}"/>
    <cellStyle name="输出 2 7 4" xfId="50821" xr:uid="{00000000-0005-0000-0000-000085C60000}"/>
    <cellStyle name="输出 2 7 4 2" xfId="50822" xr:uid="{00000000-0005-0000-0000-000086C60000}"/>
    <cellStyle name="输出 2 8" xfId="50823" xr:uid="{00000000-0005-0000-0000-000087C60000}"/>
    <cellStyle name="输出 2 8 2" xfId="50824" xr:uid="{00000000-0005-0000-0000-000088C60000}"/>
    <cellStyle name="输出 2 8 2 2" xfId="50825" xr:uid="{00000000-0005-0000-0000-000089C60000}"/>
    <cellStyle name="输出 2 8 2 2 2" xfId="50826" xr:uid="{00000000-0005-0000-0000-00008AC60000}"/>
    <cellStyle name="输出 2 8 2 2 2 2" xfId="50827" xr:uid="{00000000-0005-0000-0000-00008BC60000}"/>
    <cellStyle name="输出 2 8 2 3" xfId="50828" xr:uid="{00000000-0005-0000-0000-00008CC60000}"/>
    <cellStyle name="输出 2 8 2 3 2" xfId="50829" xr:uid="{00000000-0005-0000-0000-00008DC60000}"/>
    <cellStyle name="输出 2 8 3" xfId="50830" xr:uid="{00000000-0005-0000-0000-00008EC60000}"/>
    <cellStyle name="输出 2 8 3 2" xfId="50831" xr:uid="{00000000-0005-0000-0000-00008FC60000}"/>
    <cellStyle name="输出 2 8 3 2 2" xfId="50832" xr:uid="{00000000-0005-0000-0000-000090C60000}"/>
    <cellStyle name="输出 2 8 4" xfId="50833" xr:uid="{00000000-0005-0000-0000-000091C60000}"/>
    <cellStyle name="输出 2 8 4 2" xfId="50834" xr:uid="{00000000-0005-0000-0000-000092C60000}"/>
    <cellStyle name="输出 2 9" xfId="50835" xr:uid="{00000000-0005-0000-0000-000093C60000}"/>
    <cellStyle name="输出 2 9 2" xfId="50836" xr:uid="{00000000-0005-0000-0000-000094C60000}"/>
    <cellStyle name="输出 2 9 2 2" xfId="50837" xr:uid="{00000000-0005-0000-0000-000095C60000}"/>
    <cellStyle name="输出 2 9 2 2 2" xfId="50838" xr:uid="{00000000-0005-0000-0000-000096C60000}"/>
    <cellStyle name="输出 2 9 3" xfId="50839" xr:uid="{00000000-0005-0000-0000-000097C60000}"/>
    <cellStyle name="输出 2 9 3 2" xfId="50840" xr:uid="{00000000-0005-0000-0000-000098C60000}"/>
    <cellStyle name="输出 3" xfId="50841" xr:uid="{00000000-0005-0000-0000-000099C60000}"/>
    <cellStyle name="输出 3 2" xfId="50842" xr:uid="{00000000-0005-0000-0000-00009AC60000}"/>
    <cellStyle name="输出 3 2 2" xfId="50843" xr:uid="{00000000-0005-0000-0000-00009BC60000}"/>
    <cellStyle name="输出 3 2 2 2" xfId="50844" xr:uid="{00000000-0005-0000-0000-00009CC60000}"/>
    <cellStyle name="输出 3 2 2 2 2" xfId="50845" xr:uid="{00000000-0005-0000-0000-00009DC60000}"/>
    <cellStyle name="输出 3 2 2 2 3" xfId="50846" xr:uid="{00000000-0005-0000-0000-00009EC60000}"/>
    <cellStyle name="输出 3 2 2 2 3 2" xfId="50847" xr:uid="{00000000-0005-0000-0000-00009FC60000}"/>
    <cellStyle name="输出 3 2 2 2 3 2 2" xfId="50848" xr:uid="{00000000-0005-0000-0000-0000A0C60000}"/>
    <cellStyle name="输出 3 2 2 2 4" xfId="50849" xr:uid="{00000000-0005-0000-0000-0000A1C60000}"/>
    <cellStyle name="输出 3 2 2 2 4 2" xfId="50850" xr:uid="{00000000-0005-0000-0000-0000A2C60000}"/>
    <cellStyle name="输出 3 2 2 3" xfId="50851" xr:uid="{00000000-0005-0000-0000-0000A3C60000}"/>
    <cellStyle name="输出 3 2 2 3 2" xfId="50852" xr:uid="{00000000-0005-0000-0000-0000A4C60000}"/>
    <cellStyle name="输出 3 2 2 3 2 2" xfId="50853" xr:uid="{00000000-0005-0000-0000-0000A5C60000}"/>
    <cellStyle name="输出 3 2 2 3 2 2 2" xfId="50854" xr:uid="{00000000-0005-0000-0000-0000A6C60000}"/>
    <cellStyle name="输出 3 2 2 3 3" xfId="50855" xr:uid="{00000000-0005-0000-0000-0000A7C60000}"/>
    <cellStyle name="输出 3 2 2 3 3 2" xfId="50856" xr:uid="{00000000-0005-0000-0000-0000A8C60000}"/>
    <cellStyle name="输出 3 2 2 4" xfId="50857" xr:uid="{00000000-0005-0000-0000-0000A9C60000}"/>
    <cellStyle name="输出 3 2 2 5" xfId="50858" xr:uid="{00000000-0005-0000-0000-0000AAC60000}"/>
    <cellStyle name="输出 3 2 2 6" xfId="50859" xr:uid="{00000000-0005-0000-0000-0000ABC60000}"/>
    <cellStyle name="输出 3 2 3" xfId="50860" xr:uid="{00000000-0005-0000-0000-0000ACC60000}"/>
    <cellStyle name="输出 3 2 3 2" xfId="50861" xr:uid="{00000000-0005-0000-0000-0000ADC60000}"/>
    <cellStyle name="输出 3 2 3 3" xfId="50862" xr:uid="{00000000-0005-0000-0000-0000AEC60000}"/>
    <cellStyle name="输出 3 2 3 3 2" xfId="50863" xr:uid="{00000000-0005-0000-0000-0000AFC60000}"/>
    <cellStyle name="输出 3 2 3 3 2 2" xfId="50864" xr:uid="{00000000-0005-0000-0000-0000B0C60000}"/>
    <cellStyle name="输出 3 2 3 4" xfId="50865" xr:uid="{00000000-0005-0000-0000-0000B1C60000}"/>
    <cellStyle name="输出 3 2 3 4 2" xfId="50866" xr:uid="{00000000-0005-0000-0000-0000B2C60000}"/>
    <cellStyle name="输出 3 2 4" xfId="50867" xr:uid="{00000000-0005-0000-0000-0000B3C60000}"/>
    <cellStyle name="输出 3 2 4 2" xfId="50868" xr:uid="{00000000-0005-0000-0000-0000B4C60000}"/>
    <cellStyle name="输出 3 2 4 2 2" xfId="50869" xr:uid="{00000000-0005-0000-0000-0000B5C60000}"/>
    <cellStyle name="输出 3 2 4 2 2 2" xfId="50870" xr:uid="{00000000-0005-0000-0000-0000B6C60000}"/>
    <cellStyle name="输出 3 2 4 3" xfId="50871" xr:uid="{00000000-0005-0000-0000-0000B7C60000}"/>
    <cellStyle name="输出 3 2 4 3 2" xfId="50872" xr:uid="{00000000-0005-0000-0000-0000B8C60000}"/>
    <cellStyle name="输出 3 2 5" xfId="50873" xr:uid="{00000000-0005-0000-0000-0000B9C60000}"/>
    <cellStyle name="输出 3 2 6" xfId="50874" xr:uid="{00000000-0005-0000-0000-0000BAC60000}"/>
    <cellStyle name="输出 3 2 7" xfId="50875" xr:uid="{00000000-0005-0000-0000-0000BBC60000}"/>
    <cellStyle name="输出 3 3" xfId="50876" xr:uid="{00000000-0005-0000-0000-0000BCC60000}"/>
    <cellStyle name="输出 3 3 2" xfId="50877" xr:uid="{00000000-0005-0000-0000-0000BDC60000}"/>
    <cellStyle name="输出 3 3 2 2" xfId="50878" xr:uid="{00000000-0005-0000-0000-0000BEC60000}"/>
    <cellStyle name="输出 3 3 2 3" xfId="50879" xr:uid="{00000000-0005-0000-0000-0000BFC60000}"/>
    <cellStyle name="输出 3 3 2 3 2" xfId="50880" xr:uid="{00000000-0005-0000-0000-0000C0C60000}"/>
    <cellStyle name="输出 3 3 2 3 2 2" xfId="50881" xr:uid="{00000000-0005-0000-0000-0000C1C60000}"/>
    <cellStyle name="输出 3 3 2 4" xfId="50882" xr:uid="{00000000-0005-0000-0000-0000C2C60000}"/>
    <cellStyle name="输出 3 3 2 4 2" xfId="50883" xr:uid="{00000000-0005-0000-0000-0000C3C60000}"/>
    <cellStyle name="输出 3 3 3" xfId="50884" xr:uid="{00000000-0005-0000-0000-0000C4C60000}"/>
    <cellStyle name="输出 3 3 3 2" xfId="50885" xr:uid="{00000000-0005-0000-0000-0000C5C60000}"/>
    <cellStyle name="输出 3 3 3 2 2" xfId="50886" xr:uid="{00000000-0005-0000-0000-0000C6C60000}"/>
    <cellStyle name="输出 3 3 3 2 2 2" xfId="50887" xr:uid="{00000000-0005-0000-0000-0000C7C60000}"/>
    <cellStyle name="输出 3 3 3 3" xfId="50888" xr:uid="{00000000-0005-0000-0000-0000C8C60000}"/>
    <cellStyle name="输出 3 3 3 3 2" xfId="50889" xr:uid="{00000000-0005-0000-0000-0000C9C60000}"/>
    <cellStyle name="输出 3 3 4" xfId="50890" xr:uid="{00000000-0005-0000-0000-0000CAC60000}"/>
    <cellStyle name="输出 3 3 5" xfId="50891" xr:uid="{00000000-0005-0000-0000-0000CBC60000}"/>
    <cellStyle name="输出 3 3 6" xfId="50892" xr:uid="{00000000-0005-0000-0000-0000CCC60000}"/>
    <cellStyle name="输出 3 4" xfId="50893" xr:uid="{00000000-0005-0000-0000-0000CDC60000}"/>
    <cellStyle name="输出 3 4 2" xfId="50894" xr:uid="{00000000-0005-0000-0000-0000CEC60000}"/>
    <cellStyle name="输出 3 4 2 2" xfId="50895" xr:uid="{00000000-0005-0000-0000-0000CFC60000}"/>
    <cellStyle name="输出 3 4 2 3" xfId="50896" xr:uid="{00000000-0005-0000-0000-0000D0C60000}"/>
    <cellStyle name="输出 3 4 2 3 2" xfId="50897" xr:uid="{00000000-0005-0000-0000-0000D1C60000}"/>
    <cellStyle name="输出 3 4 2 3 2 2" xfId="50898" xr:uid="{00000000-0005-0000-0000-0000D2C60000}"/>
    <cellStyle name="输出 3 4 2 4" xfId="50899" xr:uid="{00000000-0005-0000-0000-0000D3C60000}"/>
    <cellStyle name="输出 3 4 2 4 2" xfId="50900" xr:uid="{00000000-0005-0000-0000-0000D4C60000}"/>
    <cellStyle name="输出 3 4 3" xfId="50901" xr:uid="{00000000-0005-0000-0000-0000D5C60000}"/>
    <cellStyle name="输出 3 4 4" xfId="50902" xr:uid="{00000000-0005-0000-0000-0000D6C60000}"/>
    <cellStyle name="输出 3 4 5" xfId="50903" xr:uid="{00000000-0005-0000-0000-0000D7C60000}"/>
    <cellStyle name="输出 3 4 6" xfId="50904" xr:uid="{00000000-0005-0000-0000-0000D8C60000}"/>
    <cellStyle name="输出 3 5" xfId="50905" xr:uid="{00000000-0005-0000-0000-0000D9C60000}"/>
    <cellStyle name="输出 3 5 2" xfId="50906" xr:uid="{00000000-0005-0000-0000-0000DAC60000}"/>
    <cellStyle name="输出 3 5 2 2" xfId="50907" xr:uid="{00000000-0005-0000-0000-0000DBC60000}"/>
    <cellStyle name="输出 3 5 2 2 2" xfId="50908" xr:uid="{00000000-0005-0000-0000-0000DCC60000}"/>
    <cellStyle name="输出 3 5 2 2 2 2" xfId="50909" xr:uid="{00000000-0005-0000-0000-0000DDC60000}"/>
    <cellStyle name="输出 3 5 2 3" xfId="50910" xr:uid="{00000000-0005-0000-0000-0000DEC60000}"/>
    <cellStyle name="输出 3 5 2 3 2" xfId="50911" xr:uid="{00000000-0005-0000-0000-0000DFC60000}"/>
    <cellStyle name="输出 3 5 3" xfId="50912" xr:uid="{00000000-0005-0000-0000-0000E0C60000}"/>
    <cellStyle name="输出 3 5 3 2" xfId="50913" xr:uid="{00000000-0005-0000-0000-0000E1C60000}"/>
    <cellStyle name="输出 3 5 3 2 2" xfId="50914" xr:uid="{00000000-0005-0000-0000-0000E2C60000}"/>
    <cellStyle name="输出 3 5 4" xfId="50915" xr:uid="{00000000-0005-0000-0000-0000E3C60000}"/>
    <cellStyle name="输出 3 5 4 2" xfId="50916" xr:uid="{00000000-0005-0000-0000-0000E4C60000}"/>
    <cellStyle name="输出 3 6" xfId="50917" xr:uid="{00000000-0005-0000-0000-0000E5C60000}"/>
    <cellStyle name="输出 3 6 2" xfId="50918" xr:uid="{00000000-0005-0000-0000-0000E6C60000}"/>
    <cellStyle name="输出 3 6 2 2" xfId="50919" xr:uid="{00000000-0005-0000-0000-0000E7C60000}"/>
    <cellStyle name="输出 3 6 2 2 2" xfId="50920" xr:uid="{00000000-0005-0000-0000-0000E8C60000}"/>
    <cellStyle name="输出 3 6 3" xfId="50921" xr:uid="{00000000-0005-0000-0000-0000E9C60000}"/>
    <cellStyle name="输出 3 6 3 2" xfId="50922" xr:uid="{00000000-0005-0000-0000-0000EAC60000}"/>
    <cellStyle name="输出 3 7" xfId="50923" xr:uid="{00000000-0005-0000-0000-0000EBC60000}"/>
    <cellStyle name="输出 3 8" xfId="50924" xr:uid="{00000000-0005-0000-0000-0000ECC60000}"/>
    <cellStyle name="适中 2" xfId="50925" xr:uid="{00000000-0005-0000-0000-0000EDC60000}"/>
    <cellStyle name="适中 2 10" xfId="50926" xr:uid="{00000000-0005-0000-0000-0000EEC60000}"/>
    <cellStyle name="适中 2 11" xfId="50927" xr:uid="{00000000-0005-0000-0000-0000EFC60000}"/>
    <cellStyle name="适中 2 2" xfId="50928" xr:uid="{00000000-0005-0000-0000-0000F0C60000}"/>
    <cellStyle name="适中 2 2 10" xfId="50929" xr:uid="{00000000-0005-0000-0000-0000F1C60000}"/>
    <cellStyle name="适中 2 2 11" xfId="50930" xr:uid="{00000000-0005-0000-0000-0000F2C60000}"/>
    <cellStyle name="适中 2 2 2" xfId="50931" xr:uid="{00000000-0005-0000-0000-0000F3C60000}"/>
    <cellStyle name="适中 2 2 2 2" xfId="50932" xr:uid="{00000000-0005-0000-0000-0000F4C60000}"/>
    <cellStyle name="适中 2 2 2 2 2" xfId="50933" xr:uid="{00000000-0005-0000-0000-0000F5C60000}"/>
    <cellStyle name="适中 2 2 2 2 2 2" xfId="50934" xr:uid="{00000000-0005-0000-0000-0000F6C60000}"/>
    <cellStyle name="适中 2 2 2 2 2 3" xfId="50935" xr:uid="{00000000-0005-0000-0000-0000F7C60000}"/>
    <cellStyle name="适中 2 2 2 2 2 3 2" xfId="50936" xr:uid="{00000000-0005-0000-0000-0000F8C60000}"/>
    <cellStyle name="适中 2 2 2 2 2 3 2 2" xfId="50937" xr:uid="{00000000-0005-0000-0000-0000F9C60000}"/>
    <cellStyle name="适中 2 2 2 2 2 4" xfId="50938" xr:uid="{00000000-0005-0000-0000-0000FAC60000}"/>
    <cellStyle name="适中 2 2 2 2 2 4 2" xfId="50939" xr:uid="{00000000-0005-0000-0000-0000FBC60000}"/>
    <cellStyle name="适中 2 2 2 2 3" xfId="50940" xr:uid="{00000000-0005-0000-0000-0000FCC60000}"/>
    <cellStyle name="适中 2 2 2 2 3 2" xfId="50941" xr:uid="{00000000-0005-0000-0000-0000FDC60000}"/>
    <cellStyle name="适中 2 2 2 2 3 2 2" xfId="50942" xr:uid="{00000000-0005-0000-0000-0000FEC60000}"/>
    <cellStyle name="适中 2 2 2 2 3 2 2 2" xfId="50943" xr:uid="{00000000-0005-0000-0000-0000FFC60000}"/>
    <cellStyle name="适中 2 2 2 2 3 3" xfId="50944" xr:uid="{00000000-0005-0000-0000-000000C70000}"/>
    <cellStyle name="适中 2 2 2 2 3 3 2" xfId="50945" xr:uid="{00000000-0005-0000-0000-000001C70000}"/>
    <cellStyle name="适中 2 2 2 2 4" xfId="50946" xr:uid="{00000000-0005-0000-0000-000002C70000}"/>
    <cellStyle name="适中 2 2 2 2 5" xfId="50947" xr:uid="{00000000-0005-0000-0000-000003C70000}"/>
    <cellStyle name="适中 2 2 2 2 6" xfId="50948" xr:uid="{00000000-0005-0000-0000-000004C70000}"/>
    <cellStyle name="适中 2 2 2 3" xfId="50949" xr:uid="{00000000-0005-0000-0000-000005C70000}"/>
    <cellStyle name="适中 2 2 2 3 2" xfId="50950" xr:uid="{00000000-0005-0000-0000-000006C70000}"/>
    <cellStyle name="适中 2 2 2 3 3" xfId="50951" xr:uid="{00000000-0005-0000-0000-000007C70000}"/>
    <cellStyle name="适中 2 2 2 3 3 2" xfId="50952" xr:uid="{00000000-0005-0000-0000-000008C70000}"/>
    <cellStyle name="适中 2 2 2 3 3 2 2" xfId="50953" xr:uid="{00000000-0005-0000-0000-000009C70000}"/>
    <cellStyle name="适中 2 2 2 3 4" xfId="50954" xr:uid="{00000000-0005-0000-0000-00000AC70000}"/>
    <cellStyle name="适中 2 2 2 3 4 2" xfId="50955" xr:uid="{00000000-0005-0000-0000-00000BC70000}"/>
    <cellStyle name="适中 2 2 2 4" xfId="50956" xr:uid="{00000000-0005-0000-0000-00000CC70000}"/>
    <cellStyle name="适中 2 2 2 4 2" xfId="50957" xr:uid="{00000000-0005-0000-0000-00000DC70000}"/>
    <cellStyle name="适中 2 2 2 4 2 2" xfId="50958" xr:uid="{00000000-0005-0000-0000-00000EC70000}"/>
    <cellStyle name="适中 2 2 2 4 2 2 2" xfId="50959" xr:uid="{00000000-0005-0000-0000-00000FC70000}"/>
    <cellStyle name="适中 2 2 2 4 3" xfId="50960" xr:uid="{00000000-0005-0000-0000-000010C70000}"/>
    <cellStyle name="适中 2 2 2 4 3 2" xfId="50961" xr:uid="{00000000-0005-0000-0000-000011C70000}"/>
    <cellStyle name="适中 2 2 2 5" xfId="50962" xr:uid="{00000000-0005-0000-0000-000012C70000}"/>
    <cellStyle name="适中 2 2 2 6" xfId="50963" xr:uid="{00000000-0005-0000-0000-000013C70000}"/>
    <cellStyle name="适中 2 2 2 7" xfId="50964" xr:uid="{00000000-0005-0000-0000-000014C70000}"/>
    <cellStyle name="适中 2 2 3" xfId="50965" xr:uid="{00000000-0005-0000-0000-000015C70000}"/>
    <cellStyle name="适中 2 2 3 2" xfId="50966" xr:uid="{00000000-0005-0000-0000-000016C70000}"/>
    <cellStyle name="适中 2 2 3 2 2" xfId="50967" xr:uid="{00000000-0005-0000-0000-000017C70000}"/>
    <cellStyle name="适中 2 2 3 2 3" xfId="50968" xr:uid="{00000000-0005-0000-0000-000018C70000}"/>
    <cellStyle name="适中 2 2 3 2 3 2" xfId="50969" xr:uid="{00000000-0005-0000-0000-000019C70000}"/>
    <cellStyle name="适中 2 2 3 2 3 2 2" xfId="50970" xr:uid="{00000000-0005-0000-0000-00001AC70000}"/>
    <cellStyle name="适中 2 2 3 2 4" xfId="50971" xr:uid="{00000000-0005-0000-0000-00001BC70000}"/>
    <cellStyle name="适中 2 2 3 2 4 2" xfId="50972" xr:uid="{00000000-0005-0000-0000-00001CC70000}"/>
    <cellStyle name="适中 2 2 3 3" xfId="50973" xr:uid="{00000000-0005-0000-0000-00001DC70000}"/>
    <cellStyle name="适中 2 2 3 3 2" xfId="50974" xr:uid="{00000000-0005-0000-0000-00001EC70000}"/>
    <cellStyle name="适中 2 2 3 3 2 2" xfId="50975" xr:uid="{00000000-0005-0000-0000-00001FC70000}"/>
    <cellStyle name="适中 2 2 3 3 2 2 2" xfId="50976" xr:uid="{00000000-0005-0000-0000-000020C70000}"/>
    <cellStyle name="适中 2 2 3 3 3" xfId="50977" xr:uid="{00000000-0005-0000-0000-000021C70000}"/>
    <cellStyle name="适中 2 2 3 3 3 2" xfId="50978" xr:uid="{00000000-0005-0000-0000-000022C70000}"/>
    <cellStyle name="适中 2 2 3 4" xfId="50979" xr:uid="{00000000-0005-0000-0000-000023C70000}"/>
    <cellStyle name="适中 2 2 3 5" xfId="50980" xr:uid="{00000000-0005-0000-0000-000024C70000}"/>
    <cellStyle name="适中 2 2 3 6" xfId="50981" xr:uid="{00000000-0005-0000-0000-000025C70000}"/>
    <cellStyle name="适中 2 2 4" xfId="50982" xr:uid="{00000000-0005-0000-0000-000026C70000}"/>
    <cellStyle name="适中 2 2 4 2" xfId="50983" xr:uid="{00000000-0005-0000-0000-000027C70000}"/>
    <cellStyle name="适中 2 2 4 2 2" xfId="50984" xr:uid="{00000000-0005-0000-0000-000028C70000}"/>
    <cellStyle name="适中 2 2 4 2 3" xfId="50985" xr:uid="{00000000-0005-0000-0000-000029C70000}"/>
    <cellStyle name="适中 2 2 4 2 3 2" xfId="50986" xr:uid="{00000000-0005-0000-0000-00002AC70000}"/>
    <cellStyle name="适中 2 2 4 2 3 2 2" xfId="50987" xr:uid="{00000000-0005-0000-0000-00002BC70000}"/>
    <cellStyle name="适中 2 2 4 2 4" xfId="50988" xr:uid="{00000000-0005-0000-0000-00002CC70000}"/>
    <cellStyle name="适中 2 2 4 2 4 2" xfId="50989" xr:uid="{00000000-0005-0000-0000-00002DC70000}"/>
    <cellStyle name="适中 2 2 4 3" xfId="50990" xr:uid="{00000000-0005-0000-0000-00002EC70000}"/>
    <cellStyle name="适中 2 2 4 4" xfId="50991" xr:uid="{00000000-0005-0000-0000-00002FC70000}"/>
    <cellStyle name="适中 2 2 4 5" xfId="50992" xr:uid="{00000000-0005-0000-0000-000030C70000}"/>
    <cellStyle name="适中 2 2 4 6" xfId="50993" xr:uid="{00000000-0005-0000-0000-000031C70000}"/>
    <cellStyle name="适中 2 2 5" xfId="50994" xr:uid="{00000000-0005-0000-0000-000032C70000}"/>
    <cellStyle name="适中 2 2 5 2" xfId="50995" xr:uid="{00000000-0005-0000-0000-000033C70000}"/>
    <cellStyle name="适中 2 2 5 2 2" xfId="50996" xr:uid="{00000000-0005-0000-0000-000034C70000}"/>
    <cellStyle name="适中 2 2 5 2 2 2" xfId="50997" xr:uid="{00000000-0005-0000-0000-000035C70000}"/>
    <cellStyle name="适中 2 2 5 2 2 2 2" xfId="50998" xr:uid="{00000000-0005-0000-0000-000036C70000}"/>
    <cellStyle name="适中 2 2 5 2 3" xfId="50999" xr:uid="{00000000-0005-0000-0000-000037C70000}"/>
    <cellStyle name="适中 2 2 5 2 3 2" xfId="51000" xr:uid="{00000000-0005-0000-0000-000038C70000}"/>
    <cellStyle name="适中 2 2 5 3" xfId="51001" xr:uid="{00000000-0005-0000-0000-000039C70000}"/>
    <cellStyle name="适中 2 2 5 3 2" xfId="51002" xr:uid="{00000000-0005-0000-0000-00003AC70000}"/>
    <cellStyle name="适中 2 2 5 3 2 2" xfId="51003" xr:uid="{00000000-0005-0000-0000-00003BC70000}"/>
    <cellStyle name="适中 2 2 5 4" xfId="51004" xr:uid="{00000000-0005-0000-0000-00003CC70000}"/>
    <cellStyle name="适中 2 2 5 4 2" xfId="51005" xr:uid="{00000000-0005-0000-0000-00003DC70000}"/>
    <cellStyle name="适中 2 2 6" xfId="51006" xr:uid="{00000000-0005-0000-0000-00003EC70000}"/>
    <cellStyle name="适中 2 2 6 2" xfId="51007" xr:uid="{00000000-0005-0000-0000-00003FC70000}"/>
    <cellStyle name="适中 2 2 6 2 2" xfId="51008" xr:uid="{00000000-0005-0000-0000-000040C70000}"/>
    <cellStyle name="适中 2 2 6 2 2 2" xfId="51009" xr:uid="{00000000-0005-0000-0000-000041C70000}"/>
    <cellStyle name="适中 2 2 6 2 2 2 2" xfId="51010" xr:uid="{00000000-0005-0000-0000-000042C70000}"/>
    <cellStyle name="适中 2 2 6 2 3" xfId="51011" xr:uid="{00000000-0005-0000-0000-000043C70000}"/>
    <cellStyle name="适中 2 2 6 2 3 2" xfId="51012" xr:uid="{00000000-0005-0000-0000-000044C70000}"/>
    <cellStyle name="适中 2 2 6 3" xfId="51013" xr:uid="{00000000-0005-0000-0000-000045C70000}"/>
    <cellStyle name="适中 2 2 6 3 2" xfId="51014" xr:uid="{00000000-0005-0000-0000-000046C70000}"/>
    <cellStyle name="适中 2 2 6 3 2 2" xfId="51015" xr:uid="{00000000-0005-0000-0000-000047C70000}"/>
    <cellStyle name="适中 2 2 6 4" xfId="51016" xr:uid="{00000000-0005-0000-0000-000048C70000}"/>
    <cellStyle name="适中 2 2 6 4 2" xfId="51017" xr:uid="{00000000-0005-0000-0000-000049C70000}"/>
    <cellStyle name="适中 2 2 7" xfId="51018" xr:uid="{00000000-0005-0000-0000-00004AC70000}"/>
    <cellStyle name="适中 2 2 7 2" xfId="51019" xr:uid="{00000000-0005-0000-0000-00004BC70000}"/>
    <cellStyle name="适中 2 2 7 2 2" xfId="51020" xr:uid="{00000000-0005-0000-0000-00004CC70000}"/>
    <cellStyle name="适中 2 2 7 2 2 2" xfId="51021" xr:uid="{00000000-0005-0000-0000-00004DC70000}"/>
    <cellStyle name="适中 2 2 7 2 2 2 2" xfId="51022" xr:uid="{00000000-0005-0000-0000-00004EC70000}"/>
    <cellStyle name="适中 2 2 7 2 3" xfId="51023" xr:uid="{00000000-0005-0000-0000-00004FC70000}"/>
    <cellStyle name="适中 2 2 7 2 3 2" xfId="51024" xr:uid="{00000000-0005-0000-0000-000050C70000}"/>
    <cellStyle name="适中 2 2 7 3" xfId="51025" xr:uid="{00000000-0005-0000-0000-000051C70000}"/>
    <cellStyle name="适中 2 2 7 3 2" xfId="51026" xr:uid="{00000000-0005-0000-0000-000052C70000}"/>
    <cellStyle name="适中 2 2 7 3 2 2" xfId="51027" xr:uid="{00000000-0005-0000-0000-000053C70000}"/>
    <cellStyle name="适中 2 2 7 4" xfId="51028" xr:uid="{00000000-0005-0000-0000-000054C70000}"/>
    <cellStyle name="适中 2 2 7 4 2" xfId="51029" xr:uid="{00000000-0005-0000-0000-000055C70000}"/>
    <cellStyle name="适中 2 2 8" xfId="51030" xr:uid="{00000000-0005-0000-0000-000056C70000}"/>
    <cellStyle name="适中 2 2 8 2" xfId="51031" xr:uid="{00000000-0005-0000-0000-000057C70000}"/>
    <cellStyle name="适中 2 2 8 2 2" xfId="51032" xr:uid="{00000000-0005-0000-0000-000058C70000}"/>
    <cellStyle name="适中 2 2 8 2 2 2" xfId="51033" xr:uid="{00000000-0005-0000-0000-000059C70000}"/>
    <cellStyle name="适中 2 2 8 3" xfId="51034" xr:uid="{00000000-0005-0000-0000-00005AC70000}"/>
    <cellStyle name="适中 2 2 8 3 2" xfId="51035" xr:uid="{00000000-0005-0000-0000-00005BC70000}"/>
    <cellStyle name="适中 2 2 9" xfId="51036" xr:uid="{00000000-0005-0000-0000-00005CC70000}"/>
    <cellStyle name="适中 2 2 9 2" xfId="51037" xr:uid="{00000000-0005-0000-0000-00005DC70000}"/>
    <cellStyle name="适中 2 2 9 2 2" xfId="51038" xr:uid="{00000000-0005-0000-0000-00005EC70000}"/>
    <cellStyle name="适中 2 2 9 2 2 2" xfId="51039" xr:uid="{00000000-0005-0000-0000-00005FC70000}"/>
    <cellStyle name="适中 2 2 9 3" xfId="51040" xr:uid="{00000000-0005-0000-0000-000060C70000}"/>
    <cellStyle name="适中 2 2 9 3 2" xfId="51041" xr:uid="{00000000-0005-0000-0000-000061C70000}"/>
    <cellStyle name="适中 2 3" xfId="51042" xr:uid="{00000000-0005-0000-0000-000062C70000}"/>
    <cellStyle name="适中 2 3 2" xfId="51043" xr:uid="{00000000-0005-0000-0000-000063C70000}"/>
    <cellStyle name="适中 2 3 2 2" xfId="51044" xr:uid="{00000000-0005-0000-0000-000064C70000}"/>
    <cellStyle name="适中 2 3 2 2 2" xfId="51045" xr:uid="{00000000-0005-0000-0000-000065C70000}"/>
    <cellStyle name="适中 2 3 2 2 2 2" xfId="51046" xr:uid="{00000000-0005-0000-0000-000066C70000}"/>
    <cellStyle name="适中 2 3 2 2 2 3" xfId="51047" xr:uid="{00000000-0005-0000-0000-000067C70000}"/>
    <cellStyle name="适中 2 3 2 2 2 3 2" xfId="51048" xr:uid="{00000000-0005-0000-0000-000068C70000}"/>
    <cellStyle name="适中 2 3 2 2 2 3 2 2" xfId="51049" xr:uid="{00000000-0005-0000-0000-000069C70000}"/>
    <cellStyle name="适中 2 3 2 2 2 4" xfId="51050" xr:uid="{00000000-0005-0000-0000-00006AC70000}"/>
    <cellStyle name="适中 2 3 2 2 2 4 2" xfId="51051" xr:uid="{00000000-0005-0000-0000-00006BC70000}"/>
    <cellStyle name="适中 2 3 2 2 3" xfId="51052" xr:uid="{00000000-0005-0000-0000-00006CC70000}"/>
    <cellStyle name="适中 2 3 2 2 3 2" xfId="51053" xr:uid="{00000000-0005-0000-0000-00006DC70000}"/>
    <cellStyle name="适中 2 3 2 2 3 2 2" xfId="51054" xr:uid="{00000000-0005-0000-0000-00006EC70000}"/>
    <cellStyle name="适中 2 3 2 2 3 2 2 2" xfId="51055" xr:uid="{00000000-0005-0000-0000-00006FC70000}"/>
    <cellStyle name="适中 2 3 2 2 3 3" xfId="51056" xr:uid="{00000000-0005-0000-0000-000070C70000}"/>
    <cellStyle name="适中 2 3 2 2 3 3 2" xfId="51057" xr:uid="{00000000-0005-0000-0000-000071C70000}"/>
    <cellStyle name="适中 2 3 2 2 4" xfId="51058" xr:uid="{00000000-0005-0000-0000-000072C70000}"/>
    <cellStyle name="适中 2 3 2 2 5" xfId="51059" xr:uid="{00000000-0005-0000-0000-000073C70000}"/>
    <cellStyle name="适中 2 3 2 2 6" xfId="51060" xr:uid="{00000000-0005-0000-0000-000074C70000}"/>
    <cellStyle name="适中 2 3 2 3" xfId="51061" xr:uid="{00000000-0005-0000-0000-000075C70000}"/>
    <cellStyle name="适中 2 3 2 3 2" xfId="51062" xr:uid="{00000000-0005-0000-0000-000076C70000}"/>
    <cellStyle name="适中 2 3 2 3 3" xfId="51063" xr:uid="{00000000-0005-0000-0000-000077C70000}"/>
    <cellStyle name="适中 2 3 2 3 3 2" xfId="51064" xr:uid="{00000000-0005-0000-0000-000078C70000}"/>
    <cellStyle name="适中 2 3 2 3 3 2 2" xfId="51065" xr:uid="{00000000-0005-0000-0000-000079C70000}"/>
    <cellStyle name="适中 2 3 2 3 4" xfId="51066" xr:uid="{00000000-0005-0000-0000-00007AC70000}"/>
    <cellStyle name="适中 2 3 2 3 4 2" xfId="51067" xr:uid="{00000000-0005-0000-0000-00007BC70000}"/>
    <cellStyle name="适中 2 3 2 4" xfId="51068" xr:uid="{00000000-0005-0000-0000-00007CC70000}"/>
    <cellStyle name="适中 2 3 2 4 2" xfId="51069" xr:uid="{00000000-0005-0000-0000-00007DC70000}"/>
    <cellStyle name="适中 2 3 2 4 2 2" xfId="51070" xr:uid="{00000000-0005-0000-0000-00007EC70000}"/>
    <cellStyle name="适中 2 3 2 4 2 2 2" xfId="51071" xr:uid="{00000000-0005-0000-0000-00007FC70000}"/>
    <cellStyle name="适中 2 3 2 4 3" xfId="51072" xr:uid="{00000000-0005-0000-0000-000080C70000}"/>
    <cellStyle name="适中 2 3 2 4 3 2" xfId="51073" xr:uid="{00000000-0005-0000-0000-000081C70000}"/>
    <cellStyle name="适中 2 3 2 5" xfId="51074" xr:uid="{00000000-0005-0000-0000-000082C70000}"/>
    <cellStyle name="适中 2 3 2 6" xfId="51075" xr:uid="{00000000-0005-0000-0000-000083C70000}"/>
    <cellStyle name="适中 2 3 2 7" xfId="51076" xr:uid="{00000000-0005-0000-0000-000084C70000}"/>
    <cellStyle name="适中 2 3 3" xfId="51077" xr:uid="{00000000-0005-0000-0000-000085C70000}"/>
    <cellStyle name="适中 2 3 3 2" xfId="51078" xr:uid="{00000000-0005-0000-0000-000086C70000}"/>
    <cellStyle name="适中 2 3 3 2 2" xfId="51079" xr:uid="{00000000-0005-0000-0000-000087C70000}"/>
    <cellStyle name="适中 2 3 3 2 3" xfId="51080" xr:uid="{00000000-0005-0000-0000-000088C70000}"/>
    <cellStyle name="适中 2 3 3 2 3 2" xfId="51081" xr:uid="{00000000-0005-0000-0000-000089C70000}"/>
    <cellStyle name="适中 2 3 3 2 3 2 2" xfId="51082" xr:uid="{00000000-0005-0000-0000-00008AC70000}"/>
    <cellStyle name="适中 2 3 3 2 4" xfId="51083" xr:uid="{00000000-0005-0000-0000-00008BC70000}"/>
    <cellStyle name="适中 2 3 3 2 4 2" xfId="51084" xr:uid="{00000000-0005-0000-0000-00008CC70000}"/>
    <cellStyle name="适中 2 3 3 3" xfId="51085" xr:uid="{00000000-0005-0000-0000-00008DC70000}"/>
    <cellStyle name="适中 2 3 3 3 2" xfId="51086" xr:uid="{00000000-0005-0000-0000-00008EC70000}"/>
    <cellStyle name="适中 2 3 3 3 2 2" xfId="51087" xr:uid="{00000000-0005-0000-0000-00008FC70000}"/>
    <cellStyle name="适中 2 3 3 3 2 2 2" xfId="51088" xr:uid="{00000000-0005-0000-0000-000090C70000}"/>
    <cellStyle name="适中 2 3 3 3 3" xfId="51089" xr:uid="{00000000-0005-0000-0000-000091C70000}"/>
    <cellStyle name="适中 2 3 3 3 3 2" xfId="51090" xr:uid="{00000000-0005-0000-0000-000092C70000}"/>
    <cellStyle name="适中 2 3 3 4" xfId="51091" xr:uid="{00000000-0005-0000-0000-000093C70000}"/>
    <cellStyle name="适中 2 3 3 5" xfId="51092" xr:uid="{00000000-0005-0000-0000-000094C70000}"/>
    <cellStyle name="适中 2 3 3 6" xfId="51093" xr:uid="{00000000-0005-0000-0000-000095C70000}"/>
    <cellStyle name="适中 2 3 4" xfId="51094" xr:uid="{00000000-0005-0000-0000-000096C70000}"/>
    <cellStyle name="适中 2 3 4 2" xfId="51095" xr:uid="{00000000-0005-0000-0000-000097C70000}"/>
    <cellStyle name="适中 2 3 4 2 2" xfId="51096" xr:uid="{00000000-0005-0000-0000-000098C70000}"/>
    <cellStyle name="适中 2 3 4 2 3" xfId="51097" xr:uid="{00000000-0005-0000-0000-000099C70000}"/>
    <cellStyle name="适中 2 3 4 2 3 2" xfId="51098" xr:uid="{00000000-0005-0000-0000-00009AC70000}"/>
    <cellStyle name="适中 2 3 4 2 3 2 2" xfId="51099" xr:uid="{00000000-0005-0000-0000-00009BC70000}"/>
    <cellStyle name="适中 2 3 4 2 4" xfId="51100" xr:uid="{00000000-0005-0000-0000-00009CC70000}"/>
    <cellStyle name="适中 2 3 4 2 4 2" xfId="51101" xr:uid="{00000000-0005-0000-0000-00009DC70000}"/>
    <cellStyle name="适中 2 3 4 3" xfId="51102" xr:uid="{00000000-0005-0000-0000-00009EC70000}"/>
    <cellStyle name="适中 2 3 4 4" xfId="51103" xr:uid="{00000000-0005-0000-0000-00009FC70000}"/>
    <cellStyle name="适中 2 3 4 5" xfId="51104" xr:uid="{00000000-0005-0000-0000-0000A0C70000}"/>
    <cellStyle name="适中 2 3 4 6" xfId="51105" xr:uid="{00000000-0005-0000-0000-0000A1C70000}"/>
    <cellStyle name="适中 2 3 5" xfId="51106" xr:uid="{00000000-0005-0000-0000-0000A2C70000}"/>
    <cellStyle name="适中 2 3 5 2" xfId="51107" xr:uid="{00000000-0005-0000-0000-0000A3C70000}"/>
    <cellStyle name="适中 2 3 5 2 2" xfId="51108" xr:uid="{00000000-0005-0000-0000-0000A4C70000}"/>
    <cellStyle name="适中 2 3 5 2 2 2" xfId="51109" xr:uid="{00000000-0005-0000-0000-0000A5C70000}"/>
    <cellStyle name="适中 2 3 5 2 2 2 2" xfId="51110" xr:uid="{00000000-0005-0000-0000-0000A6C70000}"/>
    <cellStyle name="适中 2 3 5 2 3" xfId="51111" xr:uid="{00000000-0005-0000-0000-0000A7C70000}"/>
    <cellStyle name="适中 2 3 5 2 3 2" xfId="51112" xr:uid="{00000000-0005-0000-0000-0000A8C70000}"/>
    <cellStyle name="适中 2 3 5 3" xfId="51113" xr:uid="{00000000-0005-0000-0000-0000A9C70000}"/>
    <cellStyle name="适中 2 3 5 3 2" xfId="51114" xr:uid="{00000000-0005-0000-0000-0000AAC70000}"/>
    <cellStyle name="适中 2 3 5 3 2 2" xfId="51115" xr:uid="{00000000-0005-0000-0000-0000ABC70000}"/>
    <cellStyle name="适中 2 3 5 4" xfId="51116" xr:uid="{00000000-0005-0000-0000-0000ACC70000}"/>
    <cellStyle name="适中 2 3 5 4 2" xfId="51117" xr:uid="{00000000-0005-0000-0000-0000ADC70000}"/>
    <cellStyle name="适中 2 3 6" xfId="51118" xr:uid="{00000000-0005-0000-0000-0000AEC70000}"/>
    <cellStyle name="适中 2 3 6 2" xfId="51119" xr:uid="{00000000-0005-0000-0000-0000AFC70000}"/>
    <cellStyle name="适中 2 3 6 2 2" xfId="51120" xr:uid="{00000000-0005-0000-0000-0000B0C70000}"/>
    <cellStyle name="适中 2 3 6 2 2 2" xfId="51121" xr:uid="{00000000-0005-0000-0000-0000B1C70000}"/>
    <cellStyle name="适中 2 3 6 3" xfId="51122" xr:uid="{00000000-0005-0000-0000-0000B2C70000}"/>
    <cellStyle name="适中 2 3 6 3 2" xfId="51123" xr:uid="{00000000-0005-0000-0000-0000B3C70000}"/>
    <cellStyle name="适中 2 3 7" xfId="51124" xr:uid="{00000000-0005-0000-0000-0000B4C70000}"/>
    <cellStyle name="适中 2 3 7 2" xfId="51125" xr:uid="{00000000-0005-0000-0000-0000B5C70000}"/>
    <cellStyle name="适中 2 3 7 2 2" xfId="51126" xr:uid="{00000000-0005-0000-0000-0000B6C70000}"/>
    <cellStyle name="适中 2 3 7 2 2 2" xfId="51127" xr:uid="{00000000-0005-0000-0000-0000B7C70000}"/>
    <cellStyle name="适中 2 3 7 3" xfId="51128" xr:uid="{00000000-0005-0000-0000-0000B8C70000}"/>
    <cellStyle name="适中 2 3 7 3 2" xfId="51129" xr:uid="{00000000-0005-0000-0000-0000B9C70000}"/>
    <cellStyle name="适中 2 3 8" xfId="51130" xr:uid="{00000000-0005-0000-0000-0000BAC70000}"/>
    <cellStyle name="适中 2 3 9" xfId="51131" xr:uid="{00000000-0005-0000-0000-0000BBC70000}"/>
    <cellStyle name="适中 2 4" xfId="51132" xr:uid="{00000000-0005-0000-0000-0000BCC70000}"/>
    <cellStyle name="适中 2 4 2" xfId="51133" xr:uid="{00000000-0005-0000-0000-0000BDC70000}"/>
    <cellStyle name="适中 2 4 2 2" xfId="51134" xr:uid="{00000000-0005-0000-0000-0000BEC70000}"/>
    <cellStyle name="适中 2 4 2 3" xfId="51135" xr:uid="{00000000-0005-0000-0000-0000BFC70000}"/>
    <cellStyle name="适中 2 4 2 3 2" xfId="51136" xr:uid="{00000000-0005-0000-0000-0000C0C70000}"/>
    <cellStyle name="适中 2 4 2 3 2 2" xfId="51137" xr:uid="{00000000-0005-0000-0000-0000C1C70000}"/>
    <cellStyle name="适中 2 4 2 4" xfId="51138" xr:uid="{00000000-0005-0000-0000-0000C2C70000}"/>
    <cellStyle name="适中 2 4 2 4 2" xfId="51139" xr:uid="{00000000-0005-0000-0000-0000C3C70000}"/>
    <cellStyle name="适中 2 4 3" xfId="51140" xr:uid="{00000000-0005-0000-0000-0000C4C70000}"/>
    <cellStyle name="适中 2 4 3 2" xfId="51141" xr:uid="{00000000-0005-0000-0000-0000C5C70000}"/>
    <cellStyle name="适中 2 4 3 2 2" xfId="51142" xr:uid="{00000000-0005-0000-0000-0000C6C70000}"/>
    <cellStyle name="适中 2 4 3 2 2 2" xfId="51143" xr:uid="{00000000-0005-0000-0000-0000C7C70000}"/>
    <cellStyle name="适中 2 4 3 3" xfId="51144" xr:uid="{00000000-0005-0000-0000-0000C8C70000}"/>
    <cellStyle name="适中 2 4 3 3 2" xfId="51145" xr:uid="{00000000-0005-0000-0000-0000C9C70000}"/>
    <cellStyle name="适中 2 4 4" xfId="51146" xr:uid="{00000000-0005-0000-0000-0000CAC70000}"/>
    <cellStyle name="适中 2 4 5" xfId="51147" xr:uid="{00000000-0005-0000-0000-0000CBC70000}"/>
    <cellStyle name="适中 2 4 6" xfId="51148" xr:uid="{00000000-0005-0000-0000-0000CCC70000}"/>
    <cellStyle name="适中 2 5" xfId="51149" xr:uid="{00000000-0005-0000-0000-0000CDC70000}"/>
    <cellStyle name="适中 2 5 2" xfId="51150" xr:uid="{00000000-0005-0000-0000-0000CEC70000}"/>
    <cellStyle name="适中 2 5 2 2" xfId="51151" xr:uid="{00000000-0005-0000-0000-0000CFC70000}"/>
    <cellStyle name="适中 2 5 2 3" xfId="51152" xr:uid="{00000000-0005-0000-0000-0000D0C70000}"/>
    <cellStyle name="适中 2 5 2 3 2" xfId="51153" xr:uid="{00000000-0005-0000-0000-0000D1C70000}"/>
    <cellStyle name="适中 2 5 2 3 2 2" xfId="51154" xr:uid="{00000000-0005-0000-0000-0000D2C70000}"/>
    <cellStyle name="适中 2 5 2 4" xfId="51155" xr:uid="{00000000-0005-0000-0000-0000D3C70000}"/>
    <cellStyle name="适中 2 5 2 4 2" xfId="51156" xr:uid="{00000000-0005-0000-0000-0000D4C70000}"/>
    <cellStyle name="适中 2 5 3" xfId="51157" xr:uid="{00000000-0005-0000-0000-0000D5C70000}"/>
    <cellStyle name="适中 2 5 4" xfId="51158" xr:uid="{00000000-0005-0000-0000-0000D6C70000}"/>
    <cellStyle name="适中 2 5 5" xfId="51159" xr:uid="{00000000-0005-0000-0000-0000D7C70000}"/>
    <cellStyle name="适中 2 5 6" xfId="51160" xr:uid="{00000000-0005-0000-0000-0000D8C70000}"/>
    <cellStyle name="适中 2 6" xfId="51161" xr:uid="{00000000-0005-0000-0000-0000D9C70000}"/>
    <cellStyle name="适中 2 6 2" xfId="51162" xr:uid="{00000000-0005-0000-0000-0000DAC70000}"/>
    <cellStyle name="适中 2 6 2 2" xfId="51163" xr:uid="{00000000-0005-0000-0000-0000DBC70000}"/>
    <cellStyle name="适中 2 6 2 2 2" xfId="51164" xr:uid="{00000000-0005-0000-0000-0000DCC70000}"/>
    <cellStyle name="适中 2 6 2 2 2 2" xfId="51165" xr:uid="{00000000-0005-0000-0000-0000DDC70000}"/>
    <cellStyle name="适中 2 6 2 3" xfId="51166" xr:uid="{00000000-0005-0000-0000-0000DEC70000}"/>
    <cellStyle name="适中 2 6 2 3 2" xfId="51167" xr:uid="{00000000-0005-0000-0000-0000DFC70000}"/>
    <cellStyle name="适中 2 6 3" xfId="51168" xr:uid="{00000000-0005-0000-0000-0000E0C70000}"/>
    <cellStyle name="适中 2 6 3 2" xfId="51169" xr:uid="{00000000-0005-0000-0000-0000E1C70000}"/>
    <cellStyle name="适中 2 6 3 2 2" xfId="51170" xr:uid="{00000000-0005-0000-0000-0000E2C70000}"/>
    <cellStyle name="适中 2 6 4" xfId="51171" xr:uid="{00000000-0005-0000-0000-0000E3C70000}"/>
    <cellStyle name="适中 2 6 4 2" xfId="51172" xr:uid="{00000000-0005-0000-0000-0000E4C70000}"/>
    <cellStyle name="适中 2 7" xfId="51173" xr:uid="{00000000-0005-0000-0000-0000E5C70000}"/>
    <cellStyle name="适中 2 7 2" xfId="51174" xr:uid="{00000000-0005-0000-0000-0000E6C70000}"/>
    <cellStyle name="适中 2 7 2 2" xfId="51175" xr:uid="{00000000-0005-0000-0000-0000E7C70000}"/>
    <cellStyle name="适中 2 7 2 2 2" xfId="51176" xr:uid="{00000000-0005-0000-0000-0000E8C70000}"/>
    <cellStyle name="适中 2 7 2 2 2 2" xfId="51177" xr:uid="{00000000-0005-0000-0000-0000E9C70000}"/>
    <cellStyle name="适中 2 7 2 3" xfId="51178" xr:uid="{00000000-0005-0000-0000-0000EAC70000}"/>
    <cellStyle name="适中 2 7 2 3 2" xfId="51179" xr:uid="{00000000-0005-0000-0000-0000EBC70000}"/>
    <cellStyle name="适中 2 7 3" xfId="51180" xr:uid="{00000000-0005-0000-0000-0000ECC70000}"/>
    <cellStyle name="适中 2 7 3 2" xfId="51181" xr:uid="{00000000-0005-0000-0000-0000EDC70000}"/>
    <cellStyle name="适中 2 7 3 2 2" xfId="51182" xr:uid="{00000000-0005-0000-0000-0000EEC70000}"/>
    <cellStyle name="适中 2 7 4" xfId="51183" xr:uid="{00000000-0005-0000-0000-0000EFC70000}"/>
    <cellStyle name="适中 2 7 4 2" xfId="51184" xr:uid="{00000000-0005-0000-0000-0000F0C70000}"/>
    <cellStyle name="适中 2 8" xfId="51185" xr:uid="{00000000-0005-0000-0000-0000F1C70000}"/>
    <cellStyle name="适中 2 8 2" xfId="51186" xr:uid="{00000000-0005-0000-0000-0000F2C70000}"/>
    <cellStyle name="适中 2 8 2 2" xfId="51187" xr:uid="{00000000-0005-0000-0000-0000F3C70000}"/>
    <cellStyle name="适中 2 8 2 2 2" xfId="51188" xr:uid="{00000000-0005-0000-0000-0000F4C70000}"/>
    <cellStyle name="适中 2 8 2 2 2 2" xfId="51189" xr:uid="{00000000-0005-0000-0000-0000F5C70000}"/>
    <cellStyle name="适中 2 8 2 3" xfId="51190" xr:uid="{00000000-0005-0000-0000-0000F6C70000}"/>
    <cellStyle name="适中 2 8 2 3 2" xfId="51191" xr:uid="{00000000-0005-0000-0000-0000F7C70000}"/>
    <cellStyle name="适中 2 8 3" xfId="51192" xr:uid="{00000000-0005-0000-0000-0000F8C70000}"/>
    <cellStyle name="适中 2 8 3 2" xfId="51193" xr:uid="{00000000-0005-0000-0000-0000F9C70000}"/>
    <cellStyle name="适中 2 8 3 2 2" xfId="51194" xr:uid="{00000000-0005-0000-0000-0000FAC70000}"/>
    <cellStyle name="适中 2 8 4" xfId="51195" xr:uid="{00000000-0005-0000-0000-0000FBC70000}"/>
    <cellStyle name="适中 2 8 4 2" xfId="51196" xr:uid="{00000000-0005-0000-0000-0000FCC70000}"/>
    <cellStyle name="适中 2 9" xfId="51197" xr:uid="{00000000-0005-0000-0000-0000FDC70000}"/>
    <cellStyle name="适中 2 9 2" xfId="51198" xr:uid="{00000000-0005-0000-0000-0000FEC70000}"/>
    <cellStyle name="适中 2 9 2 2" xfId="51199" xr:uid="{00000000-0005-0000-0000-0000FFC70000}"/>
    <cellStyle name="适中 2 9 2 2 2" xfId="51200" xr:uid="{00000000-0005-0000-0000-000000C80000}"/>
    <cellStyle name="适中 2 9 3" xfId="51201" xr:uid="{00000000-0005-0000-0000-000001C80000}"/>
    <cellStyle name="适中 2 9 3 2" xfId="51202" xr:uid="{00000000-0005-0000-0000-000002C80000}"/>
    <cellStyle name="适中 3" xfId="51203" xr:uid="{00000000-0005-0000-0000-000003C80000}"/>
    <cellStyle name="适中 3 2" xfId="51204" xr:uid="{00000000-0005-0000-0000-000004C80000}"/>
    <cellStyle name="适中 3 2 2" xfId="51205" xr:uid="{00000000-0005-0000-0000-000005C80000}"/>
    <cellStyle name="适中 3 2 2 2" xfId="51206" xr:uid="{00000000-0005-0000-0000-000006C80000}"/>
    <cellStyle name="适中 3 2 2 2 2" xfId="51207" xr:uid="{00000000-0005-0000-0000-000007C80000}"/>
    <cellStyle name="适中 3 2 2 2 3" xfId="51208" xr:uid="{00000000-0005-0000-0000-000008C80000}"/>
    <cellStyle name="适中 3 2 2 2 3 2" xfId="51209" xr:uid="{00000000-0005-0000-0000-000009C80000}"/>
    <cellStyle name="适中 3 2 2 2 3 2 2" xfId="51210" xr:uid="{00000000-0005-0000-0000-00000AC80000}"/>
    <cellStyle name="适中 3 2 2 2 4" xfId="51211" xr:uid="{00000000-0005-0000-0000-00000BC80000}"/>
    <cellStyle name="适中 3 2 2 2 4 2" xfId="51212" xr:uid="{00000000-0005-0000-0000-00000CC80000}"/>
    <cellStyle name="适中 3 2 2 3" xfId="51213" xr:uid="{00000000-0005-0000-0000-00000DC80000}"/>
    <cellStyle name="适中 3 2 2 3 2" xfId="51214" xr:uid="{00000000-0005-0000-0000-00000EC80000}"/>
    <cellStyle name="适中 3 2 2 3 2 2" xfId="51215" xr:uid="{00000000-0005-0000-0000-00000FC80000}"/>
    <cellStyle name="适中 3 2 2 3 2 2 2" xfId="51216" xr:uid="{00000000-0005-0000-0000-000010C80000}"/>
    <cellStyle name="适中 3 2 2 3 3" xfId="51217" xr:uid="{00000000-0005-0000-0000-000011C80000}"/>
    <cellStyle name="适中 3 2 2 3 3 2" xfId="51218" xr:uid="{00000000-0005-0000-0000-000012C80000}"/>
    <cellStyle name="适中 3 2 2 4" xfId="51219" xr:uid="{00000000-0005-0000-0000-000013C80000}"/>
    <cellStyle name="适中 3 2 2 5" xfId="51220" xr:uid="{00000000-0005-0000-0000-000014C80000}"/>
    <cellStyle name="适中 3 2 2 6" xfId="51221" xr:uid="{00000000-0005-0000-0000-000015C80000}"/>
    <cellStyle name="适中 3 2 3" xfId="51222" xr:uid="{00000000-0005-0000-0000-000016C80000}"/>
    <cellStyle name="适中 3 2 3 2" xfId="51223" xr:uid="{00000000-0005-0000-0000-000017C80000}"/>
    <cellStyle name="适中 3 2 3 3" xfId="51224" xr:uid="{00000000-0005-0000-0000-000018C80000}"/>
    <cellStyle name="适中 3 2 3 3 2" xfId="51225" xr:uid="{00000000-0005-0000-0000-000019C80000}"/>
    <cellStyle name="适中 3 2 3 3 2 2" xfId="51226" xr:uid="{00000000-0005-0000-0000-00001AC80000}"/>
    <cellStyle name="适中 3 2 3 4" xfId="51227" xr:uid="{00000000-0005-0000-0000-00001BC80000}"/>
    <cellStyle name="适中 3 2 3 4 2" xfId="51228" xr:uid="{00000000-0005-0000-0000-00001CC80000}"/>
    <cellStyle name="适中 3 2 4" xfId="51229" xr:uid="{00000000-0005-0000-0000-00001DC80000}"/>
    <cellStyle name="适中 3 2 4 2" xfId="51230" xr:uid="{00000000-0005-0000-0000-00001EC80000}"/>
    <cellStyle name="适中 3 2 4 2 2" xfId="51231" xr:uid="{00000000-0005-0000-0000-00001FC80000}"/>
    <cellStyle name="适中 3 2 4 2 2 2" xfId="51232" xr:uid="{00000000-0005-0000-0000-000020C80000}"/>
    <cellStyle name="适中 3 2 4 3" xfId="51233" xr:uid="{00000000-0005-0000-0000-000021C80000}"/>
    <cellStyle name="适中 3 2 4 3 2" xfId="51234" xr:uid="{00000000-0005-0000-0000-000022C80000}"/>
    <cellStyle name="适中 3 2 5" xfId="51235" xr:uid="{00000000-0005-0000-0000-000023C80000}"/>
    <cellStyle name="适中 3 2 6" xfId="51236" xr:uid="{00000000-0005-0000-0000-000024C80000}"/>
    <cellStyle name="适中 3 2 7" xfId="51237" xr:uid="{00000000-0005-0000-0000-000025C80000}"/>
    <cellStyle name="适中 3 3" xfId="51238" xr:uid="{00000000-0005-0000-0000-000026C80000}"/>
    <cellStyle name="适中 3 3 2" xfId="51239" xr:uid="{00000000-0005-0000-0000-000027C80000}"/>
    <cellStyle name="适中 3 3 2 2" xfId="51240" xr:uid="{00000000-0005-0000-0000-000028C80000}"/>
    <cellStyle name="适中 3 3 2 3" xfId="51241" xr:uid="{00000000-0005-0000-0000-000029C80000}"/>
    <cellStyle name="适中 3 3 2 3 2" xfId="51242" xr:uid="{00000000-0005-0000-0000-00002AC80000}"/>
    <cellStyle name="适中 3 3 2 3 2 2" xfId="51243" xr:uid="{00000000-0005-0000-0000-00002BC80000}"/>
    <cellStyle name="适中 3 3 2 4" xfId="51244" xr:uid="{00000000-0005-0000-0000-00002CC80000}"/>
    <cellStyle name="适中 3 3 2 4 2" xfId="51245" xr:uid="{00000000-0005-0000-0000-00002DC80000}"/>
    <cellStyle name="适中 3 3 3" xfId="51246" xr:uid="{00000000-0005-0000-0000-00002EC80000}"/>
    <cellStyle name="适中 3 3 3 2" xfId="51247" xr:uid="{00000000-0005-0000-0000-00002FC80000}"/>
    <cellStyle name="适中 3 3 3 2 2" xfId="51248" xr:uid="{00000000-0005-0000-0000-000030C80000}"/>
    <cellStyle name="适中 3 3 3 2 2 2" xfId="51249" xr:uid="{00000000-0005-0000-0000-000031C80000}"/>
    <cellStyle name="适中 3 3 3 3" xfId="51250" xr:uid="{00000000-0005-0000-0000-000032C80000}"/>
    <cellStyle name="适中 3 3 3 3 2" xfId="51251" xr:uid="{00000000-0005-0000-0000-000033C80000}"/>
    <cellStyle name="适中 3 3 4" xfId="51252" xr:uid="{00000000-0005-0000-0000-000034C80000}"/>
    <cellStyle name="适中 3 3 5" xfId="51253" xr:uid="{00000000-0005-0000-0000-000035C80000}"/>
    <cellStyle name="适中 3 3 6" xfId="51254" xr:uid="{00000000-0005-0000-0000-000036C80000}"/>
    <cellStyle name="适中 3 4" xfId="51255" xr:uid="{00000000-0005-0000-0000-000037C80000}"/>
    <cellStyle name="适中 3 4 2" xfId="51256" xr:uid="{00000000-0005-0000-0000-000038C80000}"/>
    <cellStyle name="适中 3 4 2 2" xfId="51257" xr:uid="{00000000-0005-0000-0000-000039C80000}"/>
    <cellStyle name="适中 3 4 2 3" xfId="51258" xr:uid="{00000000-0005-0000-0000-00003AC80000}"/>
    <cellStyle name="适中 3 4 2 3 2" xfId="51259" xr:uid="{00000000-0005-0000-0000-00003BC80000}"/>
    <cellStyle name="适中 3 4 2 3 2 2" xfId="51260" xr:uid="{00000000-0005-0000-0000-00003CC80000}"/>
    <cellStyle name="适中 3 4 2 4" xfId="51261" xr:uid="{00000000-0005-0000-0000-00003DC80000}"/>
    <cellStyle name="适中 3 4 2 4 2" xfId="51262" xr:uid="{00000000-0005-0000-0000-00003EC80000}"/>
    <cellStyle name="适中 3 4 3" xfId="51263" xr:uid="{00000000-0005-0000-0000-00003FC80000}"/>
    <cellStyle name="适中 3 4 4" xfId="51264" xr:uid="{00000000-0005-0000-0000-000040C80000}"/>
    <cellStyle name="适中 3 4 5" xfId="51265" xr:uid="{00000000-0005-0000-0000-000041C80000}"/>
    <cellStyle name="适中 3 4 6" xfId="51266" xr:uid="{00000000-0005-0000-0000-000042C80000}"/>
    <cellStyle name="适中 3 5" xfId="51267" xr:uid="{00000000-0005-0000-0000-000043C80000}"/>
    <cellStyle name="适中 3 5 2" xfId="51268" xr:uid="{00000000-0005-0000-0000-000044C80000}"/>
    <cellStyle name="适中 3 5 2 2" xfId="51269" xr:uid="{00000000-0005-0000-0000-000045C80000}"/>
    <cellStyle name="适中 3 5 2 2 2" xfId="51270" xr:uid="{00000000-0005-0000-0000-000046C80000}"/>
    <cellStyle name="适中 3 5 2 2 2 2" xfId="51271" xr:uid="{00000000-0005-0000-0000-000047C80000}"/>
    <cellStyle name="适中 3 5 2 3" xfId="51272" xr:uid="{00000000-0005-0000-0000-000048C80000}"/>
    <cellStyle name="适中 3 5 2 3 2" xfId="51273" xr:uid="{00000000-0005-0000-0000-000049C80000}"/>
    <cellStyle name="适中 3 5 3" xfId="51274" xr:uid="{00000000-0005-0000-0000-00004AC80000}"/>
    <cellStyle name="适中 3 5 3 2" xfId="51275" xr:uid="{00000000-0005-0000-0000-00004BC80000}"/>
    <cellStyle name="适中 3 5 3 2 2" xfId="51276" xr:uid="{00000000-0005-0000-0000-00004CC80000}"/>
    <cellStyle name="适中 3 5 4" xfId="51277" xr:uid="{00000000-0005-0000-0000-00004DC80000}"/>
    <cellStyle name="适中 3 5 4 2" xfId="51278" xr:uid="{00000000-0005-0000-0000-00004EC80000}"/>
    <cellStyle name="适中 3 6" xfId="51279" xr:uid="{00000000-0005-0000-0000-00004FC80000}"/>
    <cellStyle name="适中 3 6 2" xfId="51280" xr:uid="{00000000-0005-0000-0000-000050C80000}"/>
    <cellStyle name="适中 3 6 2 2" xfId="51281" xr:uid="{00000000-0005-0000-0000-000051C80000}"/>
    <cellStyle name="适中 3 6 2 2 2" xfId="51282" xr:uid="{00000000-0005-0000-0000-000052C80000}"/>
    <cellStyle name="适中 3 6 3" xfId="51283" xr:uid="{00000000-0005-0000-0000-000053C80000}"/>
    <cellStyle name="适中 3 6 3 2" xfId="51284" xr:uid="{00000000-0005-0000-0000-000054C80000}"/>
    <cellStyle name="适中 3 7" xfId="51285" xr:uid="{00000000-0005-0000-0000-000055C80000}"/>
    <cellStyle name="适中 3 8" xfId="51286" xr:uid="{00000000-0005-0000-0000-000056C80000}"/>
    <cellStyle name="链接单元格 2" xfId="51287" xr:uid="{00000000-0005-0000-0000-000057C80000}"/>
    <cellStyle name="链接单元格 2 10" xfId="51288" xr:uid="{00000000-0005-0000-0000-000058C80000}"/>
    <cellStyle name="链接单元格 2 11" xfId="51289" xr:uid="{00000000-0005-0000-0000-000059C80000}"/>
    <cellStyle name="链接单元格 2 2" xfId="51290" xr:uid="{00000000-0005-0000-0000-00005AC80000}"/>
    <cellStyle name="链接单元格 2 2 10" xfId="51291" xr:uid="{00000000-0005-0000-0000-00005BC80000}"/>
    <cellStyle name="链接单元格 2 2 11" xfId="51292" xr:uid="{00000000-0005-0000-0000-00005CC80000}"/>
    <cellStyle name="链接单元格 2 2 2" xfId="51293" xr:uid="{00000000-0005-0000-0000-00005DC80000}"/>
    <cellStyle name="链接单元格 2 2 2 2" xfId="51294" xr:uid="{00000000-0005-0000-0000-00005EC80000}"/>
    <cellStyle name="链接单元格 2 2 2 2 2" xfId="51295" xr:uid="{00000000-0005-0000-0000-00005FC80000}"/>
    <cellStyle name="链接单元格 2 2 2 2 2 2" xfId="51296" xr:uid="{00000000-0005-0000-0000-000060C80000}"/>
    <cellStyle name="链接单元格 2 2 2 2 2 3" xfId="51297" xr:uid="{00000000-0005-0000-0000-000061C80000}"/>
    <cellStyle name="链接单元格 2 2 2 2 2 3 2" xfId="51298" xr:uid="{00000000-0005-0000-0000-000062C80000}"/>
    <cellStyle name="链接单元格 2 2 2 2 2 3 2 2" xfId="51299" xr:uid="{00000000-0005-0000-0000-000063C80000}"/>
    <cellStyle name="链接单元格 2 2 2 2 2 4" xfId="51300" xr:uid="{00000000-0005-0000-0000-000064C80000}"/>
    <cellStyle name="链接单元格 2 2 2 2 2 4 2" xfId="51301" xr:uid="{00000000-0005-0000-0000-000065C80000}"/>
    <cellStyle name="链接单元格 2 2 2 2 3" xfId="51302" xr:uid="{00000000-0005-0000-0000-000066C80000}"/>
    <cellStyle name="链接单元格 2 2 2 2 3 2" xfId="51303" xr:uid="{00000000-0005-0000-0000-000067C80000}"/>
    <cellStyle name="链接单元格 2 2 2 2 3 2 2" xfId="51304" xr:uid="{00000000-0005-0000-0000-000068C80000}"/>
    <cellStyle name="链接单元格 2 2 2 2 3 2 2 2" xfId="51305" xr:uid="{00000000-0005-0000-0000-000069C80000}"/>
    <cellStyle name="链接单元格 2 2 2 2 3 3" xfId="51306" xr:uid="{00000000-0005-0000-0000-00006AC80000}"/>
    <cellStyle name="链接单元格 2 2 2 2 3 3 2" xfId="51307" xr:uid="{00000000-0005-0000-0000-00006BC80000}"/>
    <cellStyle name="链接单元格 2 2 2 2 4" xfId="51308" xr:uid="{00000000-0005-0000-0000-00006CC80000}"/>
    <cellStyle name="链接单元格 2 2 2 2 5" xfId="51309" xr:uid="{00000000-0005-0000-0000-00006DC80000}"/>
    <cellStyle name="链接单元格 2 2 2 2 6" xfId="51310" xr:uid="{00000000-0005-0000-0000-00006EC80000}"/>
    <cellStyle name="链接单元格 2 2 2 3" xfId="51311" xr:uid="{00000000-0005-0000-0000-00006FC80000}"/>
    <cellStyle name="链接单元格 2 2 2 3 2" xfId="51312" xr:uid="{00000000-0005-0000-0000-000070C80000}"/>
    <cellStyle name="链接单元格 2 2 2 3 3" xfId="51313" xr:uid="{00000000-0005-0000-0000-000071C80000}"/>
    <cellStyle name="链接单元格 2 2 2 3 3 2" xfId="51314" xr:uid="{00000000-0005-0000-0000-000072C80000}"/>
    <cellStyle name="链接单元格 2 2 2 3 3 2 2" xfId="51315" xr:uid="{00000000-0005-0000-0000-000073C80000}"/>
    <cellStyle name="链接单元格 2 2 2 3 4" xfId="51316" xr:uid="{00000000-0005-0000-0000-000074C80000}"/>
    <cellStyle name="链接单元格 2 2 2 3 4 2" xfId="51317" xr:uid="{00000000-0005-0000-0000-000075C80000}"/>
    <cellStyle name="链接单元格 2 2 2 4" xfId="51318" xr:uid="{00000000-0005-0000-0000-000076C80000}"/>
    <cellStyle name="链接单元格 2 2 2 4 2" xfId="51319" xr:uid="{00000000-0005-0000-0000-000077C80000}"/>
    <cellStyle name="链接单元格 2 2 2 4 2 2" xfId="51320" xr:uid="{00000000-0005-0000-0000-000078C80000}"/>
    <cellStyle name="链接单元格 2 2 2 4 2 2 2" xfId="51321" xr:uid="{00000000-0005-0000-0000-000079C80000}"/>
    <cellStyle name="链接单元格 2 2 2 4 3" xfId="51322" xr:uid="{00000000-0005-0000-0000-00007AC80000}"/>
    <cellStyle name="链接单元格 2 2 2 4 3 2" xfId="51323" xr:uid="{00000000-0005-0000-0000-00007BC80000}"/>
    <cellStyle name="链接单元格 2 2 2 5" xfId="51324" xr:uid="{00000000-0005-0000-0000-00007CC80000}"/>
    <cellStyle name="链接单元格 2 2 2 6" xfId="51325" xr:uid="{00000000-0005-0000-0000-00007DC80000}"/>
    <cellStyle name="链接单元格 2 2 2 7" xfId="51326" xr:uid="{00000000-0005-0000-0000-00007EC80000}"/>
    <cellStyle name="链接单元格 2 2 3" xfId="51327" xr:uid="{00000000-0005-0000-0000-00007FC80000}"/>
    <cellStyle name="链接单元格 2 2 3 2" xfId="51328" xr:uid="{00000000-0005-0000-0000-000080C80000}"/>
    <cellStyle name="链接单元格 2 2 3 2 2" xfId="51329" xr:uid="{00000000-0005-0000-0000-000081C80000}"/>
    <cellStyle name="链接单元格 2 2 3 2 3" xfId="51330" xr:uid="{00000000-0005-0000-0000-000082C80000}"/>
    <cellStyle name="链接单元格 2 2 3 2 3 2" xfId="51331" xr:uid="{00000000-0005-0000-0000-000083C80000}"/>
    <cellStyle name="链接单元格 2 2 3 2 3 2 2" xfId="51332" xr:uid="{00000000-0005-0000-0000-000084C80000}"/>
    <cellStyle name="链接单元格 2 2 3 2 4" xfId="51333" xr:uid="{00000000-0005-0000-0000-000085C80000}"/>
    <cellStyle name="链接单元格 2 2 3 2 4 2" xfId="51334" xr:uid="{00000000-0005-0000-0000-000086C80000}"/>
    <cellStyle name="链接单元格 2 2 3 3" xfId="51335" xr:uid="{00000000-0005-0000-0000-000087C80000}"/>
    <cellStyle name="链接单元格 2 2 3 3 2" xfId="51336" xr:uid="{00000000-0005-0000-0000-000088C80000}"/>
    <cellStyle name="链接单元格 2 2 3 3 2 2" xfId="51337" xr:uid="{00000000-0005-0000-0000-000089C80000}"/>
    <cellStyle name="链接单元格 2 2 3 3 2 2 2" xfId="51338" xr:uid="{00000000-0005-0000-0000-00008AC80000}"/>
    <cellStyle name="链接单元格 2 2 3 3 3" xfId="51339" xr:uid="{00000000-0005-0000-0000-00008BC80000}"/>
    <cellStyle name="链接单元格 2 2 3 3 3 2" xfId="51340" xr:uid="{00000000-0005-0000-0000-00008CC80000}"/>
    <cellStyle name="链接单元格 2 2 3 4" xfId="51341" xr:uid="{00000000-0005-0000-0000-00008DC80000}"/>
    <cellStyle name="链接单元格 2 2 3 5" xfId="51342" xr:uid="{00000000-0005-0000-0000-00008EC80000}"/>
    <cellStyle name="链接单元格 2 2 3 6" xfId="51343" xr:uid="{00000000-0005-0000-0000-00008FC80000}"/>
    <cellStyle name="链接单元格 2 2 4" xfId="51344" xr:uid="{00000000-0005-0000-0000-000090C80000}"/>
    <cellStyle name="链接单元格 2 2 4 2" xfId="51345" xr:uid="{00000000-0005-0000-0000-000091C80000}"/>
    <cellStyle name="链接单元格 2 2 4 2 2" xfId="51346" xr:uid="{00000000-0005-0000-0000-000092C80000}"/>
    <cellStyle name="链接单元格 2 2 4 2 3" xfId="51347" xr:uid="{00000000-0005-0000-0000-000093C80000}"/>
    <cellStyle name="链接单元格 2 2 4 2 3 2" xfId="51348" xr:uid="{00000000-0005-0000-0000-000094C80000}"/>
    <cellStyle name="链接单元格 2 2 4 2 3 2 2" xfId="51349" xr:uid="{00000000-0005-0000-0000-000095C80000}"/>
    <cellStyle name="链接单元格 2 2 4 2 4" xfId="51350" xr:uid="{00000000-0005-0000-0000-000096C80000}"/>
    <cellStyle name="链接单元格 2 2 4 2 4 2" xfId="51351" xr:uid="{00000000-0005-0000-0000-000097C80000}"/>
    <cellStyle name="链接单元格 2 2 4 3" xfId="51352" xr:uid="{00000000-0005-0000-0000-000098C80000}"/>
    <cellStyle name="链接单元格 2 2 4 4" xfId="51353" xr:uid="{00000000-0005-0000-0000-000099C80000}"/>
    <cellStyle name="链接单元格 2 2 4 5" xfId="51354" xr:uid="{00000000-0005-0000-0000-00009AC80000}"/>
    <cellStyle name="链接单元格 2 2 4 6" xfId="51355" xr:uid="{00000000-0005-0000-0000-00009BC80000}"/>
    <cellStyle name="链接单元格 2 2 5" xfId="51356" xr:uid="{00000000-0005-0000-0000-00009CC80000}"/>
    <cellStyle name="链接单元格 2 2 5 2" xfId="51357" xr:uid="{00000000-0005-0000-0000-00009DC80000}"/>
    <cellStyle name="链接单元格 2 2 5 2 2" xfId="51358" xr:uid="{00000000-0005-0000-0000-00009EC80000}"/>
    <cellStyle name="链接单元格 2 2 5 2 2 2" xfId="51359" xr:uid="{00000000-0005-0000-0000-00009FC80000}"/>
    <cellStyle name="链接单元格 2 2 5 2 2 2 2" xfId="51360" xr:uid="{00000000-0005-0000-0000-0000A0C80000}"/>
    <cellStyle name="链接单元格 2 2 5 2 3" xfId="51361" xr:uid="{00000000-0005-0000-0000-0000A1C80000}"/>
    <cellStyle name="链接单元格 2 2 5 2 3 2" xfId="51362" xr:uid="{00000000-0005-0000-0000-0000A2C80000}"/>
    <cellStyle name="链接单元格 2 2 5 3" xfId="51363" xr:uid="{00000000-0005-0000-0000-0000A3C80000}"/>
    <cellStyle name="链接单元格 2 2 5 3 2" xfId="51364" xr:uid="{00000000-0005-0000-0000-0000A4C80000}"/>
    <cellStyle name="链接单元格 2 2 5 3 2 2" xfId="51365" xr:uid="{00000000-0005-0000-0000-0000A5C80000}"/>
    <cellStyle name="链接单元格 2 2 5 4" xfId="51366" xr:uid="{00000000-0005-0000-0000-0000A6C80000}"/>
    <cellStyle name="链接单元格 2 2 5 4 2" xfId="51367" xr:uid="{00000000-0005-0000-0000-0000A7C80000}"/>
    <cellStyle name="链接单元格 2 2 6" xfId="51368" xr:uid="{00000000-0005-0000-0000-0000A8C80000}"/>
    <cellStyle name="链接单元格 2 2 6 2" xfId="51369" xr:uid="{00000000-0005-0000-0000-0000A9C80000}"/>
    <cellStyle name="链接单元格 2 2 6 2 2" xfId="51370" xr:uid="{00000000-0005-0000-0000-0000AAC80000}"/>
    <cellStyle name="链接单元格 2 2 6 2 2 2" xfId="51371" xr:uid="{00000000-0005-0000-0000-0000ABC80000}"/>
    <cellStyle name="链接单元格 2 2 6 2 2 2 2" xfId="51372" xr:uid="{00000000-0005-0000-0000-0000ACC80000}"/>
    <cellStyle name="链接单元格 2 2 6 2 3" xfId="51373" xr:uid="{00000000-0005-0000-0000-0000ADC80000}"/>
    <cellStyle name="链接单元格 2 2 6 2 3 2" xfId="51374" xr:uid="{00000000-0005-0000-0000-0000AEC80000}"/>
    <cellStyle name="链接单元格 2 2 6 3" xfId="51375" xr:uid="{00000000-0005-0000-0000-0000AFC80000}"/>
    <cellStyle name="链接单元格 2 2 6 3 2" xfId="51376" xr:uid="{00000000-0005-0000-0000-0000B0C80000}"/>
    <cellStyle name="链接单元格 2 2 6 3 2 2" xfId="51377" xr:uid="{00000000-0005-0000-0000-0000B1C80000}"/>
    <cellStyle name="链接单元格 2 2 6 4" xfId="51378" xr:uid="{00000000-0005-0000-0000-0000B2C80000}"/>
    <cellStyle name="链接单元格 2 2 6 4 2" xfId="51379" xr:uid="{00000000-0005-0000-0000-0000B3C80000}"/>
    <cellStyle name="链接单元格 2 2 7" xfId="51380" xr:uid="{00000000-0005-0000-0000-0000B4C80000}"/>
    <cellStyle name="链接单元格 2 2 7 2" xfId="51381" xr:uid="{00000000-0005-0000-0000-0000B5C80000}"/>
    <cellStyle name="链接单元格 2 2 7 2 2" xfId="51382" xr:uid="{00000000-0005-0000-0000-0000B6C80000}"/>
    <cellStyle name="链接单元格 2 2 7 2 2 2" xfId="51383" xr:uid="{00000000-0005-0000-0000-0000B7C80000}"/>
    <cellStyle name="链接单元格 2 2 7 2 2 2 2" xfId="51384" xr:uid="{00000000-0005-0000-0000-0000B8C80000}"/>
    <cellStyle name="链接单元格 2 2 7 2 3" xfId="51385" xr:uid="{00000000-0005-0000-0000-0000B9C80000}"/>
    <cellStyle name="链接单元格 2 2 7 2 3 2" xfId="51386" xr:uid="{00000000-0005-0000-0000-0000BAC80000}"/>
    <cellStyle name="链接单元格 2 2 7 3" xfId="51387" xr:uid="{00000000-0005-0000-0000-0000BBC80000}"/>
    <cellStyle name="链接单元格 2 2 7 3 2" xfId="51388" xr:uid="{00000000-0005-0000-0000-0000BCC80000}"/>
    <cellStyle name="链接单元格 2 2 7 3 2 2" xfId="51389" xr:uid="{00000000-0005-0000-0000-0000BDC80000}"/>
    <cellStyle name="链接单元格 2 2 7 4" xfId="51390" xr:uid="{00000000-0005-0000-0000-0000BEC80000}"/>
    <cellStyle name="链接单元格 2 2 7 4 2" xfId="51391" xr:uid="{00000000-0005-0000-0000-0000BFC80000}"/>
    <cellStyle name="链接单元格 2 2 8" xfId="51392" xr:uid="{00000000-0005-0000-0000-0000C0C80000}"/>
    <cellStyle name="链接单元格 2 2 8 2" xfId="51393" xr:uid="{00000000-0005-0000-0000-0000C1C80000}"/>
    <cellStyle name="链接单元格 2 2 8 2 2" xfId="51394" xr:uid="{00000000-0005-0000-0000-0000C2C80000}"/>
    <cellStyle name="链接单元格 2 2 8 2 2 2" xfId="51395" xr:uid="{00000000-0005-0000-0000-0000C3C80000}"/>
    <cellStyle name="链接单元格 2 2 8 3" xfId="51396" xr:uid="{00000000-0005-0000-0000-0000C4C80000}"/>
    <cellStyle name="链接单元格 2 2 8 3 2" xfId="51397" xr:uid="{00000000-0005-0000-0000-0000C5C80000}"/>
    <cellStyle name="链接单元格 2 2 9" xfId="51398" xr:uid="{00000000-0005-0000-0000-0000C6C80000}"/>
    <cellStyle name="链接单元格 2 2 9 2" xfId="51399" xr:uid="{00000000-0005-0000-0000-0000C7C80000}"/>
    <cellStyle name="链接单元格 2 2 9 2 2" xfId="51400" xr:uid="{00000000-0005-0000-0000-0000C8C80000}"/>
    <cellStyle name="链接单元格 2 2 9 2 2 2" xfId="51401" xr:uid="{00000000-0005-0000-0000-0000C9C80000}"/>
    <cellStyle name="链接单元格 2 2 9 3" xfId="51402" xr:uid="{00000000-0005-0000-0000-0000CAC80000}"/>
    <cellStyle name="链接单元格 2 2 9 3 2" xfId="51403" xr:uid="{00000000-0005-0000-0000-0000CBC80000}"/>
    <cellStyle name="链接单元格 2 3" xfId="51404" xr:uid="{00000000-0005-0000-0000-0000CCC80000}"/>
    <cellStyle name="链接单元格 2 3 2" xfId="51405" xr:uid="{00000000-0005-0000-0000-0000CDC80000}"/>
    <cellStyle name="链接单元格 2 3 2 2" xfId="51406" xr:uid="{00000000-0005-0000-0000-0000CEC80000}"/>
    <cellStyle name="链接单元格 2 3 2 2 2" xfId="51407" xr:uid="{00000000-0005-0000-0000-0000CFC80000}"/>
    <cellStyle name="链接单元格 2 3 2 2 2 2" xfId="51408" xr:uid="{00000000-0005-0000-0000-0000D0C80000}"/>
    <cellStyle name="链接单元格 2 3 2 2 2 3" xfId="51409" xr:uid="{00000000-0005-0000-0000-0000D1C80000}"/>
    <cellStyle name="链接单元格 2 3 2 2 2 3 2" xfId="51410" xr:uid="{00000000-0005-0000-0000-0000D2C80000}"/>
    <cellStyle name="链接单元格 2 3 2 2 2 3 2 2" xfId="51411" xr:uid="{00000000-0005-0000-0000-0000D3C80000}"/>
    <cellStyle name="链接单元格 2 3 2 2 2 4" xfId="51412" xr:uid="{00000000-0005-0000-0000-0000D4C80000}"/>
    <cellStyle name="链接单元格 2 3 2 2 2 4 2" xfId="51413" xr:uid="{00000000-0005-0000-0000-0000D5C80000}"/>
    <cellStyle name="链接单元格 2 3 2 2 3" xfId="51414" xr:uid="{00000000-0005-0000-0000-0000D6C80000}"/>
    <cellStyle name="链接单元格 2 3 2 2 3 2" xfId="51415" xr:uid="{00000000-0005-0000-0000-0000D7C80000}"/>
    <cellStyle name="链接单元格 2 3 2 2 3 2 2" xfId="51416" xr:uid="{00000000-0005-0000-0000-0000D8C80000}"/>
    <cellStyle name="链接单元格 2 3 2 2 3 2 2 2" xfId="51417" xr:uid="{00000000-0005-0000-0000-0000D9C80000}"/>
    <cellStyle name="链接单元格 2 3 2 2 3 3" xfId="51418" xr:uid="{00000000-0005-0000-0000-0000DAC80000}"/>
    <cellStyle name="链接单元格 2 3 2 2 3 3 2" xfId="51419" xr:uid="{00000000-0005-0000-0000-0000DBC80000}"/>
    <cellStyle name="链接单元格 2 3 2 2 4" xfId="51420" xr:uid="{00000000-0005-0000-0000-0000DCC80000}"/>
    <cellStyle name="链接单元格 2 3 2 2 5" xfId="51421" xr:uid="{00000000-0005-0000-0000-0000DDC80000}"/>
    <cellStyle name="链接单元格 2 3 2 2 6" xfId="51422" xr:uid="{00000000-0005-0000-0000-0000DEC80000}"/>
    <cellStyle name="链接单元格 2 3 2 3" xfId="51423" xr:uid="{00000000-0005-0000-0000-0000DFC80000}"/>
    <cellStyle name="链接单元格 2 3 2 3 2" xfId="51424" xr:uid="{00000000-0005-0000-0000-0000E0C80000}"/>
    <cellStyle name="链接单元格 2 3 2 3 3" xfId="51425" xr:uid="{00000000-0005-0000-0000-0000E1C80000}"/>
    <cellStyle name="链接单元格 2 3 2 3 3 2" xfId="51426" xr:uid="{00000000-0005-0000-0000-0000E2C80000}"/>
    <cellStyle name="链接单元格 2 3 2 3 3 2 2" xfId="51427" xr:uid="{00000000-0005-0000-0000-0000E3C80000}"/>
    <cellStyle name="链接单元格 2 3 2 3 4" xfId="51428" xr:uid="{00000000-0005-0000-0000-0000E4C80000}"/>
    <cellStyle name="链接单元格 2 3 2 3 4 2" xfId="51429" xr:uid="{00000000-0005-0000-0000-0000E5C80000}"/>
    <cellStyle name="链接单元格 2 3 2 4" xfId="51430" xr:uid="{00000000-0005-0000-0000-0000E6C80000}"/>
    <cellStyle name="链接单元格 2 3 2 4 2" xfId="51431" xr:uid="{00000000-0005-0000-0000-0000E7C80000}"/>
    <cellStyle name="链接单元格 2 3 2 4 2 2" xfId="51432" xr:uid="{00000000-0005-0000-0000-0000E8C80000}"/>
    <cellStyle name="链接单元格 2 3 2 4 2 2 2" xfId="51433" xr:uid="{00000000-0005-0000-0000-0000E9C80000}"/>
    <cellStyle name="链接单元格 2 3 2 4 3" xfId="51434" xr:uid="{00000000-0005-0000-0000-0000EAC80000}"/>
    <cellStyle name="链接单元格 2 3 2 4 3 2" xfId="51435" xr:uid="{00000000-0005-0000-0000-0000EBC80000}"/>
    <cellStyle name="链接单元格 2 3 2 5" xfId="51436" xr:uid="{00000000-0005-0000-0000-0000ECC80000}"/>
    <cellStyle name="链接单元格 2 3 2 6" xfId="51437" xr:uid="{00000000-0005-0000-0000-0000EDC80000}"/>
    <cellStyle name="链接单元格 2 3 2 7" xfId="51438" xr:uid="{00000000-0005-0000-0000-0000EEC80000}"/>
    <cellStyle name="链接单元格 2 3 3" xfId="51439" xr:uid="{00000000-0005-0000-0000-0000EFC80000}"/>
    <cellStyle name="链接单元格 2 3 3 2" xfId="51440" xr:uid="{00000000-0005-0000-0000-0000F0C80000}"/>
    <cellStyle name="链接单元格 2 3 3 2 2" xfId="51441" xr:uid="{00000000-0005-0000-0000-0000F1C80000}"/>
    <cellStyle name="链接单元格 2 3 3 2 3" xfId="51442" xr:uid="{00000000-0005-0000-0000-0000F2C80000}"/>
    <cellStyle name="链接单元格 2 3 3 2 3 2" xfId="51443" xr:uid="{00000000-0005-0000-0000-0000F3C80000}"/>
    <cellStyle name="链接单元格 2 3 3 2 3 2 2" xfId="51444" xr:uid="{00000000-0005-0000-0000-0000F4C80000}"/>
    <cellStyle name="链接单元格 2 3 3 2 4" xfId="51445" xr:uid="{00000000-0005-0000-0000-0000F5C80000}"/>
    <cellStyle name="链接单元格 2 3 3 2 4 2" xfId="51446" xr:uid="{00000000-0005-0000-0000-0000F6C80000}"/>
    <cellStyle name="链接单元格 2 3 3 3" xfId="51447" xr:uid="{00000000-0005-0000-0000-0000F7C80000}"/>
    <cellStyle name="链接单元格 2 3 3 3 2" xfId="51448" xr:uid="{00000000-0005-0000-0000-0000F8C80000}"/>
    <cellStyle name="链接单元格 2 3 3 3 2 2" xfId="51449" xr:uid="{00000000-0005-0000-0000-0000F9C80000}"/>
    <cellStyle name="链接单元格 2 3 3 3 2 2 2" xfId="51450" xr:uid="{00000000-0005-0000-0000-0000FAC80000}"/>
    <cellStyle name="链接单元格 2 3 3 3 3" xfId="51451" xr:uid="{00000000-0005-0000-0000-0000FBC80000}"/>
    <cellStyle name="链接单元格 2 3 3 3 3 2" xfId="51452" xr:uid="{00000000-0005-0000-0000-0000FCC80000}"/>
    <cellStyle name="链接单元格 2 3 3 4" xfId="51453" xr:uid="{00000000-0005-0000-0000-0000FDC80000}"/>
    <cellStyle name="链接单元格 2 3 3 5" xfId="51454" xr:uid="{00000000-0005-0000-0000-0000FEC80000}"/>
    <cellStyle name="链接单元格 2 3 3 6" xfId="51455" xr:uid="{00000000-0005-0000-0000-0000FFC80000}"/>
    <cellStyle name="链接单元格 2 3 4" xfId="51456" xr:uid="{00000000-0005-0000-0000-000000C90000}"/>
    <cellStyle name="链接单元格 2 3 4 2" xfId="51457" xr:uid="{00000000-0005-0000-0000-000001C90000}"/>
    <cellStyle name="链接单元格 2 3 4 2 2" xfId="51458" xr:uid="{00000000-0005-0000-0000-000002C90000}"/>
    <cellStyle name="链接单元格 2 3 4 2 3" xfId="51459" xr:uid="{00000000-0005-0000-0000-000003C90000}"/>
    <cellStyle name="链接单元格 2 3 4 2 3 2" xfId="51460" xr:uid="{00000000-0005-0000-0000-000004C90000}"/>
    <cellStyle name="链接单元格 2 3 4 2 3 2 2" xfId="51461" xr:uid="{00000000-0005-0000-0000-000005C90000}"/>
    <cellStyle name="链接单元格 2 3 4 2 4" xfId="51462" xr:uid="{00000000-0005-0000-0000-000006C90000}"/>
    <cellStyle name="链接单元格 2 3 4 2 4 2" xfId="51463" xr:uid="{00000000-0005-0000-0000-000007C90000}"/>
    <cellStyle name="链接单元格 2 3 4 3" xfId="51464" xr:uid="{00000000-0005-0000-0000-000008C90000}"/>
    <cellStyle name="链接单元格 2 3 4 4" xfId="51465" xr:uid="{00000000-0005-0000-0000-000009C90000}"/>
    <cellStyle name="链接单元格 2 3 4 5" xfId="51466" xr:uid="{00000000-0005-0000-0000-00000AC90000}"/>
    <cellStyle name="链接单元格 2 3 4 6" xfId="51467" xr:uid="{00000000-0005-0000-0000-00000BC90000}"/>
    <cellStyle name="链接单元格 2 3 5" xfId="51468" xr:uid="{00000000-0005-0000-0000-00000CC90000}"/>
    <cellStyle name="链接单元格 2 3 5 2" xfId="51469" xr:uid="{00000000-0005-0000-0000-00000DC90000}"/>
    <cellStyle name="链接单元格 2 3 5 2 2" xfId="51470" xr:uid="{00000000-0005-0000-0000-00000EC90000}"/>
    <cellStyle name="链接单元格 2 3 5 2 2 2" xfId="51471" xr:uid="{00000000-0005-0000-0000-00000FC90000}"/>
    <cellStyle name="链接单元格 2 3 5 2 2 2 2" xfId="51472" xr:uid="{00000000-0005-0000-0000-000010C90000}"/>
    <cellStyle name="链接单元格 2 3 5 2 3" xfId="51473" xr:uid="{00000000-0005-0000-0000-000011C90000}"/>
    <cellStyle name="链接单元格 2 3 5 2 3 2" xfId="51474" xr:uid="{00000000-0005-0000-0000-000012C90000}"/>
    <cellStyle name="链接单元格 2 3 5 3" xfId="51475" xr:uid="{00000000-0005-0000-0000-000013C90000}"/>
    <cellStyle name="链接单元格 2 3 5 3 2" xfId="51476" xr:uid="{00000000-0005-0000-0000-000014C90000}"/>
    <cellStyle name="链接单元格 2 3 5 3 2 2" xfId="51477" xr:uid="{00000000-0005-0000-0000-000015C90000}"/>
    <cellStyle name="链接单元格 2 3 5 4" xfId="51478" xr:uid="{00000000-0005-0000-0000-000016C90000}"/>
    <cellStyle name="链接单元格 2 3 5 4 2" xfId="51479" xr:uid="{00000000-0005-0000-0000-000017C90000}"/>
    <cellStyle name="链接单元格 2 3 6" xfId="51480" xr:uid="{00000000-0005-0000-0000-000018C90000}"/>
    <cellStyle name="链接单元格 2 3 6 2" xfId="51481" xr:uid="{00000000-0005-0000-0000-000019C90000}"/>
    <cellStyle name="链接单元格 2 3 6 2 2" xfId="51482" xr:uid="{00000000-0005-0000-0000-00001AC90000}"/>
    <cellStyle name="链接单元格 2 3 6 2 2 2" xfId="51483" xr:uid="{00000000-0005-0000-0000-00001BC90000}"/>
    <cellStyle name="链接单元格 2 3 6 3" xfId="51484" xr:uid="{00000000-0005-0000-0000-00001CC90000}"/>
    <cellStyle name="链接单元格 2 3 6 3 2" xfId="51485" xr:uid="{00000000-0005-0000-0000-00001DC90000}"/>
    <cellStyle name="链接单元格 2 3 7" xfId="51486" xr:uid="{00000000-0005-0000-0000-00001EC90000}"/>
    <cellStyle name="链接单元格 2 3 7 2" xfId="51487" xr:uid="{00000000-0005-0000-0000-00001FC90000}"/>
    <cellStyle name="链接单元格 2 3 7 2 2" xfId="51488" xr:uid="{00000000-0005-0000-0000-000020C90000}"/>
    <cellStyle name="链接单元格 2 3 7 2 2 2" xfId="51489" xr:uid="{00000000-0005-0000-0000-000021C90000}"/>
    <cellStyle name="链接单元格 2 3 7 3" xfId="51490" xr:uid="{00000000-0005-0000-0000-000022C90000}"/>
    <cellStyle name="链接单元格 2 3 7 3 2" xfId="51491" xr:uid="{00000000-0005-0000-0000-000023C90000}"/>
    <cellStyle name="链接单元格 2 3 8" xfId="51492" xr:uid="{00000000-0005-0000-0000-000024C90000}"/>
    <cellStyle name="链接单元格 2 3 9" xfId="51493" xr:uid="{00000000-0005-0000-0000-000025C90000}"/>
    <cellStyle name="链接单元格 2 4" xfId="51494" xr:uid="{00000000-0005-0000-0000-000026C90000}"/>
    <cellStyle name="链接单元格 2 4 2" xfId="51495" xr:uid="{00000000-0005-0000-0000-000027C90000}"/>
    <cellStyle name="链接单元格 2 4 2 2" xfId="51496" xr:uid="{00000000-0005-0000-0000-000028C90000}"/>
    <cellStyle name="链接单元格 2 4 2 3" xfId="51497" xr:uid="{00000000-0005-0000-0000-000029C90000}"/>
    <cellStyle name="链接单元格 2 4 2 3 2" xfId="51498" xr:uid="{00000000-0005-0000-0000-00002AC90000}"/>
    <cellStyle name="链接单元格 2 4 2 3 2 2" xfId="51499" xr:uid="{00000000-0005-0000-0000-00002BC90000}"/>
    <cellStyle name="链接单元格 2 4 2 4" xfId="51500" xr:uid="{00000000-0005-0000-0000-00002CC90000}"/>
    <cellStyle name="链接单元格 2 4 2 4 2" xfId="51501" xr:uid="{00000000-0005-0000-0000-00002DC90000}"/>
    <cellStyle name="链接单元格 2 4 3" xfId="51502" xr:uid="{00000000-0005-0000-0000-00002EC90000}"/>
    <cellStyle name="链接单元格 2 4 3 2" xfId="51503" xr:uid="{00000000-0005-0000-0000-00002FC90000}"/>
    <cellStyle name="链接单元格 2 4 3 2 2" xfId="51504" xr:uid="{00000000-0005-0000-0000-000030C90000}"/>
    <cellStyle name="链接单元格 2 4 3 2 2 2" xfId="51505" xr:uid="{00000000-0005-0000-0000-000031C90000}"/>
    <cellStyle name="链接单元格 2 4 3 3" xfId="51506" xr:uid="{00000000-0005-0000-0000-000032C90000}"/>
    <cellStyle name="链接单元格 2 4 3 3 2" xfId="51507" xr:uid="{00000000-0005-0000-0000-000033C90000}"/>
    <cellStyle name="链接单元格 2 4 4" xfId="51508" xr:uid="{00000000-0005-0000-0000-000034C90000}"/>
    <cellStyle name="链接单元格 2 4 5" xfId="51509" xr:uid="{00000000-0005-0000-0000-000035C90000}"/>
    <cellStyle name="链接单元格 2 4 6" xfId="51510" xr:uid="{00000000-0005-0000-0000-000036C90000}"/>
    <cellStyle name="链接单元格 2 5" xfId="51511" xr:uid="{00000000-0005-0000-0000-000037C90000}"/>
    <cellStyle name="链接单元格 2 5 2" xfId="51512" xr:uid="{00000000-0005-0000-0000-000038C90000}"/>
    <cellStyle name="链接单元格 2 5 2 2" xfId="51513" xr:uid="{00000000-0005-0000-0000-000039C90000}"/>
    <cellStyle name="链接单元格 2 5 2 3" xfId="51514" xr:uid="{00000000-0005-0000-0000-00003AC90000}"/>
    <cellStyle name="链接单元格 2 5 2 3 2" xfId="51515" xr:uid="{00000000-0005-0000-0000-00003BC90000}"/>
    <cellStyle name="链接单元格 2 5 2 3 2 2" xfId="51516" xr:uid="{00000000-0005-0000-0000-00003CC90000}"/>
    <cellStyle name="链接单元格 2 5 2 4" xfId="51517" xr:uid="{00000000-0005-0000-0000-00003DC90000}"/>
    <cellStyle name="链接单元格 2 5 2 4 2" xfId="51518" xr:uid="{00000000-0005-0000-0000-00003EC90000}"/>
    <cellStyle name="链接单元格 2 5 3" xfId="51519" xr:uid="{00000000-0005-0000-0000-00003FC90000}"/>
    <cellStyle name="链接单元格 2 5 4" xfId="51520" xr:uid="{00000000-0005-0000-0000-000040C90000}"/>
    <cellStyle name="链接单元格 2 5 5" xfId="51521" xr:uid="{00000000-0005-0000-0000-000041C90000}"/>
    <cellStyle name="链接单元格 2 5 6" xfId="51522" xr:uid="{00000000-0005-0000-0000-000042C90000}"/>
    <cellStyle name="链接单元格 2 6" xfId="51523" xr:uid="{00000000-0005-0000-0000-000043C90000}"/>
    <cellStyle name="链接单元格 2 6 2" xfId="51524" xr:uid="{00000000-0005-0000-0000-000044C90000}"/>
    <cellStyle name="链接单元格 2 6 2 2" xfId="51525" xr:uid="{00000000-0005-0000-0000-000045C90000}"/>
    <cellStyle name="链接单元格 2 6 2 2 2" xfId="51526" xr:uid="{00000000-0005-0000-0000-000046C90000}"/>
    <cellStyle name="链接单元格 2 6 2 2 2 2" xfId="51527" xr:uid="{00000000-0005-0000-0000-000047C90000}"/>
    <cellStyle name="链接单元格 2 6 2 3" xfId="51528" xr:uid="{00000000-0005-0000-0000-000048C90000}"/>
    <cellStyle name="链接单元格 2 6 2 3 2" xfId="51529" xr:uid="{00000000-0005-0000-0000-000049C90000}"/>
    <cellStyle name="链接单元格 2 6 3" xfId="51530" xr:uid="{00000000-0005-0000-0000-00004AC90000}"/>
    <cellStyle name="链接单元格 2 6 3 2" xfId="51531" xr:uid="{00000000-0005-0000-0000-00004BC90000}"/>
    <cellStyle name="链接单元格 2 6 3 2 2" xfId="51532" xr:uid="{00000000-0005-0000-0000-00004CC90000}"/>
    <cellStyle name="链接单元格 2 6 4" xfId="51533" xr:uid="{00000000-0005-0000-0000-00004DC90000}"/>
    <cellStyle name="链接单元格 2 6 4 2" xfId="51534" xr:uid="{00000000-0005-0000-0000-00004EC90000}"/>
    <cellStyle name="链接单元格 2 7" xfId="51535" xr:uid="{00000000-0005-0000-0000-00004FC90000}"/>
    <cellStyle name="链接单元格 2 7 2" xfId="51536" xr:uid="{00000000-0005-0000-0000-000050C90000}"/>
    <cellStyle name="链接单元格 2 7 2 2" xfId="51537" xr:uid="{00000000-0005-0000-0000-000051C90000}"/>
    <cellStyle name="链接单元格 2 7 2 2 2" xfId="51538" xr:uid="{00000000-0005-0000-0000-000052C90000}"/>
    <cellStyle name="链接单元格 2 7 2 2 2 2" xfId="51539" xr:uid="{00000000-0005-0000-0000-000053C90000}"/>
    <cellStyle name="链接单元格 2 7 2 3" xfId="51540" xr:uid="{00000000-0005-0000-0000-000054C90000}"/>
    <cellStyle name="链接单元格 2 7 2 3 2" xfId="51541" xr:uid="{00000000-0005-0000-0000-000055C90000}"/>
    <cellStyle name="链接单元格 2 7 3" xfId="51542" xr:uid="{00000000-0005-0000-0000-000056C90000}"/>
    <cellStyle name="链接单元格 2 7 3 2" xfId="51543" xr:uid="{00000000-0005-0000-0000-000057C90000}"/>
    <cellStyle name="链接单元格 2 7 3 2 2" xfId="51544" xr:uid="{00000000-0005-0000-0000-000058C90000}"/>
    <cellStyle name="链接单元格 2 7 4" xfId="51545" xr:uid="{00000000-0005-0000-0000-000059C90000}"/>
    <cellStyle name="链接单元格 2 7 4 2" xfId="51546" xr:uid="{00000000-0005-0000-0000-00005AC90000}"/>
    <cellStyle name="链接单元格 2 8" xfId="51547" xr:uid="{00000000-0005-0000-0000-00005BC90000}"/>
    <cellStyle name="链接单元格 2 8 2" xfId="51548" xr:uid="{00000000-0005-0000-0000-00005CC90000}"/>
    <cellStyle name="链接单元格 2 8 2 2" xfId="51549" xr:uid="{00000000-0005-0000-0000-00005DC90000}"/>
    <cellStyle name="链接单元格 2 8 2 2 2" xfId="51550" xr:uid="{00000000-0005-0000-0000-00005EC90000}"/>
    <cellStyle name="链接单元格 2 8 2 2 2 2" xfId="51551" xr:uid="{00000000-0005-0000-0000-00005FC90000}"/>
    <cellStyle name="链接单元格 2 8 2 3" xfId="51552" xr:uid="{00000000-0005-0000-0000-000060C90000}"/>
    <cellStyle name="链接单元格 2 8 2 3 2" xfId="51553" xr:uid="{00000000-0005-0000-0000-000061C90000}"/>
    <cellStyle name="链接单元格 2 8 3" xfId="51554" xr:uid="{00000000-0005-0000-0000-000062C90000}"/>
    <cellStyle name="链接单元格 2 8 3 2" xfId="51555" xr:uid="{00000000-0005-0000-0000-000063C90000}"/>
    <cellStyle name="链接单元格 2 8 3 2 2" xfId="51556" xr:uid="{00000000-0005-0000-0000-000064C90000}"/>
    <cellStyle name="链接单元格 2 8 4" xfId="51557" xr:uid="{00000000-0005-0000-0000-000065C90000}"/>
    <cellStyle name="链接单元格 2 8 4 2" xfId="51558" xr:uid="{00000000-0005-0000-0000-000066C90000}"/>
    <cellStyle name="链接单元格 2 9" xfId="51559" xr:uid="{00000000-0005-0000-0000-000067C90000}"/>
    <cellStyle name="链接单元格 2 9 2" xfId="51560" xr:uid="{00000000-0005-0000-0000-000068C90000}"/>
    <cellStyle name="链接单元格 2 9 2 2" xfId="51561" xr:uid="{00000000-0005-0000-0000-000069C90000}"/>
    <cellStyle name="链接单元格 2 9 2 2 2" xfId="51562" xr:uid="{00000000-0005-0000-0000-00006AC90000}"/>
    <cellStyle name="链接单元格 2 9 3" xfId="51563" xr:uid="{00000000-0005-0000-0000-00006BC90000}"/>
    <cellStyle name="链接单元格 2 9 3 2" xfId="51564" xr:uid="{00000000-0005-0000-0000-00006CC90000}"/>
    <cellStyle name="链接单元格 3" xfId="51565" xr:uid="{00000000-0005-0000-0000-00006DC90000}"/>
    <cellStyle name="链接单元格 3 2" xfId="51566" xr:uid="{00000000-0005-0000-0000-00006EC90000}"/>
    <cellStyle name="链接单元格 3 2 2" xfId="51567" xr:uid="{00000000-0005-0000-0000-00006FC90000}"/>
    <cellStyle name="链接单元格 3 2 2 2" xfId="51568" xr:uid="{00000000-0005-0000-0000-000070C90000}"/>
    <cellStyle name="链接单元格 3 2 2 2 2" xfId="51569" xr:uid="{00000000-0005-0000-0000-000071C90000}"/>
    <cellStyle name="链接单元格 3 2 2 2 3" xfId="51570" xr:uid="{00000000-0005-0000-0000-000072C90000}"/>
    <cellStyle name="链接单元格 3 2 2 2 3 2" xfId="51571" xr:uid="{00000000-0005-0000-0000-000073C90000}"/>
    <cellStyle name="链接单元格 3 2 2 2 3 2 2" xfId="51572" xr:uid="{00000000-0005-0000-0000-000074C90000}"/>
    <cellStyle name="链接单元格 3 2 2 2 4" xfId="51573" xr:uid="{00000000-0005-0000-0000-000075C90000}"/>
    <cellStyle name="链接单元格 3 2 2 2 4 2" xfId="51574" xr:uid="{00000000-0005-0000-0000-000076C90000}"/>
    <cellStyle name="链接单元格 3 2 2 3" xfId="51575" xr:uid="{00000000-0005-0000-0000-000077C90000}"/>
    <cellStyle name="链接单元格 3 2 2 3 2" xfId="51576" xr:uid="{00000000-0005-0000-0000-000078C90000}"/>
    <cellStyle name="链接单元格 3 2 2 3 2 2" xfId="51577" xr:uid="{00000000-0005-0000-0000-000079C90000}"/>
    <cellStyle name="链接单元格 3 2 2 3 2 2 2" xfId="51578" xr:uid="{00000000-0005-0000-0000-00007AC90000}"/>
    <cellStyle name="链接单元格 3 2 2 3 3" xfId="51579" xr:uid="{00000000-0005-0000-0000-00007BC90000}"/>
    <cellStyle name="链接单元格 3 2 2 3 3 2" xfId="51580" xr:uid="{00000000-0005-0000-0000-00007CC90000}"/>
    <cellStyle name="链接单元格 3 2 2 4" xfId="51581" xr:uid="{00000000-0005-0000-0000-00007DC90000}"/>
    <cellStyle name="链接单元格 3 2 2 5" xfId="51582" xr:uid="{00000000-0005-0000-0000-00007EC90000}"/>
    <cellStyle name="链接单元格 3 2 2 6" xfId="51583" xr:uid="{00000000-0005-0000-0000-00007FC90000}"/>
    <cellStyle name="链接单元格 3 2 3" xfId="51584" xr:uid="{00000000-0005-0000-0000-000080C90000}"/>
    <cellStyle name="链接单元格 3 2 3 2" xfId="51585" xr:uid="{00000000-0005-0000-0000-000081C90000}"/>
    <cellStyle name="链接单元格 3 2 3 3" xfId="51586" xr:uid="{00000000-0005-0000-0000-000082C90000}"/>
    <cellStyle name="链接单元格 3 2 3 3 2" xfId="51587" xr:uid="{00000000-0005-0000-0000-000083C90000}"/>
    <cellStyle name="链接单元格 3 2 3 3 2 2" xfId="51588" xr:uid="{00000000-0005-0000-0000-000084C90000}"/>
    <cellStyle name="链接单元格 3 2 3 4" xfId="51589" xr:uid="{00000000-0005-0000-0000-000085C90000}"/>
    <cellStyle name="链接单元格 3 2 3 4 2" xfId="51590" xr:uid="{00000000-0005-0000-0000-000086C90000}"/>
    <cellStyle name="链接单元格 3 2 4" xfId="51591" xr:uid="{00000000-0005-0000-0000-000087C90000}"/>
    <cellStyle name="链接单元格 3 2 4 2" xfId="51592" xr:uid="{00000000-0005-0000-0000-000088C90000}"/>
    <cellStyle name="链接单元格 3 2 4 2 2" xfId="51593" xr:uid="{00000000-0005-0000-0000-000089C90000}"/>
    <cellStyle name="链接单元格 3 2 4 2 2 2" xfId="51594" xr:uid="{00000000-0005-0000-0000-00008AC90000}"/>
    <cellStyle name="链接单元格 3 2 4 3" xfId="51595" xr:uid="{00000000-0005-0000-0000-00008BC90000}"/>
    <cellStyle name="链接单元格 3 2 4 3 2" xfId="51596" xr:uid="{00000000-0005-0000-0000-00008CC90000}"/>
    <cellStyle name="链接单元格 3 2 5" xfId="51597" xr:uid="{00000000-0005-0000-0000-00008DC90000}"/>
    <cellStyle name="链接单元格 3 2 6" xfId="51598" xr:uid="{00000000-0005-0000-0000-00008EC90000}"/>
    <cellStyle name="链接单元格 3 2 7" xfId="51599" xr:uid="{00000000-0005-0000-0000-00008FC90000}"/>
    <cellStyle name="链接单元格 3 3" xfId="51600" xr:uid="{00000000-0005-0000-0000-000090C90000}"/>
    <cellStyle name="链接单元格 3 3 2" xfId="51601" xr:uid="{00000000-0005-0000-0000-000091C90000}"/>
    <cellStyle name="链接单元格 3 3 2 2" xfId="51602" xr:uid="{00000000-0005-0000-0000-000092C90000}"/>
    <cellStyle name="链接单元格 3 3 2 3" xfId="51603" xr:uid="{00000000-0005-0000-0000-000093C90000}"/>
    <cellStyle name="链接单元格 3 3 2 3 2" xfId="51604" xr:uid="{00000000-0005-0000-0000-000094C90000}"/>
    <cellStyle name="链接单元格 3 3 2 3 2 2" xfId="51605" xr:uid="{00000000-0005-0000-0000-000095C90000}"/>
    <cellStyle name="链接单元格 3 3 2 4" xfId="51606" xr:uid="{00000000-0005-0000-0000-000096C90000}"/>
    <cellStyle name="链接单元格 3 3 2 4 2" xfId="51607" xr:uid="{00000000-0005-0000-0000-000097C90000}"/>
    <cellStyle name="链接单元格 3 3 3" xfId="51608" xr:uid="{00000000-0005-0000-0000-000098C90000}"/>
    <cellStyle name="链接单元格 3 3 3 2" xfId="51609" xr:uid="{00000000-0005-0000-0000-000099C90000}"/>
    <cellStyle name="链接单元格 3 3 3 2 2" xfId="51610" xr:uid="{00000000-0005-0000-0000-00009AC90000}"/>
    <cellStyle name="链接单元格 3 3 3 2 2 2" xfId="51611" xr:uid="{00000000-0005-0000-0000-00009BC90000}"/>
    <cellStyle name="链接单元格 3 3 3 3" xfId="51612" xr:uid="{00000000-0005-0000-0000-00009CC90000}"/>
    <cellStyle name="链接单元格 3 3 3 3 2" xfId="51613" xr:uid="{00000000-0005-0000-0000-00009DC90000}"/>
    <cellStyle name="链接单元格 3 3 4" xfId="51614" xr:uid="{00000000-0005-0000-0000-00009EC90000}"/>
    <cellStyle name="链接单元格 3 3 5" xfId="51615" xr:uid="{00000000-0005-0000-0000-00009FC90000}"/>
    <cellStyle name="链接单元格 3 3 6" xfId="51616" xr:uid="{00000000-0005-0000-0000-0000A0C90000}"/>
    <cellStyle name="链接单元格 3 4" xfId="51617" xr:uid="{00000000-0005-0000-0000-0000A1C90000}"/>
    <cellStyle name="链接单元格 3 4 2" xfId="51618" xr:uid="{00000000-0005-0000-0000-0000A2C90000}"/>
    <cellStyle name="链接单元格 3 4 2 2" xfId="51619" xr:uid="{00000000-0005-0000-0000-0000A3C90000}"/>
    <cellStyle name="链接单元格 3 4 2 3" xfId="51620" xr:uid="{00000000-0005-0000-0000-0000A4C90000}"/>
    <cellStyle name="链接单元格 3 4 2 3 2" xfId="51621" xr:uid="{00000000-0005-0000-0000-0000A5C90000}"/>
    <cellStyle name="链接单元格 3 4 2 3 2 2" xfId="51622" xr:uid="{00000000-0005-0000-0000-0000A6C90000}"/>
    <cellStyle name="链接单元格 3 4 2 4" xfId="51623" xr:uid="{00000000-0005-0000-0000-0000A7C90000}"/>
    <cellStyle name="链接单元格 3 4 2 4 2" xfId="51624" xr:uid="{00000000-0005-0000-0000-0000A8C90000}"/>
    <cellStyle name="链接单元格 3 4 3" xfId="51625" xr:uid="{00000000-0005-0000-0000-0000A9C90000}"/>
    <cellStyle name="链接单元格 3 4 4" xfId="51626" xr:uid="{00000000-0005-0000-0000-0000AAC90000}"/>
    <cellStyle name="链接单元格 3 4 5" xfId="51627" xr:uid="{00000000-0005-0000-0000-0000ABC90000}"/>
    <cellStyle name="链接单元格 3 4 6" xfId="51628" xr:uid="{00000000-0005-0000-0000-0000ACC90000}"/>
    <cellStyle name="链接单元格 3 5" xfId="51629" xr:uid="{00000000-0005-0000-0000-0000ADC90000}"/>
    <cellStyle name="链接单元格 3 5 2" xfId="51630" xr:uid="{00000000-0005-0000-0000-0000AEC90000}"/>
    <cellStyle name="链接单元格 3 5 2 2" xfId="51631" xr:uid="{00000000-0005-0000-0000-0000AFC90000}"/>
    <cellStyle name="链接单元格 3 5 2 2 2" xfId="51632" xr:uid="{00000000-0005-0000-0000-0000B0C90000}"/>
    <cellStyle name="链接单元格 3 5 2 2 2 2" xfId="51633" xr:uid="{00000000-0005-0000-0000-0000B1C90000}"/>
    <cellStyle name="链接单元格 3 5 2 3" xfId="51634" xr:uid="{00000000-0005-0000-0000-0000B2C90000}"/>
    <cellStyle name="链接单元格 3 5 2 3 2" xfId="51635" xr:uid="{00000000-0005-0000-0000-0000B3C90000}"/>
    <cellStyle name="链接单元格 3 5 3" xfId="51636" xr:uid="{00000000-0005-0000-0000-0000B4C90000}"/>
    <cellStyle name="链接单元格 3 5 3 2" xfId="51637" xr:uid="{00000000-0005-0000-0000-0000B5C90000}"/>
    <cellStyle name="链接单元格 3 5 3 2 2" xfId="51638" xr:uid="{00000000-0005-0000-0000-0000B6C90000}"/>
    <cellStyle name="链接单元格 3 5 4" xfId="51639" xr:uid="{00000000-0005-0000-0000-0000B7C90000}"/>
    <cellStyle name="链接单元格 3 5 4 2" xfId="51640" xr:uid="{00000000-0005-0000-0000-0000B8C90000}"/>
    <cellStyle name="链接单元格 3 6" xfId="51641" xr:uid="{00000000-0005-0000-0000-0000B9C90000}"/>
    <cellStyle name="链接单元格 3 6 2" xfId="51642" xr:uid="{00000000-0005-0000-0000-0000BAC90000}"/>
    <cellStyle name="链接单元格 3 6 2 2" xfId="51643" xr:uid="{00000000-0005-0000-0000-0000BBC90000}"/>
    <cellStyle name="链接单元格 3 6 2 2 2" xfId="51644" xr:uid="{00000000-0005-0000-0000-0000BCC90000}"/>
    <cellStyle name="链接单元格 3 6 3" xfId="51645" xr:uid="{00000000-0005-0000-0000-0000BDC90000}"/>
    <cellStyle name="链接单元格 3 6 3 2" xfId="51646" xr:uid="{00000000-0005-0000-0000-0000BEC90000}"/>
    <cellStyle name="链接单元格 3 7" xfId="51647" xr:uid="{00000000-0005-0000-0000-0000BFC90000}"/>
    <cellStyle name="链接单元格 3 8" xfId="51648" xr:uid="{00000000-0005-0000-0000-0000C0C90000}"/>
  </cellStyles>
  <dxfs count="80"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trike val="0"/>
        <u val="none"/>
        <vertAlign val="baseline"/>
        <sz val="11"/>
        <name val="Calibri"/>
        <scheme val="minor"/>
      </font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lef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alignment vertical="center" textRotation="0" wrapText="0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relativeIndent="0" shrinkToFit="0"/>
      <border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lef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/>
      </fill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237308</xdr:colOff>
      <xdr:row>2</xdr:row>
      <xdr:rowOff>387927</xdr:rowOff>
    </xdr:to>
    <xdr:sp macro="" textlink="">
      <xdr:nvSpPr>
        <xdr:cNvPr id="774797" name="Text Box 1677" hidden="1">
          <a:extLst>
            <a:ext uri="{FF2B5EF4-FFF2-40B4-BE49-F238E27FC236}">
              <a16:creationId xmlns:a16="http://schemas.microsoft.com/office/drawing/2014/main" id="{1E603316-3ECE-4BA9-B0D4-E014A2362D4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371600" cy="754380"/>
        </a:xfrm>
        <a:prstGeom prst="rect">
          <a:avLst/>
        </a:prstGeom>
        <a:gradFill rotWithShape="0">
          <a:gsLst>
            <a:gs pos="0">
              <a:srgbClr val="FEFEFB"/>
            </a:gs>
            <a:gs pos="100000">
              <a:srgbClr val="F2F3CB"/>
            </a:gs>
          </a:gsLst>
          <a:lin ang="5400000"/>
        </a:gradFill>
        <a:ln w="9525">
          <a:solidFill>
            <a:srgbClr val="81835A"/>
          </a:solidFill>
          <a:miter lim="800000"/>
          <a:headEnd/>
          <a:tailEnd/>
        </a:ln>
        <a:effectLst>
          <a:outerShdw dist="35921" dir="2700000" algn="ctr" rotWithShape="0">
            <a:srgbClr val="C0C0C0">
              <a:alpha val="50000"/>
            </a:srgb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243840</xdr:colOff>
      <xdr:row>2</xdr:row>
      <xdr:rowOff>388620</xdr:rowOff>
    </xdr:to>
    <xdr:sp macro="" textlink="">
      <xdr:nvSpPr>
        <xdr:cNvPr id="861995" name="Text Box 4907" hidden="1">
          <a:extLst>
            <a:ext uri="{FF2B5EF4-FFF2-40B4-BE49-F238E27FC236}">
              <a16:creationId xmlns:a16="http://schemas.microsoft.com/office/drawing/2014/main" id="{E3709657-F59C-40D7-AC32-E889A33A545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371600" cy="754380"/>
        </a:xfrm>
        <a:prstGeom prst="rect">
          <a:avLst/>
        </a:prstGeom>
        <a:gradFill rotWithShape="0">
          <a:gsLst>
            <a:gs pos="0">
              <a:srgbClr val="FEFEFB"/>
            </a:gs>
            <a:gs pos="100000">
              <a:srgbClr val="F2F3CB"/>
            </a:gs>
          </a:gsLst>
          <a:lin ang="5400000"/>
        </a:gradFill>
        <a:ln w="9525">
          <a:solidFill>
            <a:srgbClr val="81835A"/>
          </a:solidFill>
          <a:miter lim="800000"/>
          <a:headEnd/>
          <a:tailEnd/>
        </a:ln>
        <a:effectLst>
          <a:outerShdw dist="35921" dir="2700000" algn="ctr" rotWithShape="0">
            <a:srgbClr val="C0C0C0">
              <a:alpha val="50000"/>
            </a:srgb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sc:personList xmlns:sc="http://schemas.microsoft.com/office/spreadsheetml/2018/threadedcomments">
  <sc:person displayName="Rinat Mustafin" id="{000A3318-94B1-083B-C09C-A82BCFB3D5D0}"/>
  <sc:person displayName="Виктор" id="{35E0F2DE-724E-5AE3-F1AC-359F36A8E8A6}"/>
  <sc:person displayName="tc={006E004A-00D3-4424-BD06-00FD004600FC}" id="{B35B15D1-3E87-4D83-9448-7D62772A327B}" providerId="None"/>
  <sc:person displayName="tc={00C000C7-007F-4845-90E2-00CD00250042}" id="{2CC45D2A-0AD3-4926-AEB7-E6DD6143E85D}" providerId="None"/>
  <sc:person displayName="tc={0061007B-0082-4185-A602-00E900BE008F}" id="{AD93C1B8-20C2-4725-93AC-6663117B3F4A}" providerId="None"/>
  <sc:person displayName="tc={00DC0025-0081-4F64-918D-00EB003C0051}" id="{76626532-1412-426D-8029-C4D0A55A5238}" providerId="None"/>
  <sc:person displayName="tc={0072002A-0047-4794-AF38-00A300D400B4}" id="{9AE9F35A-8566-445B-B413-E14CDFC3A4B4}" providerId="None"/>
  <sc:person displayName="tc={00860034-0044-4937-9CA5-00C300D500DB}" id="{8BFC7D32-E929-48FA-BA26-6CBCF91A5533}" providerId="None"/>
  <sc:person displayName="tc={00F500E7-0007-41F8-B632-00E800930072}" id="{C14C19F6-4123-4786-B02B-6369E921552E}" providerId="None"/>
  <sc:person displayName="tc={00F70029-0043-42B5-9C18-007500EE00A6}" id="{BF3227A4-E9A0-4E0F-9DBE-BDCCB590B94A}" providerId="None"/>
  <sc:person displayName="tc={00AE009D-002F-4EA9-9AE3-002700660007}" id="{EAE4FC01-E030-4F52-9B1E-474407958B79}" providerId="None"/>
  <sc:person displayName="tc={D7BC0E52-DF14-4B1B-8D5B-FE1786E8CBF8}" id="{E919AFAF-44FF-4C55-958B-BB9CC75690CE}" providerId="None"/>
  <sc:person displayName="tc={690728CC-2D60-4A24-A965-A5132EF09A8A}" id="{145CC2FE-D163-4F13-B5B0-04D28117502D}" providerId="None"/>
  <sc:person displayName="tc={F6F6338F-4BAD-45FD-9EF4-BA4C0E0C26E7}" id="{DB8A2DC9-3EF6-469F-BCC8-D2BF33C27793}" providerId="None"/>
  <sc:person displayName="tc={C49C2551-A908-4AAF-9B20-C17E9390F3EC}" id="{9B389F51-2BDF-44C4-A1EA-7AA877290917}" providerId="None"/>
  <sc:person displayName="tc={D96A9A6D-71CE-4BBA-B6DC-DA9FE918FE1B}" id="{0A9FF739-C057-4DD8-A6EE-367506BAAE29}" providerId="None"/>
  <sc:person displayName="tc={FC0BBE6F-8515-43BB-B634-07EF3127E501}" id="{2FDCBF4C-9F3B-4679-8377-1F569F07D00F}" providerId="None"/>
  <sc:person displayName="tc={67C0B708-8D88-4487-8C69-469A3FB2301E}" id="{F2E53092-F3F6-43AC-A3E4-5715E54CBA17}" providerId="None"/>
  <sc:person displayName="tc={4A6F4CD3-113A-4E18-A59D-BC31FFA403C2}" id="{609DBE4C-B435-4396-A41B-625AEE543E41}" providerId="None"/>
  <sc:person displayName="tc={988CDB43-3E0B-48FE-837B-D99E277D7015}" id="{3EEEF0F5-CAB3-4D71-B509-A2DA674B912D}" providerId="None"/>
  <sc:person displayName="tc={8B435FE6-BFC4-43AE-9102-71136159D0F8}" id="{EF417817-AD5B-4080-9C26-9B975702AE90}" providerId="None"/>
  <sc:person displayName="tc={75966CBA-F1B8-49C4-BD36-F64B6AA3304B}" id="{6BBCE076-28CE-4C6C-A420-BB42745F764F}" providerId="None"/>
  <sc:person displayName="tc={97D61A47-08AD-418C-9898-BDE1F6AFDE3C}" id="{F3B79B56-FD48-45B2-9F03-2882AF2CDDF4}" providerId="None"/>
  <sc:person displayName="tc={ADFCB4A3-3189-4E9A-AC3F-42473BD6D228}" id="{38E71543-56DD-4399-AF64-E6281E587FB4}" providerId="None"/>
  <sc:person displayName="tc={A5F505A5-9AF5-4429-A7FF-C9342BC26185}" id="{50152EE2-2A49-49B4-85B5-CCAEB8E36794}" providerId="None"/>
  <sc:person displayName="tc={AA655B51-EC78-4360-9367-54384BC918F1}" id="{9E10C6BA-8CF4-4585-A5BD-7D91F7B6E71E}" providerId="None"/>
  <sc:person displayName="tc={9A73AD2E-D877-4717-BB55-6708786D71B1}" id="{A5A28B5B-B70B-4C76-A686-E1505F1C3DCA}" providerId="None"/>
  <sc:person displayName="tc={6A567A17-AD09-45BB-B373-5DB6FF9B556E}" id="{3695EEBC-9924-436E-9DB3-A24F9C3B0188}" providerId="None"/>
  <sc:person displayName="tc={F1993C2D-E683-4D62-B562-527A27EB7E56}" id="{3D4D5CC7-B353-4D79-AAED-4229DEA1B936}" providerId="None"/>
  <sc:person displayName="tc={82B7A947-E910-40FA-B6EF-254E3FA7E2C5}" id="{FD7AF6D6-7F4A-4D18-AE2A-F2B73DFC26CD}" providerId="None"/>
  <sc:person displayName="tc={90431651-EAB2-4E84-927C-3CBF93F5616D}" id="{96C75F04-21E1-4C9C-8AEE-7352F0B66F56}" providerId="None"/>
  <sc:person displayName="tc={F945C2CB-8F31-4DAE-8A8D-DCAB9546BA11}" id="{07372EBF-AC4F-4FAD-9AA8-04B1C2C695FF}" providerId="None"/>
  <sc:person displayName="tc={A7C30245-5FF7-4AA6-B0E1-25486C7EE16E}" id="{DF5AA018-40CA-479C-B5F7-F753A0CC0CA1}" providerId="None"/>
  <sc:person displayName="tc={FD6FDEE7-D202-4BA2-9480-A0082D6C4BE0}" id="{92CF6B3D-F49A-465F-82A7-9C3C72E97075}" providerId="None"/>
  <sc:person displayName="tc={94C4516D-4E90-4312-B93B-FF09B1902FE1}" id="{51B3D297-D949-4002-8AF9-9B8EF1C1AD3D}" providerId="None"/>
</s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Сводная_Продажи_Факт" displayName="Сводная_Продажи_Факт" ref="A2:AE81" totalsRowCount="1">
  <autoFilter ref="A2:AE80" xr:uid="{00000000-0009-0000-0100-000001000000}"/>
  <sortState xmlns:xlrd2="http://schemas.microsoft.com/office/spreadsheetml/2017/richdata2" ref="A3:AE79">
    <sortCondition ref="C3:C18"/>
    <sortCondition ref="B3:B18"/>
    <sortCondition ref="D3:D18"/>
  </sortState>
  <tableColumns count="31">
    <tableColumn id="1" xr3:uid="{00000000-0010-0000-0000-000001000000}" name="№" dataDxfId="79" totalsRowDxfId="78"/>
    <tableColumn id="2" xr3:uid="{00000000-0010-0000-0000-000002000000}" name="Тип" dataDxfId="77" totalsRowDxfId="76"/>
    <tableColumn id="3" xr3:uid="{00000000-0010-0000-0000-000003000000}" name="WABCO" dataDxfId="75" totalsRowDxfId="74"/>
    <tableColumn id="4" xr3:uid="{00000000-0010-0000-0000-000004000000}" name="Обозначение" dataDxfId="73" totalsRowDxfId="72"/>
    <tableColumn id="5" xr3:uid="{00000000-0010-0000-0000-000005000000}" name="Наименование" dataDxfId="71" totalsRowDxfId="70"/>
    <tableColumn id="6" xr3:uid="{00000000-0010-0000-0000-000006000000}" name="Январь_x000a_прогноз" totalsRowFunction="sum" dataDxfId="69" totalsRowDxfId="6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Row],[Обозначение]]='2026_Мустафин'!$G$6:$G$274)*('2026_Мустафин'!$EF$6:$EF$274))</calculatedColumnFormula>
    </tableColumn>
    <tableColumn id="20" xr3:uid="{114C4E29-A7DB-4DBF-820E-9367CB69EFA8}" name="Январь_x000a_факт" dataDxfId="67" totalsRowDxfId="6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Row],[Обозначение]]='2026_Мустафин'!$G$6:$G$274)*('2026_Мустафин'!$EG$6:$EG$274))</calculatedColumnFormula>
    </tableColumn>
    <tableColumn id="7" xr3:uid="{00000000-0010-0000-0000-000007000000}" name="Февраль_x000a_прогноз" totalsRowFunction="sum" dataDxfId="65" totalsRowDxfId="6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Row],[Обозначение]]='2026_Мустафин'!$G$6:$G$274)*('2026_Мустафин'!$EJ$6:$EJ$274))</calculatedColumnFormula>
    </tableColumn>
    <tableColumn id="21" xr3:uid="{CDF03A9C-0C67-4FB1-AEBD-ADB4B605AB79}" name="Февраль_x000a_факт" dataDxfId="63" totalsRowDxfId="6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Row],[Обозначение]]='2026_Мустафин'!$G$6:$G$274)*('2026_Мустафин'!$EK$6:$EK$274))</calculatedColumnFormula>
    </tableColumn>
    <tableColumn id="8" xr3:uid="{00000000-0010-0000-0000-000008000000}" name="Март_x000a_прогноз" totalsRowFunction="sum" dataDxfId="61" totalsRowDxfId="6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Row],[Обозначение]]='2026_Мустафин'!$G$6:$G$274)*('2026_Мустафин'!$EN$6:$EN$274))</calculatedColumnFormula>
    </tableColumn>
    <tableColumn id="22" xr3:uid="{DF767D42-FAE5-47E2-8F57-973EDB37615B}" name="Март_x000a_факт" dataDxfId="59" totalsRowDxfId="5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Row],[Обозначение]]='2026_Мустафин'!$G$6:$G$274)*('2026_Мустафин'!$EO$6:$EO$274))</calculatedColumnFormula>
    </tableColumn>
    <tableColumn id="9" xr3:uid="{00000000-0010-0000-0000-000009000000}" name="Апрель_x000a_прогноз" totalsRowFunction="sum" dataDxfId="57" totalsRowDxfId="5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Row],[Обозначение]]='2026_Мустафин'!$G$6:$G$274)*('2026_Мустафин'!$ER$6:$ER$274))</calculatedColumnFormula>
    </tableColumn>
    <tableColumn id="23" xr3:uid="{61E553F8-A5BF-4353-8DCF-13877E87F2EA}" name="Апрель_x000a_факт" dataDxfId="55" totalsRowDxfId="5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Row],[Обозначение]]='2026_Мустафин'!$G$6:$G$274)*('2026_Мустафин'!$ES$6:$ES$274))</calculatedColumnFormula>
    </tableColumn>
    <tableColumn id="10" xr3:uid="{00000000-0010-0000-0000-00000A000000}" name="Май_x000a_прогноз" totalsRowFunction="sum" dataDxfId="53" totalsRowDxfId="5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Row],[Обозначение]]='2026_Мустафин'!$G$6:$G$274)*('2026_Мустафин'!$EV$6:$EV$274))</calculatedColumnFormula>
    </tableColumn>
    <tableColumn id="24" xr3:uid="{5D603C46-6064-4E1A-B016-A21BE8A0F99D}" name="Май_x000a_факт" dataDxfId="51" totalsRowDxfId="5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Row],[Обозначение]]='2026_Мустафин'!$G$6:$G$274)*('2026_Мустафин'!$EW$6:$EW$274))</calculatedColumnFormula>
    </tableColumn>
    <tableColumn id="11" xr3:uid="{00000000-0010-0000-0000-00000B000000}" name="Июнь_x000a_прогноз" totalsRowFunction="sum" dataDxfId="49" totalsRowDxfId="4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Row],[Обозначение]]='2026_Мустафин'!$G$6:$G$274)*('2026_Мустафин'!$EZ$6:$EZ$274))</calculatedColumnFormula>
    </tableColumn>
    <tableColumn id="25" xr3:uid="{F468B102-5C48-411C-946C-DA04FCF2C432}" name="Июнь_x000a_факт" dataDxfId="47" totalsRowDxfId="4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Row],[Обозначение]]='2026_Мустафин'!$G$6:$G$274)*('2026_Мустафин'!$FA$6:$FA$274))</calculatedColumnFormula>
    </tableColumn>
    <tableColumn id="12" xr3:uid="{00000000-0010-0000-0000-00000C000000}" name="Июль_x000a_прогноз" totalsRowFunction="sum" dataDxfId="45" totalsRowDxfId="4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Row],[Обозначение]]='2026_Мустафин'!$G$6:$G$274)*('2026_Мустафин'!$FD$6:$FD$274))</calculatedColumnFormula>
    </tableColumn>
    <tableColumn id="26" xr3:uid="{5290528A-0D1D-4B0D-957B-7E63DAEAD471}" name="Июль_x000a_факт" dataDxfId="43" totalsRowDxfId="4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Row],[Обозначение]]='2026_Мустафин'!$G$6:$G$274)*('2026_Мустафин'!$FE$6:$FE$274))</calculatedColumnFormula>
    </tableColumn>
    <tableColumn id="13" xr3:uid="{00000000-0010-0000-0000-00000D000000}" name="Август_x000a_прогноз" totalsRowFunction="sum" dataDxfId="41" totalsRowDxfId="4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Row],[Обозначение]]='2026_Мустафин'!$G$6:$G$274)*('2026_Мустафин'!$FH$6:$FH$274))</calculatedColumnFormula>
    </tableColumn>
    <tableColumn id="27" xr3:uid="{6ADADDB3-14A5-402B-BD82-CD74F5332AE1}" name="Август_x000a_факт" dataDxfId="39" totalsRowDxfId="3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Row],[Обозначение]]='2026_Мустафин'!$G$6:$G$274)*('2026_Мустафин'!$FI$6:$FI$274))</calculatedColumnFormula>
    </tableColumn>
    <tableColumn id="14" xr3:uid="{00000000-0010-0000-0000-00000E000000}" name="Сентябрь_x000a_прогноз" totalsRowFunction="sum" dataDxfId="37" totalsRowDxfId="3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Row],[Обозначение]]='2026_Мустафин'!$G$6:$G$274)*('2026_Мустафин'!$FL$6:$FL$274))</calculatedColumnFormula>
    </tableColumn>
    <tableColumn id="28" xr3:uid="{389567C3-6C79-42A0-B768-DC3959A459D0}" name="Сентябрь_x000a_факт" dataDxfId="35" totalsRowDxfId="3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Row],[Обозначение]]='2026_Мустафин'!$G$6:$G$274)*('2026_Мустафин'!$FM$6:$FM$274))</calculatedColumnFormula>
    </tableColumn>
    <tableColumn id="15" xr3:uid="{00000000-0010-0000-0000-00000F000000}" name="Октябрь_x000a_прогноз" totalsRowFunction="sum" dataDxfId="33" totalsRowDxfId="3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Row],[Обозначение]]='2026_Мустафин'!$G$6:$G$274)*('2026_Мустафин'!$FP$6:$FP$274))</calculatedColumnFormula>
    </tableColumn>
    <tableColumn id="29" xr3:uid="{EF9145F6-ECF7-482F-BCF1-D8A2CBF6904E}" name="Октябрь_x000a_факт" dataDxfId="31" totalsRowDxfId="30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Row],[Обозначение]]='2026_Мустафин'!$G$6:$G$274)*('2026_Мустафин'!$FQ$6:$FQ$274))</calculatedColumnFormula>
    </tableColumn>
    <tableColumn id="16" xr3:uid="{00000000-0010-0000-0000-000010000000}" name="Ноябрь_x000a_прогноз" totalsRowFunction="sum" dataDxfId="29" totalsRowDxfId="28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Row],[Обозначение]]='2026_Мустафин'!$G$6:$G$274)*('2026_Мустафин'!$FT$6:$FT$274))</calculatedColumnFormula>
    </tableColumn>
    <tableColumn id="30" xr3:uid="{8C7F0FFB-B293-4EF7-AD60-EFA908B394CC}" name="Ноябрь_x000a_факт" dataDxfId="27" totalsRowDxfId="26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Row],[Обозначение]]='2026_Мустафин'!$G$6:$G$274)*('2026_Мустафин'!$FU$6:$FU$274))</calculatedColumnFormula>
    </tableColumn>
    <tableColumn id="17" xr3:uid="{00000000-0010-0000-0000-000011000000}" name="Декабрь_x000a_прогноз" totalsRowFunction="sum" dataDxfId="25" totalsRowDxfId="24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Row],[Обозначение]]='2026_Мустафин'!$G$6:$G$274)*('2026_Мустафин'!$FX$6:$FX$274))</calculatedColumnFormula>
    </tableColumn>
    <tableColumn id="31" xr3:uid="{95211257-8DEE-48DB-9EDF-6589CC3571D8}" name="Декабрь_x000a_факт" dataDxfId="23" totalsRowDxfId="22">
      <calculatedColumnFormula array="1">SUMPRODUCT((Сводная_Продажи_Факт[[#This Row],[WABCO]]='2026_Мустафин'!$F$6:$F$274)*(Сводная_Продажи_Факт[[#This Row],[Обозначение]]='2026_Мустафин'!$G$6:$G$274)*('2026_Мустафин'!$FY$6:$FY$274))</calculatedColumnFormula>
    </tableColumn>
    <tableColumn id="18" xr3:uid="{00000000-0010-0000-0000-000012000000}" name="2026" totalsRowFunction="sum" dataDxfId="21" totalsRowDxfId="20">
      <calculatedColumnFormula>SUM(Сводная_Продажи_Факт[[#This Row],[Январь
прогноз]:[Декабрь
прогноз]])</calculatedColumnFormula>
    </tableColumn>
    <tableColumn id="19" xr3:uid="{00000000-0010-0000-0000-000013000000}" name="Проверка" dataDxfId="19" totalsRow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Сеты" displayName="Сеты" ref="F1:N37">
  <autoFilter ref="F1:N37" xr:uid="{00000000-0009-0000-0100-000002000000}"/>
  <sortState xmlns:xlrd2="http://schemas.microsoft.com/office/spreadsheetml/2017/richdata2" ref="F2:N36">
    <sortCondition ref="G2:G31"/>
    <sortCondition ref="H2:H31"/>
    <sortCondition ref="L2:L31"/>
    <sortCondition ref="I2:I31"/>
  </sortState>
  <tableColumns count="9">
    <tableColumn id="1" xr3:uid="{00000000-0010-0000-0100-000001000000}" name="№" dataDxfId="17"/>
    <tableColumn id="2" xr3:uid="{00000000-0010-0000-0100-000002000000}" name="Сет" dataDxfId="16"/>
    <tableColumn id="3" xr3:uid="{00000000-0010-0000-0100-000003000000}" name="WABCO" dataDxfId="15"/>
    <tableColumn id="4" xr3:uid="{00000000-0010-0000-0100-000004000000}" name="Обозначение" dataDxfId="14"/>
    <tableColumn id="5" xr3:uid="{00000000-0010-0000-0100-000005000000}" name="Наименование" dataDxfId="13"/>
    <tableColumn id="6" xr3:uid="{00000000-0010-0000-0100-000006000000}" name="Кол-во" dataDxfId="12"/>
    <tableColumn id="7" xr3:uid="{00000000-0010-0000-0100-000007000000}" name="Тип" dataDxfId="11"/>
    <tableColumn id="8" xr3:uid="{00000000-0010-0000-0100-000008000000}" name="Примечание" dataDxfId="10"/>
    <tableColumn id="9" xr3:uid="{00000000-0010-0000-0100-000009000000}" name="Проверка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База" displayName="База" ref="A1:D68">
  <autoFilter ref="A1:D68" xr:uid="{00000000-0009-0000-0100-000003000000}"/>
  <sortState xmlns:xlrd2="http://schemas.microsoft.com/office/spreadsheetml/2017/richdata2" ref="A2:D68">
    <sortCondition ref="D2:D36"/>
    <sortCondition ref="B2:B36"/>
  </sortState>
  <tableColumns count="4">
    <tableColumn id="1" xr3:uid="{00000000-0010-0000-0200-000001000000}" name="№" dataDxfId="8"/>
    <tableColumn id="2" xr3:uid="{00000000-0010-0000-0200-000002000000}" name="Обозначение" dataDxfId="7"/>
    <tableColumn id="3" xr3:uid="{00000000-0010-0000-0200-000003000000}" name="Наименование" dataDxfId="6"/>
    <tableColumn id="4" xr3:uid="{00000000-0010-0000-0200-000004000000}" name="Тип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BF105" personId="{000A3318-94B1-083B-C09C-A82BCFB3D5D0}" id="{006E004A-00D3-4424-BD06-00FD004600FC}" done="0">
    <sc:text xml:space="preserve">Кабель питания клиент использует свои складские остатки
</sc:text>
  </sc:threadedComment>
  <sc:threadedComment ref="BQ105" personId="{000A3318-94B1-083B-C09C-A82BCFB3D5D0}" id="{00C000C7-007F-4845-90E2-00CD00250042}" done="0">
    <sc:text xml:space="preserve">Кабель питания клиент использует свои складские остатки
</sc:text>
  </sc:threadedComment>
  <sc:threadedComment ref="BF106" personId="{000A3318-94B1-083B-C09C-A82BCFB3D5D0}" id="{0061007B-0082-4185-A602-00E900BE008F}" done="0">
    <sc:text xml:space="preserve">под 4s/2m
</sc:text>
  </sc:threadedComment>
  <sc:threadedComment ref="BQ106" personId="{000A3318-94B1-083B-C09C-A82BCFB3D5D0}" id="{00DC0025-0081-4F64-918D-00EB003C0051}" done="0">
    <sc:text xml:space="preserve">под 4s/2m
</sc:text>
  </sc:threadedComment>
  <sc:threadedComment ref="BF110" personId="{000A3318-94B1-083B-C09C-A82BCFB3D5D0}" id="{0072002A-0047-4794-AF38-00A300D400B4}" done="0">
    <sc:text xml:space="preserve">2 подъемные оси
</sc:text>
  </sc:threadedComment>
  <sc:threadedComment ref="BQ110" personId="{000A3318-94B1-083B-C09C-A82BCFB3D5D0}" id="{00860034-0044-4937-9CA5-00C300D500DB}" done="0">
    <sc:text xml:space="preserve">2 подъемные оси
</sc:text>
  </sc:threadedComment>
  <sc:threadedComment ref="BF111" personId="{000A3318-94B1-083B-C09C-A82BCFB3D5D0}" id="{00F500E7-0007-41F8-B632-00E800930072}" done="0">
    <sc:text xml:space="preserve">2 подъемные оси
</sc:text>
  </sc:threadedComment>
  <sc:threadedComment ref="BQ111" personId="{000A3318-94B1-083B-C09C-A82BCFB3D5D0}" id="{00F70029-0043-42B5-9C18-007500EE00A6}" done="0">
    <sc:text xml:space="preserve">2 подъемные оси
</sc:text>
  </sc:threadedComment>
  <sc:threadedComment ref="I181" personId="{35E0F2DE-724E-5AE3-F1AC-359F36A8E8A6}" id="{00AE009D-002F-4EA9-9AE3-002700660007}" done="0">
    <sc:text xml:space="preserve">По договоренности с клиентом на первый комплект
цена на 15 м как для 12 м
</sc:text>
  </sc:threadedComment>
  <sc:threadedComment ref="BF117" personId="{B35B15D1-3E87-4D83-9448-7D62772A327B}" id="{D7BC0E52-DF14-4B1B-8D5B-FE1786E8CBF8}">
    <sc:text>Rinat Mustafin:
Кабель питания клиент использует свои складские остатки
</sc:text>
  </sc:threadedComment>
  <sc:threadedComment ref="BQ117" personId="{2CC45D2A-0AD3-4926-AEB7-E6DD6143E85D}" id="{690728CC-2D60-4A24-A965-A5132EF09A8A}">
    <sc:text>Rinat Mustafin:
Кабель питания клиент использует свои складские остатки
</sc:text>
  </sc:threadedComment>
  <sc:threadedComment ref="BF118" personId="{AD93C1B8-20C2-4725-93AC-6663117B3F4A}" id="{F6F6338F-4BAD-45FD-9EF4-BA4C0E0C26E7}">
    <sc:text>Rinat Mustafin:
под 4s/2m
</sc:text>
  </sc:threadedComment>
  <sc:threadedComment ref="BQ118" personId="{76626532-1412-426D-8029-C4D0A55A5238}" id="{C49C2551-A908-4AAF-9B20-C17E9390F3EC}">
    <sc:text>Rinat Mustafin:
под 4s/2m
</sc:text>
  </sc:threadedComment>
  <sc:threadedComment ref="BF122" personId="{9AE9F35A-8566-445B-B413-E14CDFC3A4B4}" id="{D96A9A6D-71CE-4BBA-B6DC-DA9FE918FE1B}">
    <sc:text>Rinat Mustafin:
2 подъемные оси
</sc:text>
  </sc:threadedComment>
  <sc:threadedComment ref="BQ122" personId="{8BFC7D32-E929-48FA-BA26-6CBCF91A5533}" id="{FC0BBE6F-8515-43BB-B634-07EF3127E501}">
    <sc:text>Rinat Mustafin:
2 подъемные оси
</sc:text>
  </sc:threadedComment>
  <sc:threadedComment ref="BF123" personId="{C14C19F6-4123-4786-B02B-6369E921552E}" id="{67C0B708-8D88-4487-8C69-469A3FB2301E}">
    <sc:text>Rinat Mustafin:
2 подъемные оси
</sc:text>
  </sc:threadedComment>
  <sc:threadedComment ref="BQ123" personId="{BF3227A4-E9A0-4E0F-9DBE-BDCCB590B94A}" id="{4A6F4CD3-113A-4E18-A59D-BC31FFA403C2}">
    <sc:text>Rinat Mustafin:
2 подъемные оси
</sc:text>
  </sc:threadedComment>
  <sc:threadedComment ref="I193" personId="{EAE4FC01-E030-4F52-9B1E-474407958B79}" id="{988CDB43-3E0B-48FE-837B-D99E277D7015}">
    <sc:text>Виктор:
По договоренности с клиентом на первый комплект
цена на 15 м как для 12 м
</sc:text>
  </sc:threadedComment>
  <sc:threadedComment ref="BF94" personId="{E919AFAF-44FF-4C55-958B-BB9CC75690CE}" id="{8B435FE6-BFC4-43AE-9102-71136159D0F8}">
    <sc:text>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Q94" personId="{145CC2FE-D163-4F13-B5B0-04D28117502D}" id="{75966CBA-F1B8-49C4-BD36-F64B6AA3304B}">
    <sc:text>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F95" personId="{DB8A2DC9-3EF6-469F-BCC8-D2BF33C27793}" id="{97D61A47-08AD-418C-9898-BDE1F6AFDE3C}">
    <sc:text>[Threaded comment]
Your application allows you to read this threaded comment; however, any edits to it will get removed if the file is opened in a latest version of Excel.
Comment:
		Rinat Mustafin:
под 4s/2m</sc:text>
  </sc:threadedComment>
  <sc:threadedComment ref="BQ95" personId="{9B389F51-2BDF-44C4-A1EA-7AA877290917}" id="{ADFCB4A3-3189-4E9A-AC3F-42473BD6D228}">
    <sc:text>[Threaded comment]
Your application allows you to read this threaded comment; however, any edits to it will get removed if the file is opened in a latest version of Excel.
Comment:
		Rinat Mustafin:
под 4s/2m</sc:text>
  </sc:threadedComment>
  <sc:threadedComment ref="BF99" personId="{0A9FF739-C057-4DD8-A6EE-367506BAAE29}" id="{A5F505A5-9AF5-4429-A7FF-C9342BC26185}">
    <sc:text>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Q99" personId="{2FDCBF4C-9F3B-4679-8377-1F569F07D00F}" id="{AA655B51-EC78-4360-9367-54384BC918F1}">
    <sc:text>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F100" personId="{F2E53092-F3F6-43AC-A3E4-5715E54CBA17}" id="{9A73AD2E-D877-4717-BB55-6708786D71B1}">
    <sc:text>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Q100" personId="{609DBE4C-B435-4396-A41B-625AEE543E41}" id="{6A567A17-AD09-45BB-B373-5DB6FF9B556E}">
    <sc:text>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I152" personId="{3EEEF0F5-CAB3-4D71-B509-A2DA674B912D}" id="{F1993C2D-E683-4D62-B562-527A27EB7E56}">
    <sc:text>[Threaded comment]
Your application allows you to read this threaded comment; however, any edits to it will get removed if the file is opened in a latest version of Excel.
Comment:
		Виктор:
По договоренности с клиентом на первый комплект
цена на 15 м как для 12 м</sc:text>
  </sc:threadedComment>
  <sc:threadedComment ref="BF109" personId="{EF417817-AD5B-4080-9C26-9B975702AE90}" id="{82B7A947-E910-40FA-B6EF-254E3FA7E2C5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Q109" personId="{6BBCE076-28CE-4C6C-A420-BB42745F764F}" id="{90431651-EAB2-4E84-927C-3CBF93F5616D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F110" personId="{F3B79B56-FD48-45B2-9F03-2882AF2CDDF4}" id="{304AA668-1870-45A3-A7C9-14DB6BB91353}" parentId="{0072002A-0047-4794-AF38-00A300D400B4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sc:text>
  </sc:threadedComment>
  <sc:threadedComment ref="BQ110" personId="{38E71543-56DD-4399-AF64-E6281E587FB4}" id="{FA543AA7-3717-4894-922E-C4A103B6EC71}" parentId="{00860034-0044-4937-9CA5-00C300D500DB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sc:text>
  </sc:threadedComment>
  <sc:threadedComment ref="BF114" personId="{50152EE2-2A49-49B4-85B5-CCAEB8E36794}" id="{D9679AC7-EA67-4691-ABC6-E17E7A02748C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Q114" personId="{9E10C6BA-8CF4-4585-A5BD-7D91F7B6E71E}" id="{F945C2CB-8F31-4DAE-8A8D-DCAB9546BA11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F115" personId="{A5A28B5B-B70B-4C76-A686-E1505F1C3DCA}" id="{A7C30245-5FF7-4AA6-B0E1-25486C7EE16E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Q115" personId="{3695EEBC-9924-436E-9DB3-A24F9C3B0188}" id="{FD6FDEE7-D202-4BA2-9480-A0082D6C4BE0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I167" personId="{3D4D5CC7-B353-4D79-AAED-4229DEA1B936}" id="{94C4516D-4E90-4312-B93B-FF09B1902FE1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Виктор:
По договоренности с клиентом на первый комплект
цена на 15 м как для 12 м</sc:text>
  </sc:threadedComment>
  <sc:threadedComment ref="BF113" personId="{FD7AF6D6-7F4A-4D18-AE2A-F2B73DFC26CD}" id="{2CB77F11-A232-4E88-A52C-A9266D2FCB71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Q113" personId="{96C75F04-21E1-4C9C-8AEE-7352F0B66F56}" id="{F657981A-D58D-4923-A510-F608839F252F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Кабель питания клиент использует свои складские остатки</sc:text>
  </sc:threadedComment>
  <sc:threadedComment ref="BF114" personId="{9AE9F35A-8566-445B-B413-E14CDFC3A4B4}" id="{F130A5AF-E558-44B5-8984-784E0F0F8ECA}" parentId="{D9679AC7-EA67-4691-ABC6-E17E7A02748C}">
    <sc:text>[Threaded comment]
Your application allows you to read this threaded comment; however, any edits to it will get removed if the file is opened in a latest version of Excel.
Comment:
		2 подъемные оси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sc:text>
  </sc:threadedComment>
  <sc:threadedComment ref="BQ114" personId="{8BFC7D32-E929-48FA-BA26-6CBCF91A5533}" id="{3953BFA2-5AB4-48A8-B45C-370FE9AA650B}" parentId="{F945C2CB-8F31-4DAE-8A8D-DCAB9546BA11}">
    <sc:text>[Threaded comment]
Your application allows you to read this threaded comment; however, any edits to it will get removed if the file is opened in a latest version of Excel.
Comment:
		2 подъемные оси
Reply: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под 4s/2m</sc:text>
  </sc:threadedComment>
  <sc:threadedComment ref="BQ118" personId="{07372EBF-AC4F-4FAD-9AA8-04B1C2C695FF}" id="{8F29A268-E289-46C4-ACB4-790CA8184E44}" parentId="{C49C2551-A908-4AAF-9B20-C17E9390F3EC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F119" personId="{DF5AA018-40CA-479C-B5F7-F753A0CC0CA1}" id="{39315CEE-098B-4585-B61E-48B647778E15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BQ119" personId="{92CF6B3D-F49A-465F-82A7-9C3C72E97075}" id="{A767845E-D9FD-488F-A61D-BEAD5F59CA6C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Rinat Mustafin:
2 подъемные оси</sc:text>
  </sc:threadedComment>
  <sc:threadedComment ref="I171" personId="{51B3D297-D949-4002-8AF9-9B8EF1C1AD3D}" id="{BD806C24-336A-4AAC-AC50-6076A228B5F5}">
    <sc:text>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[Threaded comment]
Your application allows you to read this threaded comment; however, any edits to it will get removed if the file is opened in a latest version of Excel.
Comment:
		Виктор:
По договоренности с клиентом на первый комплект
цена на 15 м как для 12 м</sc:text>
  </sc:threadedComment>
</s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78"/>
  <sheetViews>
    <sheetView tabSelected="1" zoomScale="55" zoomScaleNormal="55" workbookViewId="0">
      <pane xSplit="10" ySplit="5" topLeftCell="ES264" activePane="bottomRight" state="frozen"/>
      <selection activeCell="DV257" sqref="DV257"/>
      <selection pane="topRight"/>
      <selection pane="bottomLeft"/>
      <selection pane="bottomRight" activeCell="EX295" sqref="EX295"/>
    </sheetView>
  </sheetViews>
  <sheetFormatPr defaultColWidth="12.6640625" defaultRowHeight="14.4" outlineLevelRow="1" outlineLevelCol="2"/>
  <cols>
    <col min="1" max="1" width="16.44140625" style="1" customWidth="1"/>
    <col min="2" max="2" width="4.44140625" style="1" customWidth="1" outlineLevel="1"/>
    <col min="3" max="3" width="1" style="1" customWidth="1" outlineLevel="1"/>
    <col min="4" max="4" width="1.44140625" style="1" customWidth="1" outlineLevel="1"/>
    <col min="5" max="5" width="5.33203125" style="1" bestFit="1" customWidth="1"/>
    <col min="6" max="6" width="6.6640625" style="1" customWidth="1"/>
    <col min="7" max="7" width="16.33203125" style="1" customWidth="1"/>
    <col min="8" max="8" width="19.5546875" style="2" customWidth="1"/>
    <col min="9" max="9" width="9.88671875" style="3" bestFit="1" customWidth="1"/>
    <col min="10" max="10" width="10.33203125" style="3" customWidth="1" collapsed="1"/>
    <col min="11" max="11" width="14" style="3" customWidth="1"/>
    <col min="12" max="12" width="15.109375" style="3" customWidth="1"/>
    <col min="13" max="15" width="9.6640625" style="3" hidden="1" customWidth="1" outlineLevel="2"/>
    <col min="16" max="16" width="19" style="3" hidden="1" customWidth="1" outlineLevel="2"/>
    <col min="17" max="19" width="9.6640625" style="3" hidden="1" customWidth="1" outlineLevel="2"/>
    <col min="20" max="20" width="17.6640625" style="3" hidden="1" customWidth="1" outlineLevel="2"/>
    <col min="21" max="23" width="9.6640625" style="3" hidden="1" customWidth="1" outlineLevel="2"/>
    <col min="24" max="24" width="17.6640625" style="3" hidden="1" customWidth="1" outlineLevel="2"/>
    <col min="25" max="25" width="9.6640625" style="3" hidden="1" customWidth="1" outlineLevel="2" collapsed="1"/>
    <col min="26" max="27" width="9.6640625" style="3" hidden="1" customWidth="1" outlineLevel="2"/>
    <col min="28" max="28" width="17.6640625" style="3" hidden="1" customWidth="1" outlineLevel="2"/>
    <col min="29" max="29" width="9.6640625" style="3" hidden="1" customWidth="1" outlineLevel="2" collapsed="1"/>
    <col min="30" max="31" width="9.6640625" style="3" hidden="1" customWidth="1" outlineLevel="2"/>
    <col min="32" max="32" width="17.6640625" style="3" hidden="1" customWidth="1" outlineLevel="2"/>
    <col min="33" max="33" width="9.6640625" style="3" hidden="1" customWidth="1" outlineLevel="2" collapsed="1"/>
    <col min="34" max="34" width="9.6640625" style="3" hidden="1" customWidth="1" outlineLevel="2"/>
    <col min="35" max="35" width="9.6640625" style="2" hidden="1" customWidth="1" outlineLevel="2"/>
    <col min="36" max="36" width="17.6640625" style="2" hidden="1" customWidth="1" outlineLevel="2"/>
    <col min="37" max="37" width="9.6640625" style="2" hidden="1" customWidth="1" outlineLevel="2" collapsed="1"/>
    <col min="38" max="39" width="9.6640625" style="2" hidden="1" customWidth="1" outlineLevel="2"/>
    <col min="40" max="40" width="17.6640625" style="2" hidden="1" customWidth="1" outlineLevel="2"/>
    <col min="41" max="41" width="9.6640625" style="2" hidden="1" customWidth="1" outlineLevel="2" collapsed="1"/>
    <col min="42" max="43" width="9.6640625" style="2" hidden="1" customWidth="1" outlineLevel="2"/>
    <col min="44" max="44" width="17.6640625" style="2" hidden="1" customWidth="1" outlineLevel="2"/>
    <col min="45" max="45" width="9.6640625" style="2" hidden="1" customWidth="1" outlineLevel="2" collapsed="1"/>
    <col min="46" max="47" width="9.6640625" style="2" hidden="1" customWidth="1" outlineLevel="2"/>
    <col min="48" max="48" width="17.6640625" style="2" hidden="1" customWidth="1" outlineLevel="2"/>
    <col min="49" max="49" width="9.6640625" style="2" hidden="1" customWidth="1" outlineLevel="2" collapsed="1"/>
    <col min="50" max="51" width="9.6640625" style="2" hidden="1" customWidth="1" outlineLevel="2"/>
    <col min="52" max="52" width="17.6640625" style="2" hidden="1" customWidth="1" outlineLevel="2"/>
    <col min="53" max="53" width="9.6640625" style="2" hidden="1" customWidth="1" outlineLevel="2"/>
    <col min="54" max="54" width="9.6640625" style="2" hidden="1" customWidth="1" outlineLevel="2" collapsed="1"/>
    <col min="55" max="55" width="9.6640625" style="3" hidden="1" customWidth="1" outlineLevel="2"/>
    <col min="56" max="56" width="17.6640625" style="2" hidden="1" customWidth="1" outlineLevel="2"/>
    <col min="57" max="59" width="9.6640625" style="2" hidden="1" customWidth="1" outlineLevel="2"/>
    <col min="60" max="60" width="17.6640625" style="2" hidden="1" customWidth="1" outlineLevel="2"/>
    <col min="61" max="61" width="10.6640625" style="2" hidden="1" customWidth="1" outlineLevel="2"/>
    <col min="62" max="62" width="14.6640625" style="2" hidden="1" customWidth="1" outlineLevel="2"/>
    <col min="63" max="63" width="10.6640625" style="2" hidden="1" customWidth="1" outlineLevel="2"/>
    <col min="64" max="64" width="14.6640625" style="2" hidden="1" customWidth="1" outlineLevel="2"/>
    <col min="65" max="65" width="10.6640625" style="2" hidden="1" customWidth="1" outlineLevel="2"/>
    <col min="66" max="66" width="13" style="2" customWidth="1" outlineLevel="1" collapsed="1"/>
    <col min="67" max="67" width="9.6640625" style="2" hidden="1" customWidth="1" outlineLevel="2" collapsed="1"/>
    <col min="68" max="70" width="9.6640625" style="2" hidden="1" customWidth="1" outlineLevel="2"/>
    <col min="71" max="71" width="19" style="2" hidden="1" customWidth="1" outlineLevel="2"/>
    <col min="72" max="75" width="9.6640625" style="2" hidden="1" customWidth="1" outlineLevel="2"/>
    <col min="76" max="76" width="19" style="2" hidden="1" customWidth="1" outlineLevel="2"/>
    <col min="77" max="79" width="9.6640625" style="2" hidden="1" customWidth="1" outlineLevel="2"/>
    <col min="80" max="80" width="12.44140625" style="2" hidden="1" customWidth="1" outlineLevel="2"/>
    <col min="81" max="81" width="19" style="2" hidden="1" customWidth="1" outlineLevel="2"/>
    <col min="82" max="85" width="9.6640625" style="2" hidden="1" customWidth="1" outlineLevel="2"/>
    <col min="86" max="86" width="16.44140625" style="2" hidden="1" customWidth="1" outlineLevel="2"/>
    <col min="87" max="90" width="9.6640625" style="2" hidden="1" customWidth="1" outlineLevel="2"/>
    <col min="91" max="91" width="19" style="2" hidden="1" customWidth="1" outlineLevel="2"/>
    <col min="92" max="95" width="9.6640625" style="2" hidden="1" customWidth="1" outlineLevel="2"/>
    <col min="96" max="96" width="19" style="2" hidden="1" customWidth="1" outlineLevel="2"/>
    <col min="97" max="100" width="9.6640625" style="2" hidden="1" customWidth="1" outlineLevel="2"/>
    <col min="101" max="101" width="19" style="2" hidden="1" customWidth="1" outlineLevel="2"/>
    <col min="102" max="105" width="9.6640625" style="2" hidden="1" customWidth="1" outlineLevel="2"/>
    <col min="106" max="106" width="19" style="2" hidden="1" customWidth="1" outlineLevel="2"/>
    <col min="107" max="110" width="9.6640625" style="2" hidden="1" customWidth="1" outlineLevel="2"/>
    <col min="111" max="111" width="19" style="2" hidden="1" customWidth="1" outlineLevel="2"/>
    <col min="112" max="115" width="9.6640625" style="2" hidden="1" customWidth="1" outlineLevel="2"/>
    <col min="116" max="116" width="19" style="2" hidden="1" customWidth="1" outlineLevel="2"/>
    <col min="117" max="120" width="9.6640625" style="2" hidden="1" customWidth="1" outlineLevel="2"/>
    <col min="121" max="121" width="19" style="2" hidden="1" customWidth="1" outlineLevel="2"/>
    <col min="122" max="125" width="9.6640625" style="2" hidden="1" customWidth="1" outlineLevel="2"/>
    <col min="126" max="126" width="19" style="2" hidden="1" customWidth="1" outlineLevel="2"/>
    <col min="127" max="127" width="10.6640625" style="2" hidden="1" customWidth="1" outlineLevel="2"/>
    <col min="128" max="128" width="14.6640625" style="2" hidden="1" customWidth="1" outlineLevel="2"/>
    <col min="129" max="129" width="10.6640625" style="2" hidden="1" customWidth="1" outlineLevel="2"/>
    <col min="130" max="130" width="14.5546875" style="2" hidden="1" customWidth="1" outlineLevel="2"/>
    <col min="131" max="131" width="10.6640625" style="2" hidden="1" customWidth="1" outlineLevel="2"/>
    <col min="132" max="132" width="14.5546875" style="2" hidden="1" customWidth="1" outlineLevel="2"/>
    <col min="133" max="133" width="10.6640625" style="2" hidden="1" customWidth="1" outlineLevel="2"/>
    <col min="134" max="134" width="14.5546875" style="2" customWidth="1" outlineLevel="1" collapsed="1"/>
    <col min="135" max="137" width="9.6640625" style="2" customWidth="1" outlineLevel="2"/>
    <col min="138" max="138" width="16.44140625" style="2" customWidth="1" outlineLevel="2"/>
    <col min="139" max="141" width="9.6640625" style="2" customWidth="1" outlineLevel="2"/>
    <col min="142" max="142" width="16.44140625" style="2" customWidth="1" outlineLevel="2"/>
    <col min="143" max="145" width="9.6640625" style="2" customWidth="1" outlineLevel="2"/>
    <col min="146" max="146" width="16.44140625" style="2" customWidth="1" outlineLevel="2"/>
    <col min="147" max="149" width="9.6640625" style="2" customWidth="1" outlineLevel="2"/>
    <col min="150" max="150" width="16.44140625" style="2" customWidth="1" outlineLevel="2"/>
    <col min="151" max="153" width="9.6640625" style="2" customWidth="1" outlineLevel="2"/>
    <col min="154" max="154" width="16.44140625" style="2" customWidth="1" outlineLevel="2"/>
    <col min="155" max="157" width="9.6640625" style="2" customWidth="1" outlineLevel="2"/>
    <col min="158" max="158" width="16.44140625" style="2" customWidth="1" outlineLevel="2"/>
    <col min="159" max="161" width="9.6640625" style="2" customWidth="1" outlineLevel="2"/>
    <col min="162" max="162" width="16.44140625" style="2" customWidth="1" outlineLevel="2"/>
    <col min="163" max="165" width="9.6640625" style="2" customWidth="1" outlineLevel="2"/>
    <col min="166" max="166" width="16.44140625" style="2" customWidth="1" outlineLevel="2"/>
    <col min="167" max="169" width="9.6640625" style="2" customWidth="1" outlineLevel="2"/>
    <col min="170" max="170" width="16.44140625" style="2" customWidth="1" outlineLevel="2"/>
    <col min="171" max="173" width="9.6640625" style="2" customWidth="1" outlineLevel="2"/>
    <col min="174" max="174" width="16.44140625" style="2" customWidth="1" outlineLevel="2"/>
    <col min="175" max="177" width="9.6640625" style="2" customWidth="1" outlineLevel="2"/>
    <col min="178" max="178" width="16.44140625" style="2" customWidth="1" outlineLevel="2"/>
    <col min="179" max="181" width="9.6640625" style="2" customWidth="1" outlineLevel="2"/>
    <col min="182" max="182" width="16.44140625" style="2" customWidth="1" outlineLevel="2"/>
    <col min="183" max="183" width="10.6640625" style="2" customWidth="1" outlineLevel="2"/>
    <col min="184" max="184" width="14.6640625" style="2" customWidth="1" outlineLevel="2"/>
    <col min="185" max="185" width="10.6640625" style="2" customWidth="1" outlineLevel="2"/>
    <col min="186" max="186" width="14.5546875" style="2" customWidth="1" outlineLevel="2"/>
    <col min="187" max="187" width="10.6640625" style="2" customWidth="1" outlineLevel="2"/>
    <col min="188" max="188" width="14.5546875" style="2" customWidth="1" outlineLevel="1"/>
    <col min="189" max="191" width="9.6640625" style="2" hidden="1" customWidth="1" outlineLevel="2"/>
    <col min="192" max="192" width="16.44140625" style="2" hidden="1" customWidth="1" outlineLevel="2"/>
    <col min="193" max="195" width="9.6640625" style="2" hidden="1" customWidth="1" outlineLevel="2"/>
    <col min="196" max="196" width="16.44140625" style="2" hidden="1" customWidth="1" outlineLevel="2"/>
    <col min="197" max="199" width="9.6640625" style="2" hidden="1" customWidth="1" outlineLevel="2"/>
    <col min="200" max="200" width="16.44140625" style="2" hidden="1" customWidth="1" outlineLevel="2"/>
    <col min="201" max="203" width="9.6640625" style="2" hidden="1" customWidth="1" outlineLevel="2"/>
    <col min="204" max="204" width="16.44140625" style="2" hidden="1" customWidth="1" outlineLevel="2"/>
    <col min="205" max="207" width="9.6640625" style="2" hidden="1" customWidth="1" outlineLevel="2"/>
    <col min="208" max="208" width="16.44140625" style="2" hidden="1" customWidth="1" outlineLevel="2"/>
    <col min="209" max="211" width="9.6640625" style="2" hidden="1" customWidth="1" outlineLevel="2"/>
    <col min="212" max="212" width="16.44140625" style="2" hidden="1" customWidth="1" outlineLevel="2"/>
    <col min="213" max="215" width="9.6640625" style="2" hidden="1" customWidth="1" outlineLevel="2"/>
    <col min="216" max="216" width="16.44140625" style="2" hidden="1" customWidth="1" outlineLevel="2"/>
    <col min="217" max="219" width="9.6640625" style="2" hidden="1" customWidth="1" outlineLevel="2"/>
    <col min="220" max="220" width="16.44140625" style="2" hidden="1" customWidth="1" outlineLevel="2"/>
    <col min="221" max="223" width="9.6640625" style="2" hidden="1" customWidth="1" outlineLevel="2"/>
    <col min="224" max="224" width="16.44140625" style="2" hidden="1" customWidth="1" outlineLevel="2"/>
    <col min="225" max="227" width="9.6640625" style="2" hidden="1" customWidth="1" outlineLevel="2"/>
    <col min="228" max="228" width="16.44140625" style="2" hidden="1" customWidth="1" outlineLevel="2"/>
    <col min="229" max="231" width="9.6640625" style="2" hidden="1" customWidth="1" outlineLevel="2"/>
    <col min="232" max="232" width="16.44140625" style="2" hidden="1" customWidth="1" outlineLevel="2"/>
    <col min="233" max="235" width="9.6640625" style="2" hidden="1" customWidth="1" outlineLevel="2"/>
    <col min="236" max="236" width="16.44140625" style="2" hidden="1" customWidth="1" outlineLevel="2"/>
    <col min="237" max="237" width="10.6640625" style="2" hidden="1" customWidth="1" outlineLevel="2"/>
    <col min="238" max="238" width="14.6640625" style="2" hidden="1" customWidth="1" outlineLevel="2"/>
    <col min="239" max="239" width="10.6640625" style="2" hidden="1" customWidth="1" outlineLevel="2"/>
    <col min="240" max="240" width="14.5546875" style="2" hidden="1" customWidth="1" outlineLevel="2"/>
    <col min="241" max="241" width="10.6640625" style="2" hidden="1" customWidth="1" outlineLevel="2"/>
    <col min="242" max="242" width="14.5546875" style="2" customWidth="1" outlineLevel="1" collapsed="1"/>
    <col min="243" max="245" width="9.6640625" style="2" hidden="1" customWidth="1" outlineLevel="2"/>
    <col min="246" max="246" width="16.44140625" style="2" hidden="1" customWidth="1" outlineLevel="2"/>
    <col min="247" max="249" width="9.6640625" style="2" hidden="1" customWidth="1" outlineLevel="2"/>
    <col min="250" max="250" width="16.44140625" style="2" hidden="1" customWidth="1" outlineLevel="2"/>
    <col min="251" max="253" width="9.6640625" style="2" hidden="1" customWidth="1" outlineLevel="2"/>
    <col min="254" max="254" width="16.44140625" style="2" hidden="1" customWidth="1" outlineLevel="2"/>
    <col min="255" max="257" width="9.6640625" style="2" hidden="1" customWidth="1" outlineLevel="2"/>
    <col min="258" max="258" width="16.44140625" style="2" hidden="1" customWidth="1" outlineLevel="2"/>
    <col min="259" max="261" width="9.6640625" style="2" hidden="1" customWidth="1" outlineLevel="2"/>
    <col min="262" max="262" width="16.44140625" style="2" hidden="1" customWidth="1" outlineLevel="2"/>
    <col min="263" max="265" width="9.6640625" style="2" hidden="1" customWidth="1" outlineLevel="2"/>
    <col min="266" max="266" width="16.44140625" style="2" hidden="1" customWidth="1" outlineLevel="2"/>
    <col min="267" max="269" width="9.6640625" style="2" hidden="1" customWidth="1" outlineLevel="2"/>
    <col min="270" max="270" width="16.44140625" style="2" hidden="1" customWidth="1" outlineLevel="2"/>
    <col min="271" max="273" width="9.6640625" style="2" hidden="1" customWidth="1" outlineLevel="2"/>
    <col min="274" max="274" width="16.44140625" style="2" hidden="1" customWidth="1" outlineLevel="2"/>
    <col min="275" max="277" width="9.6640625" style="2" hidden="1" customWidth="1" outlineLevel="2"/>
    <col min="278" max="278" width="16.44140625" style="2" hidden="1" customWidth="1" outlineLevel="2"/>
    <col min="279" max="281" width="9.6640625" style="2" hidden="1" customWidth="1" outlineLevel="2"/>
    <col min="282" max="282" width="16.44140625" style="2" hidden="1" customWidth="1" outlineLevel="2"/>
    <col min="283" max="285" width="9.6640625" style="2" hidden="1" customWidth="1" outlineLevel="2"/>
    <col min="286" max="286" width="16.44140625" style="2" hidden="1" customWidth="1" outlineLevel="2"/>
    <col min="287" max="289" width="9.6640625" style="2" hidden="1" customWidth="1" outlineLevel="2"/>
    <col min="290" max="290" width="16.44140625" style="2" hidden="1" customWidth="1" outlineLevel="2"/>
    <col min="291" max="291" width="10.6640625" style="2" hidden="1" customWidth="1" outlineLevel="2"/>
    <col min="292" max="292" width="14.6640625" style="2" hidden="1" customWidth="1" outlineLevel="2"/>
    <col min="293" max="293" width="10.6640625" style="2" hidden="1" customWidth="1" outlineLevel="2"/>
    <col min="294" max="294" width="14.5546875" style="2" hidden="1" customWidth="1" outlineLevel="2"/>
    <col min="295" max="295" width="10.6640625" style="2" hidden="1" customWidth="1" outlineLevel="2"/>
    <col min="296" max="296" width="14.5546875" style="2" customWidth="1" outlineLevel="1" collapsed="1"/>
    <col min="297" max="299" width="3.6640625" style="1" customWidth="1" outlineLevel="1"/>
    <col min="300" max="300" width="8.33203125" style="1" customWidth="1"/>
    <col min="301" max="301" width="10.5546875" style="1" customWidth="1"/>
    <col min="302" max="16384" width="12.6640625" style="1"/>
  </cols>
  <sheetData>
    <row r="1" spans="1:301">
      <c r="B1" s="4"/>
      <c r="E1" s="5" t="s">
        <v>0</v>
      </c>
      <c r="F1" s="5"/>
      <c r="G1" s="6">
        <v>46168</v>
      </c>
    </row>
    <row r="2" spans="1:301">
      <c r="A2" s="7">
        <v>11.25</v>
      </c>
      <c r="B2" s="8" t="s">
        <v>1</v>
      </c>
      <c r="E2" s="9">
        <v>8.33</v>
      </c>
      <c r="F2" s="9"/>
      <c r="G2" s="10" t="s">
        <v>2</v>
      </c>
      <c r="BA2" s="11"/>
      <c r="BB2" s="11"/>
    </row>
    <row r="3" spans="1:301" ht="35.4" customHeight="1">
      <c r="A3" s="12"/>
      <c r="B3" s="13"/>
      <c r="C3" s="12"/>
      <c r="D3" s="12"/>
      <c r="E3" s="14"/>
      <c r="F3" s="13" t="s">
        <v>3</v>
      </c>
      <c r="G3" s="15" t="s">
        <v>4</v>
      </c>
      <c r="H3" s="16"/>
      <c r="I3" s="211" t="s">
        <v>260</v>
      </c>
      <c r="J3" s="211" t="s">
        <v>261</v>
      </c>
      <c r="K3" s="17" t="s">
        <v>5</v>
      </c>
      <c r="L3" s="17" t="s">
        <v>6</v>
      </c>
      <c r="M3" s="248" t="s">
        <v>7</v>
      </c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  <c r="BA3" s="248"/>
      <c r="BB3" s="248"/>
      <c r="BC3" s="248"/>
      <c r="BD3" s="248"/>
      <c r="BE3" s="248"/>
      <c r="BF3" s="248"/>
      <c r="BG3" s="248"/>
      <c r="BH3" s="248"/>
      <c r="BI3" s="248"/>
      <c r="BJ3" s="248"/>
      <c r="BK3" s="248"/>
      <c r="BL3" s="248"/>
      <c r="BM3" s="248"/>
      <c r="BN3" s="248"/>
      <c r="BO3" s="248" t="s">
        <v>8</v>
      </c>
      <c r="BP3" s="248"/>
      <c r="BQ3" s="248"/>
      <c r="BR3" s="248"/>
      <c r="BS3" s="248"/>
      <c r="BT3" s="248"/>
      <c r="BU3" s="248"/>
      <c r="BV3" s="248"/>
      <c r="BW3" s="248"/>
      <c r="BX3" s="248"/>
      <c r="BY3" s="248"/>
      <c r="BZ3" s="248"/>
      <c r="CA3" s="248"/>
      <c r="CB3" s="248"/>
      <c r="CC3" s="248"/>
      <c r="CD3" s="248"/>
      <c r="CE3" s="248"/>
      <c r="CF3" s="248"/>
      <c r="CG3" s="248"/>
      <c r="CH3" s="248"/>
      <c r="CI3" s="248"/>
      <c r="CJ3" s="248"/>
      <c r="CK3" s="248"/>
      <c r="CL3" s="248"/>
      <c r="CM3" s="248"/>
      <c r="CN3" s="248"/>
      <c r="CO3" s="248"/>
      <c r="CP3" s="248"/>
      <c r="CQ3" s="248"/>
      <c r="CR3" s="248"/>
      <c r="CS3" s="248"/>
      <c r="CT3" s="248"/>
      <c r="CU3" s="248"/>
      <c r="CV3" s="248"/>
      <c r="CW3" s="248"/>
      <c r="CX3" s="248"/>
      <c r="CY3" s="248"/>
      <c r="CZ3" s="248"/>
      <c r="DA3" s="248"/>
      <c r="DB3" s="248"/>
      <c r="DC3" s="248"/>
      <c r="DD3" s="248"/>
      <c r="DE3" s="248"/>
      <c r="DF3" s="248"/>
      <c r="DG3" s="248"/>
      <c r="DH3" s="248"/>
      <c r="DI3" s="248"/>
      <c r="DJ3" s="248"/>
      <c r="DK3" s="248"/>
      <c r="DL3" s="248"/>
      <c r="DM3" s="248"/>
      <c r="DN3" s="248"/>
      <c r="DO3" s="248"/>
      <c r="DP3" s="248"/>
      <c r="DQ3" s="248"/>
      <c r="DR3" s="248"/>
      <c r="DS3" s="248"/>
      <c r="DT3" s="248"/>
      <c r="DU3" s="248"/>
      <c r="DV3" s="248"/>
      <c r="DW3" s="248"/>
      <c r="DX3" s="248"/>
      <c r="DY3" s="248"/>
      <c r="DZ3" s="248"/>
      <c r="EA3" s="248"/>
      <c r="EB3" s="248"/>
      <c r="EC3" s="248"/>
      <c r="ED3" s="24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</row>
    <row r="4" spans="1:301">
      <c r="A4" s="252" t="s">
        <v>9</v>
      </c>
      <c r="B4" s="253" t="s">
        <v>10</v>
      </c>
      <c r="C4" s="253" t="s">
        <v>11</v>
      </c>
      <c r="D4" s="254" t="s">
        <v>12</v>
      </c>
      <c r="E4" s="252" t="s">
        <v>13</v>
      </c>
      <c r="F4" s="255" t="s">
        <v>14</v>
      </c>
      <c r="G4" s="253" t="s">
        <v>15</v>
      </c>
      <c r="H4" s="253" t="s">
        <v>16</v>
      </c>
      <c r="I4" s="256" t="s">
        <v>17</v>
      </c>
      <c r="J4" s="256" t="s">
        <v>17</v>
      </c>
      <c r="K4" s="257" t="s">
        <v>18</v>
      </c>
      <c r="L4" s="257" t="s">
        <v>19</v>
      </c>
      <c r="M4" s="249" t="s">
        <v>20</v>
      </c>
      <c r="N4" s="249"/>
      <c r="O4" s="249"/>
      <c r="P4" s="24"/>
      <c r="Q4" s="249" t="s">
        <v>21</v>
      </c>
      <c r="R4" s="249"/>
      <c r="S4" s="249"/>
      <c r="T4" s="24"/>
      <c r="U4" s="249" t="s">
        <v>22</v>
      </c>
      <c r="V4" s="249"/>
      <c r="W4" s="249"/>
      <c r="X4" s="24"/>
      <c r="Y4" s="249" t="s">
        <v>23</v>
      </c>
      <c r="Z4" s="249"/>
      <c r="AA4" s="249"/>
      <c r="AB4" s="24"/>
      <c r="AC4" s="249" t="s">
        <v>24</v>
      </c>
      <c r="AD4" s="249"/>
      <c r="AE4" s="249"/>
      <c r="AF4" s="24"/>
      <c r="AG4" s="249" t="s">
        <v>25</v>
      </c>
      <c r="AH4" s="249"/>
      <c r="AI4" s="249"/>
      <c r="AJ4" s="24"/>
      <c r="AK4" s="249" t="s">
        <v>26</v>
      </c>
      <c r="AL4" s="249"/>
      <c r="AM4" s="249"/>
      <c r="AN4" s="24"/>
      <c r="AO4" s="249" t="s">
        <v>27</v>
      </c>
      <c r="AP4" s="249"/>
      <c r="AQ4" s="249"/>
      <c r="AR4" s="24"/>
      <c r="AS4" s="249" t="s">
        <v>28</v>
      </c>
      <c r="AT4" s="249"/>
      <c r="AU4" s="249"/>
      <c r="AV4" s="24"/>
      <c r="AW4" s="249" t="s">
        <v>29</v>
      </c>
      <c r="AX4" s="249"/>
      <c r="AY4" s="249"/>
      <c r="AZ4" s="24"/>
      <c r="BA4" s="250">
        <v>45597</v>
      </c>
      <c r="BB4" s="250"/>
      <c r="BC4" s="250"/>
      <c r="BD4" s="25"/>
      <c r="BE4" s="250">
        <v>45627</v>
      </c>
      <c r="BF4" s="250"/>
      <c r="BG4" s="250"/>
      <c r="BH4" s="25"/>
      <c r="BI4" s="251" t="s">
        <v>30</v>
      </c>
      <c r="BJ4" s="251"/>
      <c r="BK4" s="251"/>
      <c r="BL4" s="251"/>
      <c r="BM4" s="251"/>
      <c r="BN4" s="251"/>
      <c r="BO4" s="250">
        <v>45658</v>
      </c>
      <c r="BP4" s="250"/>
      <c r="BQ4" s="250"/>
      <c r="BR4" s="250"/>
      <c r="BS4" s="25"/>
      <c r="BT4" s="250">
        <v>45689</v>
      </c>
      <c r="BU4" s="250"/>
      <c r="BV4" s="250"/>
      <c r="BW4" s="250"/>
      <c r="BX4" s="25"/>
      <c r="BY4" s="250">
        <v>45717</v>
      </c>
      <c r="BZ4" s="250"/>
      <c r="CA4" s="250"/>
      <c r="CB4" s="250"/>
      <c r="CC4" s="25"/>
      <c r="CD4" s="250">
        <v>45748</v>
      </c>
      <c r="CE4" s="250"/>
      <c r="CF4" s="250"/>
      <c r="CG4" s="250"/>
      <c r="CH4" s="25"/>
      <c r="CI4" s="250">
        <v>45778</v>
      </c>
      <c r="CJ4" s="250"/>
      <c r="CK4" s="250"/>
      <c r="CL4" s="250"/>
      <c r="CM4" s="25"/>
      <c r="CN4" s="250">
        <v>45809</v>
      </c>
      <c r="CO4" s="250"/>
      <c r="CP4" s="250"/>
      <c r="CQ4" s="250"/>
      <c r="CR4" s="25"/>
      <c r="CS4" s="250">
        <v>45839</v>
      </c>
      <c r="CT4" s="250"/>
      <c r="CU4" s="250"/>
      <c r="CV4" s="250"/>
      <c r="CW4" s="25"/>
      <c r="CX4" s="250">
        <v>45870</v>
      </c>
      <c r="CY4" s="250"/>
      <c r="CZ4" s="250"/>
      <c r="DA4" s="250"/>
      <c r="DB4" s="25"/>
      <c r="DC4" s="250">
        <v>45901</v>
      </c>
      <c r="DD4" s="250"/>
      <c r="DE4" s="250"/>
      <c r="DF4" s="250"/>
      <c r="DG4" s="25"/>
      <c r="DH4" s="250">
        <v>45931</v>
      </c>
      <c r="DI4" s="250"/>
      <c r="DJ4" s="250"/>
      <c r="DK4" s="250"/>
      <c r="DL4" s="25"/>
      <c r="DM4" s="250">
        <v>45962</v>
      </c>
      <c r="DN4" s="250"/>
      <c r="DO4" s="250"/>
      <c r="DP4" s="250"/>
      <c r="DQ4" s="25"/>
      <c r="DR4" s="250">
        <v>45992</v>
      </c>
      <c r="DS4" s="250"/>
      <c r="DT4" s="250"/>
      <c r="DU4" s="250"/>
      <c r="DV4" s="25"/>
      <c r="DW4" s="251" t="s">
        <v>31</v>
      </c>
      <c r="DX4" s="251"/>
      <c r="DY4" s="251"/>
      <c r="DZ4" s="251"/>
      <c r="EA4" s="251"/>
      <c r="EB4" s="251"/>
      <c r="EC4" s="251"/>
      <c r="ED4" s="251"/>
      <c r="EE4" s="259">
        <v>46023</v>
      </c>
      <c r="EF4" s="260"/>
      <c r="EG4" s="260"/>
      <c r="EH4" s="261"/>
      <c r="EI4" s="262">
        <v>46054</v>
      </c>
      <c r="EJ4" s="263"/>
      <c r="EK4" s="263"/>
      <c r="EL4" s="264"/>
      <c r="EM4" s="262">
        <v>46082</v>
      </c>
      <c r="EN4" s="263"/>
      <c r="EO4" s="263"/>
      <c r="EP4" s="264"/>
      <c r="EQ4" s="262">
        <v>46113</v>
      </c>
      <c r="ER4" s="263"/>
      <c r="ES4" s="263"/>
      <c r="ET4" s="264"/>
      <c r="EU4" s="262">
        <v>46143</v>
      </c>
      <c r="EV4" s="263"/>
      <c r="EW4" s="263"/>
      <c r="EX4" s="264"/>
      <c r="EY4" s="262">
        <v>46174</v>
      </c>
      <c r="EZ4" s="263"/>
      <c r="FA4" s="263"/>
      <c r="FB4" s="264"/>
      <c r="FC4" s="262">
        <v>46204</v>
      </c>
      <c r="FD4" s="263"/>
      <c r="FE4" s="263"/>
      <c r="FF4" s="264"/>
      <c r="FG4" s="262">
        <v>46235</v>
      </c>
      <c r="FH4" s="263"/>
      <c r="FI4" s="263"/>
      <c r="FJ4" s="264"/>
      <c r="FK4" s="262">
        <v>46266</v>
      </c>
      <c r="FL4" s="263"/>
      <c r="FM4" s="263"/>
      <c r="FN4" s="264"/>
      <c r="FO4" s="262">
        <v>46296</v>
      </c>
      <c r="FP4" s="263"/>
      <c r="FQ4" s="263"/>
      <c r="FR4" s="264"/>
      <c r="FS4" s="262">
        <v>46327</v>
      </c>
      <c r="FT4" s="263"/>
      <c r="FU4" s="263"/>
      <c r="FV4" s="264"/>
      <c r="FW4" s="262">
        <v>46357</v>
      </c>
      <c r="FX4" s="263"/>
      <c r="FY4" s="263"/>
      <c r="FZ4" s="264"/>
      <c r="GA4" s="265" t="s">
        <v>32</v>
      </c>
      <c r="GB4" s="265"/>
      <c r="GC4" s="265"/>
      <c r="GD4" s="265"/>
      <c r="GE4" s="265"/>
      <c r="GF4" s="265"/>
      <c r="GG4" s="266">
        <v>46388</v>
      </c>
      <c r="GH4" s="267"/>
      <c r="GI4" s="267"/>
      <c r="GJ4" s="268"/>
      <c r="GK4" s="266">
        <v>46419</v>
      </c>
      <c r="GL4" s="267"/>
      <c r="GM4" s="267"/>
      <c r="GN4" s="268"/>
      <c r="GO4" s="266">
        <v>46447</v>
      </c>
      <c r="GP4" s="267"/>
      <c r="GQ4" s="267"/>
      <c r="GR4" s="268"/>
      <c r="GS4" s="266">
        <v>46478</v>
      </c>
      <c r="GT4" s="267"/>
      <c r="GU4" s="267"/>
      <c r="GV4" s="268"/>
      <c r="GW4" s="266">
        <v>46508</v>
      </c>
      <c r="GX4" s="267"/>
      <c r="GY4" s="267"/>
      <c r="GZ4" s="268"/>
      <c r="HA4" s="266">
        <v>46539</v>
      </c>
      <c r="HB4" s="267"/>
      <c r="HC4" s="267"/>
      <c r="HD4" s="268"/>
      <c r="HE4" s="266">
        <v>46569</v>
      </c>
      <c r="HF4" s="267"/>
      <c r="HG4" s="267"/>
      <c r="HH4" s="268"/>
      <c r="HI4" s="266">
        <v>46600</v>
      </c>
      <c r="HJ4" s="267"/>
      <c r="HK4" s="267"/>
      <c r="HL4" s="268"/>
      <c r="HM4" s="266">
        <v>46631</v>
      </c>
      <c r="HN4" s="267"/>
      <c r="HO4" s="267"/>
      <c r="HP4" s="268"/>
      <c r="HQ4" s="266">
        <v>46661</v>
      </c>
      <c r="HR4" s="267"/>
      <c r="HS4" s="267"/>
      <c r="HT4" s="268"/>
      <c r="HU4" s="266">
        <v>46692</v>
      </c>
      <c r="HV4" s="267"/>
      <c r="HW4" s="267"/>
      <c r="HX4" s="268"/>
      <c r="HY4" s="266">
        <v>46722</v>
      </c>
      <c r="HZ4" s="267"/>
      <c r="IA4" s="267"/>
      <c r="IB4" s="268"/>
      <c r="IC4" s="269" t="s">
        <v>33</v>
      </c>
      <c r="ID4" s="269"/>
      <c r="IE4" s="269"/>
      <c r="IF4" s="269"/>
      <c r="IG4" s="269"/>
      <c r="IH4" s="269"/>
      <c r="II4" s="270">
        <v>46753</v>
      </c>
      <c r="IJ4" s="271"/>
      <c r="IK4" s="271"/>
      <c r="IL4" s="272"/>
      <c r="IM4" s="270">
        <v>46784</v>
      </c>
      <c r="IN4" s="271"/>
      <c r="IO4" s="271"/>
      <c r="IP4" s="272"/>
      <c r="IQ4" s="270">
        <v>46813</v>
      </c>
      <c r="IR4" s="271"/>
      <c r="IS4" s="271"/>
      <c r="IT4" s="272"/>
      <c r="IU4" s="270">
        <v>46844</v>
      </c>
      <c r="IV4" s="271"/>
      <c r="IW4" s="271"/>
      <c r="IX4" s="272"/>
      <c r="IY4" s="270">
        <v>46874</v>
      </c>
      <c r="IZ4" s="271"/>
      <c r="JA4" s="271"/>
      <c r="JB4" s="272"/>
      <c r="JC4" s="270">
        <v>46905</v>
      </c>
      <c r="JD4" s="271"/>
      <c r="JE4" s="271"/>
      <c r="JF4" s="272"/>
      <c r="JG4" s="270">
        <v>46935</v>
      </c>
      <c r="JH4" s="271"/>
      <c r="JI4" s="271"/>
      <c r="JJ4" s="272"/>
      <c r="JK4" s="270">
        <v>46966</v>
      </c>
      <c r="JL4" s="271"/>
      <c r="JM4" s="271"/>
      <c r="JN4" s="272"/>
      <c r="JO4" s="270">
        <v>46997</v>
      </c>
      <c r="JP4" s="271"/>
      <c r="JQ4" s="271"/>
      <c r="JR4" s="272"/>
      <c r="JS4" s="270">
        <v>47027</v>
      </c>
      <c r="JT4" s="271"/>
      <c r="JU4" s="271"/>
      <c r="JV4" s="272"/>
      <c r="JW4" s="270">
        <v>47058</v>
      </c>
      <c r="JX4" s="271"/>
      <c r="JY4" s="271"/>
      <c r="JZ4" s="272"/>
      <c r="KA4" s="270">
        <v>47088</v>
      </c>
      <c r="KB4" s="271"/>
      <c r="KC4" s="271"/>
      <c r="KD4" s="272"/>
      <c r="KE4" s="273" t="s">
        <v>34</v>
      </c>
      <c r="KF4" s="273"/>
      <c r="KG4" s="273"/>
      <c r="KH4" s="273"/>
      <c r="KI4" s="273"/>
      <c r="KJ4" s="273"/>
    </row>
    <row r="5" spans="1:301" ht="30.75" customHeight="1">
      <c r="A5" s="252"/>
      <c r="B5" s="253"/>
      <c r="C5" s="253"/>
      <c r="D5" s="254"/>
      <c r="E5" s="252"/>
      <c r="F5" s="255"/>
      <c r="G5" s="253"/>
      <c r="H5" s="253"/>
      <c r="I5" s="256"/>
      <c r="J5" s="256"/>
      <c r="K5" s="258"/>
      <c r="L5" s="258"/>
      <c r="M5" s="26" t="s">
        <v>35</v>
      </c>
      <c r="N5" s="27" t="s">
        <v>36</v>
      </c>
      <c r="O5" s="28" t="s">
        <v>37</v>
      </c>
      <c r="P5" s="29" t="s">
        <v>38</v>
      </c>
      <c r="Q5" s="26" t="s">
        <v>35</v>
      </c>
      <c r="R5" s="27" t="s">
        <v>36</v>
      </c>
      <c r="S5" s="28" t="s">
        <v>37</v>
      </c>
      <c r="T5" s="29" t="s">
        <v>38</v>
      </c>
      <c r="U5" s="26" t="s">
        <v>35</v>
      </c>
      <c r="V5" s="27" t="s">
        <v>36</v>
      </c>
      <c r="W5" s="28" t="s">
        <v>37</v>
      </c>
      <c r="X5" s="29" t="s">
        <v>38</v>
      </c>
      <c r="Y5" s="26" t="s">
        <v>35</v>
      </c>
      <c r="Z5" s="27" t="s">
        <v>36</v>
      </c>
      <c r="AA5" s="28" t="s">
        <v>37</v>
      </c>
      <c r="AB5" s="29" t="s">
        <v>38</v>
      </c>
      <c r="AC5" s="26" t="s">
        <v>35</v>
      </c>
      <c r="AD5" s="27" t="s">
        <v>36</v>
      </c>
      <c r="AE5" s="28" t="s">
        <v>37</v>
      </c>
      <c r="AF5" s="29" t="s">
        <v>38</v>
      </c>
      <c r="AG5" s="26" t="s">
        <v>35</v>
      </c>
      <c r="AH5" s="27" t="s">
        <v>36</v>
      </c>
      <c r="AI5" s="28" t="s">
        <v>37</v>
      </c>
      <c r="AJ5" s="29" t="s">
        <v>38</v>
      </c>
      <c r="AK5" s="26" t="s">
        <v>35</v>
      </c>
      <c r="AL5" s="27" t="s">
        <v>36</v>
      </c>
      <c r="AM5" s="28" t="s">
        <v>37</v>
      </c>
      <c r="AN5" s="29" t="s">
        <v>38</v>
      </c>
      <c r="AO5" s="26" t="s">
        <v>35</v>
      </c>
      <c r="AP5" s="27" t="s">
        <v>36</v>
      </c>
      <c r="AQ5" s="28" t="s">
        <v>37</v>
      </c>
      <c r="AR5" s="29" t="s">
        <v>38</v>
      </c>
      <c r="AS5" s="26" t="s">
        <v>35</v>
      </c>
      <c r="AT5" s="27" t="s">
        <v>36</v>
      </c>
      <c r="AU5" s="28" t="s">
        <v>37</v>
      </c>
      <c r="AV5" s="29" t="s">
        <v>38</v>
      </c>
      <c r="AW5" s="26" t="s">
        <v>35</v>
      </c>
      <c r="AX5" s="27" t="s">
        <v>36</v>
      </c>
      <c r="AY5" s="28" t="s">
        <v>37</v>
      </c>
      <c r="AZ5" s="29" t="s">
        <v>38</v>
      </c>
      <c r="BA5" s="26" t="s">
        <v>35</v>
      </c>
      <c r="BB5" s="27" t="s">
        <v>36</v>
      </c>
      <c r="BC5" s="28" t="s">
        <v>37</v>
      </c>
      <c r="BD5" s="29" t="s">
        <v>38</v>
      </c>
      <c r="BE5" s="26" t="s">
        <v>35</v>
      </c>
      <c r="BF5" s="27" t="s">
        <v>36</v>
      </c>
      <c r="BG5" s="28" t="s">
        <v>37</v>
      </c>
      <c r="BH5" s="29" t="s">
        <v>38</v>
      </c>
      <c r="BI5" s="26" t="s">
        <v>35</v>
      </c>
      <c r="BJ5" s="26" t="s">
        <v>39</v>
      </c>
      <c r="BK5" s="27" t="s">
        <v>36</v>
      </c>
      <c r="BL5" s="27" t="s">
        <v>40</v>
      </c>
      <c r="BM5" s="28" t="s">
        <v>37</v>
      </c>
      <c r="BN5" s="28" t="s">
        <v>41</v>
      </c>
      <c r="BO5" s="26" t="s">
        <v>35</v>
      </c>
      <c r="BP5" s="30" t="s">
        <v>42</v>
      </c>
      <c r="BQ5" s="27" t="s">
        <v>36</v>
      </c>
      <c r="BR5" s="28" t="s">
        <v>37</v>
      </c>
      <c r="BS5" s="29" t="s">
        <v>38</v>
      </c>
      <c r="BT5" s="26" t="s">
        <v>35</v>
      </c>
      <c r="BU5" s="30" t="s">
        <v>42</v>
      </c>
      <c r="BV5" s="27" t="s">
        <v>36</v>
      </c>
      <c r="BW5" s="28" t="s">
        <v>37</v>
      </c>
      <c r="BX5" s="29" t="s">
        <v>38</v>
      </c>
      <c r="BY5" s="26" t="s">
        <v>35</v>
      </c>
      <c r="BZ5" s="30" t="s">
        <v>42</v>
      </c>
      <c r="CA5" s="27" t="s">
        <v>36</v>
      </c>
      <c r="CB5" s="28" t="s">
        <v>37</v>
      </c>
      <c r="CC5" s="29" t="s">
        <v>38</v>
      </c>
      <c r="CD5" s="26" t="s">
        <v>35</v>
      </c>
      <c r="CE5" s="30" t="s">
        <v>42</v>
      </c>
      <c r="CF5" s="27" t="s">
        <v>36</v>
      </c>
      <c r="CG5" s="28" t="s">
        <v>37</v>
      </c>
      <c r="CH5" s="29" t="s">
        <v>38</v>
      </c>
      <c r="CI5" s="26" t="s">
        <v>35</v>
      </c>
      <c r="CJ5" s="30" t="s">
        <v>42</v>
      </c>
      <c r="CK5" s="27" t="s">
        <v>36</v>
      </c>
      <c r="CL5" s="28" t="s">
        <v>37</v>
      </c>
      <c r="CM5" s="29" t="s">
        <v>38</v>
      </c>
      <c r="CN5" s="26" t="s">
        <v>35</v>
      </c>
      <c r="CO5" s="30" t="s">
        <v>42</v>
      </c>
      <c r="CP5" s="27" t="s">
        <v>36</v>
      </c>
      <c r="CQ5" s="28" t="s">
        <v>37</v>
      </c>
      <c r="CR5" s="29" t="s">
        <v>38</v>
      </c>
      <c r="CS5" s="26" t="s">
        <v>35</v>
      </c>
      <c r="CT5" s="30" t="s">
        <v>42</v>
      </c>
      <c r="CU5" s="27" t="s">
        <v>36</v>
      </c>
      <c r="CV5" s="28" t="s">
        <v>37</v>
      </c>
      <c r="CW5" s="29" t="s">
        <v>38</v>
      </c>
      <c r="CX5" s="26" t="s">
        <v>35</v>
      </c>
      <c r="CY5" s="30" t="s">
        <v>42</v>
      </c>
      <c r="CZ5" s="27" t="s">
        <v>36</v>
      </c>
      <c r="DA5" s="28" t="s">
        <v>37</v>
      </c>
      <c r="DB5" s="29" t="s">
        <v>38</v>
      </c>
      <c r="DC5" s="26" t="s">
        <v>35</v>
      </c>
      <c r="DD5" s="30" t="s">
        <v>42</v>
      </c>
      <c r="DE5" s="27" t="s">
        <v>36</v>
      </c>
      <c r="DF5" s="28" t="s">
        <v>37</v>
      </c>
      <c r="DG5" s="29" t="s">
        <v>38</v>
      </c>
      <c r="DH5" s="26" t="s">
        <v>35</v>
      </c>
      <c r="DI5" s="30" t="s">
        <v>42</v>
      </c>
      <c r="DJ5" s="27" t="s">
        <v>36</v>
      </c>
      <c r="DK5" s="28" t="s">
        <v>37</v>
      </c>
      <c r="DL5" s="29" t="s">
        <v>38</v>
      </c>
      <c r="DM5" s="26" t="s">
        <v>35</v>
      </c>
      <c r="DN5" s="30" t="s">
        <v>42</v>
      </c>
      <c r="DO5" s="27" t="s">
        <v>36</v>
      </c>
      <c r="DP5" s="28" t="s">
        <v>37</v>
      </c>
      <c r="DQ5" s="29" t="s">
        <v>38</v>
      </c>
      <c r="DR5" s="26" t="s">
        <v>35</v>
      </c>
      <c r="DS5" s="30" t="s">
        <v>42</v>
      </c>
      <c r="DT5" s="27" t="s">
        <v>36</v>
      </c>
      <c r="DU5" s="28" t="s">
        <v>37</v>
      </c>
      <c r="DV5" s="29" t="s">
        <v>38</v>
      </c>
      <c r="DW5" s="26" t="s">
        <v>35</v>
      </c>
      <c r="DX5" s="26" t="s">
        <v>39</v>
      </c>
      <c r="DY5" s="30" t="s">
        <v>42</v>
      </c>
      <c r="DZ5" s="30" t="s">
        <v>43</v>
      </c>
      <c r="EA5" s="27" t="s">
        <v>36</v>
      </c>
      <c r="EB5" s="27" t="s">
        <v>40</v>
      </c>
      <c r="EC5" s="28" t="s">
        <v>37</v>
      </c>
      <c r="ED5" s="28" t="s">
        <v>41</v>
      </c>
      <c r="EE5" s="26" t="s">
        <v>35</v>
      </c>
      <c r="EF5" s="27" t="s">
        <v>36</v>
      </c>
      <c r="EG5" s="28" t="s">
        <v>37</v>
      </c>
      <c r="EH5" s="29" t="s">
        <v>38</v>
      </c>
      <c r="EI5" s="26" t="s">
        <v>35</v>
      </c>
      <c r="EJ5" s="27" t="s">
        <v>36</v>
      </c>
      <c r="EK5" s="28" t="s">
        <v>37</v>
      </c>
      <c r="EL5" s="29" t="s">
        <v>38</v>
      </c>
      <c r="EM5" s="26" t="s">
        <v>35</v>
      </c>
      <c r="EN5" s="27" t="s">
        <v>36</v>
      </c>
      <c r="EO5" s="28" t="s">
        <v>37</v>
      </c>
      <c r="EP5" s="29" t="s">
        <v>38</v>
      </c>
      <c r="EQ5" s="26" t="s">
        <v>35</v>
      </c>
      <c r="ER5" s="27" t="s">
        <v>36</v>
      </c>
      <c r="ES5" s="28" t="s">
        <v>37</v>
      </c>
      <c r="ET5" s="29" t="s">
        <v>38</v>
      </c>
      <c r="EU5" s="26" t="s">
        <v>35</v>
      </c>
      <c r="EV5" s="27" t="s">
        <v>36</v>
      </c>
      <c r="EW5" s="28" t="s">
        <v>37</v>
      </c>
      <c r="EX5" s="29" t="s">
        <v>38</v>
      </c>
      <c r="EY5" s="26" t="s">
        <v>35</v>
      </c>
      <c r="EZ5" s="27" t="s">
        <v>36</v>
      </c>
      <c r="FA5" s="28" t="s">
        <v>37</v>
      </c>
      <c r="FB5" s="29" t="s">
        <v>38</v>
      </c>
      <c r="FC5" s="26" t="s">
        <v>35</v>
      </c>
      <c r="FD5" s="27" t="s">
        <v>36</v>
      </c>
      <c r="FE5" s="28" t="s">
        <v>37</v>
      </c>
      <c r="FF5" s="29" t="s">
        <v>38</v>
      </c>
      <c r="FG5" s="26" t="s">
        <v>35</v>
      </c>
      <c r="FH5" s="27" t="s">
        <v>36</v>
      </c>
      <c r="FI5" s="28" t="s">
        <v>37</v>
      </c>
      <c r="FJ5" s="29" t="s">
        <v>38</v>
      </c>
      <c r="FK5" s="26" t="s">
        <v>35</v>
      </c>
      <c r="FL5" s="27" t="s">
        <v>36</v>
      </c>
      <c r="FM5" s="28" t="s">
        <v>37</v>
      </c>
      <c r="FN5" s="29" t="s">
        <v>38</v>
      </c>
      <c r="FO5" s="26" t="s">
        <v>35</v>
      </c>
      <c r="FP5" s="27" t="s">
        <v>36</v>
      </c>
      <c r="FQ5" s="28" t="s">
        <v>37</v>
      </c>
      <c r="FR5" s="29" t="s">
        <v>38</v>
      </c>
      <c r="FS5" s="26" t="s">
        <v>35</v>
      </c>
      <c r="FT5" s="27" t="s">
        <v>36</v>
      </c>
      <c r="FU5" s="28" t="s">
        <v>37</v>
      </c>
      <c r="FV5" s="29" t="s">
        <v>38</v>
      </c>
      <c r="FW5" s="26" t="s">
        <v>35</v>
      </c>
      <c r="FX5" s="27" t="s">
        <v>36</v>
      </c>
      <c r="FY5" s="28" t="s">
        <v>37</v>
      </c>
      <c r="FZ5" s="29" t="s">
        <v>38</v>
      </c>
      <c r="GA5" s="26" t="s">
        <v>35</v>
      </c>
      <c r="GB5" s="26" t="s">
        <v>39</v>
      </c>
      <c r="GC5" s="27" t="s">
        <v>36</v>
      </c>
      <c r="GD5" s="27" t="s">
        <v>40</v>
      </c>
      <c r="GE5" s="28" t="s">
        <v>37</v>
      </c>
      <c r="GF5" s="28" t="s">
        <v>41</v>
      </c>
      <c r="GG5" s="26" t="s">
        <v>35</v>
      </c>
      <c r="GH5" s="27" t="s">
        <v>36</v>
      </c>
      <c r="GI5" s="28" t="s">
        <v>37</v>
      </c>
      <c r="GJ5" s="29" t="s">
        <v>38</v>
      </c>
      <c r="GK5" s="26" t="s">
        <v>35</v>
      </c>
      <c r="GL5" s="27" t="s">
        <v>36</v>
      </c>
      <c r="GM5" s="28" t="s">
        <v>37</v>
      </c>
      <c r="GN5" s="29" t="s">
        <v>38</v>
      </c>
      <c r="GO5" s="26" t="s">
        <v>35</v>
      </c>
      <c r="GP5" s="27" t="s">
        <v>36</v>
      </c>
      <c r="GQ5" s="28" t="s">
        <v>37</v>
      </c>
      <c r="GR5" s="29" t="s">
        <v>38</v>
      </c>
      <c r="GS5" s="26" t="s">
        <v>35</v>
      </c>
      <c r="GT5" s="27" t="s">
        <v>36</v>
      </c>
      <c r="GU5" s="28" t="s">
        <v>37</v>
      </c>
      <c r="GV5" s="29" t="s">
        <v>38</v>
      </c>
      <c r="GW5" s="26" t="s">
        <v>35</v>
      </c>
      <c r="GX5" s="27" t="s">
        <v>36</v>
      </c>
      <c r="GY5" s="28" t="s">
        <v>37</v>
      </c>
      <c r="GZ5" s="29" t="s">
        <v>38</v>
      </c>
      <c r="HA5" s="26" t="s">
        <v>35</v>
      </c>
      <c r="HB5" s="27" t="s">
        <v>36</v>
      </c>
      <c r="HC5" s="28" t="s">
        <v>37</v>
      </c>
      <c r="HD5" s="29" t="s">
        <v>38</v>
      </c>
      <c r="HE5" s="26" t="s">
        <v>35</v>
      </c>
      <c r="HF5" s="27" t="s">
        <v>36</v>
      </c>
      <c r="HG5" s="28" t="s">
        <v>37</v>
      </c>
      <c r="HH5" s="29" t="s">
        <v>38</v>
      </c>
      <c r="HI5" s="26" t="s">
        <v>35</v>
      </c>
      <c r="HJ5" s="27" t="s">
        <v>36</v>
      </c>
      <c r="HK5" s="28" t="s">
        <v>37</v>
      </c>
      <c r="HL5" s="29" t="s">
        <v>38</v>
      </c>
      <c r="HM5" s="26" t="s">
        <v>35</v>
      </c>
      <c r="HN5" s="27" t="s">
        <v>36</v>
      </c>
      <c r="HO5" s="28" t="s">
        <v>37</v>
      </c>
      <c r="HP5" s="29" t="s">
        <v>38</v>
      </c>
      <c r="HQ5" s="26" t="s">
        <v>35</v>
      </c>
      <c r="HR5" s="27" t="s">
        <v>36</v>
      </c>
      <c r="HS5" s="28" t="s">
        <v>37</v>
      </c>
      <c r="HT5" s="29" t="s">
        <v>38</v>
      </c>
      <c r="HU5" s="26" t="s">
        <v>35</v>
      </c>
      <c r="HV5" s="27" t="s">
        <v>36</v>
      </c>
      <c r="HW5" s="28" t="s">
        <v>37</v>
      </c>
      <c r="HX5" s="29" t="s">
        <v>38</v>
      </c>
      <c r="HY5" s="26" t="s">
        <v>35</v>
      </c>
      <c r="HZ5" s="27" t="s">
        <v>36</v>
      </c>
      <c r="IA5" s="28" t="s">
        <v>37</v>
      </c>
      <c r="IB5" s="29" t="s">
        <v>38</v>
      </c>
      <c r="IC5" s="26" t="s">
        <v>35</v>
      </c>
      <c r="ID5" s="26" t="s">
        <v>39</v>
      </c>
      <c r="IE5" s="27" t="s">
        <v>36</v>
      </c>
      <c r="IF5" s="27" t="s">
        <v>40</v>
      </c>
      <c r="IG5" s="28" t="s">
        <v>37</v>
      </c>
      <c r="IH5" s="28" t="s">
        <v>41</v>
      </c>
      <c r="II5" s="26" t="s">
        <v>35</v>
      </c>
      <c r="IJ5" s="27" t="s">
        <v>36</v>
      </c>
      <c r="IK5" s="28" t="s">
        <v>37</v>
      </c>
      <c r="IL5" s="29" t="s">
        <v>38</v>
      </c>
      <c r="IM5" s="26" t="s">
        <v>35</v>
      </c>
      <c r="IN5" s="27" t="s">
        <v>36</v>
      </c>
      <c r="IO5" s="28" t="s">
        <v>37</v>
      </c>
      <c r="IP5" s="29" t="s">
        <v>38</v>
      </c>
      <c r="IQ5" s="26" t="s">
        <v>35</v>
      </c>
      <c r="IR5" s="27" t="s">
        <v>36</v>
      </c>
      <c r="IS5" s="28" t="s">
        <v>37</v>
      </c>
      <c r="IT5" s="29" t="s">
        <v>38</v>
      </c>
      <c r="IU5" s="26" t="s">
        <v>35</v>
      </c>
      <c r="IV5" s="27" t="s">
        <v>36</v>
      </c>
      <c r="IW5" s="28" t="s">
        <v>37</v>
      </c>
      <c r="IX5" s="29" t="s">
        <v>38</v>
      </c>
      <c r="IY5" s="26" t="s">
        <v>35</v>
      </c>
      <c r="IZ5" s="27" t="s">
        <v>36</v>
      </c>
      <c r="JA5" s="28" t="s">
        <v>37</v>
      </c>
      <c r="JB5" s="29" t="s">
        <v>38</v>
      </c>
      <c r="JC5" s="26" t="s">
        <v>35</v>
      </c>
      <c r="JD5" s="27" t="s">
        <v>36</v>
      </c>
      <c r="JE5" s="28" t="s">
        <v>37</v>
      </c>
      <c r="JF5" s="29" t="s">
        <v>38</v>
      </c>
      <c r="JG5" s="26" t="s">
        <v>35</v>
      </c>
      <c r="JH5" s="27" t="s">
        <v>36</v>
      </c>
      <c r="JI5" s="28" t="s">
        <v>37</v>
      </c>
      <c r="JJ5" s="29" t="s">
        <v>38</v>
      </c>
      <c r="JK5" s="26" t="s">
        <v>35</v>
      </c>
      <c r="JL5" s="27" t="s">
        <v>36</v>
      </c>
      <c r="JM5" s="28" t="s">
        <v>37</v>
      </c>
      <c r="JN5" s="29" t="s">
        <v>38</v>
      </c>
      <c r="JO5" s="26" t="s">
        <v>35</v>
      </c>
      <c r="JP5" s="27" t="s">
        <v>36</v>
      </c>
      <c r="JQ5" s="28" t="s">
        <v>37</v>
      </c>
      <c r="JR5" s="29" t="s">
        <v>38</v>
      </c>
      <c r="JS5" s="26" t="s">
        <v>35</v>
      </c>
      <c r="JT5" s="27" t="s">
        <v>36</v>
      </c>
      <c r="JU5" s="28" t="s">
        <v>37</v>
      </c>
      <c r="JV5" s="29" t="s">
        <v>38</v>
      </c>
      <c r="JW5" s="26" t="s">
        <v>35</v>
      </c>
      <c r="JX5" s="27" t="s">
        <v>36</v>
      </c>
      <c r="JY5" s="28" t="s">
        <v>37</v>
      </c>
      <c r="JZ5" s="29" t="s">
        <v>38</v>
      </c>
      <c r="KA5" s="26" t="s">
        <v>35</v>
      </c>
      <c r="KB5" s="27" t="s">
        <v>36</v>
      </c>
      <c r="KC5" s="28" t="s">
        <v>37</v>
      </c>
      <c r="KD5" s="29" t="s">
        <v>38</v>
      </c>
      <c r="KE5" s="26" t="s">
        <v>35</v>
      </c>
      <c r="KF5" s="26" t="s">
        <v>39</v>
      </c>
      <c r="KG5" s="27" t="s">
        <v>36</v>
      </c>
      <c r="KH5" s="27" t="s">
        <v>40</v>
      </c>
      <c r="KI5" s="28" t="s">
        <v>37</v>
      </c>
      <c r="KJ5" s="31" t="s">
        <v>41</v>
      </c>
      <c r="KK5" s="12"/>
      <c r="KL5" s="12"/>
      <c r="KM5" s="12"/>
      <c r="KN5" s="32" t="s">
        <v>44</v>
      </c>
      <c r="KO5" s="32" t="s">
        <v>45</v>
      </c>
    </row>
    <row r="6" spans="1:301" ht="75" customHeight="1" outlineLevel="1">
      <c r="A6" s="274" t="s">
        <v>268</v>
      </c>
      <c r="B6" s="277" t="s">
        <v>46</v>
      </c>
      <c r="C6" s="257" t="s">
        <v>47</v>
      </c>
      <c r="D6" s="281" t="s">
        <v>48</v>
      </c>
      <c r="E6" s="15">
        <v>1</v>
      </c>
      <c r="F6" s="15">
        <v>1</v>
      </c>
      <c r="G6" s="33">
        <v>9522010010</v>
      </c>
      <c r="H6" s="34" t="s">
        <v>49</v>
      </c>
      <c r="I6" s="35">
        <f>89.6/1.2</f>
        <v>74.666666666666671</v>
      </c>
      <c r="J6" s="35">
        <f>89.6/1.2</f>
        <v>74.666666666666671</v>
      </c>
      <c r="K6" s="35"/>
      <c r="L6" s="35"/>
      <c r="M6" s="36">
        <v>102</v>
      </c>
      <c r="N6" s="37">
        <v>102</v>
      </c>
      <c r="O6" s="38">
        <v>0</v>
      </c>
      <c r="P6" s="37"/>
      <c r="Q6" s="36">
        <v>50</v>
      </c>
      <c r="R6" s="37">
        <v>32</v>
      </c>
      <c r="S6" s="38">
        <v>32</v>
      </c>
      <c r="T6" s="284" t="s">
        <v>50</v>
      </c>
      <c r="U6" s="36">
        <v>0</v>
      </c>
      <c r="V6" s="37">
        <v>50</v>
      </c>
      <c r="W6" s="38">
        <v>50</v>
      </c>
      <c r="X6" s="284" t="s">
        <v>50</v>
      </c>
      <c r="Y6" s="36">
        <v>40</v>
      </c>
      <c r="Z6" s="37">
        <v>50</v>
      </c>
      <c r="AA6" s="38">
        <v>50</v>
      </c>
      <c r="AB6" s="284" t="s">
        <v>50</v>
      </c>
      <c r="AC6" s="36">
        <v>40</v>
      </c>
      <c r="AD6" s="37">
        <v>40</v>
      </c>
      <c r="AE6" s="38">
        <v>0</v>
      </c>
      <c r="AF6" s="37"/>
      <c r="AG6" s="36">
        <v>40</v>
      </c>
      <c r="AH6" s="39">
        <v>25</v>
      </c>
      <c r="AI6" s="38">
        <v>25</v>
      </c>
      <c r="AJ6" s="245" t="s">
        <v>51</v>
      </c>
      <c r="AK6" s="36">
        <v>40</v>
      </c>
      <c r="AL6" s="37">
        <v>25</v>
      </c>
      <c r="AM6" s="38">
        <v>25</v>
      </c>
      <c r="AN6" s="245" t="s">
        <v>51</v>
      </c>
      <c r="AO6" s="36">
        <v>40</v>
      </c>
      <c r="AP6" s="37">
        <v>0</v>
      </c>
      <c r="AQ6" s="38">
        <v>0</v>
      </c>
      <c r="AR6" s="245" t="s">
        <v>51</v>
      </c>
      <c r="AS6" s="36">
        <v>40</v>
      </c>
      <c r="AT6" s="37">
        <v>0</v>
      </c>
      <c r="AU6" s="38">
        <v>0</v>
      </c>
      <c r="AV6" s="245" t="s">
        <v>52</v>
      </c>
      <c r="AW6" s="36">
        <v>40</v>
      </c>
      <c r="AX6" s="37">
        <v>0</v>
      </c>
      <c r="AY6" s="38">
        <v>0</v>
      </c>
      <c r="AZ6" s="245" t="s">
        <v>52</v>
      </c>
      <c r="BA6" s="36">
        <v>40</v>
      </c>
      <c r="BB6" s="37">
        <v>0</v>
      </c>
      <c r="BC6" s="38">
        <v>0</v>
      </c>
      <c r="BD6" s="245" t="s">
        <v>52</v>
      </c>
      <c r="BE6" s="36">
        <v>40</v>
      </c>
      <c r="BF6" s="37">
        <v>0</v>
      </c>
      <c r="BG6" s="38">
        <v>0</v>
      </c>
      <c r="BH6" s="245" t="s">
        <v>52</v>
      </c>
      <c r="BI6" s="41">
        <f t="shared" ref="BI6:BI16" si="0">SUMPRODUCT(--(MOD(COLUMN($M6:$BH6),4)=MOD(COLUMN($M6),4)),$M6:$BH6)</f>
        <v>512</v>
      </c>
      <c r="BJ6" s="42">
        <f t="shared" ref="BJ6:BJ16" si="1">BI6*$I6</f>
        <v>38229.333333333336</v>
      </c>
      <c r="BK6" s="43">
        <f t="shared" ref="BK6:BK16" si="2">SUMPRODUCT(--(MOD(COLUMN($M6:$BH6),4)=MOD(COLUMN($M6)+1,4)),$M6:$BH6)</f>
        <v>324</v>
      </c>
      <c r="BL6" s="44">
        <f t="shared" ref="BL6:BL16" si="3">BK6*$I6</f>
        <v>24192</v>
      </c>
      <c r="BM6" s="45">
        <f t="shared" ref="BM6:BM16" si="4">SUMPRODUCT(--(MOD(COLUMN($M6:$BH6),4)=MOD(COLUMN($M6)+2,4)),$M6:$BH6)</f>
        <v>182</v>
      </c>
      <c r="BN6" s="46">
        <f t="shared" ref="BN6:BN16" si="5">BM6*$I6</f>
        <v>13589.333333333334</v>
      </c>
      <c r="BO6" s="36">
        <f t="shared" ref="BO6:BQ16" si="6">$KN6*0</f>
        <v>0</v>
      </c>
      <c r="BP6" s="47">
        <f t="shared" si="6"/>
        <v>0</v>
      </c>
      <c r="BQ6" s="37">
        <f t="shared" si="6"/>
        <v>0</v>
      </c>
      <c r="BR6" s="38">
        <v>0</v>
      </c>
      <c r="BS6" s="37"/>
      <c r="BT6" s="36">
        <f t="shared" ref="BT6:BT16" si="7">$KN6*5</f>
        <v>5</v>
      </c>
      <c r="BU6" s="47">
        <f t="shared" ref="BU6:BV16" si="8">$KN6*0</f>
        <v>0</v>
      </c>
      <c r="BV6" s="37">
        <f t="shared" si="8"/>
        <v>0</v>
      </c>
      <c r="BW6" s="38">
        <v>0</v>
      </c>
      <c r="BX6" s="37"/>
      <c r="BY6" s="36">
        <f t="shared" ref="BY6:BZ16" si="9">$KN6*15</f>
        <v>15</v>
      </c>
      <c r="BZ6" s="47">
        <f t="shared" si="9"/>
        <v>15</v>
      </c>
      <c r="CA6" s="37">
        <f t="shared" ref="CA6:CA16" si="10">$KN6*0</f>
        <v>0</v>
      </c>
      <c r="CB6" s="38">
        <v>0</v>
      </c>
      <c r="CC6" s="37"/>
      <c r="CD6" s="36">
        <f t="shared" ref="CD6:CE16" si="11">$KN6*15</f>
        <v>15</v>
      </c>
      <c r="CE6" s="47">
        <f t="shared" si="11"/>
        <v>15</v>
      </c>
      <c r="CF6" s="37">
        <f t="shared" ref="CF6:CF16" si="12">$KN6*0</f>
        <v>0</v>
      </c>
      <c r="CG6" s="38">
        <v>0</v>
      </c>
      <c r="CH6" s="37"/>
      <c r="CI6" s="36">
        <f t="shared" ref="CI6:CJ16" si="13">$KN6*15</f>
        <v>15</v>
      </c>
      <c r="CJ6" s="47">
        <f t="shared" si="13"/>
        <v>15</v>
      </c>
      <c r="CK6" s="37">
        <f t="shared" ref="CK6:CK16" si="14">$KN6*0</f>
        <v>0</v>
      </c>
      <c r="CL6" s="38">
        <v>0</v>
      </c>
      <c r="CM6" s="37"/>
      <c r="CN6" s="36">
        <f t="shared" ref="CN6:CO16" si="15">$KN6*15</f>
        <v>15</v>
      </c>
      <c r="CO6" s="47">
        <f t="shared" si="15"/>
        <v>15</v>
      </c>
      <c r="CP6" s="37">
        <f t="shared" ref="CP6:CP16" si="16">$KN6*0</f>
        <v>0</v>
      </c>
      <c r="CQ6" s="38">
        <v>0</v>
      </c>
      <c r="CR6" s="37"/>
      <c r="CS6" s="36">
        <f t="shared" ref="CS6:CT16" si="17">$KN6*15</f>
        <v>15</v>
      </c>
      <c r="CT6" s="47">
        <f t="shared" si="17"/>
        <v>15</v>
      </c>
      <c r="CU6" s="37">
        <f t="shared" ref="CU6:CU16" si="18">$KN6*0</f>
        <v>0</v>
      </c>
      <c r="CV6" s="38">
        <v>0</v>
      </c>
      <c r="CW6" s="37"/>
      <c r="CX6" s="36">
        <f t="shared" ref="CX6:CY16" si="19">$KN6*15</f>
        <v>15</v>
      </c>
      <c r="CY6" s="47">
        <f t="shared" si="19"/>
        <v>15</v>
      </c>
      <c r="CZ6" s="39">
        <f t="shared" ref="CZ6:CZ16" si="20">$KN6*0</f>
        <v>0</v>
      </c>
      <c r="DA6" s="38">
        <v>0</v>
      </c>
      <c r="DB6" s="37"/>
      <c r="DC6" s="36">
        <f t="shared" ref="DC6:DD16" si="21">$KN6*15</f>
        <v>15</v>
      </c>
      <c r="DD6" s="47">
        <f t="shared" si="21"/>
        <v>15</v>
      </c>
      <c r="DE6" s="39">
        <f t="shared" ref="DE6:DE16" si="22">$KN6*0</f>
        <v>0</v>
      </c>
      <c r="DF6" s="38">
        <v>0</v>
      </c>
      <c r="DG6" s="37"/>
      <c r="DH6" s="36">
        <f t="shared" ref="DH6:DI16" si="23">$KN6*15</f>
        <v>15</v>
      </c>
      <c r="DI6" s="47">
        <f t="shared" si="23"/>
        <v>15</v>
      </c>
      <c r="DJ6" s="37">
        <f t="shared" ref="DJ6:DJ16" si="24">$KN6*0</f>
        <v>0</v>
      </c>
      <c r="DK6" s="38">
        <v>0</v>
      </c>
      <c r="DL6" s="37"/>
      <c r="DM6" s="36">
        <f t="shared" ref="DM6:DM16" si="25">$KN6*15</f>
        <v>15</v>
      </c>
      <c r="DN6" s="47">
        <v>15</v>
      </c>
      <c r="DO6" s="37">
        <f t="shared" ref="DO6:DO16" si="26">$KN6*0</f>
        <v>0</v>
      </c>
      <c r="DP6" s="38">
        <v>0</v>
      </c>
      <c r="DQ6" s="37"/>
      <c r="DR6" s="36">
        <v>15</v>
      </c>
      <c r="DS6" s="47">
        <v>15</v>
      </c>
      <c r="DT6" s="37">
        <v>0</v>
      </c>
      <c r="DU6" s="38">
        <v>0</v>
      </c>
      <c r="DV6" s="37"/>
      <c r="DW6" s="41" cm="1">
        <f t="array" ref="DW6">SUMPRODUCT(--(MOD(COLUMN($BO6:$DV6),5)=MOD(COLUMN($BO6),5)),$BO6:$DV6)</f>
        <v>155</v>
      </c>
      <c r="DX6" s="42">
        <f t="shared" ref="DX6:DX16" si="27">DW6*$J6</f>
        <v>11573.333333333334</v>
      </c>
      <c r="DY6" s="48" cm="1">
        <f t="array" ref="DY6">SUMPRODUCT(--(MOD(COLUMN($BO6:$DV6),5)=MOD(COLUMN($BP6),5)),$BO6:$DV6)</f>
        <v>150</v>
      </c>
      <c r="DZ6" s="49">
        <f t="shared" ref="DZ6:DZ16" si="28">DY6*$J6</f>
        <v>11200</v>
      </c>
      <c r="EA6" s="43" cm="1">
        <f t="array" ref="EA6">SUMPRODUCT(--(MOD(COLUMN($BO6:$DV6),5)=MOD(COLUMN($BQ6),5)),$BO6:$DV6)</f>
        <v>0</v>
      </c>
      <c r="EB6" s="44">
        <f t="shared" ref="EB6:EB16" si="29">EA6*$J6</f>
        <v>0</v>
      </c>
      <c r="EC6" s="45" cm="1">
        <f t="array" ref="EC6">SUMPRODUCT(--(MOD(COLUMN($BO6:$DV6),5)=MOD(COLUMN($BR6),5)),$BO6:$DV6)</f>
        <v>0</v>
      </c>
      <c r="ED6" s="46">
        <f t="shared" ref="ED6:ED16" si="30">EC6*$J6</f>
        <v>0</v>
      </c>
      <c r="EE6" s="36">
        <f>$KN6*8</f>
        <v>8</v>
      </c>
      <c r="EF6" s="37">
        <v>8</v>
      </c>
      <c r="EG6" s="38">
        <v>0</v>
      </c>
      <c r="EH6" s="37"/>
      <c r="EI6" s="36">
        <f t="shared" ref="EI6:EI16" si="31">$KN6*9</f>
        <v>9</v>
      </c>
      <c r="EJ6" s="37">
        <v>50</v>
      </c>
      <c r="EK6" s="38">
        <v>0</v>
      </c>
      <c r="EL6" s="37"/>
      <c r="EM6" s="36">
        <f t="shared" ref="EM6:EM16" si="32">$KN6*9</f>
        <v>9</v>
      </c>
      <c r="EN6" s="37">
        <v>0</v>
      </c>
      <c r="EO6" s="38"/>
      <c r="EP6" s="37"/>
      <c r="EQ6" s="36">
        <f t="shared" ref="EQ6:EQ16" si="33">$KN6*15</f>
        <v>15</v>
      </c>
      <c r="ER6" s="37">
        <v>1</v>
      </c>
      <c r="ES6" s="38"/>
      <c r="ET6" s="37"/>
      <c r="EU6" s="36">
        <f t="shared" ref="EU6:EU16" si="34">$KN6*15</f>
        <v>15</v>
      </c>
      <c r="EV6" s="37">
        <v>0</v>
      </c>
      <c r="EW6" s="38"/>
      <c r="EX6" s="37"/>
      <c r="EY6" s="36">
        <f t="shared" ref="EY6:EY16" si="35">$KN6*15</f>
        <v>15</v>
      </c>
      <c r="EZ6" s="37">
        <v>45</v>
      </c>
      <c r="FA6" s="38"/>
      <c r="FB6" s="37"/>
      <c r="FC6" s="36">
        <f t="shared" ref="FC6:FC16" si="36">$KN6*15</f>
        <v>15</v>
      </c>
      <c r="FD6" s="37">
        <v>15</v>
      </c>
      <c r="FE6" s="38"/>
      <c r="FF6" s="37"/>
      <c r="FG6" s="36">
        <f t="shared" ref="FG6:FG16" si="37">$KN6*15</f>
        <v>15</v>
      </c>
      <c r="FH6" s="37">
        <v>15</v>
      </c>
      <c r="FI6" s="38"/>
      <c r="FJ6" s="37"/>
      <c r="FK6" s="36">
        <f t="shared" ref="FK6:FK16" si="38">$KN6*15</f>
        <v>15</v>
      </c>
      <c r="FL6" s="37">
        <v>15</v>
      </c>
      <c r="FM6" s="38"/>
      <c r="FN6" s="37"/>
      <c r="FO6" s="36">
        <f t="shared" ref="FO6:FO16" si="39">$KN6*15</f>
        <v>15</v>
      </c>
      <c r="FP6" s="37">
        <v>15</v>
      </c>
      <c r="FQ6" s="38"/>
      <c r="FR6" s="37"/>
      <c r="FS6" s="36">
        <f t="shared" ref="FS6:FS16" si="40">$KN6*14</f>
        <v>14</v>
      </c>
      <c r="FT6" s="37">
        <v>14</v>
      </c>
      <c r="FU6" s="38"/>
      <c r="FV6" s="37"/>
      <c r="FW6" s="36">
        <f t="shared" ref="FW6:FW16" si="41">$KN6*10</f>
        <v>10</v>
      </c>
      <c r="FX6" s="37">
        <v>10</v>
      </c>
      <c r="FY6" s="38"/>
      <c r="FZ6" s="37"/>
      <c r="GA6" s="41">
        <f t="shared" ref="GA6:GA16" si="42">SUMPRODUCT(--(MOD(COLUMN($EE6:$FZ6),4)=MOD(COLUMN($EE6),4)),$EE6:$FZ6)</f>
        <v>155</v>
      </c>
      <c r="GB6" s="42">
        <f t="shared" ref="GB6:GB16" si="43">GA6*$J6</f>
        <v>11573.333333333334</v>
      </c>
      <c r="GC6" s="43">
        <f t="shared" ref="GC6:GC16" si="44">SUMPRODUCT(--(MOD(COLUMN($EE6:$FZ6),4)=MOD(COLUMN($EF6),4)),$EE6:$FZ6)</f>
        <v>188</v>
      </c>
      <c r="GD6" s="44">
        <f t="shared" ref="GD6:GD16" si="45">GC6*$J6</f>
        <v>14037.333333333334</v>
      </c>
      <c r="GE6" s="45">
        <f t="shared" ref="GE6:GE16" si="46">SUMPRODUCT(--(MOD(COLUMN($EE6:$FZ6),4)=MOD(COLUMN($EG6),4)),$EE6:$FZ6)</f>
        <v>0</v>
      </c>
      <c r="GF6" s="46">
        <f t="shared" ref="GF6:GF16" si="47">GE6*$J6</f>
        <v>0</v>
      </c>
      <c r="GG6" s="36">
        <f t="shared" ref="GG6:GG16" si="48">$KN6*10</f>
        <v>10</v>
      </c>
      <c r="GH6" s="37"/>
      <c r="GI6" s="38"/>
      <c r="GJ6" s="37"/>
      <c r="GK6" s="36">
        <f t="shared" ref="GK6:GK16" si="49">$KN6*10</f>
        <v>10</v>
      </c>
      <c r="GL6" s="37"/>
      <c r="GM6" s="38"/>
      <c r="GN6" s="37"/>
      <c r="GO6" s="36">
        <f t="shared" ref="GO6:GO16" si="50">$KN6*15</f>
        <v>15</v>
      </c>
      <c r="GP6" s="37"/>
      <c r="GQ6" s="38"/>
      <c r="GR6" s="37"/>
      <c r="GS6" s="36">
        <f t="shared" ref="GS6:GS16" si="51">$KN6*20</f>
        <v>20</v>
      </c>
      <c r="GT6" s="37"/>
      <c r="GU6" s="38"/>
      <c r="GV6" s="37"/>
      <c r="GW6" s="36">
        <f t="shared" ref="GW6:GW16" si="52">$KN6*20</f>
        <v>20</v>
      </c>
      <c r="GX6" s="37"/>
      <c r="GY6" s="38"/>
      <c r="GZ6" s="37"/>
      <c r="HA6" s="36">
        <f t="shared" ref="HA6:HA16" si="53">$KN6*20</f>
        <v>20</v>
      </c>
      <c r="HB6" s="37"/>
      <c r="HC6" s="38"/>
      <c r="HD6" s="37"/>
      <c r="HE6" s="36">
        <f t="shared" ref="HE6:HE16" si="54">$KN6*20</f>
        <v>20</v>
      </c>
      <c r="HF6" s="37"/>
      <c r="HG6" s="38"/>
      <c r="HH6" s="37"/>
      <c r="HI6" s="36">
        <f t="shared" ref="HI6:HI16" si="55">$KN6*20</f>
        <v>20</v>
      </c>
      <c r="HJ6" s="37"/>
      <c r="HK6" s="38"/>
      <c r="HL6" s="37"/>
      <c r="HM6" s="36">
        <f t="shared" ref="HM6:HM16" si="56">$KN6*20</f>
        <v>20</v>
      </c>
      <c r="HN6" s="37"/>
      <c r="HO6" s="38"/>
      <c r="HP6" s="37"/>
      <c r="HQ6" s="36">
        <f t="shared" ref="HQ6:HQ16" si="57">$KN6*20</f>
        <v>20</v>
      </c>
      <c r="HR6" s="37"/>
      <c r="HS6" s="38"/>
      <c r="HT6" s="37"/>
      <c r="HU6" s="36">
        <f t="shared" ref="HU6:HU16" si="58">$KN6*20</f>
        <v>20</v>
      </c>
      <c r="HV6" s="37"/>
      <c r="HW6" s="38"/>
      <c r="HX6" s="37"/>
      <c r="HY6" s="36">
        <v>20</v>
      </c>
      <c r="HZ6" s="37"/>
      <c r="IA6" s="38"/>
      <c r="IB6" s="37"/>
      <c r="IC6" s="41" cm="1">
        <f t="array" ref="IC6">SUMPRODUCT(--(MOD(COLUMN($GG6:$IB6),4)=MOD(COLUMN($GG6),4)),$GG6:$IB6)</f>
        <v>215</v>
      </c>
      <c r="ID6" s="42">
        <f t="shared" ref="ID6:ID16" si="59">IC6*$J6</f>
        <v>16053.333333333334</v>
      </c>
      <c r="IE6" s="43" cm="1">
        <f t="array" ref="IE6">SUMPRODUCT(--(MOD(COLUMN($GG6:$IB6),4)=MOD(COLUMN($GH6),4)),$GG6:$IB6)</f>
        <v>0</v>
      </c>
      <c r="IF6" s="44">
        <f t="shared" ref="IF6:IF16" si="60">IE6*$J6</f>
        <v>0</v>
      </c>
      <c r="IG6" s="45" cm="1">
        <f t="array" ref="IG6">SUMPRODUCT(--(MOD(COLUMN($GG6:$IB6),4)=MOD(COLUMN($GI6),4)),$GG6:$IB6)</f>
        <v>0</v>
      </c>
      <c r="IH6" s="46">
        <f t="shared" ref="IH6:IH16" si="61">IG6*$J6</f>
        <v>0</v>
      </c>
      <c r="II6" s="36">
        <f t="shared" ref="II6:II16" si="62">$KN6*15</f>
        <v>15</v>
      </c>
      <c r="IJ6" s="37"/>
      <c r="IK6" s="38"/>
      <c r="IL6" s="37"/>
      <c r="IM6" s="36">
        <f t="shared" ref="IM6:IM16" si="63">$KN6*15</f>
        <v>15</v>
      </c>
      <c r="IN6" s="37"/>
      <c r="IO6" s="38"/>
      <c r="IP6" s="37"/>
      <c r="IQ6" s="36">
        <f t="shared" ref="IQ6:IQ16" si="64">$KN6*20</f>
        <v>20</v>
      </c>
      <c r="IR6" s="37"/>
      <c r="IS6" s="38"/>
      <c r="IT6" s="37"/>
      <c r="IU6" s="36">
        <f t="shared" ref="IU6:IU16" si="65">$KN6*25</f>
        <v>25</v>
      </c>
      <c r="IV6" s="37"/>
      <c r="IW6" s="38"/>
      <c r="IX6" s="37"/>
      <c r="IY6" s="36">
        <f t="shared" ref="IY6:IY16" si="66">$KN6*25</f>
        <v>25</v>
      </c>
      <c r="IZ6" s="37"/>
      <c r="JA6" s="38"/>
      <c r="JB6" s="37"/>
      <c r="JC6" s="36">
        <f t="shared" ref="JC6:JC16" si="67">$KN6*25</f>
        <v>25</v>
      </c>
      <c r="JD6" s="37"/>
      <c r="JE6" s="38"/>
      <c r="JF6" s="37"/>
      <c r="JG6" s="36">
        <f t="shared" ref="JG6:JG16" si="68">$KN6*30</f>
        <v>30</v>
      </c>
      <c r="JH6" s="37"/>
      <c r="JI6" s="38"/>
      <c r="JJ6" s="37"/>
      <c r="JK6" s="36">
        <f t="shared" ref="JK6:JK16" si="69">$KN6*30</f>
        <v>30</v>
      </c>
      <c r="JL6" s="37"/>
      <c r="JM6" s="38"/>
      <c r="JN6" s="37"/>
      <c r="JO6" s="36">
        <f t="shared" ref="JO6:JO16" si="70">$KN6*30</f>
        <v>30</v>
      </c>
      <c r="JP6" s="37"/>
      <c r="JQ6" s="38"/>
      <c r="JR6" s="37"/>
      <c r="JS6" s="36">
        <f t="shared" ref="JS6:JS16" si="71">$KN6*30</f>
        <v>30</v>
      </c>
      <c r="JT6" s="37"/>
      <c r="JU6" s="38"/>
      <c r="JV6" s="37"/>
      <c r="JW6" s="36">
        <f t="shared" ref="JW6:JW16" si="72">$KN6*30</f>
        <v>30</v>
      </c>
      <c r="JX6" s="37"/>
      <c r="JY6" s="38"/>
      <c r="JZ6" s="37"/>
      <c r="KA6" s="36">
        <v>30</v>
      </c>
      <c r="KB6" s="37"/>
      <c r="KC6" s="38"/>
      <c r="KD6" s="37"/>
      <c r="KE6" s="41" cm="1">
        <f t="array" ref="KE6">SUMPRODUCT(--(MOD(COLUMN($II6:$KD6),4)=MOD(COLUMN($II6),4)),$II6:$KD6)</f>
        <v>305</v>
      </c>
      <c r="KF6" s="42">
        <f t="shared" ref="KF6:KF16" si="73">KE6*$J6</f>
        <v>22773.333333333336</v>
      </c>
      <c r="KG6" s="43" cm="1">
        <f t="array" ref="KG6">SUMPRODUCT(--(MOD(COLUMN($II6:$KD6),4)=MOD(COLUMN($IJ6),4)),$II6:$KD6)</f>
        <v>0</v>
      </c>
      <c r="KH6" s="44">
        <f t="shared" ref="KH6:KH16" si="74">KG6*$J6</f>
        <v>0</v>
      </c>
      <c r="KI6" s="45" cm="1">
        <f t="array" ref="KI6">SUMPRODUCT(--(MOD(COLUMN($II6:$KD6),4)=MOD(COLUMN($IK6),4)),$II6:$KD6)</f>
        <v>0</v>
      </c>
      <c r="KJ6" s="50">
        <f t="shared" ref="KJ6:KJ16" si="75">KI6*$J6</f>
        <v>0</v>
      </c>
      <c r="KK6" s="12"/>
      <c r="KL6" s="12"/>
      <c r="KM6" s="12"/>
      <c r="KN6" s="51">
        <v>1</v>
      </c>
      <c r="KO6" s="285" t="s">
        <v>53</v>
      </c>
    </row>
    <row r="7" spans="1:301" ht="43.2" outlineLevel="1">
      <c r="A7" s="275"/>
      <c r="B7" s="278"/>
      <c r="C7" s="280"/>
      <c r="D7" s="282"/>
      <c r="E7" s="15">
        <v>2</v>
      </c>
      <c r="F7" s="15">
        <v>1</v>
      </c>
      <c r="G7" s="33">
        <v>9522010020</v>
      </c>
      <c r="H7" s="34" t="s">
        <v>54</v>
      </c>
      <c r="I7" s="35">
        <f>89.6/1.2</f>
        <v>74.666666666666671</v>
      </c>
      <c r="J7" s="35">
        <f>89.6/1.2</f>
        <v>74.666666666666671</v>
      </c>
      <c r="K7" s="35"/>
      <c r="L7" s="35"/>
      <c r="M7" s="36">
        <v>102</v>
      </c>
      <c r="N7" s="37">
        <v>102</v>
      </c>
      <c r="O7" s="38">
        <v>0</v>
      </c>
      <c r="P7" s="37"/>
      <c r="Q7" s="36">
        <v>50</v>
      </c>
      <c r="R7" s="37">
        <v>32</v>
      </c>
      <c r="S7" s="38">
        <v>32</v>
      </c>
      <c r="T7" s="284"/>
      <c r="U7" s="36">
        <v>0</v>
      </c>
      <c r="V7" s="37">
        <v>50</v>
      </c>
      <c r="W7" s="38">
        <v>50</v>
      </c>
      <c r="X7" s="284"/>
      <c r="Y7" s="36">
        <v>40</v>
      </c>
      <c r="Z7" s="37">
        <v>50</v>
      </c>
      <c r="AA7" s="38">
        <v>50</v>
      </c>
      <c r="AB7" s="284"/>
      <c r="AC7" s="36">
        <v>40</v>
      </c>
      <c r="AD7" s="37">
        <v>40</v>
      </c>
      <c r="AE7" s="38">
        <v>0</v>
      </c>
      <c r="AF7" s="37"/>
      <c r="AG7" s="36">
        <v>40</v>
      </c>
      <c r="AH7" s="39">
        <v>25</v>
      </c>
      <c r="AI7" s="52">
        <v>25</v>
      </c>
      <c r="AJ7" s="246"/>
      <c r="AK7" s="36">
        <v>40</v>
      </c>
      <c r="AL7" s="37">
        <v>25</v>
      </c>
      <c r="AM7" s="52">
        <v>25</v>
      </c>
      <c r="AN7" s="246"/>
      <c r="AO7" s="36">
        <v>40</v>
      </c>
      <c r="AP7" s="37">
        <v>0</v>
      </c>
      <c r="AQ7" s="38">
        <v>0</v>
      </c>
      <c r="AR7" s="246"/>
      <c r="AS7" s="36">
        <v>40</v>
      </c>
      <c r="AT7" s="37">
        <v>0</v>
      </c>
      <c r="AU7" s="38">
        <v>0</v>
      </c>
      <c r="AV7" s="246"/>
      <c r="AW7" s="36">
        <v>40</v>
      </c>
      <c r="AX7" s="37">
        <v>0</v>
      </c>
      <c r="AY7" s="38">
        <v>0</v>
      </c>
      <c r="AZ7" s="246"/>
      <c r="BA7" s="36">
        <v>40</v>
      </c>
      <c r="BB7" s="37">
        <v>0</v>
      </c>
      <c r="BC7" s="52">
        <v>0</v>
      </c>
      <c r="BD7" s="246"/>
      <c r="BE7" s="36">
        <v>40</v>
      </c>
      <c r="BF7" s="37">
        <f t="shared" ref="BF7:BF16" si="76">$KN7*0</f>
        <v>0</v>
      </c>
      <c r="BG7" s="38">
        <v>0</v>
      </c>
      <c r="BH7" s="246"/>
      <c r="BI7" s="41">
        <f t="shared" si="0"/>
        <v>512</v>
      </c>
      <c r="BJ7" s="42">
        <f t="shared" si="1"/>
        <v>38229.333333333336</v>
      </c>
      <c r="BK7" s="43">
        <f t="shared" si="2"/>
        <v>324</v>
      </c>
      <c r="BL7" s="44">
        <f t="shared" si="3"/>
        <v>24192</v>
      </c>
      <c r="BM7" s="45">
        <f t="shared" si="4"/>
        <v>182</v>
      </c>
      <c r="BN7" s="46">
        <f t="shared" si="5"/>
        <v>13589.333333333334</v>
      </c>
      <c r="BO7" s="36">
        <f t="shared" si="6"/>
        <v>0</v>
      </c>
      <c r="BP7" s="47">
        <f t="shared" si="6"/>
        <v>0</v>
      </c>
      <c r="BQ7" s="37">
        <f t="shared" si="6"/>
        <v>0</v>
      </c>
      <c r="BR7" s="52">
        <v>0</v>
      </c>
      <c r="BS7" s="37"/>
      <c r="BT7" s="36">
        <f t="shared" si="7"/>
        <v>5</v>
      </c>
      <c r="BU7" s="47">
        <f t="shared" si="8"/>
        <v>0</v>
      </c>
      <c r="BV7" s="37">
        <f t="shared" si="8"/>
        <v>0</v>
      </c>
      <c r="BW7" s="38">
        <v>0</v>
      </c>
      <c r="BX7" s="37"/>
      <c r="BY7" s="36">
        <f t="shared" si="9"/>
        <v>15</v>
      </c>
      <c r="BZ7" s="47">
        <f t="shared" si="9"/>
        <v>15</v>
      </c>
      <c r="CA7" s="37">
        <f t="shared" si="10"/>
        <v>0</v>
      </c>
      <c r="CB7" s="38">
        <v>0</v>
      </c>
      <c r="CC7" s="37"/>
      <c r="CD7" s="36">
        <f t="shared" si="11"/>
        <v>15</v>
      </c>
      <c r="CE7" s="47">
        <f t="shared" si="11"/>
        <v>15</v>
      </c>
      <c r="CF7" s="37">
        <f t="shared" si="12"/>
        <v>0</v>
      </c>
      <c r="CG7" s="38">
        <v>0</v>
      </c>
      <c r="CH7" s="37"/>
      <c r="CI7" s="36">
        <f t="shared" si="13"/>
        <v>15</v>
      </c>
      <c r="CJ7" s="47">
        <f t="shared" si="13"/>
        <v>15</v>
      </c>
      <c r="CK7" s="37">
        <f t="shared" si="14"/>
        <v>0</v>
      </c>
      <c r="CL7" s="38">
        <v>0</v>
      </c>
      <c r="CM7" s="37"/>
      <c r="CN7" s="36">
        <f t="shared" si="15"/>
        <v>15</v>
      </c>
      <c r="CO7" s="47">
        <f t="shared" si="15"/>
        <v>15</v>
      </c>
      <c r="CP7" s="37">
        <f t="shared" si="16"/>
        <v>0</v>
      </c>
      <c r="CQ7" s="38">
        <v>0</v>
      </c>
      <c r="CR7" s="37"/>
      <c r="CS7" s="36">
        <f t="shared" si="17"/>
        <v>15</v>
      </c>
      <c r="CT7" s="47">
        <f t="shared" si="17"/>
        <v>15</v>
      </c>
      <c r="CU7" s="37">
        <f t="shared" si="18"/>
        <v>0</v>
      </c>
      <c r="CV7" s="38">
        <v>0</v>
      </c>
      <c r="CW7" s="37"/>
      <c r="CX7" s="36">
        <f t="shared" si="19"/>
        <v>15</v>
      </c>
      <c r="CY7" s="47">
        <f t="shared" si="19"/>
        <v>15</v>
      </c>
      <c r="CZ7" s="39">
        <f t="shared" si="20"/>
        <v>0</v>
      </c>
      <c r="DA7" s="38">
        <v>0</v>
      </c>
      <c r="DB7" s="37"/>
      <c r="DC7" s="36">
        <f t="shared" si="21"/>
        <v>15</v>
      </c>
      <c r="DD7" s="47">
        <f t="shared" si="21"/>
        <v>15</v>
      </c>
      <c r="DE7" s="39">
        <f t="shared" si="22"/>
        <v>0</v>
      </c>
      <c r="DF7" s="38">
        <v>0</v>
      </c>
      <c r="DG7" s="37"/>
      <c r="DH7" s="36">
        <f t="shared" si="23"/>
        <v>15</v>
      </c>
      <c r="DI7" s="47">
        <f t="shared" si="23"/>
        <v>15</v>
      </c>
      <c r="DJ7" s="37">
        <f t="shared" si="24"/>
        <v>0</v>
      </c>
      <c r="DK7" s="52">
        <v>0</v>
      </c>
      <c r="DL7" s="37"/>
      <c r="DM7" s="36">
        <f t="shared" si="25"/>
        <v>15</v>
      </c>
      <c r="DN7" s="47">
        <f t="shared" ref="DN7:DN16" si="77">$KN7*15</f>
        <v>15</v>
      </c>
      <c r="DO7" s="37">
        <f t="shared" si="26"/>
        <v>0</v>
      </c>
      <c r="DP7" s="38">
        <v>0</v>
      </c>
      <c r="DQ7" s="37"/>
      <c r="DR7" s="36">
        <f t="shared" ref="DR7:DS16" si="78">$KN7*15</f>
        <v>15</v>
      </c>
      <c r="DS7" s="47">
        <f t="shared" si="78"/>
        <v>15</v>
      </c>
      <c r="DT7" s="37">
        <f t="shared" ref="DT7:DT16" si="79">$KN7*0</f>
        <v>0</v>
      </c>
      <c r="DU7" s="38">
        <v>0</v>
      </c>
      <c r="DV7" s="37"/>
      <c r="DW7" s="41" cm="1">
        <f t="array" ref="DW7">SUMPRODUCT(--(MOD(COLUMN($BO7:$DV7),5)=MOD(COLUMN($BO7),5)),$BO7:$DV7)</f>
        <v>155</v>
      </c>
      <c r="DX7" s="42">
        <f t="shared" si="27"/>
        <v>11573.333333333334</v>
      </c>
      <c r="DY7" s="48" cm="1">
        <f t="array" ref="DY7">SUMPRODUCT(--(MOD(COLUMN($BO7:$DV7),5)=MOD(COLUMN($BP7),5)),$BO7:$DV7)</f>
        <v>150</v>
      </c>
      <c r="DZ7" s="49">
        <f t="shared" si="28"/>
        <v>11200</v>
      </c>
      <c r="EA7" s="43" cm="1">
        <f t="array" ref="EA7">SUMPRODUCT(--(MOD(COLUMN($BO7:$DV7),5)=MOD(COLUMN($BQ7),5)),$BO7:$DV7)</f>
        <v>0</v>
      </c>
      <c r="EB7" s="44">
        <f t="shared" si="29"/>
        <v>0</v>
      </c>
      <c r="EC7" s="45" cm="1">
        <f t="array" ref="EC7">SUMPRODUCT(--(MOD(COLUMN($BO7:$DV7),5)=MOD(COLUMN($BR7),5)),$BO7:$DV7)</f>
        <v>0</v>
      </c>
      <c r="ED7" s="46">
        <f t="shared" si="30"/>
        <v>0</v>
      </c>
      <c r="EE7" s="36">
        <f>$KN7*8</f>
        <v>8</v>
      </c>
      <c r="EF7" s="37">
        <v>8</v>
      </c>
      <c r="EG7" s="38">
        <v>0</v>
      </c>
      <c r="EH7" s="37"/>
      <c r="EI7" s="36">
        <f t="shared" si="31"/>
        <v>9</v>
      </c>
      <c r="EJ7" s="37">
        <v>50</v>
      </c>
      <c r="EK7" s="38">
        <v>0</v>
      </c>
      <c r="EL7" s="37"/>
      <c r="EM7" s="36">
        <f t="shared" si="32"/>
        <v>9</v>
      </c>
      <c r="EN7" s="37">
        <v>0</v>
      </c>
      <c r="EO7" s="38"/>
      <c r="EP7" s="37"/>
      <c r="EQ7" s="36">
        <f t="shared" si="33"/>
        <v>15</v>
      </c>
      <c r="ER7" s="37">
        <v>1</v>
      </c>
      <c r="ES7" s="38"/>
      <c r="ET7" s="37"/>
      <c r="EU7" s="36">
        <f t="shared" si="34"/>
        <v>15</v>
      </c>
      <c r="EV7" s="37">
        <v>0</v>
      </c>
      <c r="EW7" s="38"/>
      <c r="EX7" s="37"/>
      <c r="EY7" s="36">
        <f t="shared" si="35"/>
        <v>15</v>
      </c>
      <c r="EZ7" s="37">
        <v>45</v>
      </c>
      <c r="FA7" s="38"/>
      <c r="FB7" s="37"/>
      <c r="FC7" s="36">
        <f t="shared" si="36"/>
        <v>15</v>
      </c>
      <c r="FD7" s="37">
        <v>15</v>
      </c>
      <c r="FE7" s="38"/>
      <c r="FF7" s="37"/>
      <c r="FG7" s="36">
        <f t="shared" si="37"/>
        <v>15</v>
      </c>
      <c r="FH7" s="37">
        <v>15</v>
      </c>
      <c r="FI7" s="38"/>
      <c r="FJ7" s="37"/>
      <c r="FK7" s="36">
        <f t="shared" si="38"/>
        <v>15</v>
      </c>
      <c r="FL7" s="37">
        <v>15</v>
      </c>
      <c r="FM7" s="38"/>
      <c r="FN7" s="37"/>
      <c r="FO7" s="36">
        <f t="shared" si="39"/>
        <v>15</v>
      </c>
      <c r="FP7" s="37">
        <v>15</v>
      </c>
      <c r="FQ7" s="38"/>
      <c r="FR7" s="37"/>
      <c r="FS7" s="36">
        <f t="shared" si="40"/>
        <v>14</v>
      </c>
      <c r="FT7" s="37">
        <v>14</v>
      </c>
      <c r="FU7" s="38"/>
      <c r="FV7" s="37"/>
      <c r="FW7" s="36">
        <f t="shared" si="41"/>
        <v>10</v>
      </c>
      <c r="FX7" s="37">
        <v>10</v>
      </c>
      <c r="FY7" s="38"/>
      <c r="FZ7" s="37"/>
      <c r="GA7" s="41">
        <f t="shared" si="42"/>
        <v>155</v>
      </c>
      <c r="GB7" s="42">
        <f t="shared" si="43"/>
        <v>11573.333333333334</v>
      </c>
      <c r="GC7" s="43">
        <f t="shared" si="44"/>
        <v>188</v>
      </c>
      <c r="GD7" s="44">
        <f t="shared" si="45"/>
        <v>14037.333333333334</v>
      </c>
      <c r="GE7" s="45">
        <f t="shared" si="46"/>
        <v>0</v>
      </c>
      <c r="GF7" s="46">
        <f t="shared" si="47"/>
        <v>0</v>
      </c>
      <c r="GG7" s="36">
        <f t="shared" si="48"/>
        <v>10</v>
      </c>
      <c r="GH7" s="37"/>
      <c r="GI7" s="38"/>
      <c r="GJ7" s="37"/>
      <c r="GK7" s="36">
        <f t="shared" si="49"/>
        <v>10</v>
      </c>
      <c r="GL7" s="37"/>
      <c r="GM7" s="38"/>
      <c r="GN7" s="37"/>
      <c r="GO7" s="36">
        <f t="shared" si="50"/>
        <v>15</v>
      </c>
      <c r="GP7" s="37"/>
      <c r="GQ7" s="38"/>
      <c r="GR7" s="37"/>
      <c r="GS7" s="36">
        <f t="shared" si="51"/>
        <v>20</v>
      </c>
      <c r="GT7" s="37"/>
      <c r="GU7" s="38"/>
      <c r="GV7" s="37"/>
      <c r="GW7" s="36">
        <f t="shared" si="52"/>
        <v>20</v>
      </c>
      <c r="GX7" s="37"/>
      <c r="GY7" s="38"/>
      <c r="GZ7" s="37"/>
      <c r="HA7" s="36">
        <f t="shared" si="53"/>
        <v>20</v>
      </c>
      <c r="HB7" s="37"/>
      <c r="HC7" s="38"/>
      <c r="HD7" s="37"/>
      <c r="HE7" s="36">
        <f t="shared" si="54"/>
        <v>20</v>
      </c>
      <c r="HF7" s="37"/>
      <c r="HG7" s="38"/>
      <c r="HH7" s="37"/>
      <c r="HI7" s="36">
        <f t="shared" si="55"/>
        <v>20</v>
      </c>
      <c r="HJ7" s="37"/>
      <c r="HK7" s="38"/>
      <c r="HL7" s="37"/>
      <c r="HM7" s="36">
        <f t="shared" si="56"/>
        <v>20</v>
      </c>
      <c r="HN7" s="37"/>
      <c r="HO7" s="38"/>
      <c r="HP7" s="37"/>
      <c r="HQ7" s="36">
        <f t="shared" si="57"/>
        <v>20</v>
      </c>
      <c r="HR7" s="37"/>
      <c r="HS7" s="38"/>
      <c r="HT7" s="37"/>
      <c r="HU7" s="36">
        <f t="shared" si="58"/>
        <v>20</v>
      </c>
      <c r="HV7" s="37"/>
      <c r="HW7" s="38"/>
      <c r="HX7" s="37"/>
      <c r="HY7" s="36">
        <f t="shared" ref="HY7:HY16" si="80">$KN7*20</f>
        <v>20</v>
      </c>
      <c r="HZ7" s="37"/>
      <c r="IA7" s="38"/>
      <c r="IB7" s="37"/>
      <c r="IC7" s="41" cm="1">
        <f t="array" ref="IC7">SUMPRODUCT(--(MOD(COLUMN($GG7:$IB7),4)=MOD(COLUMN($GG7),4)),$GG7:$IB7)</f>
        <v>215</v>
      </c>
      <c r="ID7" s="42">
        <f t="shared" si="59"/>
        <v>16053.333333333334</v>
      </c>
      <c r="IE7" s="43" cm="1">
        <f t="array" ref="IE7">SUMPRODUCT(--(MOD(COLUMN($GG7:$IB7),4)=MOD(COLUMN($GH7),4)),$GG7:$IB7)</f>
        <v>0</v>
      </c>
      <c r="IF7" s="44">
        <f t="shared" si="60"/>
        <v>0</v>
      </c>
      <c r="IG7" s="45" cm="1">
        <f t="array" ref="IG7">SUMPRODUCT(--(MOD(COLUMN($GG7:$IB7),4)=MOD(COLUMN($GI7),4)),$GG7:$IB7)</f>
        <v>0</v>
      </c>
      <c r="IH7" s="46">
        <f t="shared" si="61"/>
        <v>0</v>
      </c>
      <c r="II7" s="36">
        <f t="shared" si="62"/>
        <v>15</v>
      </c>
      <c r="IJ7" s="37"/>
      <c r="IK7" s="38"/>
      <c r="IL7" s="37"/>
      <c r="IM7" s="36">
        <f t="shared" si="63"/>
        <v>15</v>
      </c>
      <c r="IN7" s="37"/>
      <c r="IO7" s="38"/>
      <c r="IP7" s="37"/>
      <c r="IQ7" s="36">
        <f t="shared" si="64"/>
        <v>20</v>
      </c>
      <c r="IR7" s="37"/>
      <c r="IS7" s="38"/>
      <c r="IT7" s="37"/>
      <c r="IU7" s="36">
        <f t="shared" si="65"/>
        <v>25</v>
      </c>
      <c r="IV7" s="37"/>
      <c r="IW7" s="38"/>
      <c r="IX7" s="37"/>
      <c r="IY7" s="36">
        <f t="shared" si="66"/>
        <v>25</v>
      </c>
      <c r="IZ7" s="37"/>
      <c r="JA7" s="38"/>
      <c r="JB7" s="37"/>
      <c r="JC7" s="36">
        <f t="shared" si="67"/>
        <v>25</v>
      </c>
      <c r="JD7" s="37"/>
      <c r="JE7" s="38"/>
      <c r="JF7" s="37"/>
      <c r="JG7" s="36">
        <f t="shared" si="68"/>
        <v>30</v>
      </c>
      <c r="JH7" s="37"/>
      <c r="JI7" s="38"/>
      <c r="JJ7" s="37"/>
      <c r="JK7" s="36">
        <f t="shared" si="69"/>
        <v>30</v>
      </c>
      <c r="JL7" s="37"/>
      <c r="JM7" s="38"/>
      <c r="JN7" s="37"/>
      <c r="JO7" s="36">
        <f t="shared" si="70"/>
        <v>30</v>
      </c>
      <c r="JP7" s="37"/>
      <c r="JQ7" s="38"/>
      <c r="JR7" s="37"/>
      <c r="JS7" s="36">
        <f t="shared" si="71"/>
        <v>30</v>
      </c>
      <c r="JT7" s="37"/>
      <c r="JU7" s="38"/>
      <c r="JV7" s="37"/>
      <c r="JW7" s="36">
        <f t="shared" si="72"/>
        <v>30</v>
      </c>
      <c r="JX7" s="37"/>
      <c r="JY7" s="38"/>
      <c r="JZ7" s="37"/>
      <c r="KA7" s="36">
        <v>30</v>
      </c>
      <c r="KB7" s="37"/>
      <c r="KC7" s="38"/>
      <c r="KD7" s="37"/>
      <c r="KE7" s="41" cm="1">
        <f t="array" ref="KE7">SUMPRODUCT(--(MOD(COLUMN($II7:$KD7),4)=MOD(COLUMN($II7),4)),$II7:$KD7)</f>
        <v>305</v>
      </c>
      <c r="KF7" s="42">
        <f t="shared" si="73"/>
        <v>22773.333333333336</v>
      </c>
      <c r="KG7" s="43" cm="1">
        <f t="array" ref="KG7">SUMPRODUCT(--(MOD(COLUMN($II7:$KD7),4)=MOD(COLUMN($IJ7),4)),$II7:$KD7)</f>
        <v>0</v>
      </c>
      <c r="KH7" s="44">
        <f t="shared" si="74"/>
        <v>0</v>
      </c>
      <c r="KI7" s="45" cm="1">
        <f t="array" ref="KI7">SUMPRODUCT(--(MOD(COLUMN($II7:$KD7),4)=MOD(COLUMN($IK7),4)),$II7:$KD7)</f>
        <v>0</v>
      </c>
      <c r="KJ7" s="50">
        <f t="shared" si="75"/>
        <v>0</v>
      </c>
      <c r="KK7" s="12"/>
      <c r="KL7" s="12"/>
      <c r="KM7" s="12"/>
      <c r="KN7" s="51">
        <v>1</v>
      </c>
      <c r="KO7" s="285"/>
    </row>
    <row r="8" spans="1:301" ht="43.2" outlineLevel="1">
      <c r="A8" s="275"/>
      <c r="B8" s="278"/>
      <c r="C8" s="280"/>
      <c r="D8" s="282"/>
      <c r="E8" s="15">
        <v>3</v>
      </c>
      <c r="F8" s="15">
        <v>1</v>
      </c>
      <c r="G8" s="33">
        <v>9710029000</v>
      </c>
      <c r="H8" s="34" t="s">
        <v>55</v>
      </c>
      <c r="I8" s="35">
        <f>639/1.2</f>
        <v>532.5</v>
      </c>
      <c r="J8" s="35">
        <f>639/1.2</f>
        <v>532.5</v>
      </c>
      <c r="K8" s="35"/>
      <c r="L8" s="35"/>
      <c r="M8" s="36">
        <v>102</v>
      </c>
      <c r="N8" s="37">
        <v>102</v>
      </c>
      <c r="O8" s="38">
        <v>0</v>
      </c>
      <c r="P8" s="37"/>
      <c r="Q8" s="36">
        <v>50</v>
      </c>
      <c r="R8" s="37">
        <v>32</v>
      </c>
      <c r="S8" s="38">
        <v>32</v>
      </c>
      <c r="T8" s="284"/>
      <c r="U8" s="36">
        <v>0</v>
      </c>
      <c r="V8" s="37">
        <v>50</v>
      </c>
      <c r="W8" s="38">
        <v>50</v>
      </c>
      <c r="X8" s="284"/>
      <c r="Y8" s="36">
        <v>40</v>
      </c>
      <c r="Z8" s="37">
        <v>50</v>
      </c>
      <c r="AA8" s="38">
        <v>50</v>
      </c>
      <c r="AB8" s="284"/>
      <c r="AC8" s="36">
        <v>40</v>
      </c>
      <c r="AD8" s="37">
        <v>40</v>
      </c>
      <c r="AE8" s="38">
        <v>0</v>
      </c>
      <c r="AF8" s="37"/>
      <c r="AG8" s="36">
        <v>40</v>
      </c>
      <c r="AH8" s="39">
        <v>25</v>
      </c>
      <c r="AI8" s="38">
        <v>25</v>
      </c>
      <c r="AJ8" s="246"/>
      <c r="AK8" s="36">
        <v>40</v>
      </c>
      <c r="AL8" s="37">
        <v>25</v>
      </c>
      <c r="AM8" s="38">
        <v>25</v>
      </c>
      <c r="AN8" s="246"/>
      <c r="AO8" s="36">
        <v>40</v>
      </c>
      <c r="AP8" s="37">
        <v>0</v>
      </c>
      <c r="AQ8" s="38">
        <v>0</v>
      </c>
      <c r="AR8" s="246"/>
      <c r="AS8" s="36">
        <v>40</v>
      </c>
      <c r="AT8" s="37">
        <v>0</v>
      </c>
      <c r="AU8" s="38">
        <v>0</v>
      </c>
      <c r="AV8" s="246"/>
      <c r="AW8" s="36">
        <v>40</v>
      </c>
      <c r="AX8" s="37">
        <v>0</v>
      </c>
      <c r="AY8" s="54">
        <v>0</v>
      </c>
      <c r="AZ8" s="246"/>
      <c r="BA8" s="36">
        <v>40</v>
      </c>
      <c r="BB8" s="37">
        <v>0</v>
      </c>
      <c r="BC8" s="38">
        <v>0</v>
      </c>
      <c r="BD8" s="246"/>
      <c r="BE8" s="36">
        <v>40</v>
      </c>
      <c r="BF8" s="37">
        <f t="shared" si="76"/>
        <v>0</v>
      </c>
      <c r="BG8" s="38">
        <v>0</v>
      </c>
      <c r="BH8" s="246"/>
      <c r="BI8" s="41">
        <f t="shared" si="0"/>
        <v>512</v>
      </c>
      <c r="BJ8" s="42">
        <f t="shared" si="1"/>
        <v>272640</v>
      </c>
      <c r="BK8" s="43">
        <f t="shared" si="2"/>
        <v>324</v>
      </c>
      <c r="BL8" s="44">
        <f t="shared" si="3"/>
        <v>172530</v>
      </c>
      <c r="BM8" s="45">
        <f t="shared" si="4"/>
        <v>182</v>
      </c>
      <c r="BN8" s="46">
        <f t="shared" si="5"/>
        <v>96915</v>
      </c>
      <c r="BO8" s="36">
        <f t="shared" si="6"/>
        <v>0</v>
      </c>
      <c r="BP8" s="47">
        <f t="shared" si="6"/>
        <v>0</v>
      </c>
      <c r="BQ8" s="37">
        <f t="shared" si="6"/>
        <v>0</v>
      </c>
      <c r="BR8" s="38">
        <v>0</v>
      </c>
      <c r="BS8" s="37"/>
      <c r="BT8" s="36">
        <f t="shared" si="7"/>
        <v>5</v>
      </c>
      <c r="BU8" s="47">
        <f t="shared" si="8"/>
        <v>0</v>
      </c>
      <c r="BV8" s="37">
        <f t="shared" si="8"/>
        <v>0</v>
      </c>
      <c r="BW8" s="38">
        <v>0</v>
      </c>
      <c r="BX8" s="37"/>
      <c r="BY8" s="36">
        <f t="shared" si="9"/>
        <v>15</v>
      </c>
      <c r="BZ8" s="47">
        <f t="shared" si="9"/>
        <v>15</v>
      </c>
      <c r="CA8" s="37">
        <f t="shared" si="10"/>
        <v>0</v>
      </c>
      <c r="CB8" s="38">
        <v>0</v>
      </c>
      <c r="CC8" s="37"/>
      <c r="CD8" s="36">
        <f t="shared" si="11"/>
        <v>15</v>
      </c>
      <c r="CE8" s="47">
        <f t="shared" si="11"/>
        <v>15</v>
      </c>
      <c r="CF8" s="37">
        <f t="shared" si="12"/>
        <v>0</v>
      </c>
      <c r="CG8" s="38">
        <v>0</v>
      </c>
      <c r="CH8" s="37"/>
      <c r="CI8" s="36">
        <f t="shared" si="13"/>
        <v>15</v>
      </c>
      <c r="CJ8" s="47">
        <f t="shared" si="13"/>
        <v>15</v>
      </c>
      <c r="CK8" s="37">
        <f t="shared" si="14"/>
        <v>0</v>
      </c>
      <c r="CL8" s="38">
        <v>0</v>
      </c>
      <c r="CM8" s="37"/>
      <c r="CN8" s="36">
        <f t="shared" si="15"/>
        <v>15</v>
      </c>
      <c r="CO8" s="47">
        <f t="shared" si="15"/>
        <v>15</v>
      </c>
      <c r="CP8" s="37">
        <f t="shared" si="16"/>
        <v>0</v>
      </c>
      <c r="CQ8" s="38">
        <v>0</v>
      </c>
      <c r="CR8" s="37"/>
      <c r="CS8" s="36">
        <f t="shared" si="17"/>
        <v>15</v>
      </c>
      <c r="CT8" s="47">
        <f t="shared" si="17"/>
        <v>15</v>
      </c>
      <c r="CU8" s="37">
        <f t="shared" si="18"/>
        <v>0</v>
      </c>
      <c r="CV8" s="38">
        <v>0</v>
      </c>
      <c r="CW8" s="37"/>
      <c r="CX8" s="36">
        <f t="shared" si="19"/>
        <v>15</v>
      </c>
      <c r="CY8" s="47">
        <f t="shared" si="19"/>
        <v>15</v>
      </c>
      <c r="CZ8" s="39">
        <f t="shared" si="20"/>
        <v>0</v>
      </c>
      <c r="DA8" s="38">
        <v>0</v>
      </c>
      <c r="DB8" s="37"/>
      <c r="DC8" s="36">
        <f t="shared" si="21"/>
        <v>15</v>
      </c>
      <c r="DD8" s="47">
        <f t="shared" si="21"/>
        <v>15</v>
      </c>
      <c r="DE8" s="39">
        <f t="shared" si="22"/>
        <v>0</v>
      </c>
      <c r="DF8" s="38">
        <v>0</v>
      </c>
      <c r="DG8" s="37"/>
      <c r="DH8" s="36">
        <f t="shared" si="23"/>
        <v>15</v>
      </c>
      <c r="DI8" s="47">
        <f t="shared" si="23"/>
        <v>15</v>
      </c>
      <c r="DJ8" s="37">
        <f t="shared" si="24"/>
        <v>0</v>
      </c>
      <c r="DK8" s="38">
        <v>0</v>
      </c>
      <c r="DL8" s="37"/>
      <c r="DM8" s="36">
        <f t="shared" si="25"/>
        <v>15</v>
      </c>
      <c r="DN8" s="47">
        <f t="shared" si="77"/>
        <v>15</v>
      </c>
      <c r="DO8" s="37">
        <f t="shared" si="26"/>
        <v>0</v>
      </c>
      <c r="DP8" s="38">
        <v>0</v>
      </c>
      <c r="DQ8" s="37"/>
      <c r="DR8" s="36">
        <f t="shared" si="78"/>
        <v>15</v>
      </c>
      <c r="DS8" s="47">
        <f t="shared" si="78"/>
        <v>15</v>
      </c>
      <c r="DT8" s="37">
        <f t="shared" si="79"/>
        <v>0</v>
      </c>
      <c r="DU8" s="38">
        <v>0</v>
      </c>
      <c r="DV8" s="37"/>
      <c r="DW8" s="41" cm="1">
        <f t="array" ref="DW8">SUMPRODUCT(--(MOD(COLUMN($BO8:$DV8),5)=MOD(COLUMN($BO8),5)),$BO8:$DV8)</f>
        <v>155</v>
      </c>
      <c r="DX8" s="42">
        <f t="shared" si="27"/>
        <v>82537.5</v>
      </c>
      <c r="DY8" s="48" cm="1">
        <f t="array" ref="DY8">SUMPRODUCT(--(MOD(COLUMN($BO8:$DV8),5)=MOD(COLUMN($BP8),5)),$BO8:$DV8)</f>
        <v>150</v>
      </c>
      <c r="DZ8" s="49">
        <f t="shared" si="28"/>
        <v>79875</v>
      </c>
      <c r="EA8" s="43" cm="1">
        <f t="array" ref="EA8">SUMPRODUCT(--(MOD(COLUMN($BO8:$DV8),5)=MOD(COLUMN($BQ8),5)),$BO8:$DV8)</f>
        <v>0</v>
      </c>
      <c r="EB8" s="44">
        <f t="shared" si="29"/>
        <v>0</v>
      </c>
      <c r="EC8" s="45" cm="1">
        <f t="array" ref="EC8">SUMPRODUCT(--(MOD(COLUMN($BO8:$DV8),5)=MOD(COLUMN($BR8),5)),$BO8:$DV8)</f>
        <v>0</v>
      </c>
      <c r="ED8" s="46">
        <f t="shared" si="30"/>
        <v>0</v>
      </c>
      <c r="EE8" s="36">
        <f>$KN8*8</f>
        <v>8</v>
      </c>
      <c r="EF8" s="37">
        <v>8</v>
      </c>
      <c r="EG8" s="38">
        <v>0</v>
      </c>
      <c r="EH8" s="37"/>
      <c r="EI8" s="36">
        <f t="shared" si="31"/>
        <v>9</v>
      </c>
      <c r="EJ8" s="37">
        <v>50</v>
      </c>
      <c r="EK8" s="38">
        <v>0</v>
      </c>
      <c r="EL8" s="37"/>
      <c r="EM8" s="36">
        <f t="shared" si="32"/>
        <v>9</v>
      </c>
      <c r="EN8" s="37">
        <v>0</v>
      </c>
      <c r="EO8" s="38"/>
      <c r="EP8" s="37"/>
      <c r="EQ8" s="36">
        <f t="shared" si="33"/>
        <v>15</v>
      </c>
      <c r="ER8" s="37">
        <v>1</v>
      </c>
      <c r="ES8" s="38"/>
      <c r="ET8" s="37"/>
      <c r="EU8" s="36">
        <f t="shared" si="34"/>
        <v>15</v>
      </c>
      <c r="EV8" s="37">
        <v>0</v>
      </c>
      <c r="EW8" s="38"/>
      <c r="EX8" s="37"/>
      <c r="EY8" s="36">
        <f t="shared" si="35"/>
        <v>15</v>
      </c>
      <c r="EZ8" s="37">
        <v>45</v>
      </c>
      <c r="FA8" s="38"/>
      <c r="FB8" s="37"/>
      <c r="FC8" s="36">
        <f t="shared" si="36"/>
        <v>15</v>
      </c>
      <c r="FD8" s="37">
        <v>15</v>
      </c>
      <c r="FE8" s="38"/>
      <c r="FF8" s="37"/>
      <c r="FG8" s="36">
        <f t="shared" si="37"/>
        <v>15</v>
      </c>
      <c r="FH8" s="37">
        <v>15</v>
      </c>
      <c r="FI8" s="38"/>
      <c r="FJ8" s="37"/>
      <c r="FK8" s="36">
        <f t="shared" si="38"/>
        <v>15</v>
      </c>
      <c r="FL8" s="37">
        <v>15</v>
      </c>
      <c r="FM8" s="38"/>
      <c r="FN8" s="37"/>
      <c r="FO8" s="36">
        <f t="shared" si="39"/>
        <v>15</v>
      </c>
      <c r="FP8" s="37">
        <v>15</v>
      </c>
      <c r="FQ8" s="38"/>
      <c r="FR8" s="37"/>
      <c r="FS8" s="36">
        <f t="shared" si="40"/>
        <v>14</v>
      </c>
      <c r="FT8" s="37">
        <v>14</v>
      </c>
      <c r="FU8" s="38"/>
      <c r="FV8" s="37"/>
      <c r="FW8" s="36">
        <f t="shared" si="41"/>
        <v>10</v>
      </c>
      <c r="FX8" s="37">
        <v>10</v>
      </c>
      <c r="FY8" s="38"/>
      <c r="FZ8" s="37"/>
      <c r="GA8" s="41">
        <f t="shared" si="42"/>
        <v>155</v>
      </c>
      <c r="GB8" s="42">
        <f t="shared" si="43"/>
        <v>82537.5</v>
      </c>
      <c r="GC8" s="43">
        <f t="shared" si="44"/>
        <v>188</v>
      </c>
      <c r="GD8" s="44">
        <f t="shared" si="45"/>
        <v>100110</v>
      </c>
      <c r="GE8" s="45">
        <f t="shared" si="46"/>
        <v>0</v>
      </c>
      <c r="GF8" s="46">
        <f t="shared" si="47"/>
        <v>0</v>
      </c>
      <c r="GG8" s="36">
        <f t="shared" si="48"/>
        <v>10</v>
      </c>
      <c r="GH8" s="37"/>
      <c r="GI8" s="38"/>
      <c r="GJ8" s="37"/>
      <c r="GK8" s="36">
        <f t="shared" si="49"/>
        <v>10</v>
      </c>
      <c r="GL8" s="37"/>
      <c r="GM8" s="38"/>
      <c r="GN8" s="37"/>
      <c r="GO8" s="36">
        <f t="shared" si="50"/>
        <v>15</v>
      </c>
      <c r="GP8" s="37"/>
      <c r="GQ8" s="38"/>
      <c r="GR8" s="37"/>
      <c r="GS8" s="36">
        <f t="shared" si="51"/>
        <v>20</v>
      </c>
      <c r="GT8" s="37"/>
      <c r="GU8" s="38"/>
      <c r="GV8" s="37"/>
      <c r="GW8" s="36">
        <f t="shared" si="52"/>
        <v>20</v>
      </c>
      <c r="GX8" s="37"/>
      <c r="GY8" s="38"/>
      <c r="GZ8" s="37"/>
      <c r="HA8" s="36">
        <f t="shared" si="53"/>
        <v>20</v>
      </c>
      <c r="HB8" s="37"/>
      <c r="HC8" s="38"/>
      <c r="HD8" s="37"/>
      <c r="HE8" s="36">
        <f t="shared" si="54"/>
        <v>20</v>
      </c>
      <c r="HF8" s="37"/>
      <c r="HG8" s="38"/>
      <c r="HH8" s="37"/>
      <c r="HI8" s="36">
        <f t="shared" si="55"/>
        <v>20</v>
      </c>
      <c r="HJ8" s="37"/>
      <c r="HK8" s="38"/>
      <c r="HL8" s="37"/>
      <c r="HM8" s="36">
        <f t="shared" si="56"/>
        <v>20</v>
      </c>
      <c r="HN8" s="37"/>
      <c r="HO8" s="38"/>
      <c r="HP8" s="37"/>
      <c r="HQ8" s="36">
        <f t="shared" si="57"/>
        <v>20</v>
      </c>
      <c r="HR8" s="37"/>
      <c r="HS8" s="38"/>
      <c r="HT8" s="37"/>
      <c r="HU8" s="36">
        <f t="shared" si="58"/>
        <v>20</v>
      </c>
      <c r="HV8" s="37"/>
      <c r="HW8" s="38"/>
      <c r="HX8" s="37"/>
      <c r="HY8" s="36">
        <f t="shared" si="80"/>
        <v>20</v>
      </c>
      <c r="HZ8" s="37"/>
      <c r="IA8" s="38"/>
      <c r="IB8" s="37"/>
      <c r="IC8" s="41" cm="1">
        <f t="array" ref="IC8">SUMPRODUCT(--(MOD(COLUMN($GG8:$IB8),4)=MOD(COLUMN($GG8),4)),$GG8:$IB8)</f>
        <v>215</v>
      </c>
      <c r="ID8" s="42">
        <f t="shared" si="59"/>
        <v>114487.5</v>
      </c>
      <c r="IE8" s="43" cm="1">
        <f t="array" ref="IE8">SUMPRODUCT(--(MOD(COLUMN($GG8:$IB8),4)=MOD(COLUMN($GH8),4)),$GG8:$IB8)</f>
        <v>0</v>
      </c>
      <c r="IF8" s="44">
        <f t="shared" si="60"/>
        <v>0</v>
      </c>
      <c r="IG8" s="45" cm="1">
        <f t="array" ref="IG8">SUMPRODUCT(--(MOD(COLUMN($GG8:$IB8),4)=MOD(COLUMN($GI8),4)),$GG8:$IB8)</f>
        <v>0</v>
      </c>
      <c r="IH8" s="46">
        <f t="shared" si="61"/>
        <v>0</v>
      </c>
      <c r="II8" s="36">
        <f t="shared" si="62"/>
        <v>15</v>
      </c>
      <c r="IJ8" s="37"/>
      <c r="IK8" s="38"/>
      <c r="IL8" s="37"/>
      <c r="IM8" s="36">
        <f t="shared" si="63"/>
        <v>15</v>
      </c>
      <c r="IN8" s="37"/>
      <c r="IO8" s="38"/>
      <c r="IP8" s="37"/>
      <c r="IQ8" s="36">
        <f t="shared" si="64"/>
        <v>20</v>
      </c>
      <c r="IR8" s="37"/>
      <c r="IS8" s="38"/>
      <c r="IT8" s="37"/>
      <c r="IU8" s="36">
        <f t="shared" si="65"/>
        <v>25</v>
      </c>
      <c r="IV8" s="37"/>
      <c r="IW8" s="38"/>
      <c r="IX8" s="37"/>
      <c r="IY8" s="36">
        <f t="shared" si="66"/>
        <v>25</v>
      </c>
      <c r="IZ8" s="37"/>
      <c r="JA8" s="38"/>
      <c r="JB8" s="37"/>
      <c r="JC8" s="36">
        <f t="shared" si="67"/>
        <v>25</v>
      </c>
      <c r="JD8" s="37"/>
      <c r="JE8" s="38"/>
      <c r="JF8" s="37"/>
      <c r="JG8" s="36">
        <f t="shared" si="68"/>
        <v>30</v>
      </c>
      <c r="JH8" s="37"/>
      <c r="JI8" s="38"/>
      <c r="JJ8" s="37"/>
      <c r="JK8" s="36">
        <f t="shared" si="69"/>
        <v>30</v>
      </c>
      <c r="JL8" s="37"/>
      <c r="JM8" s="38"/>
      <c r="JN8" s="37"/>
      <c r="JO8" s="36">
        <f t="shared" si="70"/>
        <v>30</v>
      </c>
      <c r="JP8" s="37"/>
      <c r="JQ8" s="38"/>
      <c r="JR8" s="37"/>
      <c r="JS8" s="36">
        <f t="shared" si="71"/>
        <v>30</v>
      </c>
      <c r="JT8" s="37"/>
      <c r="JU8" s="38"/>
      <c r="JV8" s="37"/>
      <c r="JW8" s="36">
        <f t="shared" si="72"/>
        <v>30</v>
      </c>
      <c r="JX8" s="37"/>
      <c r="JY8" s="38"/>
      <c r="JZ8" s="37"/>
      <c r="KA8" s="36">
        <v>30</v>
      </c>
      <c r="KB8" s="37"/>
      <c r="KC8" s="38"/>
      <c r="KD8" s="37"/>
      <c r="KE8" s="41" cm="1">
        <f t="array" ref="KE8">SUMPRODUCT(--(MOD(COLUMN($II8:$KD8),4)=MOD(COLUMN($II8),4)),$II8:$KD8)</f>
        <v>305</v>
      </c>
      <c r="KF8" s="42">
        <f t="shared" si="73"/>
        <v>162412.5</v>
      </c>
      <c r="KG8" s="43" cm="1">
        <f t="array" ref="KG8">SUMPRODUCT(--(MOD(COLUMN($II8:$KD8),4)=MOD(COLUMN($IJ8),4)),$II8:$KD8)</f>
        <v>0</v>
      </c>
      <c r="KH8" s="44">
        <f t="shared" si="74"/>
        <v>0</v>
      </c>
      <c r="KI8" s="45" cm="1">
        <f t="array" ref="KI8">SUMPRODUCT(--(MOD(COLUMN($II8:$KD8),4)=MOD(COLUMN($IK8),4)),$II8:$KD8)</f>
        <v>0</v>
      </c>
      <c r="KJ8" s="50">
        <f t="shared" si="75"/>
        <v>0</v>
      </c>
      <c r="KK8" s="12"/>
      <c r="KL8" s="12"/>
      <c r="KM8" s="12"/>
      <c r="KN8" s="51">
        <v>1</v>
      </c>
      <c r="KO8" s="285"/>
    </row>
    <row r="9" spans="1:301" ht="28.8" outlineLevel="1">
      <c r="A9" s="275"/>
      <c r="B9" s="278"/>
      <c r="C9" s="280"/>
      <c r="D9" s="282"/>
      <c r="E9" s="15">
        <v>4</v>
      </c>
      <c r="F9" s="15">
        <v>1</v>
      </c>
      <c r="G9" s="33">
        <v>4801020640</v>
      </c>
      <c r="H9" s="34" t="s">
        <v>56</v>
      </c>
      <c r="I9" s="55">
        <f>4169.1/1.2*1.048</f>
        <v>3641.0140000000006</v>
      </c>
      <c r="J9" s="35">
        <f>4169/1.2*1.048*1.05</f>
        <v>3822.9730000000009</v>
      </c>
      <c r="K9" s="55"/>
      <c r="L9" s="55"/>
      <c r="M9" s="36">
        <v>102</v>
      </c>
      <c r="N9" s="37">
        <v>102</v>
      </c>
      <c r="O9" s="38">
        <v>0</v>
      </c>
      <c r="P9" s="37"/>
      <c r="Q9" s="36">
        <v>50</v>
      </c>
      <c r="R9" s="37">
        <v>32</v>
      </c>
      <c r="S9" s="38">
        <v>32</v>
      </c>
      <c r="T9" s="284"/>
      <c r="U9" s="36">
        <v>0</v>
      </c>
      <c r="V9" s="37">
        <v>50</v>
      </c>
      <c r="W9" s="38">
        <v>50</v>
      </c>
      <c r="X9" s="284"/>
      <c r="Y9" s="36">
        <v>40</v>
      </c>
      <c r="Z9" s="37">
        <v>50</v>
      </c>
      <c r="AA9" s="38">
        <v>50</v>
      </c>
      <c r="AB9" s="284"/>
      <c r="AC9" s="36">
        <v>40</v>
      </c>
      <c r="AD9" s="37">
        <v>40</v>
      </c>
      <c r="AE9" s="38">
        <v>0</v>
      </c>
      <c r="AF9" s="37"/>
      <c r="AG9" s="36">
        <v>40</v>
      </c>
      <c r="AH9" s="39">
        <v>25</v>
      </c>
      <c r="AI9" s="52">
        <v>25</v>
      </c>
      <c r="AJ9" s="246"/>
      <c r="AK9" s="36">
        <v>40</v>
      </c>
      <c r="AL9" s="37">
        <v>25</v>
      </c>
      <c r="AM9" s="52">
        <v>25</v>
      </c>
      <c r="AN9" s="246"/>
      <c r="AO9" s="36">
        <v>40</v>
      </c>
      <c r="AP9" s="37">
        <v>0</v>
      </c>
      <c r="AQ9" s="38">
        <v>0</v>
      </c>
      <c r="AR9" s="246"/>
      <c r="AS9" s="36">
        <v>40</v>
      </c>
      <c r="AT9" s="37">
        <v>0</v>
      </c>
      <c r="AU9" s="38">
        <v>0</v>
      </c>
      <c r="AV9" s="246"/>
      <c r="AW9" s="36">
        <v>40</v>
      </c>
      <c r="AX9" s="37">
        <v>0</v>
      </c>
      <c r="AY9" s="54">
        <v>0</v>
      </c>
      <c r="AZ9" s="246"/>
      <c r="BA9" s="36">
        <v>40</v>
      </c>
      <c r="BB9" s="37">
        <v>0</v>
      </c>
      <c r="BC9" s="52">
        <v>0</v>
      </c>
      <c r="BD9" s="246"/>
      <c r="BE9" s="36">
        <v>40</v>
      </c>
      <c r="BF9" s="37">
        <f t="shared" si="76"/>
        <v>0</v>
      </c>
      <c r="BG9" s="38">
        <v>0</v>
      </c>
      <c r="BH9" s="246"/>
      <c r="BI9" s="41">
        <f t="shared" si="0"/>
        <v>512</v>
      </c>
      <c r="BJ9" s="42">
        <f t="shared" si="1"/>
        <v>1864199.1680000003</v>
      </c>
      <c r="BK9" s="43">
        <f t="shared" si="2"/>
        <v>324</v>
      </c>
      <c r="BL9" s="44">
        <f t="shared" si="3"/>
        <v>1179688.5360000001</v>
      </c>
      <c r="BM9" s="45">
        <f t="shared" si="4"/>
        <v>182</v>
      </c>
      <c r="BN9" s="46">
        <f t="shared" si="5"/>
        <v>662664.54800000007</v>
      </c>
      <c r="BO9" s="36">
        <f t="shared" si="6"/>
        <v>0</v>
      </c>
      <c r="BP9" s="47">
        <f t="shared" si="6"/>
        <v>0</v>
      </c>
      <c r="BQ9" s="37">
        <f t="shared" si="6"/>
        <v>0</v>
      </c>
      <c r="BR9" s="52">
        <v>0</v>
      </c>
      <c r="BS9" s="37"/>
      <c r="BT9" s="36">
        <f t="shared" si="7"/>
        <v>5</v>
      </c>
      <c r="BU9" s="47">
        <f t="shared" si="8"/>
        <v>0</v>
      </c>
      <c r="BV9" s="37">
        <f t="shared" si="8"/>
        <v>0</v>
      </c>
      <c r="BW9" s="38">
        <v>0</v>
      </c>
      <c r="BX9" s="37"/>
      <c r="BY9" s="36">
        <f t="shared" si="9"/>
        <v>15</v>
      </c>
      <c r="BZ9" s="47">
        <f t="shared" si="9"/>
        <v>15</v>
      </c>
      <c r="CA9" s="37">
        <f t="shared" si="10"/>
        <v>0</v>
      </c>
      <c r="CB9" s="38">
        <v>0</v>
      </c>
      <c r="CC9" s="37"/>
      <c r="CD9" s="36">
        <f t="shared" si="11"/>
        <v>15</v>
      </c>
      <c r="CE9" s="47">
        <f t="shared" si="11"/>
        <v>15</v>
      </c>
      <c r="CF9" s="37">
        <f t="shared" si="12"/>
        <v>0</v>
      </c>
      <c r="CG9" s="38">
        <v>0</v>
      </c>
      <c r="CH9" s="37"/>
      <c r="CI9" s="36">
        <f t="shared" si="13"/>
        <v>15</v>
      </c>
      <c r="CJ9" s="47">
        <f t="shared" si="13"/>
        <v>15</v>
      </c>
      <c r="CK9" s="37">
        <f t="shared" si="14"/>
        <v>0</v>
      </c>
      <c r="CL9" s="38">
        <v>0</v>
      </c>
      <c r="CM9" s="37"/>
      <c r="CN9" s="36">
        <f t="shared" si="15"/>
        <v>15</v>
      </c>
      <c r="CO9" s="47">
        <f t="shared" si="15"/>
        <v>15</v>
      </c>
      <c r="CP9" s="37">
        <f t="shared" si="16"/>
        <v>0</v>
      </c>
      <c r="CQ9" s="38">
        <v>0</v>
      </c>
      <c r="CR9" s="37"/>
      <c r="CS9" s="36">
        <f t="shared" si="17"/>
        <v>15</v>
      </c>
      <c r="CT9" s="47">
        <f t="shared" si="17"/>
        <v>15</v>
      </c>
      <c r="CU9" s="37">
        <f t="shared" si="18"/>
        <v>0</v>
      </c>
      <c r="CV9" s="38">
        <v>0</v>
      </c>
      <c r="CW9" s="37"/>
      <c r="CX9" s="36">
        <f t="shared" si="19"/>
        <v>15</v>
      </c>
      <c r="CY9" s="47">
        <f t="shared" si="19"/>
        <v>15</v>
      </c>
      <c r="CZ9" s="39">
        <f t="shared" si="20"/>
        <v>0</v>
      </c>
      <c r="DA9" s="38">
        <v>0</v>
      </c>
      <c r="DB9" s="37"/>
      <c r="DC9" s="36">
        <f t="shared" si="21"/>
        <v>15</v>
      </c>
      <c r="DD9" s="47">
        <f t="shared" si="21"/>
        <v>15</v>
      </c>
      <c r="DE9" s="39">
        <f t="shared" si="22"/>
        <v>0</v>
      </c>
      <c r="DF9" s="38">
        <v>0</v>
      </c>
      <c r="DG9" s="37"/>
      <c r="DH9" s="36">
        <f t="shared" si="23"/>
        <v>15</v>
      </c>
      <c r="DI9" s="47">
        <f t="shared" si="23"/>
        <v>15</v>
      </c>
      <c r="DJ9" s="37">
        <f t="shared" si="24"/>
        <v>0</v>
      </c>
      <c r="DK9" s="52">
        <v>0</v>
      </c>
      <c r="DL9" s="37"/>
      <c r="DM9" s="36">
        <f t="shared" si="25"/>
        <v>15</v>
      </c>
      <c r="DN9" s="47">
        <f t="shared" si="77"/>
        <v>15</v>
      </c>
      <c r="DO9" s="37">
        <f t="shared" si="26"/>
        <v>0</v>
      </c>
      <c r="DP9" s="38">
        <v>0</v>
      </c>
      <c r="DQ9" s="37"/>
      <c r="DR9" s="36">
        <f t="shared" si="78"/>
        <v>15</v>
      </c>
      <c r="DS9" s="47">
        <f t="shared" si="78"/>
        <v>15</v>
      </c>
      <c r="DT9" s="37">
        <f t="shared" si="79"/>
        <v>0</v>
      </c>
      <c r="DU9" s="38">
        <v>0</v>
      </c>
      <c r="DV9" s="37"/>
      <c r="DW9" s="41" cm="1">
        <f t="array" ref="DW9">SUMPRODUCT(--(MOD(COLUMN($BO9:$DV9),5)=MOD(COLUMN($BO9),5)),$BO9:$DV9)</f>
        <v>155</v>
      </c>
      <c r="DX9" s="42">
        <f t="shared" si="27"/>
        <v>592560.81500000018</v>
      </c>
      <c r="DY9" s="48" cm="1">
        <f t="array" ref="DY9">SUMPRODUCT(--(MOD(COLUMN($BO9:$DV9),5)=MOD(COLUMN($BP9),5)),$BO9:$DV9)</f>
        <v>150</v>
      </c>
      <c r="DZ9" s="49">
        <f t="shared" si="28"/>
        <v>573445.95000000019</v>
      </c>
      <c r="EA9" s="43" cm="1">
        <f t="array" ref="EA9">SUMPRODUCT(--(MOD(COLUMN($BO9:$DV9),5)=MOD(COLUMN($BQ9),5)),$BO9:$DV9)</f>
        <v>0</v>
      </c>
      <c r="EB9" s="44">
        <f t="shared" si="29"/>
        <v>0</v>
      </c>
      <c r="EC9" s="45" cm="1">
        <f t="array" ref="EC9">SUMPRODUCT(--(MOD(COLUMN($BO9:$DV9),5)=MOD(COLUMN($BR9),5)),$BO9:$DV9)</f>
        <v>0</v>
      </c>
      <c r="ED9" s="46">
        <f t="shared" si="30"/>
        <v>0</v>
      </c>
      <c r="EE9" s="36">
        <f>$KN9*8</f>
        <v>8</v>
      </c>
      <c r="EF9" s="37">
        <v>8</v>
      </c>
      <c r="EG9" s="38">
        <v>0</v>
      </c>
      <c r="EH9" s="37"/>
      <c r="EI9" s="36">
        <f t="shared" si="31"/>
        <v>9</v>
      </c>
      <c r="EJ9" s="37">
        <v>50</v>
      </c>
      <c r="EK9" s="38">
        <v>0</v>
      </c>
      <c r="EL9" s="37"/>
      <c r="EM9" s="36">
        <f t="shared" si="32"/>
        <v>9</v>
      </c>
      <c r="EN9" s="37">
        <v>0</v>
      </c>
      <c r="EO9" s="38"/>
      <c r="EP9" s="245" t="s">
        <v>263</v>
      </c>
      <c r="EQ9" s="36">
        <f t="shared" si="33"/>
        <v>15</v>
      </c>
      <c r="ER9" s="37">
        <v>2</v>
      </c>
      <c r="ES9" s="38">
        <v>1</v>
      </c>
      <c r="ET9" s="37"/>
      <c r="EU9" s="36">
        <f t="shared" si="34"/>
        <v>15</v>
      </c>
      <c r="EV9" s="37">
        <v>3</v>
      </c>
      <c r="EW9" s="38">
        <v>1</v>
      </c>
      <c r="EX9" s="37"/>
      <c r="EY9" s="36">
        <f t="shared" si="35"/>
        <v>15</v>
      </c>
      <c r="EZ9" s="37">
        <v>45</v>
      </c>
      <c r="FA9" s="38"/>
      <c r="FB9" s="37"/>
      <c r="FC9" s="36">
        <f t="shared" si="36"/>
        <v>15</v>
      </c>
      <c r="FD9" s="37">
        <v>15</v>
      </c>
      <c r="FE9" s="38"/>
      <c r="FF9" s="37"/>
      <c r="FG9" s="36">
        <f t="shared" si="37"/>
        <v>15</v>
      </c>
      <c r="FH9" s="37">
        <v>15</v>
      </c>
      <c r="FI9" s="38"/>
      <c r="FJ9" s="37"/>
      <c r="FK9" s="36">
        <f t="shared" si="38"/>
        <v>15</v>
      </c>
      <c r="FL9" s="37">
        <v>15</v>
      </c>
      <c r="FM9" s="38"/>
      <c r="FN9" s="37"/>
      <c r="FO9" s="36">
        <f t="shared" si="39"/>
        <v>15</v>
      </c>
      <c r="FP9" s="37">
        <v>15</v>
      </c>
      <c r="FQ9" s="38"/>
      <c r="FR9" s="37"/>
      <c r="FS9" s="36">
        <f t="shared" si="40"/>
        <v>14</v>
      </c>
      <c r="FT9" s="37">
        <v>14</v>
      </c>
      <c r="FU9" s="38"/>
      <c r="FV9" s="37"/>
      <c r="FW9" s="36">
        <f t="shared" si="41"/>
        <v>10</v>
      </c>
      <c r="FX9" s="37">
        <v>10</v>
      </c>
      <c r="FY9" s="38"/>
      <c r="FZ9" s="37"/>
      <c r="GA9" s="41">
        <f t="shared" si="42"/>
        <v>155</v>
      </c>
      <c r="GB9" s="42">
        <f t="shared" si="43"/>
        <v>592560.81500000018</v>
      </c>
      <c r="GC9" s="43">
        <f t="shared" si="44"/>
        <v>192</v>
      </c>
      <c r="GD9" s="44">
        <f t="shared" si="45"/>
        <v>734010.81600000011</v>
      </c>
      <c r="GE9" s="45">
        <f t="shared" si="46"/>
        <v>2</v>
      </c>
      <c r="GF9" s="46">
        <f t="shared" si="47"/>
        <v>7645.9460000000017</v>
      </c>
      <c r="GG9" s="36">
        <f t="shared" si="48"/>
        <v>10</v>
      </c>
      <c r="GH9" s="37"/>
      <c r="GI9" s="38"/>
      <c r="GJ9" s="37"/>
      <c r="GK9" s="36">
        <f t="shared" si="49"/>
        <v>10</v>
      </c>
      <c r="GL9" s="37"/>
      <c r="GM9" s="38"/>
      <c r="GN9" s="37"/>
      <c r="GO9" s="36">
        <f t="shared" si="50"/>
        <v>15</v>
      </c>
      <c r="GP9" s="37"/>
      <c r="GQ9" s="38"/>
      <c r="GR9" s="37"/>
      <c r="GS9" s="36">
        <f t="shared" si="51"/>
        <v>20</v>
      </c>
      <c r="GT9" s="37"/>
      <c r="GU9" s="38"/>
      <c r="GV9" s="37"/>
      <c r="GW9" s="36">
        <f t="shared" si="52"/>
        <v>20</v>
      </c>
      <c r="GX9" s="37"/>
      <c r="GY9" s="38"/>
      <c r="GZ9" s="37"/>
      <c r="HA9" s="36">
        <f t="shared" si="53"/>
        <v>20</v>
      </c>
      <c r="HB9" s="37"/>
      <c r="HC9" s="38"/>
      <c r="HD9" s="37"/>
      <c r="HE9" s="36">
        <f t="shared" si="54"/>
        <v>20</v>
      </c>
      <c r="HF9" s="37"/>
      <c r="HG9" s="38"/>
      <c r="HH9" s="37"/>
      <c r="HI9" s="36">
        <f t="shared" si="55"/>
        <v>20</v>
      </c>
      <c r="HJ9" s="37"/>
      <c r="HK9" s="38"/>
      <c r="HL9" s="37"/>
      <c r="HM9" s="36">
        <f t="shared" si="56"/>
        <v>20</v>
      </c>
      <c r="HN9" s="37"/>
      <c r="HO9" s="38"/>
      <c r="HP9" s="37"/>
      <c r="HQ9" s="36">
        <f t="shared" si="57"/>
        <v>20</v>
      </c>
      <c r="HR9" s="37"/>
      <c r="HS9" s="38"/>
      <c r="HT9" s="37"/>
      <c r="HU9" s="36">
        <f t="shared" si="58"/>
        <v>20</v>
      </c>
      <c r="HV9" s="37"/>
      <c r="HW9" s="38"/>
      <c r="HX9" s="37"/>
      <c r="HY9" s="36">
        <f t="shared" si="80"/>
        <v>20</v>
      </c>
      <c r="HZ9" s="37"/>
      <c r="IA9" s="38"/>
      <c r="IB9" s="37"/>
      <c r="IC9" s="41" cm="1">
        <f t="array" ref="IC9">SUMPRODUCT(--(MOD(COLUMN($GG9:$IB9),4)=MOD(COLUMN($GG9),4)),$GG9:$IB9)</f>
        <v>215</v>
      </c>
      <c r="ID9" s="42">
        <f t="shared" si="59"/>
        <v>821939.19500000018</v>
      </c>
      <c r="IE9" s="43" cm="1">
        <f t="array" ref="IE9">SUMPRODUCT(--(MOD(COLUMN($GG9:$IB9),4)=MOD(COLUMN($GH9),4)),$GG9:$IB9)</f>
        <v>0</v>
      </c>
      <c r="IF9" s="44">
        <f t="shared" si="60"/>
        <v>0</v>
      </c>
      <c r="IG9" s="45" cm="1">
        <f t="array" ref="IG9">SUMPRODUCT(--(MOD(COLUMN($GG9:$IB9),4)=MOD(COLUMN($GI9),4)),$GG9:$IB9)</f>
        <v>0</v>
      </c>
      <c r="IH9" s="46">
        <f t="shared" si="61"/>
        <v>0</v>
      </c>
      <c r="II9" s="36">
        <f t="shared" si="62"/>
        <v>15</v>
      </c>
      <c r="IJ9" s="37"/>
      <c r="IK9" s="38"/>
      <c r="IL9" s="37"/>
      <c r="IM9" s="36">
        <f t="shared" si="63"/>
        <v>15</v>
      </c>
      <c r="IN9" s="37"/>
      <c r="IO9" s="38"/>
      <c r="IP9" s="37"/>
      <c r="IQ9" s="36">
        <f t="shared" si="64"/>
        <v>20</v>
      </c>
      <c r="IR9" s="37"/>
      <c r="IS9" s="38"/>
      <c r="IT9" s="37"/>
      <c r="IU9" s="36">
        <f t="shared" si="65"/>
        <v>25</v>
      </c>
      <c r="IV9" s="37"/>
      <c r="IW9" s="38"/>
      <c r="IX9" s="37"/>
      <c r="IY9" s="36">
        <f t="shared" si="66"/>
        <v>25</v>
      </c>
      <c r="IZ9" s="37"/>
      <c r="JA9" s="38"/>
      <c r="JB9" s="37"/>
      <c r="JC9" s="36">
        <f t="shared" si="67"/>
        <v>25</v>
      </c>
      <c r="JD9" s="37"/>
      <c r="JE9" s="38"/>
      <c r="JF9" s="37"/>
      <c r="JG9" s="36">
        <f t="shared" si="68"/>
        <v>30</v>
      </c>
      <c r="JH9" s="37"/>
      <c r="JI9" s="38"/>
      <c r="JJ9" s="37"/>
      <c r="JK9" s="36">
        <f t="shared" si="69"/>
        <v>30</v>
      </c>
      <c r="JL9" s="37"/>
      <c r="JM9" s="38"/>
      <c r="JN9" s="37"/>
      <c r="JO9" s="36">
        <f t="shared" si="70"/>
        <v>30</v>
      </c>
      <c r="JP9" s="37"/>
      <c r="JQ9" s="38"/>
      <c r="JR9" s="37"/>
      <c r="JS9" s="36">
        <f t="shared" si="71"/>
        <v>30</v>
      </c>
      <c r="JT9" s="37"/>
      <c r="JU9" s="38"/>
      <c r="JV9" s="37"/>
      <c r="JW9" s="36">
        <f t="shared" si="72"/>
        <v>30</v>
      </c>
      <c r="JX9" s="37"/>
      <c r="JY9" s="38"/>
      <c r="JZ9" s="37"/>
      <c r="KA9" s="36">
        <v>30</v>
      </c>
      <c r="KB9" s="37"/>
      <c r="KC9" s="38"/>
      <c r="KD9" s="37"/>
      <c r="KE9" s="41" cm="1">
        <f t="array" ref="KE9">SUMPRODUCT(--(MOD(COLUMN($II9:$KD9),4)=MOD(COLUMN($II9),4)),$II9:$KD9)</f>
        <v>305</v>
      </c>
      <c r="KF9" s="42">
        <f t="shared" si="73"/>
        <v>1166006.7650000004</v>
      </c>
      <c r="KG9" s="43" cm="1">
        <f t="array" ref="KG9">SUMPRODUCT(--(MOD(COLUMN($II9:$KD9),4)=MOD(COLUMN($IJ9),4)),$II9:$KD9)</f>
        <v>0</v>
      </c>
      <c r="KH9" s="44">
        <f t="shared" si="74"/>
        <v>0</v>
      </c>
      <c r="KI9" s="45" cm="1">
        <f t="array" ref="KI9">SUMPRODUCT(--(MOD(COLUMN($II9:$KD9),4)=MOD(COLUMN($IK9),4)),$II9:$KD9)</f>
        <v>0</v>
      </c>
      <c r="KJ9" s="50">
        <f t="shared" si="75"/>
        <v>0</v>
      </c>
      <c r="KK9" s="12"/>
      <c r="KL9" s="12"/>
      <c r="KM9" s="12"/>
      <c r="KN9" s="51">
        <v>1</v>
      </c>
      <c r="KO9" s="285"/>
    </row>
    <row r="10" spans="1:301" outlineLevel="1">
      <c r="A10" s="275"/>
      <c r="B10" s="278"/>
      <c r="C10" s="280"/>
      <c r="D10" s="282"/>
      <c r="E10" s="15">
        <v>5</v>
      </c>
      <c r="F10" s="15">
        <v>1</v>
      </c>
      <c r="G10" s="33">
        <v>4491731200</v>
      </c>
      <c r="H10" s="34" t="s">
        <v>57</v>
      </c>
      <c r="I10" s="35">
        <f>842.2/1.2</f>
        <v>701.83333333333337</v>
      </c>
      <c r="J10" s="35">
        <f>842.2/1.2</f>
        <v>701.83333333333337</v>
      </c>
      <c r="K10" s="35"/>
      <c r="L10" s="35"/>
      <c r="M10" s="36">
        <v>102</v>
      </c>
      <c r="N10" s="37">
        <v>102</v>
      </c>
      <c r="O10" s="38">
        <v>0</v>
      </c>
      <c r="P10" s="37"/>
      <c r="Q10" s="36">
        <v>50</v>
      </c>
      <c r="R10" s="37">
        <v>32</v>
      </c>
      <c r="S10" s="38">
        <v>32</v>
      </c>
      <c r="T10" s="284"/>
      <c r="U10" s="36">
        <v>0</v>
      </c>
      <c r="V10" s="37">
        <v>50</v>
      </c>
      <c r="W10" s="38">
        <v>50</v>
      </c>
      <c r="X10" s="284"/>
      <c r="Y10" s="36">
        <v>40</v>
      </c>
      <c r="Z10" s="37">
        <v>50</v>
      </c>
      <c r="AA10" s="38">
        <v>50</v>
      </c>
      <c r="AB10" s="284"/>
      <c r="AC10" s="36">
        <v>40</v>
      </c>
      <c r="AD10" s="37">
        <v>40</v>
      </c>
      <c r="AE10" s="38">
        <v>0</v>
      </c>
      <c r="AF10" s="37"/>
      <c r="AG10" s="36">
        <v>40</v>
      </c>
      <c r="AH10" s="39">
        <v>25</v>
      </c>
      <c r="AI10" s="38">
        <v>25</v>
      </c>
      <c r="AJ10" s="246"/>
      <c r="AK10" s="36">
        <v>40</v>
      </c>
      <c r="AL10" s="37">
        <v>25</v>
      </c>
      <c r="AM10" s="38">
        <v>25</v>
      </c>
      <c r="AN10" s="246"/>
      <c r="AO10" s="36">
        <v>40</v>
      </c>
      <c r="AP10" s="37">
        <v>0</v>
      </c>
      <c r="AQ10" s="38">
        <v>0</v>
      </c>
      <c r="AR10" s="246"/>
      <c r="AS10" s="36">
        <v>40</v>
      </c>
      <c r="AT10" s="37">
        <v>0</v>
      </c>
      <c r="AU10" s="38">
        <v>0</v>
      </c>
      <c r="AV10" s="246"/>
      <c r="AW10" s="36">
        <v>40</v>
      </c>
      <c r="AX10" s="37">
        <v>0</v>
      </c>
      <c r="AY10" s="54">
        <v>0</v>
      </c>
      <c r="AZ10" s="246"/>
      <c r="BA10" s="36">
        <v>40</v>
      </c>
      <c r="BB10" s="37">
        <v>0</v>
      </c>
      <c r="BC10" s="38">
        <v>0</v>
      </c>
      <c r="BD10" s="246"/>
      <c r="BE10" s="36">
        <v>40</v>
      </c>
      <c r="BF10" s="37">
        <f t="shared" si="76"/>
        <v>0</v>
      </c>
      <c r="BG10" s="38">
        <v>0</v>
      </c>
      <c r="BH10" s="246"/>
      <c r="BI10" s="41">
        <f t="shared" si="0"/>
        <v>512</v>
      </c>
      <c r="BJ10" s="42">
        <f t="shared" si="1"/>
        <v>359338.66666666669</v>
      </c>
      <c r="BK10" s="43">
        <f t="shared" si="2"/>
        <v>324</v>
      </c>
      <c r="BL10" s="44">
        <f t="shared" si="3"/>
        <v>227394</v>
      </c>
      <c r="BM10" s="45">
        <f t="shared" si="4"/>
        <v>182</v>
      </c>
      <c r="BN10" s="46">
        <f t="shared" si="5"/>
        <v>127733.66666666667</v>
      </c>
      <c r="BO10" s="36">
        <f t="shared" si="6"/>
        <v>0</v>
      </c>
      <c r="BP10" s="47">
        <f t="shared" si="6"/>
        <v>0</v>
      </c>
      <c r="BQ10" s="37">
        <f t="shared" si="6"/>
        <v>0</v>
      </c>
      <c r="BR10" s="38">
        <v>0</v>
      </c>
      <c r="BS10" s="37"/>
      <c r="BT10" s="36">
        <f t="shared" si="7"/>
        <v>5</v>
      </c>
      <c r="BU10" s="47">
        <f t="shared" si="8"/>
        <v>0</v>
      </c>
      <c r="BV10" s="37">
        <f t="shared" si="8"/>
        <v>0</v>
      </c>
      <c r="BW10" s="38">
        <v>0</v>
      </c>
      <c r="BX10" s="37"/>
      <c r="BY10" s="36">
        <f t="shared" si="9"/>
        <v>15</v>
      </c>
      <c r="BZ10" s="47">
        <f t="shared" si="9"/>
        <v>15</v>
      </c>
      <c r="CA10" s="37">
        <f t="shared" si="10"/>
        <v>0</v>
      </c>
      <c r="CB10" s="38">
        <v>0</v>
      </c>
      <c r="CC10" s="37"/>
      <c r="CD10" s="36">
        <f t="shared" si="11"/>
        <v>15</v>
      </c>
      <c r="CE10" s="47">
        <f t="shared" si="11"/>
        <v>15</v>
      </c>
      <c r="CF10" s="37">
        <f t="shared" si="12"/>
        <v>0</v>
      </c>
      <c r="CG10" s="38">
        <v>0</v>
      </c>
      <c r="CH10" s="37"/>
      <c r="CI10" s="36">
        <f t="shared" si="13"/>
        <v>15</v>
      </c>
      <c r="CJ10" s="47">
        <f t="shared" si="13"/>
        <v>15</v>
      </c>
      <c r="CK10" s="37">
        <f t="shared" si="14"/>
        <v>0</v>
      </c>
      <c r="CL10" s="38">
        <v>0</v>
      </c>
      <c r="CM10" s="37"/>
      <c r="CN10" s="36">
        <f t="shared" si="15"/>
        <v>15</v>
      </c>
      <c r="CO10" s="47">
        <f t="shared" si="15"/>
        <v>15</v>
      </c>
      <c r="CP10" s="37">
        <f t="shared" si="16"/>
        <v>0</v>
      </c>
      <c r="CQ10" s="38">
        <v>0</v>
      </c>
      <c r="CR10" s="37"/>
      <c r="CS10" s="36">
        <f t="shared" si="17"/>
        <v>15</v>
      </c>
      <c r="CT10" s="47">
        <f t="shared" si="17"/>
        <v>15</v>
      </c>
      <c r="CU10" s="37">
        <f t="shared" si="18"/>
        <v>0</v>
      </c>
      <c r="CV10" s="38">
        <v>0</v>
      </c>
      <c r="CW10" s="37"/>
      <c r="CX10" s="36">
        <f t="shared" si="19"/>
        <v>15</v>
      </c>
      <c r="CY10" s="47">
        <f t="shared" si="19"/>
        <v>15</v>
      </c>
      <c r="CZ10" s="39">
        <f t="shared" si="20"/>
        <v>0</v>
      </c>
      <c r="DA10" s="38">
        <v>0</v>
      </c>
      <c r="DB10" s="37"/>
      <c r="DC10" s="36">
        <f t="shared" si="21"/>
        <v>15</v>
      </c>
      <c r="DD10" s="47">
        <f t="shared" si="21"/>
        <v>15</v>
      </c>
      <c r="DE10" s="39">
        <f t="shared" si="22"/>
        <v>0</v>
      </c>
      <c r="DF10" s="38">
        <v>0</v>
      </c>
      <c r="DG10" s="37"/>
      <c r="DH10" s="36">
        <f t="shared" si="23"/>
        <v>15</v>
      </c>
      <c r="DI10" s="47">
        <f t="shared" si="23"/>
        <v>15</v>
      </c>
      <c r="DJ10" s="37">
        <f t="shared" si="24"/>
        <v>0</v>
      </c>
      <c r="DK10" s="38">
        <v>0</v>
      </c>
      <c r="DL10" s="37"/>
      <c r="DM10" s="36">
        <f t="shared" si="25"/>
        <v>15</v>
      </c>
      <c r="DN10" s="47">
        <f t="shared" si="77"/>
        <v>15</v>
      </c>
      <c r="DO10" s="37">
        <f t="shared" si="26"/>
        <v>0</v>
      </c>
      <c r="DP10" s="38">
        <v>0</v>
      </c>
      <c r="DQ10" s="37"/>
      <c r="DR10" s="36">
        <f t="shared" si="78"/>
        <v>15</v>
      </c>
      <c r="DS10" s="47">
        <f t="shared" si="78"/>
        <v>15</v>
      </c>
      <c r="DT10" s="37">
        <f t="shared" si="79"/>
        <v>0</v>
      </c>
      <c r="DU10" s="38">
        <v>0</v>
      </c>
      <c r="DV10" s="37"/>
      <c r="DW10" s="41" cm="1">
        <f t="array" ref="DW10">SUMPRODUCT(--(MOD(COLUMN($BO10:$DV10),5)=MOD(COLUMN($BO10),5)),$BO10:$DV10)</f>
        <v>155</v>
      </c>
      <c r="DX10" s="42">
        <f t="shared" si="27"/>
        <v>108784.16666666667</v>
      </c>
      <c r="DY10" s="48" cm="1">
        <f t="array" ref="DY10">SUMPRODUCT(--(MOD(COLUMN($BO10:$DV10),5)=MOD(COLUMN($BP10),5)),$BO10:$DV10)</f>
        <v>150</v>
      </c>
      <c r="DZ10" s="49">
        <f t="shared" si="28"/>
        <v>105275</v>
      </c>
      <c r="EA10" s="43" cm="1">
        <f t="array" ref="EA10">SUMPRODUCT(--(MOD(COLUMN($BO10:$DV10),5)=MOD(COLUMN($BQ10),5)),$BO10:$DV10)</f>
        <v>0</v>
      </c>
      <c r="EB10" s="44">
        <f t="shared" si="29"/>
        <v>0</v>
      </c>
      <c r="EC10" s="45" cm="1">
        <f t="array" ref="EC10">SUMPRODUCT(--(MOD(COLUMN($BO10:$DV10),5)=MOD(COLUMN($BR10),5)),$BO10:$DV10)</f>
        <v>0</v>
      </c>
      <c r="ED10" s="46">
        <f t="shared" si="30"/>
        <v>0</v>
      </c>
      <c r="EE10" s="36">
        <f>$KN10*8</f>
        <v>8</v>
      </c>
      <c r="EF10" s="37">
        <v>8</v>
      </c>
      <c r="EG10" s="38">
        <v>0</v>
      </c>
      <c r="EH10" s="37"/>
      <c r="EI10" s="36">
        <f t="shared" si="31"/>
        <v>9</v>
      </c>
      <c r="EJ10" s="37">
        <v>50</v>
      </c>
      <c r="EK10" s="38">
        <v>0</v>
      </c>
      <c r="EL10" s="37"/>
      <c r="EM10" s="36">
        <f t="shared" si="32"/>
        <v>9</v>
      </c>
      <c r="EN10" s="37">
        <v>0</v>
      </c>
      <c r="EO10" s="38"/>
      <c r="EP10" s="246"/>
      <c r="EQ10" s="36">
        <f t="shared" si="33"/>
        <v>15</v>
      </c>
      <c r="ER10" s="37">
        <v>1</v>
      </c>
      <c r="ES10" s="38"/>
      <c r="ET10" s="37"/>
      <c r="EU10" s="36">
        <f t="shared" si="34"/>
        <v>15</v>
      </c>
      <c r="EV10" s="37">
        <v>0</v>
      </c>
      <c r="EW10" s="38"/>
      <c r="EX10" s="37"/>
      <c r="EY10" s="36">
        <f t="shared" si="35"/>
        <v>15</v>
      </c>
      <c r="EZ10" s="37">
        <v>45</v>
      </c>
      <c r="FA10" s="38"/>
      <c r="FB10" s="37"/>
      <c r="FC10" s="36">
        <f t="shared" si="36"/>
        <v>15</v>
      </c>
      <c r="FD10" s="37">
        <v>15</v>
      </c>
      <c r="FE10" s="38"/>
      <c r="FF10" s="37"/>
      <c r="FG10" s="36">
        <f t="shared" si="37"/>
        <v>15</v>
      </c>
      <c r="FH10" s="37">
        <v>15</v>
      </c>
      <c r="FI10" s="38"/>
      <c r="FJ10" s="37"/>
      <c r="FK10" s="36">
        <f t="shared" si="38"/>
        <v>15</v>
      </c>
      <c r="FL10" s="37">
        <v>15</v>
      </c>
      <c r="FM10" s="38"/>
      <c r="FN10" s="37"/>
      <c r="FO10" s="36">
        <f t="shared" si="39"/>
        <v>15</v>
      </c>
      <c r="FP10" s="37">
        <v>15</v>
      </c>
      <c r="FQ10" s="38"/>
      <c r="FR10" s="37"/>
      <c r="FS10" s="36">
        <f t="shared" si="40"/>
        <v>14</v>
      </c>
      <c r="FT10" s="37">
        <v>14</v>
      </c>
      <c r="FU10" s="38"/>
      <c r="FV10" s="37"/>
      <c r="FW10" s="36">
        <f t="shared" si="41"/>
        <v>10</v>
      </c>
      <c r="FX10" s="37">
        <v>10</v>
      </c>
      <c r="FY10" s="38"/>
      <c r="FZ10" s="37"/>
      <c r="GA10" s="41">
        <f t="shared" si="42"/>
        <v>155</v>
      </c>
      <c r="GB10" s="42">
        <f t="shared" si="43"/>
        <v>108784.16666666667</v>
      </c>
      <c r="GC10" s="43">
        <f t="shared" si="44"/>
        <v>188</v>
      </c>
      <c r="GD10" s="44">
        <f t="shared" si="45"/>
        <v>131944.66666666669</v>
      </c>
      <c r="GE10" s="45">
        <f t="shared" si="46"/>
        <v>0</v>
      </c>
      <c r="GF10" s="46">
        <f t="shared" si="47"/>
        <v>0</v>
      </c>
      <c r="GG10" s="36">
        <f t="shared" si="48"/>
        <v>10</v>
      </c>
      <c r="GH10" s="37"/>
      <c r="GI10" s="38"/>
      <c r="GJ10" s="37"/>
      <c r="GK10" s="36">
        <f t="shared" si="49"/>
        <v>10</v>
      </c>
      <c r="GL10" s="37"/>
      <c r="GM10" s="38"/>
      <c r="GN10" s="37"/>
      <c r="GO10" s="36">
        <f t="shared" si="50"/>
        <v>15</v>
      </c>
      <c r="GP10" s="37"/>
      <c r="GQ10" s="38"/>
      <c r="GR10" s="37"/>
      <c r="GS10" s="36">
        <f t="shared" si="51"/>
        <v>20</v>
      </c>
      <c r="GT10" s="37"/>
      <c r="GU10" s="38"/>
      <c r="GV10" s="37"/>
      <c r="GW10" s="36">
        <f t="shared" si="52"/>
        <v>20</v>
      </c>
      <c r="GX10" s="37"/>
      <c r="GY10" s="38"/>
      <c r="GZ10" s="37"/>
      <c r="HA10" s="36">
        <f t="shared" si="53"/>
        <v>20</v>
      </c>
      <c r="HB10" s="37"/>
      <c r="HC10" s="38"/>
      <c r="HD10" s="37"/>
      <c r="HE10" s="36">
        <f t="shared" si="54"/>
        <v>20</v>
      </c>
      <c r="HF10" s="37"/>
      <c r="HG10" s="38"/>
      <c r="HH10" s="37"/>
      <c r="HI10" s="36">
        <f t="shared" si="55"/>
        <v>20</v>
      </c>
      <c r="HJ10" s="37"/>
      <c r="HK10" s="38"/>
      <c r="HL10" s="37"/>
      <c r="HM10" s="36">
        <f t="shared" si="56"/>
        <v>20</v>
      </c>
      <c r="HN10" s="37"/>
      <c r="HO10" s="38"/>
      <c r="HP10" s="37"/>
      <c r="HQ10" s="36">
        <f t="shared" si="57"/>
        <v>20</v>
      </c>
      <c r="HR10" s="37"/>
      <c r="HS10" s="38"/>
      <c r="HT10" s="37"/>
      <c r="HU10" s="36">
        <f t="shared" si="58"/>
        <v>20</v>
      </c>
      <c r="HV10" s="37"/>
      <c r="HW10" s="38"/>
      <c r="HX10" s="37"/>
      <c r="HY10" s="36">
        <f t="shared" si="80"/>
        <v>20</v>
      </c>
      <c r="HZ10" s="37"/>
      <c r="IA10" s="38"/>
      <c r="IB10" s="37"/>
      <c r="IC10" s="41" cm="1">
        <f t="array" ref="IC10">SUMPRODUCT(--(MOD(COLUMN($GG10:$IB10),4)=MOD(COLUMN($GG10),4)),$GG10:$IB10)</f>
        <v>215</v>
      </c>
      <c r="ID10" s="42">
        <f t="shared" si="59"/>
        <v>150894.16666666669</v>
      </c>
      <c r="IE10" s="43" cm="1">
        <f t="array" ref="IE10">SUMPRODUCT(--(MOD(COLUMN($GG10:$IB10),4)=MOD(COLUMN($GH10),4)),$GG10:$IB10)</f>
        <v>0</v>
      </c>
      <c r="IF10" s="44">
        <f t="shared" si="60"/>
        <v>0</v>
      </c>
      <c r="IG10" s="45" cm="1">
        <f t="array" ref="IG10">SUMPRODUCT(--(MOD(COLUMN($GG10:$IB10),4)=MOD(COLUMN($GI10),4)),$GG10:$IB10)</f>
        <v>0</v>
      </c>
      <c r="IH10" s="46">
        <f t="shared" si="61"/>
        <v>0</v>
      </c>
      <c r="II10" s="36">
        <f t="shared" si="62"/>
        <v>15</v>
      </c>
      <c r="IJ10" s="37"/>
      <c r="IK10" s="38"/>
      <c r="IL10" s="37"/>
      <c r="IM10" s="36">
        <f t="shared" si="63"/>
        <v>15</v>
      </c>
      <c r="IN10" s="37"/>
      <c r="IO10" s="38"/>
      <c r="IP10" s="37"/>
      <c r="IQ10" s="36">
        <f t="shared" si="64"/>
        <v>20</v>
      </c>
      <c r="IR10" s="37"/>
      <c r="IS10" s="38"/>
      <c r="IT10" s="37"/>
      <c r="IU10" s="36">
        <f t="shared" si="65"/>
        <v>25</v>
      </c>
      <c r="IV10" s="37"/>
      <c r="IW10" s="38"/>
      <c r="IX10" s="37"/>
      <c r="IY10" s="36">
        <f t="shared" si="66"/>
        <v>25</v>
      </c>
      <c r="IZ10" s="37"/>
      <c r="JA10" s="38"/>
      <c r="JB10" s="37"/>
      <c r="JC10" s="36">
        <f t="shared" si="67"/>
        <v>25</v>
      </c>
      <c r="JD10" s="37"/>
      <c r="JE10" s="38"/>
      <c r="JF10" s="37"/>
      <c r="JG10" s="36">
        <f t="shared" si="68"/>
        <v>30</v>
      </c>
      <c r="JH10" s="37"/>
      <c r="JI10" s="38"/>
      <c r="JJ10" s="37"/>
      <c r="JK10" s="36">
        <f t="shared" si="69"/>
        <v>30</v>
      </c>
      <c r="JL10" s="37"/>
      <c r="JM10" s="38"/>
      <c r="JN10" s="37"/>
      <c r="JO10" s="36">
        <f t="shared" si="70"/>
        <v>30</v>
      </c>
      <c r="JP10" s="37"/>
      <c r="JQ10" s="38"/>
      <c r="JR10" s="37"/>
      <c r="JS10" s="36">
        <f t="shared" si="71"/>
        <v>30</v>
      </c>
      <c r="JT10" s="37"/>
      <c r="JU10" s="38"/>
      <c r="JV10" s="37"/>
      <c r="JW10" s="36">
        <f t="shared" si="72"/>
        <v>30</v>
      </c>
      <c r="JX10" s="37"/>
      <c r="JY10" s="38"/>
      <c r="JZ10" s="37"/>
      <c r="KA10" s="36">
        <v>30</v>
      </c>
      <c r="KB10" s="37"/>
      <c r="KC10" s="38"/>
      <c r="KD10" s="37"/>
      <c r="KE10" s="41" cm="1">
        <f t="array" ref="KE10">SUMPRODUCT(--(MOD(COLUMN($II10:$KD10),4)=MOD(COLUMN($II10),4)),$II10:$KD10)</f>
        <v>305</v>
      </c>
      <c r="KF10" s="42">
        <f t="shared" si="73"/>
        <v>214059.16666666669</v>
      </c>
      <c r="KG10" s="43" cm="1">
        <f t="array" ref="KG10">SUMPRODUCT(--(MOD(COLUMN($II10:$KD10),4)=MOD(COLUMN($IJ10),4)),$II10:$KD10)</f>
        <v>0</v>
      </c>
      <c r="KH10" s="44">
        <f t="shared" si="74"/>
        <v>0</v>
      </c>
      <c r="KI10" s="45" cm="1">
        <f t="array" ref="KI10">SUMPRODUCT(--(MOD(COLUMN($II10:$KD10),4)=MOD(COLUMN($IK10),4)),$II10:$KD10)</f>
        <v>0</v>
      </c>
      <c r="KJ10" s="50">
        <f t="shared" si="75"/>
        <v>0</v>
      </c>
      <c r="KK10" s="12"/>
      <c r="KL10" s="12"/>
      <c r="KM10" s="12"/>
      <c r="KN10" s="51">
        <v>1</v>
      </c>
      <c r="KO10" s="285"/>
    </row>
    <row r="11" spans="1:301" outlineLevel="1">
      <c r="A11" s="275"/>
      <c r="B11" s="278"/>
      <c r="C11" s="280"/>
      <c r="D11" s="282"/>
      <c r="E11" s="15">
        <v>6</v>
      </c>
      <c r="F11" s="15">
        <v>1</v>
      </c>
      <c r="G11" s="56">
        <v>4497230500</v>
      </c>
      <c r="H11" s="57" t="s">
        <v>58</v>
      </c>
      <c r="I11" s="35">
        <f>71.7/1.2</f>
        <v>59.750000000000007</v>
      </c>
      <c r="J11" s="35">
        <f>71.7/1.2</f>
        <v>59.750000000000007</v>
      </c>
      <c r="K11" s="35"/>
      <c r="L11" s="35"/>
      <c r="M11" s="36">
        <v>204</v>
      </c>
      <c r="N11" s="37">
        <v>204</v>
      </c>
      <c r="O11" s="38">
        <v>0</v>
      </c>
      <c r="P11" s="37"/>
      <c r="Q11" s="36">
        <v>50</v>
      </c>
      <c r="R11" s="37">
        <v>64</v>
      </c>
      <c r="S11" s="38">
        <v>64</v>
      </c>
      <c r="T11" s="284"/>
      <c r="U11" s="36">
        <v>0</v>
      </c>
      <c r="V11" s="37">
        <v>100</v>
      </c>
      <c r="W11" s="38">
        <v>100</v>
      </c>
      <c r="X11" s="284"/>
      <c r="Y11" s="36">
        <v>80</v>
      </c>
      <c r="Z11" s="37">
        <v>100</v>
      </c>
      <c r="AA11" s="38">
        <v>100</v>
      </c>
      <c r="AB11" s="284"/>
      <c r="AC11" s="36">
        <v>80</v>
      </c>
      <c r="AD11" s="37">
        <v>80</v>
      </c>
      <c r="AE11" s="38">
        <v>0</v>
      </c>
      <c r="AF11" s="37"/>
      <c r="AG11" s="36">
        <v>80</v>
      </c>
      <c r="AH11" s="39">
        <v>50</v>
      </c>
      <c r="AI11" s="58">
        <v>25</v>
      </c>
      <c r="AJ11" s="246"/>
      <c r="AK11" s="36">
        <v>80</v>
      </c>
      <c r="AL11" s="37">
        <v>50</v>
      </c>
      <c r="AM11" s="52">
        <v>50</v>
      </c>
      <c r="AN11" s="246"/>
      <c r="AO11" s="36">
        <v>80</v>
      </c>
      <c r="AP11" s="37">
        <v>0</v>
      </c>
      <c r="AQ11" s="38">
        <v>0</v>
      </c>
      <c r="AR11" s="246"/>
      <c r="AS11" s="36">
        <v>80</v>
      </c>
      <c r="AT11" s="37">
        <v>0</v>
      </c>
      <c r="AU11" s="38">
        <v>0</v>
      </c>
      <c r="AV11" s="246"/>
      <c r="AW11" s="36">
        <v>80</v>
      </c>
      <c r="AX11" s="37">
        <v>0</v>
      </c>
      <c r="AY11" s="54">
        <v>0</v>
      </c>
      <c r="AZ11" s="246"/>
      <c r="BA11" s="36">
        <v>80</v>
      </c>
      <c r="BB11" s="37">
        <v>0</v>
      </c>
      <c r="BC11" s="52">
        <v>0</v>
      </c>
      <c r="BD11" s="246"/>
      <c r="BE11" s="36">
        <v>80</v>
      </c>
      <c r="BF11" s="37">
        <f t="shared" si="76"/>
        <v>0</v>
      </c>
      <c r="BG11" s="38">
        <v>0</v>
      </c>
      <c r="BH11" s="246"/>
      <c r="BI11" s="41">
        <f t="shared" si="0"/>
        <v>974</v>
      </c>
      <c r="BJ11" s="42">
        <f t="shared" si="1"/>
        <v>58196.500000000007</v>
      </c>
      <c r="BK11" s="43">
        <f t="shared" si="2"/>
        <v>648</v>
      </c>
      <c r="BL11" s="44">
        <f t="shared" si="3"/>
        <v>38718.000000000007</v>
      </c>
      <c r="BM11" s="45">
        <f t="shared" si="4"/>
        <v>339</v>
      </c>
      <c r="BN11" s="46">
        <f t="shared" si="5"/>
        <v>20255.250000000004</v>
      </c>
      <c r="BO11" s="36">
        <f t="shared" si="6"/>
        <v>0</v>
      </c>
      <c r="BP11" s="47">
        <f t="shared" si="6"/>
        <v>0</v>
      </c>
      <c r="BQ11" s="37">
        <f t="shared" si="6"/>
        <v>0</v>
      </c>
      <c r="BR11" s="52">
        <v>0</v>
      </c>
      <c r="BS11" s="37"/>
      <c r="BT11" s="36">
        <f t="shared" si="7"/>
        <v>10</v>
      </c>
      <c r="BU11" s="47">
        <f t="shared" si="8"/>
        <v>0</v>
      </c>
      <c r="BV11" s="37">
        <f t="shared" si="8"/>
        <v>0</v>
      </c>
      <c r="BW11" s="38">
        <v>0</v>
      </c>
      <c r="BX11" s="37"/>
      <c r="BY11" s="36">
        <f t="shared" si="9"/>
        <v>30</v>
      </c>
      <c r="BZ11" s="47">
        <f t="shared" si="9"/>
        <v>30</v>
      </c>
      <c r="CA11" s="37">
        <f t="shared" si="10"/>
        <v>0</v>
      </c>
      <c r="CB11" s="38">
        <v>0</v>
      </c>
      <c r="CC11" s="37"/>
      <c r="CD11" s="36">
        <f t="shared" si="11"/>
        <v>30</v>
      </c>
      <c r="CE11" s="47">
        <f t="shared" si="11"/>
        <v>30</v>
      </c>
      <c r="CF11" s="37">
        <f t="shared" si="12"/>
        <v>0</v>
      </c>
      <c r="CG11" s="38">
        <v>0</v>
      </c>
      <c r="CH11" s="37"/>
      <c r="CI11" s="36">
        <f t="shared" si="13"/>
        <v>30</v>
      </c>
      <c r="CJ11" s="47">
        <f t="shared" si="13"/>
        <v>30</v>
      </c>
      <c r="CK11" s="37">
        <f t="shared" si="14"/>
        <v>0</v>
      </c>
      <c r="CL11" s="38">
        <v>0</v>
      </c>
      <c r="CM11" s="37"/>
      <c r="CN11" s="36">
        <f t="shared" si="15"/>
        <v>30</v>
      </c>
      <c r="CO11" s="47">
        <f t="shared" si="15"/>
        <v>30</v>
      </c>
      <c r="CP11" s="37">
        <f t="shared" si="16"/>
        <v>0</v>
      </c>
      <c r="CQ11" s="38">
        <v>0</v>
      </c>
      <c r="CR11" s="37"/>
      <c r="CS11" s="36">
        <f t="shared" si="17"/>
        <v>30</v>
      </c>
      <c r="CT11" s="47">
        <f t="shared" si="17"/>
        <v>30</v>
      </c>
      <c r="CU11" s="37">
        <f t="shared" si="18"/>
        <v>0</v>
      </c>
      <c r="CV11" s="38">
        <v>0</v>
      </c>
      <c r="CW11" s="37"/>
      <c r="CX11" s="36">
        <f t="shared" si="19"/>
        <v>30</v>
      </c>
      <c r="CY11" s="47">
        <f t="shared" si="19"/>
        <v>30</v>
      </c>
      <c r="CZ11" s="39">
        <f t="shared" si="20"/>
        <v>0</v>
      </c>
      <c r="DA11" s="38">
        <v>0</v>
      </c>
      <c r="DB11" s="37"/>
      <c r="DC11" s="36">
        <f t="shared" si="21"/>
        <v>30</v>
      </c>
      <c r="DD11" s="47">
        <f t="shared" si="21"/>
        <v>30</v>
      </c>
      <c r="DE11" s="39">
        <f t="shared" si="22"/>
        <v>0</v>
      </c>
      <c r="DF11" s="38">
        <v>0</v>
      </c>
      <c r="DG11" s="37"/>
      <c r="DH11" s="36">
        <f t="shared" si="23"/>
        <v>30</v>
      </c>
      <c r="DI11" s="47">
        <f t="shared" si="23"/>
        <v>30</v>
      </c>
      <c r="DJ11" s="37">
        <f t="shared" si="24"/>
        <v>0</v>
      </c>
      <c r="DK11" s="52">
        <v>0</v>
      </c>
      <c r="DL11" s="37"/>
      <c r="DM11" s="36">
        <f t="shared" si="25"/>
        <v>30</v>
      </c>
      <c r="DN11" s="47">
        <f t="shared" si="77"/>
        <v>30</v>
      </c>
      <c r="DO11" s="37">
        <f t="shared" si="26"/>
        <v>0</v>
      </c>
      <c r="DP11" s="38">
        <v>0</v>
      </c>
      <c r="DQ11" s="37"/>
      <c r="DR11" s="36">
        <f t="shared" si="78"/>
        <v>30</v>
      </c>
      <c r="DS11" s="47">
        <f t="shared" si="78"/>
        <v>30</v>
      </c>
      <c r="DT11" s="37">
        <f t="shared" si="79"/>
        <v>0</v>
      </c>
      <c r="DU11" s="38">
        <v>0</v>
      </c>
      <c r="DV11" s="37"/>
      <c r="DW11" s="41" cm="1">
        <f t="array" ref="DW11">SUMPRODUCT(--(MOD(COLUMN($BO11:$DV11),5)=MOD(COLUMN($BO11),5)),$BO11:$DV11)</f>
        <v>310</v>
      </c>
      <c r="DX11" s="42">
        <f t="shared" si="27"/>
        <v>18522.500000000004</v>
      </c>
      <c r="DY11" s="48" cm="1">
        <f t="array" ref="DY11">SUMPRODUCT(--(MOD(COLUMN($BO11:$DV11),5)=MOD(COLUMN($BP11),5)),$BO11:$DV11)</f>
        <v>300</v>
      </c>
      <c r="DZ11" s="49">
        <f t="shared" si="28"/>
        <v>17925.000000000004</v>
      </c>
      <c r="EA11" s="43" cm="1">
        <f t="array" ref="EA11">SUMPRODUCT(--(MOD(COLUMN($BO11:$DV11),5)=MOD(COLUMN($BQ11),5)),$BO11:$DV11)</f>
        <v>0</v>
      </c>
      <c r="EB11" s="44">
        <f t="shared" si="29"/>
        <v>0</v>
      </c>
      <c r="EC11" s="45" cm="1">
        <f t="array" ref="EC11">SUMPRODUCT(--(MOD(COLUMN($BO11:$DV11),5)=MOD(COLUMN($BR11),5)),$BO11:$DV11)</f>
        <v>0</v>
      </c>
      <c r="ED11" s="46">
        <f t="shared" si="30"/>
        <v>0</v>
      </c>
      <c r="EE11" s="36">
        <f>$KN11*8+100</f>
        <v>116</v>
      </c>
      <c r="EF11" s="37">
        <v>16</v>
      </c>
      <c r="EG11" s="38">
        <v>0</v>
      </c>
      <c r="EH11" s="37"/>
      <c r="EI11" s="36">
        <f t="shared" si="31"/>
        <v>18</v>
      </c>
      <c r="EJ11" s="37">
        <v>100</v>
      </c>
      <c r="EK11" s="38">
        <v>0</v>
      </c>
      <c r="EL11" s="37"/>
      <c r="EM11" s="36">
        <f t="shared" si="32"/>
        <v>18</v>
      </c>
      <c r="EN11" s="37">
        <v>0</v>
      </c>
      <c r="EO11" s="38"/>
      <c r="EP11" s="246"/>
      <c r="EQ11" s="36">
        <f t="shared" si="33"/>
        <v>30</v>
      </c>
      <c r="ER11" s="37">
        <v>2</v>
      </c>
      <c r="ES11" s="38"/>
      <c r="ET11" s="37"/>
      <c r="EU11" s="36">
        <f t="shared" si="34"/>
        <v>30</v>
      </c>
      <c r="EV11" s="37">
        <v>0</v>
      </c>
      <c r="EW11" s="38"/>
      <c r="EX11" s="37"/>
      <c r="EY11" s="36">
        <f t="shared" si="35"/>
        <v>30</v>
      </c>
      <c r="EZ11" s="37">
        <v>90</v>
      </c>
      <c r="FA11" s="38"/>
      <c r="FB11" s="37"/>
      <c r="FC11" s="36">
        <f t="shared" si="36"/>
        <v>30</v>
      </c>
      <c r="FD11" s="37">
        <v>30</v>
      </c>
      <c r="FE11" s="38"/>
      <c r="FF11" s="37"/>
      <c r="FG11" s="36">
        <f t="shared" si="37"/>
        <v>30</v>
      </c>
      <c r="FH11" s="37">
        <v>30</v>
      </c>
      <c r="FI11" s="38"/>
      <c r="FJ11" s="37"/>
      <c r="FK11" s="36">
        <f t="shared" si="38"/>
        <v>30</v>
      </c>
      <c r="FL11" s="37">
        <v>30</v>
      </c>
      <c r="FM11" s="38"/>
      <c r="FN11" s="37"/>
      <c r="FO11" s="36">
        <f t="shared" si="39"/>
        <v>30</v>
      </c>
      <c r="FP11" s="37">
        <v>30</v>
      </c>
      <c r="FQ11" s="38"/>
      <c r="FR11" s="37"/>
      <c r="FS11" s="36">
        <f t="shared" si="40"/>
        <v>28</v>
      </c>
      <c r="FT11" s="37">
        <v>28</v>
      </c>
      <c r="FU11" s="38"/>
      <c r="FV11" s="37"/>
      <c r="FW11" s="36">
        <f t="shared" si="41"/>
        <v>20</v>
      </c>
      <c r="FX11" s="37">
        <v>20</v>
      </c>
      <c r="FY11" s="38"/>
      <c r="FZ11" s="37"/>
      <c r="GA11" s="41">
        <f t="shared" si="42"/>
        <v>410</v>
      </c>
      <c r="GB11" s="42">
        <f t="shared" si="43"/>
        <v>24497.500000000004</v>
      </c>
      <c r="GC11" s="43">
        <f t="shared" si="44"/>
        <v>376</v>
      </c>
      <c r="GD11" s="44">
        <f t="shared" si="45"/>
        <v>22466.000000000004</v>
      </c>
      <c r="GE11" s="45">
        <f t="shared" si="46"/>
        <v>0</v>
      </c>
      <c r="GF11" s="46">
        <f t="shared" si="47"/>
        <v>0</v>
      </c>
      <c r="GG11" s="36">
        <f t="shared" si="48"/>
        <v>20</v>
      </c>
      <c r="GH11" s="37"/>
      <c r="GI11" s="38"/>
      <c r="GJ11" s="37"/>
      <c r="GK11" s="36">
        <f t="shared" si="49"/>
        <v>20</v>
      </c>
      <c r="GL11" s="37"/>
      <c r="GM11" s="38"/>
      <c r="GN11" s="37"/>
      <c r="GO11" s="36">
        <f t="shared" si="50"/>
        <v>30</v>
      </c>
      <c r="GP11" s="37"/>
      <c r="GQ11" s="38"/>
      <c r="GR11" s="37"/>
      <c r="GS11" s="36">
        <f t="shared" si="51"/>
        <v>40</v>
      </c>
      <c r="GT11" s="37"/>
      <c r="GU11" s="38"/>
      <c r="GV11" s="37"/>
      <c r="GW11" s="36">
        <f t="shared" si="52"/>
        <v>40</v>
      </c>
      <c r="GX11" s="37"/>
      <c r="GY11" s="38"/>
      <c r="GZ11" s="37"/>
      <c r="HA11" s="36">
        <f t="shared" si="53"/>
        <v>40</v>
      </c>
      <c r="HB11" s="37"/>
      <c r="HC11" s="38"/>
      <c r="HD11" s="37"/>
      <c r="HE11" s="36">
        <f t="shared" si="54"/>
        <v>40</v>
      </c>
      <c r="HF11" s="37"/>
      <c r="HG11" s="38"/>
      <c r="HH11" s="37"/>
      <c r="HI11" s="36">
        <f t="shared" si="55"/>
        <v>40</v>
      </c>
      <c r="HJ11" s="37"/>
      <c r="HK11" s="38"/>
      <c r="HL11" s="37"/>
      <c r="HM11" s="36">
        <f t="shared" si="56"/>
        <v>40</v>
      </c>
      <c r="HN11" s="37"/>
      <c r="HO11" s="38"/>
      <c r="HP11" s="37"/>
      <c r="HQ11" s="36">
        <f t="shared" si="57"/>
        <v>40</v>
      </c>
      <c r="HR11" s="37"/>
      <c r="HS11" s="38"/>
      <c r="HT11" s="37"/>
      <c r="HU11" s="36">
        <f t="shared" si="58"/>
        <v>40</v>
      </c>
      <c r="HV11" s="37"/>
      <c r="HW11" s="38"/>
      <c r="HX11" s="37"/>
      <c r="HY11" s="36">
        <f t="shared" si="80"/>
        <v>40</v>
      </c>
      <c r="HZ11" s="37"/>
      <c r="IA11" s="38"/>
      <c r="IB11" s="37"/>
      <c r="IC11" s="41" cm="1">
        <f t="array" ref="IC11">SUMPRODUCT(--(MOD(COLUMN($GG11:$IB11),4)=MOD(COLUMN($GG11),4)),$GG11:$IB11)</f>
        <v>430</v>
      </c>
      <c r="ID11" s="42">
        <f t="shared" si="59"/>
        <v>25692.500000000004</v>
      </c>
      <c r="IE11" s="43" cm="1">
        <f t="array" ref="IE11">SUMPRODUCT(--(MOD(COLUMN($GG11:$IB11),4)=MOD(COLUMN($GH11),4)),$GG11:$IB11)</f>
        <v>0</v>
      </c>
      <c r="IF11" s="44">
        <f t="shared" si="60"/>
        <v>0</v>
      </c>
      <c r="IG11" s="45" cm="1">
        <f t="array" ref="IG11">SUMPRODUCT(--(MOD(COLUMN($GG11:$IB11),4)=MOD(COLUMN($GI11),4)),$GG11:$IB11)</f>
        <v>0</v>
      </c>
      <c r="IH11" s="46">
        <f t="shared" si="61"/>
        <v>0</v>
      </c>
      <c r="II11" s="36">
        <f t="shared" si="62"/>
        <v>30</v>
      </c>
      <c r="IJ11" s="37"/>
      <c r="IK11" s="38"/>
      <c r="IL11" s="37"/>
      <c r="IM11" s="36">
        <f t="shared" si="63"/>
        <v>30</v>
      </c>
      <c r="IN11" s="37"/>
      <c r="IO11" s="38"/>
      <c r="IP11" s="37"/>
      <c r="IQ11" s="36">
        <f t="shared" si="64"/>
        <v>40</v>
      </c>
      <c r="IR11" s="37"/>
      <c r="IS11" s="38"/>
      <c r="IT11" s="37"/>
      <c r="IU11" s="36">
        <f t="shared" si="65"/>
        <v>50</v>
      </c>
      <c r="IV11" s="37"/>
      <c r="IW11" s="38"/>
      <c r="IX11" s="37"/>
      <c r="IY11" s="36">
        <f t="shared" si="66"/>
        <v>50</v>
      </c>
      <c r="IZ11" s="37"/>
      <c r="JA11" s="38"/>
      <c r="JB11" s="37"/>
      <c r="JC11" s="36">
        <f t="shared" si="67"/>
        <v>50</v>
      </c>
      <c r="JD11" s="37"/>
      <c r="JE11" s="38"/>
      <c r="JF11" s="37"/>
      <c r="JG11" s="36">
        <f t="shared" si="68"/>
        <v>60</v>
      </c>
      <c r="JH11" s="37"/>
      <c r="JI11" s="38"/>
      <c r="JJ11" s="37"/>
      <c r="JK11" s="36">
        <f t="shared" si="69"/>
        <v>60</v>
      </c>
      <c r="JL11" s="37"/>
      <c r="JM11" s="38"/>
      <c r="JN11" s="37"/>
      <c r="JO11" s="36">
        <f t="shared" si="70"/>
        <v>60</v>
      </c>
      <c r="JP11" s="37"/>
      <c r="JQ11" s="38"/>
      <c r="JR11" s="37"/>
      <c r="JS11" s="36">
        <f t="shared" si="71"/>
        <v>60</v>
      </c>
      <c r="JT11" s="37"/>
      <c r="JU11" s="38"/>
      <c r="JV11" s="37"/>
      <c r="JW11" s="36">
        <f t="shared" si="72"/>
        <v>60</v>
      </c>
      <c r="JX11" s="37"/>
      <c r="JY11" s="38"/>
      <c r="JZ11" s="37"/>
      <c r="KA11" s="36">
        <v>30</v>
      </c>
      <c r="KB11" s="37"/>
      <c r="KC11" s="38"/>
      <c r="KD11" s="37"/>
      <c r="KE11" s="41" cm="1">
        <f t="array" ref="KE11">SUMPRODUCT(--(MOD(COLUMN($II11:$KD11),4)=MOD(COLUMN($II11),4)),$II11:$KD11)</f>
        <v>580</v>
      </c>
      <c r="KF11" s="42">
        <f t="shared" si="73"/>
        <v>34655.000000000007</v>
      </c>
      <c r="KG11" s="43" cm="1">
        <f t="array" ref="KG11">SUMPRODUCT(--(MOD(COLUMN($II11:$KD11),4)=MOD(COLUMN($IJ11),4)),$II11:$KD11)</f>
        <v>0</v>
      </c>
      <c r="KH11" s="44">
        <f t="shared" si="74"/>
        <v>0</v>
      </c>
      <c r="KI11" s="45" cm="1">
        <f t="array" ref="KI11">SUMPRODUCT(--(MOD(COLUMN($II11:$KD11),4)=MOD(COLUMN($IK11),4)),$II11:$KD11)</f>
        <v>0</v>
      </c>
      <c r="KJ11" s="50">
        <f t="shared" si="75"/>
        <v>0</v>
      </c>
      <c r="KK11" s="12"/>
      <c r="KL11" s="12"/>
      <c r="KM11" s="12"/>
      <c r="KN11" s="51">
        <v>2</v>
      </c>
      <c r="KO11" s="285"/>
    </row>
    <row r="12" spans="1:301" ht="28.8" outlineLevel="1">
      <c r="A12" s="275"/>
      <c r="B12" s="278"/>
      <c r="C12" s="280"/>
      <c r="D12" s="282"/>
      <c r="E12" s="15">
        <v>7</v>
      </c>
      <c r="F12" s="15">
        <v>1</v>
      </c>
      <c r="G12" s="33">
        <v>4640061000</v>
      </c>
      <c r="H12" s="34" t="s">
        <v>59</v>
      </c>
      <c r="I12" s="35">
        <f>584/1.2</f>
        <v>486.66666666666669</v>
      </c>
      <c r="J12" s="35">
        <f>584/1.2</f>
        <v>486.66666666666669</v>
      </c>
      <c r="K12" s="35"/>
      <c r="L12" s="35"/>
      <c r="M12" s="36">
        <v>102</v>
      </c>
      <c r="N12" s="37">
        <v>102</v>
      </c>
      <c r="O12" s="38">
        <v>0</v>
      </c>
      <c r="P12" s="37"/>
      <c r="Q12" s="36">
        <v>50</v>
      </c>
      <c r="R12" s="37">
        <v>32</v>
      </c>
      <c r="S12" s="38">
        <v>32</v>
      </c>
      <c r="T12" s="284"/>
      <c r="U12" s="36">
        <v>0</v>
      </c>
      <c r="V12" s="37">
        <v>50</v>
      </c>
      <c r="W12" s="38">
        <v>50</v>
      </c>
      <c r="X12" s="284"/>
      <c r="Y12" s="36">
        <v>40</v>
      </c>
      <c r="Z12" s="37">
        <v>50</v>
      </c>
      <c r="AA12" s="38">
        <v>50</v>
      </c>
      <c r="AB12" s="284"/>
      <c r="AC12" s="36">
        <v>40</v>
      </c>
      <c r="AD12" s="37">
        <v>40</v>
      </c>
      <c r="AE12" s="38">
        <v>0</v>
      </c>
      <c r="AF12" s="37"/>
      <c r="AG12" s="36">
        <v>40</v>
      </c>
      <c r="AH12" s="39">
        <v>25</v>
      </c>
      <c r="AI12" s="38">
        <v>25</v>
      </c>
      <c r="AJ12" s="246"/>
      <c r="AK12" s="36">
        <v>40</v>
      </c>
      <c r="AL12" s="37">
        <v>25</v>
      </c>
      <c r="AM12" s="38">
        <v>25</v>
      </c>
      <c r="AN12" s="246"/>
      <c r="AO12" s="36">
        <v>40</v>
      </c>
      <c r="AP12" s="37">
        <v>0</v>
      </c>
      <c r="AQ12" s="38">
        <v>0</v>
      </c>
      <c r="AR12" s="246"/>
      <c r="AS12" s="36">
        <v>40</v>
      </c>
      <c r="AT12" s="37">
        <v>0</v>
      </c>
      <c r="AU12" s="38">
        <v>0</v>
      </c>
      <c r="AV12" s="246"/>
      <c r="AW12" s="36">
        <v>40</v>
      </c>
      <c r="AX12" s="37">
        <v>0</v>
      </c>
      <c r="AY12" s="54">
        <v>0</v>
      </c>
      <c r="AZ12" s="246"/>
      <c r="BA12" s="36">
        <v>40</v>
      </c>
      <c r="BB12" s="37">
        <v>0</v>
      </c>
      <c r="BC12" s="38">
        <v>0</v>
      </c>
      <c r="BD12" s="246"/>
      <c r="BE12" s="36">
        <v>40</v>
      </c>
      <c r="BF12" s="37">
        <f t="shared" si="76"/>
        <v>0</v>
      </c>
      <c r="BG12" s="38">
        <v>0</v>
      </c>
      <c r="BH12" s="246"/>
      <c r="BI12" s="41">
        <f t="shared" si="0"/>
        <v>512</v>
      </c>
      <c r="BJ12" s="42">
        <f t="shared" si="1"/>
        <v>249173.33333333334</v>
      </c>
      <c r="BK12" s="43">
        <f t="shared" si="2"/>
        <v>324</v>
      </c>
      <c r="BL12" s="44">
        <f t="shared" si="3"/>
        <v>157680</v>
      </c>
      <c r="BM12" s="45">
        <f t="shared" si="4"/>
        <v>182</v>
      </c>
      <c r="BN12" s="46">
        <f t="shared" si="5"/>
        <v>88573.333333333343</v>
      </c>
      <c r="BO12" s="36">
        <f t="shared" si="6"/>
        <v>0</v>
      </c>
      <c r="BP12" s="47">
        <f t="shared" si="6"/>
        <v>0</v>
      </c>
      <c r="BQ12" s="37">
        <f t="shared" si="6"/>
        <v>0</v>
      </c>
      <c r="BR12" s="38">
        <v>0</v>
      </c>
      <c r="BS12" s="37"/>
      <c r="BT12" s="36">
        <f t="shared" si="7"/>
        <v>5</v>
      </c>
      <c r="BU12" s="47">
        <f t="shared" si="8"/>
        <v>0</v>
      </c>
      <c r="BV12" s="37">
        <f t="shared" si="8"/>
        <v>0</v>
      </c>
      <c r="BW12" s="38">
        <v>0</v>
      </c>
      <c r="BX12" s="37"/>
      <c r="BY12" s="36">
        <f t="shared" si="9"/>
        <v>15</v>
      </c>
      <c r="BZ12" s="47">
        <f t="shared" si="9"/>
        <v>15</v>
      </c>
      <c r="CA12" s="37">
        <f t="shared" si="10"/>
        <v>0</v>
      </c>
      <c r="CB12" s="38">
        <v>0</v>
      </c>
      <c r="CC12" s="37"/>
      <c r="CD12" s="36">
        <f t="shared" si="11"/>
        <v>15</v>
      </c>
      <c r="CE12" s="47">
        <f t="shared" si="11"/>
        <v>15</v>
      </c>
      <c r="CF12" s="37">
        <f t="shared" si="12"/>
        <v>0</v>
      </c>
      <c r="CG12" s="38">
        <v>0</v>
      </c>
      <c r="CH12" s="37"/>
      <c r="CI12" s="36">
        <f t="shared" si="13"/>
        <v>15</v>
      </c>
      <c r="CJ12" s="47">
        <f t="shared" si="13"/>
        <v>15</v>
      </c>
      <c r="CK12" s="37">
        <f t="shared" si="14"/>
        <v>0</v>
      </c>
      <c r="CL12" s="38">
        <v>0</v>
      </c>
      <c r="CM12" s="37"/>
      <c r="CN12" s="36">
        <f t="shared" si="15"/>
        <v>15</v>
      </c>
      <c r="CO12" s="47">
        <f t="shared" si="15"/>
        <v>15</v>
      </c>
      <c r="CP12" s="37">
        <f t="shared" si="16"/>
        <v>0</v>
      </c>
      <c r="CQ12" s="38">
        <v>0</v>
      </c>
      <c r="CR12" s="37"/>
      <c r="CS12" s="36">
        <f t="shared" si="17"/>
        <v>15</v>
      </c>
      <c r="CT12" s="47">
        <f t="shared" si="17"/>
        <v>15</v>
      </c>
      <c r="CU12" s="37">
        <f t="shared" si="18"/>
        <v>0</v>
      </c>
      <c r="CV12" s="38">
        <v>0</v>
      </c>
      <c r="CW12" s="37"/>
      <c r="CX12" s="36">
        <f t="shared" si="19"/>
        <v>15</v>
      </c>
      <c r="CY12" s="47">
        <f t="shared" si="19"/>
        <v>15</v>
      </c>
      <c r="CZ12" s="39">
        <f t="shared" si="20"/>
        <v>0</v>
      </c>
      <c r="DA12" s="38">
        <v>0</v>
      </c>
      <c r="DB12" s="37"/>
      <c r="DC12" s="36">
        <f t="shared" si="21"/>
        <v>15</v>
      </c>
      <c r="DD12" s="47">
        <f t="shared" si="21"/>
        <v>15</v>
      </c>
      <c r="DE12" s="39">
        <f t="shared" si="22"/>
        <v>0</v>
      </c>
      <c r="DF12" s="38">
        <v>0</v>
      </c>
      <c r="DG12" s="37"/>
      <c r="DH12" s="36">
        <f t="shared" si="23"/>
        <v>15</v>
      </c>
      <c r="DI12" s="47">
        <f t="shared" si="23"/>
        <v>15</v>
      </c>
      <c r="DJ12" s="37">
        <f t="shared" si="24"/>
        <v>0</v>
      </c>
      <c r="DK12" s="38">
        <v>0</v>
      </c>
      <c r="DL12" s="37"/>
      <c r="DM12" s="36">
        <f t="shared" si="25"/>
        <v>15</v>
      </c>
      <c r="DN12" s="47">
        <f t="shared" si="77"/>
        <v>15</v>
      </c>
      <c r="DO12" s="37">
        <f t="shared" si="26"/>
        <v>0</v>
      </c>
      <c r="DP12" s="38">
        <v>0</v>
      </c>
      <c r="DQ12" s="37"/>
      <c r="DR12" s="36">
        <f t="shared" si="78"/>
        <v>15</v>
      </c>
      <c r="DS12" s="47">
        <f t="shared" si="78"/>
        <v>15</v>
      </c>
      <c r="DT12" s="37">
        <f t="shared" si="79"/>
        <v>0</v>
      </c>
      <c r="DU12" s="38">
        <v>0</v>
      </c>
      <c r="DV12" s="37"/>
      <c r="DW12" s="41" cm="1">
        <f t="array" ref="DW12">SUMPRODUCT(--(MOD(COLUMN($BO12:$DV12),5)=MOD(COLUMN($BO12),5)),$BO12:$DV12)</f>
        <v>155</v>
      </c>
      <c r="DX12" s="42">
        <f t="shared" si="27"/>
        <v>75433.333333333343</v>
      </c>
      <c r="DY12" s="48" cm="1">
        <f t="array" ref="DY12">SUMPRODUCT(--(MOD(COLUMN($BO12:$DV12),5)=MOD(COLUMN($BP12),5)),$BO12:$DV12)</f>
        <v>150</v>
      </c>
      <c r="DZ12" s="49">
        <f t="shared" si="28"/>
        <v>73000</v>
      </c>
      <c r="EA12" s="43" cm="1">
        <f t="array" ref="EA12">SUMPRODUCT(--(MOD(COLUMN($BO12:$DV12),5)=MOD(COLUMN($BQ12),5)),$BO12:$DV12)</f>
        <v>0</v>
      </c>
      <c r="EB12" s="44">
        <f t="shared" si="29"/>
        <v>0</v>
      </c>
      <c r="EC12" s="45" cm="1">
        <f t="array" ref="EC12">SUMPRODUCT(--(MOD(COLUMN($BO12:$DV12),5)=MOD(COLUMN($BR12),5)),$BO12:$DV12)</f>
        <v>0</v>
      </c>
      <c r="ED12" s="46">
        <f t="shared" si="30"/>
        <v>0</v>
      </c>
      <c r="EE12" s="36">
        <f>$KN12*8</f>
        <v>8</v>
      </c>
      <c r="EF12" s="37">
        <v>8</v>
      </c>
      <c r="EG12" s="38">
        <v>0</v>
      </c>
      <c r="EH12" s="37"/>
      <c r="EI12" s="36">
        <f t="shared" si="31"/>
        <v>9</v>
      </c>
      <c r="EJ12" s="37">
        <v>50</v>
      </c>
      <c r="EK12" s="38">
        <v>0</v>
      </c>
      <c r="EL12" s="37"/>
      <c r="EM12" s="36">
        <f t="shared" si="32"/>
        <v>9</v>
      </c>
      <c r="EN12" s="37">
        <v>0</v>
      </c>
      <c r="EO12" s="38"/>
      <c r="EP12" s="246"/>
      <c r="EQ12" s="36">
        <f t="shared" si="33"/>
        <v>15</v>
      </c>
      <c r="ER12" s="37">
        <v>1</v>
      </c>
      <c r="ES12" s="38"/>
      <c r="ET12" s="37"/>
      <c r="EU12" s="36">
        <f t="shared" si="34"/>
        <v>15</v>
      </c>
      <c r="EV12" s="37">
        <v>0</v>
      </c>
      <c r="EW12" s="38"/>
      <c r="EX12" s="37"/>
      <c r="EY12" s="36">
        <f t="shared" si="35"/>
        <v>15</v>
      </c>
      <c r="EZ12" s="37">
        <v>45</v>
      </c>
      <c r="FA12" s="38"/>
      <c r="FB12" s="37"/>
      <c r="FC12" s="36">
        <f t="shared" si="36"/>
        <v>15</v>
      </c>
      <c r="FD12" s="37">
        <v>15</v>
      </c>
      <c r="FE12" s="38"/>
      <c r="FF12" s="37"/>
      <c r="FG12" s="36">
        <f t="shared" si="37"/>
        <v>15</v>
      </c>
      <c r="FH12" s="37">
        <v>15</v>
      </c>
      <c r="FI12" s="38"/>
      <c r="FJ12" s="37"/>
      <c r="FK12" s="36">
        <f t="shared" si="38"/>
        <v>15</v>
      </c>
      <c r="FL12" s="37">
        <v>15</v>
      </c>
      <c r="FM12" s="38"/>
      <c r="FN12" s="37"/>
      <c r="FO12" s="36">
        <f t="shared" si="39"/>
        <v>15</v>
      </c>
      <c r="FP12" s="37">
        <v>15</v>
      </c>
      <c r="FQ12" s="38"/>
      <c r="FR12" s="37"/>
      <c r="FS12" s="36">
        <f t="shared" si="40"/>
        <v>14</v>
      </c>
      <c r="FT12" s="37">
        <v>14</v>
      </c>
      <c r="FU12" s="38"/>
      <c r="FV12" s="37"/>
      <c r="FW12" s="36">
        <f t="shared" si="41"/>
        <v>10</v>
      </c>
      <c r="FX12" s="37">
        <v>10</v>
      </c>
      <c r="FY12" s="38"/>
      <c r="FZ12" s="37"/>
      <c r="GA12" s="41">
        <f t="shared" si="42"/>
        <v>155</v>
      </c>
      <c r="GB12" s="42">
        <f t="shared" si="43"/>
        <v>75433.333333333343</v>
      </c>
      <c r="GC12" s="43">
        <f t="shared" si="44"/>
        <v>188</v>
      </c>
      <c r="GD12" s="44">
        <f t="shared" si="45"/>
        <v>91493.333333333343</v>
      </c>
      <c r="GE12" s="45">
        <f t="shared" si="46"/>
        <v>0</v>
      </c>
      <c r="GF12" s="46">
        <f t="shared" si="47"/>
        <v>0</v>
      </c>
      <c r="GG12" s="36">
        <f t="shared" si="48"/>
        <v>10</v>
      </c>
      <c r="GH12" s="37"/>
      <c r="GI12" s="38"/>
      <c r="GJ12" s="37"/>
      <c r="GK12" s="36">
        <f t="shared" si="49"/>
        <v>10</v>
      </c>
      <c r="GL12" s="37"/>
      <c r="GM12" s="38"/>
      <c r="GN12" s="37"/>
      <c r="GO12" s="36">
        <f t="shared" si="50"/>
        <v>15</v>
      </c>
      <c r="GP12" s="37"/>
      <c r="GQ12" s="38"/>
      <c r="GR12" s="37"/>
      <c r="GS12" s="36">
        <f t="shared" si="51"/>
        <v>20</v>
      </c>
      <c r="GT12" s="37"/>
      <c r="GU12" s="38"/>
      <c r="GV12" s="37"/>
      <c r="GW12" s="36">
        <f t="shared" si="52"/>
        <v>20</v>
      </c>
      <c r="GX12" s="37"/>
      <c r="GY12" s="38"/>
      <c r="GZ12" s="37"/>
      <c r="HA12" s="36">
        <f t="shared" si="53"/>
        <v>20</v>
      </c>
      <c r="HB12" s="37"/>
      <c r="HC12" s="38"/>
      <c r="HD12" s="37"/>
      <c r="HE12" s="36">
        <f t="shared" si="54"/>
        <v>20</v>
      </c>
      <c r="HF12" s="37"/>
      <c r="HG12" s="38"/>
      <c r="HH12" s="37"/>
      <c r="HI12" s="36">
        <f t="shared" si="55"/>
        <v>20</v>
      </c>
      <c r="HJ12" s="37"/>
      <c r="HK12" s="38"/>
      <c r="HL12" s="37"/>
      <c r="HM12" s="36">
        <f t="shared" si="56"/>
        <v>20</v>
      </c>
      <c r="HN12" s="37"/>
      <c r="HO12" s="38"/>
      <c r="HP12" s="37"/>
      <c r="HQ12" s="36">
        <f t="shared" si="57"/>
        <v>20</v>
      </c>
      <c r="HR12" s="37"/>
      <c r="HS12" s="38"/>
      <c r="HT12" s="37"/>
      <c r="HU12" s="36">
        <f t="shared" si="58"/>
        <v>20</v>
      </c>
      <c r="HV12" s="37"/>
      <c r="HW12" s="38"/>
      <c r="HX12" s="37"/>
      <c r="HY12" s="36">
        <f t="shared" si="80"/>
        <v>20</v>
      </c>
      <c r="HZ12" s="37"/>
      <c r="IA12" s="38"/>
      <c r="IB12" s="37"/>
      <c r="IC12" s="41" cm="1">
        <f t="array" ref="IC12">SUMPRODUCT(--(MOD(COLUMN($GG12:$IB12),4)=MOD(COLUMN($GG12),4)),$GG12:$IB12)</f>
        <v>215</v>
      </c>
      <c r="ID12" s="42">
        <f t="shared" si="59"/>
        <v>104633.33333333334</v>
      </c>
      <c r="IE12" s="43" cm="1">
        <f t="array" ref="IE12">SUMPRODUCT(--(MOD(COLUMN($GG12:$IB12),4)=MOD(COLUMN($GH12),4)),$GG12:$IB12)</f>
        <v>0</v>
      </c>
      <c r="IF12" s="44">
        <f t="shared" si="60"/>
        <v>0</v>
      </c>
      <c r="IG12" s="45" cm="1">
        <f t="array" ref="IG12">SUMPRODUCT(--(MOD(COLUMN($GG12:$IB12),4)=MOD(COLUMN($GI12),4)),$GG12:$IB12)</f>
        <v>0</v>
      </c>
      <c r="IH12" s="46">
        <f t="shared" si="61"/>
        <v>0</v>
      </c>
      <c r="II12" s="36">
        <f t="shared" si="62"/>
        <v>15</v>
      </c>
      <c r="IJ12" s="37"/>
      <c r="IK12" s="38"/>
      <c r="IL12" s="37"/>
      <c r="IM12" s="36">
        <f t="shared" si="63"/>
        <v>15</v>
      </c>
      <c r="IN12" s="37"/>
      <c r="IO12" s="38"/>
      <c r="IP12" s="37"/>
      <c r="IQ12" s="36">
        <f t="shared" si="64"/>
        <v>20</v>
      </c>
      <c r="IR12" s="37"/>
      <c r="IS12" s="38"/>
      <c r="IT12" s="37"/>
      <c r="IU12" s="36">
        <f t="shared" si="65"/>
        <v>25</v>
      </c>
      <c r="IV12" s="37"/>
      <c r="IW12" s="38"/>
      <c r="IX12" s="37"/>
      <c r="IY12" s="36">
        <f t="shared" si="66"/>
        <v>25</v>
      </c>
      <c r="IZ12" s="37"/>
      <c r="JA12" s="38"/>
      <c r="JB12" s="37"/>
      <c r="JC12" s="36">
        <f t="shared" si="67"/>
        <v>25</v>
      </c>
      <c r="JD12" s="37"/>
      <c r="JE12" s="38"/>
      <c r="JF12" s="37"/>
      <c r="JG12" s="36">
        <f t="shared" si="68"/>
        <v>30</v>
      </c>
      <c r="JH12" s="37"/>
      <c r="JI12" s="38"/>
      <c r="JJ12" s="37"/>
      <c r="JK12" s="36">
        <f t="shared" si="69"/>
        <v>30</v>
      </c>
      <c r="JL12" s="37"/>
      <c r="JM12" s="38"/>
      <c r="JN12" s="37"/>
      <c r="JO12" s="36">
        <f t="shared" si="70"/>
        <v>30</v>
      </c>
      <c r="JP12" s="37"/>
      <c r="JQ12" s="38"/>
      <c r="JR12" s="37"/>
      <c r="JS12" s="36">
        <f t="shared" si="71"/>
        <v>30</v>
      </c>
      <c r="JT12" s="37"/>
      <c r="JU12" s="38"/>
      <c r="JV12" s="37"/>
      <c r="JW12" s="36">
        <f t="shared" si="72"/>
        <v>30</v>
      </c>
      <c r="JX12" s="37"/>
      <c r="JY12" s="38"/>
      <c r="JZ12" s="37"/>
      <c r="KA12" s="36">
        <v>30</v>
      </c>
      <c r="KB12" s="37"/>
      <c r="KC12" s="38"/>
      <c r="KD12" s="37"/>
      <c r="KE12" s="41" cm="1">
        <f t="array" ref="KE12">SUMPRODUCT(--(MOD(COLUMN($II12:$KD12),4)=MOD(COLUMN($II12),4)),$II12:$KD12)</f>
        <v>305</v>
      </c>
      <c r="KF12" s="42">
        <f t="shared" si="73"/>
        <v>148433.33333333334</v>
      </c>
      <c r="KG12" s="43" cm="1">
        <f t="array" ref="KG12">SUMPRODUCT(--(MOD(COLUMN($II12:$KD12),4)=MOD(COLUMN($IJ12),4)),$II12:$KD12)</f>
        <v>0</v>
      </c>
      <c r="KH12" s="44">
        <f t="shared" si="74"/>
        <v>0</v>
      </c>
      <c r="KI12" s="45" cm="1">
        <f t="array" ref="KI12">SUMPRODUCT(--(MOD(COLUMN($II12:$KD12),4)=MOD(COLUMN($IK12),4)),$II12:$KD12)</f>
        <v>0</v>
      </c>
      <c r="KJ12" s="50">
        <f t="shared" si="75"/>
        <v>0</v>
      </c>
      <c r="KK12" s="12"/>
      <c r="KL12" s="12"/>
      <c r="KM12" s="12"/>
      <c r="KN12" s="51">
        <v>1</v>
      </c>
      <c r="KO12" s="285"/>
    </row>
    <row r="13" spans="1:301" ht="28.8" outlineLevel="1">
      <c r="A13" s="275"/>
      <c r="B13" s="278"/>
      <c r="C13" s="280"/>
      <c r="D13" s="282"/>
      <c r="E13" s="15">
        <v>8</v>
      </c>
      <c r="F13" s="15">
        <v>1</v>
      </c>
      <c r="G13" s="33">
        <v>4630320200</v>
      </c>
      <c r="H13" s="34" t="s">
        <v>60</v>
      </c>
      <c r="I13" s="35">
        <f>537.4/1.2</f>
        <v>447.83333333333331</v>
      </c>
      <c r="J13" s="35">
        <f>537.4/1.2</f>
        <v>447.83333333333331</v>
      </c>
      <c r="K13" s="35"/>
      <c r="L13" s="35"/>
      <c r="M13" s="36">
        <v>102</v>
      </c>
      <c r="N13" s="37">
        <v>102</v>
      </c>
      <c r="O13" s="38">
        <v>0</v>
      </c>
      <c r="P13" s="37"/>
      <c r="Q13" s="36">
        <v>50</v>
      </c>
      <c r="R13" s="37">
        <v>32</v>
      </c>
      <c r="S13" s="38">
        <v>32</v>
      </c>
      <c r="T13" s="284"/>
      <c r="U13" s="36">
        <v>0</v>
      </c>
      <c r="V13" s="37">
        <v>50</v>
      </c>
      <c r="W13" s="38">
        <v>50</v>
      </c>
      <c r="X13" s="284"/>
      <c r="Y13" s="36">
        <v>40</v>
      </c>
      <c r="Z13" s="37">
        <v>50</v>
      </c>
      <c r="AA13" s="38">
        <v>50</v>
      </c>
      <c r="AB13" s="284"/>
      <c r="AC13" s="36">
        <v>40</v>
      </c>
      <c r="AD13" s="37">
        <v>40</v>
      </c>
      <c r="AE13" s="38">
        <v>0</v>
      </c>
      <c r="AF13" s="37"/>
      <c r="AG13" s="36">
        <v>40</v>
      </c>
      <c r="AH13" s="39">
        <v>25</v>
      </c>
      <c r="AI13" s="52">
        <v>25</v>
      </c>
      <c r="AJ13" s="246"/>
      <c r="AK13" s="36">
        <v>40</v>
      </c>
      <c r="AL13" s="37">
        <v>25</v>
      </c>
      <c r="AM13" s="52">
        <v>25</v>
      </c>
      <c r="AN13" s="246"/>
      <c r="AO13" s="36">
        <v>40</v>
      </c>
      <c r="AP13" s="37">
        <v>0</v>
      </c>
      <c r="AQ13" s="38">
        <v>0</v>
      </c>
      <c r="AR13" s="246"/>
      <c r="AS13" s="36">
        <v>40</v>
      </c>
      <c r="AT13" s="37">
        <v>0</v>
      </c>
      <c r="AU13" s="38">
        <v>0</v>
      </c>
      <c r="AV13" s="246"/>
      <c r="AW13" s="36">
        <v>40</v>
      </c>
      <c r="AX13" s="37">
        <v>0</v>
      </c>
      <c r="AY13" s="54">
        <v>0</v>
      </c>
      <c r="AZ13" s="246"/>
      <c r="BA13" s="36">
        <v>40</v>
      </c>
      <c r="BB13" s="37">
        <v>0</v>
      </c>
      <c r="BC13" s="52">
        <v>0</v>
      </c>
      <c r="BD13" s="246"/>
      <c r="BE13" s="36">
        <v>40</v>
      </c>
      <c r="BF13" s="37">
        <f t="shared" si="76"/>
        <v>0</v>
      </c>
      <c r="BG13" s="38">
        <v>0</v>
      </c>
      <c r="BH13" s="246"/>
      <c r="BI13" s="41">
        <f t="shared" si="0"/>
        <v>512</v>
      </c>
      <c r="BJ13" s="42">
        <f t="shared" si="1"/>
        <v>229290.66666666666</v>
      </c>
      <c r="BK13" s="43">
        <f t="shared" si="2"/>
        <v>324</v>
      </c>
      <c r="BL13" s="44">
        <f t="shared" si="3"/>
        <v>145098</v>
      </c>
      <c r="BM13" s="45">
        <f t="shared" si="4"/>
        <v>182</v>
      </c>
      <c r="BN13" s="46">
        <f t="shared" si="5"/>
        <v>81505.666666666657</v>
      </c>
      <c r="BO13" s="36">
        <f t="shared" si="6"/>
        <v>0</v>
      </c>
      <c r="BP13" s="47">
        <f t="shared" si="6"/>
        <v>0</v>
      </c>
      <c r="BQ13" s="37">
        <f t="shared" si="6"/>
        <v>0</v>
      </c>
      <c r="BR13" s="52">
        <v>0</v>
      </c>
      <c r="BS13" s="37"/>
      <c r="BT13" s="36">
        <f t="shared" si="7"/>
        <v>5</v>
      </c>
      <c r="BU13" s="47">
        <f t="shared" si="8"/>
        <v>0</v>
      </c>
      <c r="BV13" s="37">
        <f t="shared" si="8"/>
        <v>0</v>
      </c>
      <c r="BW13" s="38">
        <v>0</v>
      </c>
      <c r="BX13" s="37"/>
      <c r="BY13" s="36">
        <f t="shared" si="9"/>
        <v>15</v>
      </c>
      <c r="BZ13" s="47">
        <f t="shared" si="9"/>
        <v>15</v>
      </c>
      <c r="CA13" s="37">
        <f t="shared" si="10"/>
        <v>0</v>
      </c>
      <c r="CB13" s="38">
        <v>0</v>
      </c>
      <c r="CC13" s="37"/>
      <c r="CD13" s="36">
        <f t="shared" si="11"/>
        <v>15</v>
      </c>
      <c r="CE13" s="47">
        <f t="shared" si="11"/>
        <v>15</v>
      </c>
      <c r="CF13" s="37">
        <f t="shared" si="12"/>
        <v>0</v>
      </c>
      <c r="CG13" s="38">
        <v>0</v>
      </c>
      <c r="CH13" s="37"/>
      <c r="CI13" s="36">
        <f t="shared" si="13"/>
        <v>15</v>
      </c>
      <c r="CJ13" s="47">
        <f t="shared" si="13"/>
        <v>15</v>
      </c>
      <c r="CK13" s="37">
        <f t="shared" si="14"/>
        <v>0</v>
      </c>
      <c r="CL13" s="38">
        <v>0</v>
      </c>
      <c r="CM13" s="37"/>
      <c r="CN13" s="36">
        <f t="shared" si="15"/>
        <v>15</v>
      </c>
      <c r="CO13" s="47">
        <f t="shared" si="15"/>
        <v>15</v>
      </c>
      <c r="CP13" s="37">
        <f t="shared" si="16"/>
        <v>0</v>
      </c>
      <c r="CQ13" s="38">
        <v>0</v>
      </c>
      <c r="CR13" s="37"/>
      <c r="CS13" s="36">
        <f t="shared" si="17"/>
        <v>15</v>
      </c>
      <c r="CT13" s="47">
        <f t="shared" si="17"/>
        <v>15</v>
      </c>
      <c r="CU13" s="37">
        <f t="shared" si="18"/>
        <v>0</v>
      </c>
      <c r="CV13" s="38">
        <v>0</v>
      </c>
      <c r="CW13" s="37"/>
      <c r="CX13" s="36">
        <f t="shared" si="19"/>
        <v>15</v>
      </c>
      <c r="CY13" s="47">
        <f t="shared" si="19"/>
        <v>15</v>
      </c>
      <c r="CZ13" s="39">
        <f t="shared" si="20"/>
        <v>0</v>
      </c>
      <c r="DA13" s="38">
        <v>0</v>
      </c>
      <c r="DB13" s="37"/>
      <c r="DC13" s="36">
        <f t="shared" si="21"/>
        <v>15</v>
      </c>
      <c r="DD13" s="47">
        <f t="shared" si="21"/>
        <v>15</v>
      </c>
      <c r="DE13" s="39">
        <f t="shared" si="22"/>
        <v>0</v>
      </c>
      <c r="DF13" s="38">
        <v>0</v>
      </c>
      <c r="DG13" s="37"/>
      <c r="DH13" s="36">
        <f t="shared" si="23"/>
        <v>15</v>
      </c>
      <c r="DI13" s="47">
        <f t="shared" si="23"/>
        <v>15</v>
      </c>
      <c r="DJ13" s="37">
        <f t="shared" si="24"/>
        <v>0</v>
      </c>
      <c r="DK13" s="52">
        <v>0</v>
      </c>
      <c r="DL13" s="37"/>
      <c r="DM13" s="36">
        <f t="shared" si="25"/>
        <v>15</v>
      </c>
      <c r="DN13" s="47">
        <f t="shared" si="77"/>
        <v>15</v>
      </c>
      <c r="DO13" s="37">
        <f t="shared" si="26"/>
        <v>0</v>
      </c>
      <c r="DP13" s="38">
        <v>0</v>
      </c>
      <c r="DQ13" s="37"/>
      <c r="DR13" s="36">
        <f t="shared" si="78"/>
        <v>15</v>
      </c>
      <c r="DS13" s="47">
        <f t="shared" si="78"/>
        <v>15</v>
      </c>
      <c r="DT13" s="37">
        <f t="shared" si="79"/>
        <v>0</v>
      </c>
      <c r="DU13" s="38">
        <v>0</v>
      </c>
      <c r="DV13" s="37"/>
      <c r="DW13" s="41" cm="1">
        <f t="array" ref="DW13">SUMPRODUCT(--(MOD(COLUMN($BO13:$DV13),5)=MOD(COLUMN($BO13),5)),$BO13:$DV13)</f>
        <v>155</v>
      </c>
      <c r="DX13" s="42">
        <f t="shared" si="27"/>
        <v>69414.166666666657</v>
      </c>
      <c r="DY13" s="48" cm="1">
        <f t="array" ref="DY13">SUMPRODUCT(--(MOD(COLUMN($BO13:$DV13),5)=MOD(COLUMN($BP13),5)),$BO13:$DV13)</f>
        <v>150</v>
      </c>
      <c r="DZ13" s="49">
        <f t="shared" si="28"/>
        <v>67175</v>
      </c>
      <c r="EA13" s="43" cm="1">
        <f t="array" ref="EA13">SUMPRODUCT(--(MOD(COLUMN($BO13:$DV13),5)=MOD(COLUMN($BQ13),5)),$BO13:$DV13)</f>
        <v>0</v>
      </c>
      <c r="EB13" s="44">
        <f t="shared" si="29"/>
        <v>0</v>
      </c>
      <c r="EC13" s="45" cm="1">
        <f t="array" ref="EC13">SUMPRODUCT(--(MOD(COLUMN($BO13:$DV13),5)=MOD(COLUMN($BR13),5)),$BO13:$DV13)</f>
        <v>0</v>
      </c>
      <c r="ED13" s="46">
        <f t="shared" si="30"/>
        <v>0</v>
      </c>
      <c r="EE13" s="36">
        <f>$KN13*8</f>
        <v>8</v>
      </c>
      <c r="EF13" s="37">
        <v>8</v>
      </c>
      <c r="EG13" s="38">
        <v>0</v>
      </c>
      <c r="EH13" s="37"/>
      <c r="EI13" s="36">
        <f t="shared" si="31"/>
        <v>9</v>
      </c>
      <c r="EJ13" s="37">
        <v>50</v>
      </c>
      <c r="EK13" s="38">
        <v>0</v>
      </c>
      <c r="EL13" s="37"/>
      <c r="EM13" s="36">
        <f t="shared" si="32"/>
        <v>9</v>
      </c>
      <c r="EN13" s="37">
        <v>0</v>
      </c>
      <c r="EO13" s="38"/>
      <c r="EP13" s="246"/>
      <c r="EQ13" s="36">
        <f t="shared" si="33"/>
        <v>15</v>
      </c>
      <c r="ER13" s="37">
        <v>1</v>
      </c>
      <c r="ES13" s="38"/>
      <c r="ET13" s="37"/>
      <c r="EU13" s="36">
        <f t="shared" si="34"/>
        <v>15</v>
      </c>
      <c r="EV13" s="37">
        <v>0</v>
      </c>
      <c r="EW13" s="38"/>
      <c r="EX13" s="37"/>
      <c r="EY13" s="36">
        <f t="shared" si="35"/>
        <v>15</v>
      </c>
      <c r="EZ13" s="37">
        <v>45</v>
      </c>
      <c r="FA13" s="38"/>
      <c r="FB13" s="37"/>
      <c r="FC13" s="36">
        <f t="shared" si="36"/>
        <v>15</v>
      </c>
      <c r="FD13" s="37">
        <v>15</v>
      </c>
      <c r="FE13" s="38"/>
      <c r="FF13" s="37"/>
      <c r="FG13" s="36">
        <f t="shared" si="37"/>
        <v>15</v>
      </c>
      <c r="FH13" s="37">
        <v>15</v>
      </c>
      <c r="FI13" s="38"/>
      <c r="FJ13" s="37"/>
      <c r="FK13" s="36">
        <f t="shared" si="38"/>
        <v>15</v>
      </c>
      <c r="FL13" s="37">
        <v>15</v>
      </c>
      <c r="FM13" s="38"/>
      <c r="FN13" s="37"/>
      <c r="FO13" s="36">
        <f t="shared" si="39"/>
        <v>15</v>
      </c>
      <c r="FP13" s="37">
        <v>15</v>
      </c>
      <c r="FQ13" s="38"/>
      <c r="FR13" s="37"/>
      <c r="FS13" s="36">
        <f t="shared" si="40"/>
        <v>14</v>
      </c>
      <c r="FT13" s="37">
        <v>14</v>
      </c>
      <c r="FU13" s="38"/>
      <c r="FV13" s="37"/>
      <c r="FW13" s="36">
        <f t="shared" si="41"/>
        <v>10</v>
      </c>
      <c r="FX13" s="37">
        <v>10</v>
      </c>
      <c r="FY13" s="38"/>
      <c r="FZ13" s="37"/>
      <c r="GA13" s="41">
        <f t="shared" si="42"/>
        <v>155</v>
      </c>
      <c r="GB13" s="42">
        <f t="shared" si="43"/>
        <v>69414.166666666657</v>
      </c>
      <c r="GC13" s="43">
        <f t="shared" si="44"/>
        <v>188</v>
      </c>
      <c r="GD13" s="44">
        <f t="shared" si="45"/>
        <v>84192.666666666657</v>
      </c>
      <c r="GE13" s="45">
        <f t="shared" si="46"/>
        <v>0</v>
      </c>
      <c r="GF13" s="46">
        <f t="shared" si="47"/>
        <v>0</v>
      </c>
      <c r="GG13" s="36">
        <f t="shared" si="48"/>
        <v>10</v>
      </c>
      <c r="GH13" s="37"/>
      <c r="GI13" s="38"/>
      <c r="GJ13" s="37"/>
      <c r="GK13" s="36">
        <f t="shared" si="49"/>
        <v>10</v>
      </c>
      <c r="GL13" s="37"/>
      <c r="GM13" s="38"/>
      <c r="GN13" s="37"/>
      <c r="GO13" s="36">
        <f t="shared" si="50"/>
        <v>15</v>
      </c>
      <c r="GP13" s="37"/>
      <c r="GQ13" s="38"/>
      <c r="GR13" s="37"/>
      <c r="GS13" s="36">
        <f t="shared" si="51"/>
        <v>20</v>
      </c>
      <c r="GT13" s="37"/>
      <c r="GU13" s="38"/>
      <c r="GV13" s="37"/>
      <c r="GW13" s="36">
        <f t="shared" si="52"/>
        <v>20</v>
      </c>
      <c r="GX13" s="37"/>
      <c r="GY13" s="38"/>
      <c r="GZ13" s="37"/>
      <c r="HA13" s="36">
        <f t="shared" si="53"/>
        <v>20</v>
      </c>
      <c r="HB13" s="37"/>
      <c r="HC13" s="38"/>
      <c r="HD13" s="37"/>
      <c r="HE13" s="36">
        <f t="shared" si="54"/>
        <v>20</v>
      </c>
      <c r="HF13" s="37"/>
      <c r="HG13" s="38"/>
      <c r="HH13" s="37"/>
      <c r="HI13" s="36">
        <f t="shared" si="55"/>
        <v>20</v>
      </c>
      <c r="HJ13" s="37"/>
      <c r="HK13" s="38"/>
      <c r="HL13" s="37"/>
      <c r="HM13" s="36">
        <f t="shared" si="56"/>
        <v>20</v>
      </c>
      <c r="HN13" s="37"/>
      <c r="HO13" s="38"/>
      <c r="HP13" s="37"/>
      <c r="HQ13" s="36">
        <f t="shared" si="57"/>
        <v>20</v>
      </c>
      <c r="HR13" s="37"/>
      <c r="HS13" s="38"/>
      <c r="HT13" s="37"/>
      <c r="HU13" s="36">
        <f t="shared" si="58"/>
        <v>20</v>
      </c>
      <c r="HV13" s="37"/>
      <c r="HW13" s="38"/>
      <c r="HX13" s="37"/>
      <c r="HY13" s="36">
        <f t="shared" si="80"/>
        <v>20</v>
      </c>
      <c r="HZ13" s="37"/>
      <c r="IA13" s="38"/>
      <c r="IB13" s="37"/>
      <c r="IC13" s="41" cm="1">
        <f t="array" ref="IC13">SUMPRODUCT(--(MOD(COLUMN($GG13:$IB13),4)=MOD(COLUMN($GG13),4)),$GG13:$IB13)</f>
        <v>215</v>
      </c>
      <c r="ID13" s="42">
        <f t="shared" si="59"/>
        <v>96284.166666666657</v>
      </c>
      <c r="IE13" s="43" cm="1">
        <f t="array" ref="IE13">SUMPRODUCT(--(MOD(COLUMN($GG13:$IB13),4)=MOD(COLUMN($GH13),4)),$GG13:$IB13)</f>
        <v>0</v>
      </c>
      <c r="IF13" s="44">
        <f t="shared" si="60"/>
        <v>0</v>
      </c>
      <c r="IG13" s="45" cm="1">
        <f t="array" ref="IG13">SUMPRODUCT(--(MOD(COLUMN($GG13:$IB13),4)=MOD(COLUMN($GI13),4)),$GG13:$IB13)</f>
        <v>0</v>
      </c>
      <c r="IH13" s="46">
        <f t="shared" si="61"/>
        <v>0</v>
      </c>
      <c r="II13" s="36">
        <f t="shared" si="62"/>
        <v>15</v>
      </c>
      <c r="IJ13" s="37"/>
      <c r="IK13" s="38"/>
      <c r="IL13" s="37"/>
      <c r="IM13" s="36">
        <f t="shared" si="63"/>
        <v>15</v>
      </c>
      <c r="IN13" s="37"/>
      <c r="IO13" s="38"/>
      <c r="IP13" s="37"/>
      <c r="IQ13" s="36">
        <f t="shared" si="64"/>
        <v>20</v>
      </c>
      <c r="IR13" s="37"/>
      <c r="IS13" s="38"/>
      <c r="IT13" s="37"/>
      <c r="IU13" s="36">
        <f t="shared" si="65"/>
        <v>25</v>
      </c>
      <c r="IV13" s="37"/>
      <c r="IW13" s="38"/>
      <c r="IX13" s="37"/>
      <c r="IY13" s="36">
        <f t="shared" si="66"/>
        <v>25</v>
      </c>
      <c r="IZ13" s="37"/>
      <c r="JA13" s="38"/>
      <c r="JB13" s="37"/>
      <c r="JC13" s="36">
        <f t="shared" si="67"/>
        <v>25</v>
      </c>
      <c r="JD13" s="37"/>
      <c r="JE13" s="38"/>
      <c r="JF13" s="37"/>
      <c r="JG13" s="36">
        <f t="shared" si="68"/>
        <v>30</v>
      </c>
      <c r="JH13" s="37"/>
      <c r="JI13" s="38"/>
      <c r="JJ13" s="37"/>
      <c r="JK13" s="36">
        <f t="shared" si="69"/>
        <v>30</v>
      </c>
      <c r="JL13" s="37"/>
      <c r="JM13" s="38"/>
      <c r="JN13" s="37"/>
      <c r="JO13" s="36">
        <f t="shared" si="70"/>
        <v>30</v>
      </c>
      <c r="JP13" s="37"/>
      <c r="JQ13" s="38"/>
      <c r="JR13" s="37"/>
      <c r="JS13" s="36">
        <f t="shared" si="71"/>
        <v>30</v>
      </c>
      <c r="JT13" s="37"/>
      <c r="JU13" s="38"/>
      <c r="JV13" s="37"/>
      <c r="JW13" s="36">
        <f t="shared" si="72"/>
        <v>30</v>
      </c>
      <c r="JX13" s="37"/>
      <c r="JY13" s="38"/>
      <c r="JZ13" s="37"/>
      <c r="KA13" s="36">
        <v>30</v>
      </c>
      <c r="KB13" s="37"/>
      <c r="KC13" s="38"/>
      <c r="KD13" s="37"/>
      <c r="KE13" s="41" cm="1">
        <f t="array" ref="KE13">SUMPRODUCT(--(MOD(COLUMN($II13:$KD13),4)=MOD(COLUMN($II13),4)),$II13:$KD13)</f>
        <v>305</v>
      </c>
      <c r="KF13" s="42">
        <f t="shared" si="73"/>
        <v>136589.16666666666</v>
      </c>
      <c r="KG13" s="43" cm="1">
        <f t="array" ref="KG13">SUMPRODUCT(--(MOD(COLUMN($II13:$KD13),4)=MOD(COLUMN($IJ13),4)),$II13:$KD13)</f>
        <v>0</v>
      </c>
      <c r="KH13" s="44">
        <f t="shared" si="74"/>
        <v>0</v>
      </c>
      <c r="KI13" s="45" cm="1">
        <f t="array" ref="KI13">SUMPRODUCT(--(MOD(COLUMN($II13:$KD13),4)=MOD(COLUMN($IK13),4)),$II13:$KD13)</f>
        <v>0</v>
      </c>
      <c r="KJ13" s="50">
        <f t="shared" si="75"/>
        <v>0</v>
      </c>
      <c r="KK13" s="12"/>
      <c r="KL13" s="12"/>
      <c r="KM13" s="12"/>
      <c r="KN13" s="51">
        <v>1</v>
      </c>
      <c r="KO13" s="285"/>
    </row>
    <row r="14" spans="1:301" outlineLevel="1">
      <c r="A14" s="275"/>
      <c r="B14" s="278"/>
      <c r="C14" s="280"/>
      <c r="D14" s="282"/>
      <c r="E14" s="15">
        <v>9</v>
      </c>
      <c r="F14" s="15">
        <v>1</v>
      </c>
      <c r="G14" s="33">
        <v>4334010030</v>
      </c>
      <c r="H14" s="34" t="s">
        <v>61</v>
      </c>
      <c r="I14" s="35">
        <f>41.9/1.2</f>
        <v>34.916666666666664</v>
      </c>
      <c r="J14" s="35">
        <f>41.9/1.2</f>
        <v>34.916666666666664</v>
      </c>
      <c r="K14" s="35"/>
      <c r="L14" s="35"/>
      <c r="M14" s="36">
        <v>102</v>
      </c>
      <c r="N14" s="37">
        <v>102</v>
      </c>
      <c r="O14" s="38">
        <v>0</v>
      </c>
      <c r="P14" s="37"/>
      <c r="Q14" s="36">
        <v>50</v>
      </c>
      <c r="R14" s="37">
        <v>32</v>
      </c>
      <c r="S14" s="38">
        <v>32</v>
      </c>
      <c r="T14" s="284"/>
      <c r="U14" s="36">
        <v>0</v>
      </c>
      <c r="V14" s="37">
        <v>50</v>
      </c>
      <c r="W14" s="38">
        <v>50</v>
      </c>
      <c r="X14" s="284"/>
      <c r="Y14" s="36">
        <v>40</v>
      </c>
      <c r="Z14" s="37">
        <v>50</v>
      </c>
      <c r="AA14" s="38">
        <v>50</v>
      </c>
      <c r="AB14" s="284"/>
      <c r="AC14" s="36">
        <v>40</v>
      </c>
      <c r="AD14" s="37">
        <v>40</v>
      </c>
      <c r="AE14" s="38">
        <v>0</v>
      </c>
      <c r="AF14" s="37"/>
      <c r="AG14" s="36">
        <v>40</v>
      </c>
      <c r="AH14" s="39">
        <v>25</v>
      </c>
      <c r="AI14" s="38">
        <v>25</v>
      </c>
      <c r="AJ14" s="246"/>
      <c r="AK14" s="36">
        <v>40</v>
      </c>
      <c r="AL14" s="37">
        <v>25</v>
      </c>
      <c r="AM14" s="38">
        <v>25</v>
      </c>
      <c r="AN14" s="246"/>
      <c r="AO14" s="36">
        <v>40</v>
      </c>
      <c r="AP14" s="37">
        <v>0</v>
      </c>
      <c r="AQ14" s="38">
        <v>0</v>
      </c>
      <c r="AR14" s="246"/>
      <c r="AS14" s="36">
        <v>40</v>
      </c>
      <c r="AT14" s="37">
        <v>0</v>
      </c>
      <c r="AU14" s="38">
        <v>0</v>
      </c>
      <c r="AV14" s="246"/>
      <c r="AW14" s="36">
        <v>40</v>
      </c>
      <c r="AX14" s="37">
        <v>0</v>
      </c>
      <c r="AY14" s="54">
        <v>0</v>
      </c>
      <c r="AZ14" s="246"/>
      <c r="BA14" s="36">
        <v>40</v>
      </c>
      <c r="BB14" s="37">
        <v>0</v>
      </c>
      <c r="BC14" s="38">
        <v>0</v>
      </c>
      <c r="BD14" s="246"/>
      <c r="BE14" s="36">
        <v>40</v>
      </c>
      <c r="BF14" s="37">
        <f t="shared" si="76"/>
        <v>0</v>
      </c>
      <c r="BG14" s="38">
        <v>0</v>
      </c>
      <c r="BH14" s="246"/>
      <c r="BI14" s="41">
        <f t="shared" si="0"/>
        <v>512</v>
      </c>
      <c r="BJ14" s="42">
        <f t="shared" si="1"/>
        <v>17877.333333333332</v>
      </c>
      <c r="BK14" s="43">
        <f t="shared" si="2"/>
        <v>324</v>
      </c>
      <c r="BL14" s="44">
        <f t="shared" si="3"/>
        <v>11313</v>
      </c>
      <c r="BM14" s="45">
        <f t="shared" si="4"/>
        <v>182</v>
      </c>
      <c r="BN14" s="46">
        <f t="shared" si="5"/>
        <v>6354.833333333333</v>
      </c>
      <c r="BO14" s="36">
        <f t="shared" si="6"/>
        <v>0</v>
      </c>
      <c r="BP14" s="47">
        <f t="shared" si="6"/>
        <v>0</v>
      </c>
      <c r="BQ14" s="37">
        <f t="shared" si="6"/>
        <v>0</v>
      </c>
      <c r="BR14" s="38">
        <v>0</v>
      </c>
      <c r="BS14" s="37"/>
      <c r="BT14" s="36">
        <f t="shared" si="7"/>
        <v>5</v>
      </c>
      <c r="BU14" s="47">
        <f t="shared" si="8"/>
        <v>0</v>
      </c>
      <c r="BV14" s="37">
        <f t="shared" si="8"/>
        <v>0</v>
      </c>
      <c r="BW14" s="38">
        <v>0</v>
      </c>
      <c r="BX14" s="37"/>
      <c r="BY14" s="36">
        <f t="shared" si="9"/>
        <v>15</v>
      </c>
      <c r="BZ14" s="47">
        <f t="shared" si="9"/>
        <v>15</v>
      </c>
      <c r="CA14" s="37">
        <f t="shared" si="10"/>
        <v>0</v>
      </c>
      <c r="CB14" s="38">
        <v>0</v>
      </c>
      <c r="CC14" s="37"/>
      <c r="CD14" s="36">
        <f t="shared" si="11"/>
        <v>15</v>
      </c>
      <c r="CE14" s="47">
        <f t="shared" si="11"/>
        <v>15</v>
      </c>
      <c r="CF14" s="37">
        <f t="shared" si="12"/>
        <v>0</v>
      </c>
      <c r="CG14" s="38">
        <v>0</v>
      </c>
      <c r="CH14" s="37"/>
      <c r="CI14" s="36">
        <f t="shared" si="13"/>
        <v>15</v>
      </c>
      <c r="CJ14" s="47">
        <f t="shared" si="13"/>
        <v>15</v>
      </c>
      <c r="CK14" s="37">
        <f t="shared" si="14"/>
        <v>0</v>
      </c>
      <c r="CL14" s="38">
        <v>0</v>
      </c>
      <c r="CM14" s="37"/>
      <c r="CN14" s="36">
        <f t="shared" si="15"/>
        <v>15</v>
      </c>
      <c r="CO14" s="47">
        <f t="shared" si="15"/>
        <v>15</v>
      </c>
      <c r="CP14" s="37">
        <f t="shared" si="16"/>
        <v>0</v>
      </c>
      <c r="CQ14" s="38">
        <v>0</v>
      </c>
      <c r="CR14" s="37"/>
      <c r="CS14" s="36">
        <f t="shared" si="17"/>
        <v>15</v>
      </c>
      <c r="CT14" s="47">
        <f t="shared" si="17"/>
        <v>15</v>
      </c>
      <c r="CU14" s="37">
        <f t="shared" si="18"/>
        <v>0</v>
      </c>
      <c r="CV14" s="38">
        <v>0</v>
      </c>
      <c r="CW14" s="37"/>
      <c r="CX14" s="36">
        <f t="shared" si="19"/>
        <v>15</v>
      </c>
      <c r="CY14" s="47">
        <f t="shared" si="19"/>
        <v>15</v>
      </c>
      <c r="CZ14" s="39">
        <f t="shared" si="20"/>
        <v>0</v>
      </c>
      <c r="DA14" s="38">
        <v>0</v>
      </c>
      <c r="DB14" s="37"/>
      <c r="DC14" s="36">
        <f t="shared" si="21"/>
        <v>15</v>
      </c>
      <c r="DD14" s="47">
        <f t="shared" si="21"/>
        <v>15</v>
      </c>
      <c r="DE14" s="39">
        <f t="shared" si="22"/>
        <v>0</v>
      </c>
      <c r="DF14" s="38">
        <v>0</v>
      </c>
      <c r="DG14" s="37"/>
      <c r="DH14" s="36">
        <f t="shared" si="23"/>
        <v>15</v>
      </c>
      <c r="DI14" s="47">
        <f t="shared" si="23"/>
        <v>15</v>
      </c>
      <c r="DJ14" s="37">
        <f t="shared" si="24"/>
        <v>0</v>
      </c>
      <c r="DK14" s="38">
        <v>0</v>
      </c>
      <c r="DL14" s="37"/>
      <c r="DM14" s="36">
        <f t="shared" si="25"/>
        <v>15</v>
      </c>
      <c r="DN14" s="47">
        <f t="shared" si="77"/>
        <v>15</v>
      </c>
      <c r="DO14" s="37">
        <f t="shared" si="26"/>
        <v>0</v>
      </c>
      <c r="DP14" s="38">
        <v>0</v>
      </c>
      <c r="DQ14" s="37"/>
      <c r="DR14" s="36">
        <f t="shared" si="78"/>
        <v>15</v>
      </c>
      <c r="DS14" s="47">
        <f t="shared" si="78"/>
        <v>15</v>
      </c>
      <c r="DT14" s="37">
        <f t="shared" si="79"/>
        <v>0</v>
      </c>
      <c r="DU14" s="38">
        <v>0</v>
      </c>
      <c r="DV14" s="37"/>
      <c r="DW14" s="41" cm="1">
        <f t="array" ref="DW14">SUMPRODUCT(--(MOD(COLUMN($BO14:$DV14),5)=MOD(COLUMN($BO14),5)),$BO14:$DV14)</f>
        <v>155</v>
      </c>
      <c r="DX14" s="42">
        <f t="shared" si="27"/>
        <v>5412.083333333333</v>
      </c>
      <c r="DY14" s="48" cm="1">
        <f t="array" ref="DY14">SUMPRODUCT(--(MOD(COLUMN($BO14:$DV14),5)=MOD(COLUMN($BP14),5)),$BO14:$DV14)</f>
        <v>150</v>
      </c>
      <c r="DZ14" s="49">
        <f t="shared" si="28"/>
        <v>5237.5</v>
      </c>
      <c r="EA14" s="43" cm="1">
        <f t="array" ref="EA14">SUMPRODUCT(--(MOD(COLUMN($BO14:$DV14),5)=MOD(COLUMN($BQ14),5)),$BO14:$DV14)</f>
        <v>0</v>
      </c>
      <c r="EB14" s="44">
        <f t="shared" si="29"/>
        <v>0</v>
      </c>
      <c r="EC14" s="45" cm="1">
        <f t="array" ref="EC14">SUMPRODUCT(--(MOD(COLUMN($BO14:$DV14),5)=MOD(COLUMN($BR14),5)),$BO14:$DV14)</f>
        <v>0</v>
      </c>
      <c r="ED14" s="46">
        <f t="shared" si="30"/>
        <v>0</v>
      </c>
      <c r="EE14" s="36">
        <f>$KN14*8</f>
        <v>8</v>
      </c>
      <c r="EF14" s="37">
        <v>8</v>
      </c>
      <c r="EG14" s="38">
        <v>0</v>
      </c>
      <c r="EH14" s="37"/>
      <c r="EI14" s="36">
        <f t="shared" si="31"/>
        <v>9</v>
      </c>
      <c r="EJ14" s="37">
        <v>50</v>
      </c>
      <c r="EK14" s="38">
        <v>0</v>
      </c>
      <c r="EL14" s="37"/>
      <c r="EM14" s="36">
        <f t="shared" si="32"/>
        <v>9</v>
      </c>
      <c r="EN14" s="37">
        <v>0</v>
      </c>
      <c r="EO14" s="38"/>
      <c r="EP14" s="246"/>
      <c r="EQ14" s="36">
        <f t="shared" si="33"/>
        <v>15</v>
      </c>
      <c r="ER14" s="37">
        <v>1</v>
      </c>
      <c r="ES14" s="38"/>
      <c r="ET14" s="37"/>
      <c r="EU14" s="36">
        <f t="shared" si="34"/>
        <v>15</v>
      </c>
      <c r="EV14" s="37">
        <v>0</v>
      </c>
      <c r="EW14" s="38"/>
      <c r="EX14" s="37"/>
      <c r="EY14" s="36">
        <f t="shared" si="35"/>
        <v>15</v>
      </c>
      <c r="EZ14" s="37">
        <v>45</v>
      </c>
      <c r="FA14" s="38"/>
      <c r="FB14" s="37"/>
      <c r="FC14" s="36">
        <f t="shared" si="36"/>
        <v>15</v>
      </c>
      <c r="FD14" s="37">
        <v>15</v>
      </c>
      <c r="FE14" s="38"/>
      <c r="FF14" s="37"/>
      <c r="FG14" s="36">
        <f t="shared" si="37"/>
        <v>15</v>
      </c>
      <c r="FH14" s="37">
        <v>15</v>
      </c>
      <c r="FI14" s="38"/>
      <c r="FJ14" s="37"/>
      <c r="FK14" s="36">
        <f t="shared" si="38"/>
        <v>15</v>
      </c>
      <c r="FL14" s="37">
        <v>15</v>
      </c>
      <c r="FM14" s="38"/>
      <c r="FN14" s="37"/>
      <c r="FO14" s="36">
        <f t="shared" si="39"/>
        <v>15</v>
      </c>
      <c r="FP14" s="37">
        <v>15</v>
      </c>
      <c r="FQ14" s="38"/>
      <c r="FR14" s="37"/>
      <c r="FS14" s="36">
        <f t="shared" si="40"/>
        <v>14</v>
      </c>
      <c r="FT14" s="37">
        <v>14</v>
      </c>
      <c r="FU14" s="38"/>
      <c r="FV14" s="37"/>
      <c r="FW14" s="36">
        <f t="shared" si="41"/>
        <v>10</v>
      </c>
      <c r="FX14" s="37">
        <v>10</v>
      </c>
      <c r="FY14" s="38"/>
      <c r="FZ14" s="37"/>
      <c r="GA14" s="41">
        <f t="shared" si="42"/>
        <v>155</v>
      </c>
      <c r="GB14" s="42">
        <f t="shared" si="43"/>
        <v>5412.083333333333</v>
      </c>
      <c r="GC14" s="43">
        <f t="shared" si="44"/>
        <v>188</v>
      </c>
      <c r="GD14" s="44">
        <f t="shared" si="45"/>
        <v>6564.333333333333</v>
      </c>
      <c r="GE14" s="45">
        <f t="shared" si="46"/>
        <v>0</v>
      </c>
      <c r="GF14" s="46">
        <f t="shared" si="47"/>
        <v>0</v>
      </c>
      <c r="GG14" s="36">
        <f t="shared" si="48"/>
        <v>10</v>
      </c>
      <c r="GH14" s="37"/>
      <c r="GI14" s="38"/>
      <c r="GJ14" s="37"/>
      <c r="GK14" s="36">
        <f t="shared" si="49"/>
        <v>10</v>
      </c>
      <c r="GL14" s="37"/>
      <c r="GM14" s="38"/>
      <c r="GN14" s="37"/>
      <c r="GO14" s="36">
        <f t="shared" si="50"/>
        <v>15</v>
      </c>
      <c r="GP14" s="37"/>
      <c r="GQ14" s="38"/>
      <c r="GR14" s="37"/>
      <c r="GS14" s="36">
        <f t="shared" si="51"/>
        <v>20</v>
      </c>
      <c r="GT14" s="37"/>
      <c r="GU14" s="38"/>
      <c r="GV14" s="37"/>
      <c r="GW14" s="36">
        <f t="shared" si="52"/>
        <v>20</v>
      </c>
      <c r="GX14" s="37"/>
      <c r="GY14" s="38"/>
      <c r="GZ14" s="37"/>
      <c r="HA14" s="36">
        <f t="shared" si="53"/>
        <v>20</v>
      </c>
      <c r="HB14" s="37"/>
      <c r="HC14" s="38"/>
      <c r="HD14" s="37"/>
      <c r="HE14" s="36">
        <f t="shared" si="54"/>
        <v>20</v>
      </c>
      <c r="HF14" s="37"/>
      <c r="HG14" s="38"/>
      <c r="HH14" s="37"/>
      <c r="HI14" s="36">
        <f t="shared" si="55"/>
        <v>20</v>
      </c>
      <c r="HJ14" s="37"/>
      <c r="HK14" s="38"/>
      <c r="HL14" s="37"/>
      <c r="HM14" s="36">
        <f t="shared" si="56"/>
        <v>20</v>
      </c>
      <c r="HN14" s="37"/>
      <c r="HO14" s="38"/>
      <c r="HP14" s="37"/>
      <c r="HQ14" s="36">
        <f t="shared" si="57"/>
        <v>20</v>
      </c>
      <c r="HR14" s="37"/>
      <c r="HS14" s="38"/>
      <c r="HT14" s="37"/>
      <c r="HU14" s="36">
        <f t="shared" si="58"/>
        <v>20</v>
      </c>
      <c r="HV14" s="37"/>
      <c r="HW14" s="38"/>
      <c r="HX14" s="37"/>
      <c r="HY14" s="36">
        <f t="shared" si="80"/>
        <v>20</v>
      </c>
      <c r="HZ14" s="37"/>
      <c r="IA14" s="38"/>
      <c r="IB14" s="37"/>
      <c r="IC14" s="41" cm="1">
        <f t="array" ref="IC14">SUMPRODUCT(--(MOD(COLUMN($GG14:$IB14),4)=MOD(COLUMN($GG14),4)),$GG14:$IB14)</f>
        <v>215</v>
      </c>
      <c r="ID14" s="42">
        <f t="shared" si="59"/>
        <v>7507.083333333333</v>
      </c>
      <c r="IE14" s="43" cm="1">
        <f t="array" ref="IE14">SUMPRODUCT(--(MOD(COLUMN($GG14:$IB14),4)=MOD(COLUMN($GH14),4)),$GG14:$IB14)</f>
        <v>0</v>
      </c>
      <c r="IF14" s="44">
        <f t="shared" si="60"/>
        <v>0</v>
      </c>
      <c r="IG14" s="45" cm="1">
        <f t="array" ref="IG14">SUMPRODUCT(--(MOD(COLUMN($GG14:$IB14),4)=MOD(COLUMN($GI14),4)),$GG14:$IB14)</f>
        <v>0</v>
      </c>
      <c r="IH14" s="46">
        <f t="shared" si="61"/>
        <v>0</v>
      </c>
      <c r="II14" s="36">
        <f t="shared" si="62"/>
        <v>15</v>
      </c>
      <c r="IJ14" s="37"/>
      <c r="IK14" s="38"/>
      <c r="IL14" s="37"/>
      <c r="IM14" s="36">
        <f t="shared" si="63"/>
        <v>15</v>
      </c>
      <c r="IN14" s="37"/>
      <c r="IO14" s="38"/>
      <c r="IP14" s="37"/>
      <c r="IQ14" s="36">
        <f t="shared" si="64"/>
        <v>20</v>
      </c>
      <c r="IR14" s="37"/>
      <c r="IS14" s="38"/>
      <c r="IT14" s="37"/>
      <c r="IU14" s="36">
        <f t="shared" si="65"/>
        <v>25</v>
      </c>
      <c r="IV14" s="37"/>
      <c r="IW14" s="38"/>
      <c r="IX14" s="37"/>
      <c r="IY14" s="36">
        <f t="shared" si="66"/>
        <v>25</v>
      </c>
      <c r="IZ14" s="37"/>
      <c r="JA14" s="38"/>
      <c r="JB14" s="37"/>
      <c r="JC14" s="36">
        <f t="shared" si="67"/>
        <v>25</v>
      </c>
      <c r="JD14" s="37"/>
      <c r="JE14" s="38"/>
      <c r="JF14" s="37"/>
      <c r="JG14" s="36">
        <f t="shared" si="68"/>
        <v>30</v>
      </c>
      <c r="JH14" s="37"/>
      <c r="JI14" s="38"/>
      <c r="JJ14" s="37"/>
      <c r="JK14" s="36">
        <f t="shared" si="69"/>
        <v>30</v>
      </c>
      <c r="JL14" s="37"/>
      <c r="JM14" s="38"/>
      <c r="JN14" s="37"/>
      <c r="JO14" s="36">
        <f t="shared" si="70"/>
        <v>30</v>
      </c>
      <c r="JP14" s="37"/>
      <c r="JQ14" s="38"/>
      <c r="JR14" s="37"/>
      <c r="JS14" s="36">
        <f t="shared" si="71"/>
        <v>30</v>
      </c>
      <c r="JT14" s="37"/>
      <c r="JU14" s="38"/>
      <c r="JV14" s="37"/>
      <c r="JW14" s="36">
        <f t="shared" si="72"/>
        <v>30</v>
      </c>
      <c r="JX14" s="37"/>
      <c r="JY14" s="38"/>
      <c r="JZ14" s="37"/>
      <c r="KA14" s="36">
        <v>30</v>
      </c>
      <c r="KB14" s="37"/>
      <c r="KC14" s="38"/>
      <c r="KD14" s="37"/>
      <c r="KE14" s="41" cm="1">
        <f t="array" ref="KE14">SUMPRODUCT(--(MOD(COLUMN($II14:$KD14),4)=MOD(COLUMN($II14),4)),$II14:$KD14)</f>
        <v>305</v>
      </c>
      <c r="KF14" s="42">
        <f t="shared" si="73"/>
        <v>10649.583333333332</v>
      </c>
      <c r="KG14" s="43" cm="1">
        <f t="array" ref="KG14">SUMPRODUCT(--(MOD(COLUMN($II14:$KD14),4)=MOD(COLUMN($IJ14),4)),$II14:$KD14)</f>
        <v>0</v>
      </c>
      <c r="KH14" s="44">
        <f t="shared" si="74"/>
        <v>0</v>
      </c>
      <c r="KI14" s="45" cm="1">
        <f t="array" ref="KI14">SUMPRODUCT(--(MOD(COLUMN($II14:$KD14),4)=MOD(COLUMN($IK14),4)),$II14:$KD14)</f>
        <v>0</v>
      </c>
      <c r="KJ14" s="50">
        <f t="shared" si="75"/>
        <v>0</v>
      </c>
      <c r="KK14" s="12"/>
      <c r="KL14" s="12"/>
      <c r="KM14" s="12"/>
      <c r="KN14" s="51">
        <v>1</v>
      </c>
      <c r="KO14" s="285"/>
    </row>
    <row r="15" spans="1:301" ht="43.2" outlineLevel="1">
      <c r="A15" s="275"/>
      <c r="B15" s="278"/>
      <c r="C15" s="280"/>
      <c r="D15" s="282"/>
      <c r="E15" s="15">
        <v>10</v>
      </c>
      <c r="F15" s="15">
        <v>1</v>
      </c>
      <c r="G15" s="33">
        <v>4630840310</v>
      </c>
      <c r="H15" s="34" t="s">
        <v>62</v>
      </c>
      <c r="I15" s="35">
        <f>657.1/1.2</f>
        <v>547.58333333333337</v>
      </c>
      <c r="J15" s="35">
        <f>657.1/1.2</f>
        <v>547.58333333333337</v>
      </c>
      <c r="K15" s="35"/>
      <c r="L15" s="35"/>
      <c r="M15" s="36">
        <v>102</v>
      </c>
      <c r="N15" s="37">
        <v>102</v>
      </c>
      <c r="O15" s="38">
        <v>0</v>
      </c>
      <c r="P15" s="37"/>
      <c r="Q15" s="36">
        <v>50</v>
      </c>
      <c r="R15" s="37">
        <v>32</v>
      </c>
      <c r="S15" s="38">
        <v>32</v>
      </c>
      <c r="T15" s="284"/>
      <c r="U15" s="36">
        <v>0</v>
      </c>
      <c r="V15" s="37">
        <v>50</v>
      </c>
      <c r="W15" s="38">
        <v>50</v>
      </c>
      <c r="X15" s="284"/>
      <c r="Y15" s="36">
        <v>40</v>
      </c>
      <c r="Z15" s="37">
        <v>50</v>
      </c>
      <c r="AA15" s="38">
        <v>50</v>
      </c>
      <c r="AB15" s="284"/>
      <c r="AC15" s="36">
        <v>40</v>
      </c>
      <c r="AD15" s="37">
        <v>40</v>
      </c>
      <c r="AE15" s="38">
        <v>0</v>
      </c>
      <c r="AF15" s="37"/>
      <c r="AG15" s="36">
        <v>40</v>
      </c>
      <c r="AH15" s="39">
        <v>25</v>
      </c>
      <c r="AI15" s="52">
        <v>25</v>
      </c>
      <c r="AJ15" s="246"/>
      <c r="AK15" s="36">
        <v>40</v>
      </c>
      <c r="AL15" s="37">
        <v>25</v>
      </c>
      <c r="AM15" s="52">
        <v>25</v>
      </c>
      <c r="AN15" s="246"/>
      <c r="AO15" s="36">
        <v>40</v>
      </c>
      <c r="AP15" s="37">
        <v>0</v>
      </c>
      <c r="AQ15" s="38">
        <v>0</v>
      </c>
      <c r="AR15" s="246"/>
      <c r="AS15" s="36">
        <v>40</v>
      </c>
      <c r="AT15" s="37">
        <v>0</v>
      </c>
      <c r="AU15" s="38">
        <v>0</v>
      </c>
      <c r="AV15" s="246"/>
      <c r="AW15" s="36">
        <v>40</v>
      </c>
      <c r="AX15" s="37">
        <v>0</v>
      </c>
      <c r="AY15" s="38">
        <v>0</v>
      </c>
      <c r="AZ15" s="246"/>
      <c r="BA15" s="36">
        <v>40</v>
      </c>
      <c r="BB15" s="37">
        <v>0</v>
      </c>
      <c r="BC15" s="52">
        <v>0</v>
      </c>
      <c r="BD15" s="246"/>
      <c r="BE15" s="36">
        <v>40</v>
      </c>
      <c r="BF15" s="37">
        <f t="shared" si="76"/>
        <v>0</v>
      </c>
      <c r="BG15" s="38">
        <v>0</v>
      </c>
      <c r="BH15" s="246"/>
      <c r="BI15" s="41">
        <f t="shared" si="0"/>
        <v>512</v>
      </c>
      <c r="BJ15" s="42">
        <f t="shared" si="1"/>
        <v>280362.66666666669</v>
      </c>
      <c r="BK15" s="43">
        <f t="shared" si="2"/>
        <v>324</v>
      </c>
      <c r="BL15" s="44">
        <f t="shared" si="3"/>
        <v>177417</v>
      </c>
      <c r="BM15" s="45">
        <f t="shared" si="4"/>
        <v>182</v>
      </c>
      <c r="BN15" s="46">
        <f t="shared" si="5"/>
        <v>99660.166666666672</v>
      </c>
      <c r="BO15" s="36">
        <f t="shared" si="6"/>
        <v>0</v>
      </c>
      <c r="BP15" s="47">
        <f t="shared" si="6"/>
        <v>0</v>
      </c>
      <c r="BQ15" s="37">
        <f t="shared" si="6"/>
        <v>0</v>
      </c>
      <c r="BR15" s="52">
        <v>0</v>
      </c>
      <c r="BS15" s="37"/>
      <c r="BT15" s="36">
        <f t="shared" si="7"/>
        <v>5</v>
      </c>
      <c r="BU15" s="47">
        <f t="shared" si="8"/>
        <v>0</v>
      </c>
      <c r="BV15" s="37">
        <f t="shared" si="8"/>
        <v>0</v>
      </c>
      <c r="BW15" s="38">
        <v>0</v>
      </c>
      <c r="BX15" s="37"/>
      <c r="BY15" s="36">
        <f t="shared" si="9"/>
        <v>15</v>
      </c>
      <c r="BZ15" s="47">
        <f t="shared" si="9"/>
        <v>15</v>
      </c>
      <c r="CA15" s="37">
        <f t="shared" si="10"/>
        <v>0</v>
      </c>
      <c r="CB15" s="38">
        <v>0</v>
      </c>
      <c r="CC15" s="37"/>
      <c r="CD15" s="36">
        <f t="shared" si="11"/>
        <v>15</v>
      </c>
      <c r="CE15" s="47">
        <f t="shared" si="11"/>
        <v>15</v>
      </c>
      <c r="CF15" s="37">
        <f t="shared" si="12"/>
        <v>0</v>
      </c>
      <c r="CG15" s="38">
        <v>0</v>
      </c>
      <c r="CH15" s="37"/>
      <c r="CI15" s="36">
        <f t="shared" si="13"/>
        <v>15</v>
      </c>
      <c r="CJ15" s="47">
        <f t="shared" si="13"/>
        <v>15</v>
      </c>
      <c r="CK15" s="37">
        <f t="shared" si="14"/>
        <v>0</v>
      </c>
      <c r="CL15" s="38">
        <v>0</v>
      </c>
      <c r="CM15" s="37"/>
      <c r="CN15" s="36">
        <f t="shared" si="15"/>
        <v>15</v>
      </c>
      <c r="CO15" s="47">
        <f t="shared" si="15"/>
        <v>15</v>
      </c>
      <c r="CP15" s="37">
        <f t="shared" si="16"/>
        <v>0</v>
      </c>
      <c r="CQ15" s="38">
        <v>0</v>
      </c>
      <c r="CR15" s="37"/>
      <c r="CS15" s="36">
        <f t="shared" si="17"/>
        <v>15</v>
      </c>
      <c r="CT15" s="47">
        <f t="shared" si="17"/>
        <v>15</v>
      </c>
      <c r="CU15" s="37">
        <f t="shared" si="18"/>
        <v>0</v>
      </c>
      <c r="CV15" s="38">
        <v>0</v>
      </c>
      <c r="CW15" s="37"/>
      <c r="CX15" s="36">
        <f t="shared" si="19"/>
        <v>15</v>
      </c>
      <c r="CY15" s="47">
        <f t="shared" si="19"/>
        <v>15</v>
      </c>
      <c r="CZ15" s="39">
        <f t="shared" si="20"/>
        <v>0</v>
      </c>
      <c r="DA15" s="38">
        <v>0</v>
      </c>
      <c r="DB15" s="37"/>
      <c r="DC15" s="36">
        <f t="shared" si="21"/>
        <v>15</v>
      </c>
      <c r="DD15" s="47">
        <f t="shared" si="21"/>
        <v>15</v>
      </c>
      <c r="DE15" s="39">
        <f t="shared" si="22"/>
        <v>0</v>
      </c>
      <c r="DF15" s="38">
        <v>0</v>
      </c>
      <c r="DG15" s="37"/>
      <c r="DH15" s="36">
        <f t="shared" si="23"/>
        <v>15</v>
      </c>
      <c r="DI15" s="47">
        <f t="shared" si="23"/>
        <v>15</v>
      </c>
      <c r="DJ15" s="37">
        <f t="shared" si="24"/>
        <v>0</v>
      </c>
      <c r="DK15" s="52">
        <v>0</v>
      </c>
      <c r="DL15" s="37"/>
      <c r="DM15" s="36">
        <f t="shared" si="25"/>
        <v>15</v>
      </c>
      <c r="DN15" s="47">
        <f t="shared" si="77"/>
        <v>15</v>
      </c>
      <c r="DO15" s="37">
        <f t="shared" si="26"/>
        <v>0</v>
      </c>
      <c r="DP15" s="38">
        <v>0</v>
      </c>
      <c r="DQ15" s="37"/>
      <c r="DR15" s="36">
        <f t="shared" si="78"/>
        <v>15</v>
      </c>
      <c r="DS15" s="47">
        <f t="shared" si="78"/>
        <v>15</v>
      </c>
      <c r="DT15" s="37">
        <f t="shared" si="79"/>
        <v>0</v>
      </c>
      <c r="DU15" s="38">
        <v>0</v>
      </c>
      <c r="DV15" s="37"/>
      <c r="DW15" s="41" cm="1">
        <f t="array" ref="DW15">SUMPRODUCT(--(MOD(COLUMN($BO15:$DV15),5)=MOD(COLUMN($BO15),5)),$BO15:$DV15)</f>
        <v>155</v>
      </c>
      <c r="DX15" s="42">
        <f t="shared" si="27"/>
        <v>84875.416666666672</v>
      </c>
      <c r="DY15" s="48" cm="1">
        <f t="array" ref="DY15">SUMPRODUCT(--(MOD(COLUMN($BO15:$DV15),5)=MOD(COLUMN($BP15),5)),$BO15:$DV15)</f>
        <v>150</v>
      </c>
      <c r="DZ15" s="49">
        <f t="shared" si="28"/>
        <v>82137.5</v>
      </c>
      <c r="EA15" s="43" cm="1">
        <f t="array" ref="EA15">SUMPRODUCT(--(MOD(COLUMN($BO15:$DV15),5)=MOD(COLUMN($BQ15),5)),$BO15:$DV15)</f>
        <v>0</v>
      </c>
      <c r="EB15" s="44">
        <f t="shared" si="29"/>
        <v>0</v>
      </c>
      <c r="EC15" s="45" cm="1">
        <f t="array" ref="EC15">SUMPRODUCT(--(MOD(COLUMN($BO15:$DV15),5)=MOD(COLUMN($BR15),5)),$BO15:$DV15)</f>
        <v>0</v>
      </c>
      <c r="ED15" s="46">
        <f t="shared" si="30"/>
        <v>0</v>
      </c>
      <c r="EE15" s="36">
        <f>$KN15*8</f>
        <v>8</v>
      </c>
      <c r="EF15" s="37">
        <v>8</v>
      </c>
      <c r="EG15" s="38">
        <v>0</v>
      </c>
      <c r="EH15" s="37"/>
      <c r="EI15" s="36">
        <f t="shared" si="31"/>
        <v>9</v>
      </c>
      <c r="EJ15" s="37">
        <v>50</v>
      </c>
      <c r="EK15" s="38">
        <v>0</v>
      </c>
      <c r="EL15" s="37"/>
      <c r="EM15" s="36">
        <f t="shared" si="32"/>
        <v>9</v>
      </c>
      <c r="EN15" s="37">
        <v>0</v>
      </c>
      <c r="EO15" s="38"/>
      <c r="EP15" s="246"/>
      <c r="EQ15" s="36">
        <f t="shared" si="33"/>
        <v>15</v>
      </c>
      <c r="ER15" s="37">
        <v>1</v>
      </c>
      <c r="ES15" s="38"/>
      <c r="ET15" s="37"/>
      <c r="EU15" s="36">
        <f t="shared" si="34"/>
        <v>15</v>
      </c>
      <c r="EV15" s="37">
        <v>0</v>
      </c>
      <c r="EW15" s="38"/>
      <c r="EX15" s="37"/>
      <c r="EY15" s="36">
        <f t="shared" si="35"/>
        <v>15</v>
      </c>
      <c r="EZ15" s="37">
        <v>45</v>
      </c>
      <c r="FA15" s="38"/>
      <c r="FB15" s="37"/>
      <c r="FC15" s="36">
        <f t="shared" si="36"/>
        <v>15</v>
      </c>
      <c r="FD15" s="37">
        <v>15</v>
      </c>
      <c r="FE15" s="38"/>
      <c r="FF15" s="37"/>
      <c r="FG15" s="36">
        <f t="shared" si="37"/>
        <v>15</v>
      </c>
      <c r="FH15" s="37">
        <v>15</v>
      </c>
      <c r="FI15" s="38"/>
      <c r="FJ15" s="37"/>
      <c r="FK15" s="36">
        <f t="shared" si="38"/>
        <v>15</v>
      </c>
      <c r="FL15" s="37">
        <v>15</v>
      </c>
      <c r="FM15" s="38"/>
      <c r="FN15" s="37"/>
      <c r="FO15" s="36">
        <f t="shared" si="39"/>
        <v>15</v>
      </c>
      <c r="FP15" s="37">
        <v>15</v>
      </c>
      <c r="FQ15" s="38"/>
      <c r="FR15" s="37"/>
      <c r="FS15" s="36">
        <f t="shared" si="40"/>
        <v>14</v>
      </c>
      <c r="FT15" s="37">
        <v>14</v>
      </c>
      <c r="FU15" s="38"/>
      <c r="FV15" s="37"/>
      <c r="FW15" s="36">
        <f t="shared" si="41"/>
        <v>10</v>
      </c>
      <c r="FX15" s="37">
        <v>10</v>
      </c>
      <c r="FY15" s="38"/>
      <c r="FZ15" s="37"/>
      <c r="GA15" s="41">
        <f t="shared" si="42"/>
        <v>155</v>
      </c>
      <c r="GB15" s="42">
        <f t="shared" si="43"/>
        <v>84875.416666666672</v>
      </c>
      <c r="GC15" s="43">
        <f t="shared" si="44"/>
        <v>188</v>
      </c>
      <c r="GD15" s="44">
        <f t="shared" si="45"/>
        <v>102945.66666666667</v>
      </c>
      <c r="GE15" s="45">
        <f t="shared" si="46"/>
        <v>0</v>
      </c>
      <c r="GF15" s="46">
        <f t="shared" si="47"/>
        <v>0</v>
      </c>
      <c r="GG15" s="36">
        <f t="shared" si="48"/>
        <v>10</v>
      </c>
      <c r="GH15" s="37"/>
      <c r="GI15" s="38"/>
      <c r="GJ15" s="37"/>
      <c r="GK15" s="36">
        <f t="shared" si="49"/>
        <v>10</v>
      </c>
      <c r="GL15" s="37"/>
      <c r="GM15" s="38"/>
      <c r="GN15" s="37"/>
      <c r="GO15" s="36">
        <f t="shared" si="50"/>
        <v>15</v>
      </c>
      <c r="GP15" s="37"/>
      <c r="GQ15" s="38"/>
      <c r="GR15" s="37"/>
      <c r="GS15" s="36">
        <f t="shared" si="51"/>
        <v>20</v>
      </c>
      <c r="GT15" s="37"/>
      <c r="GU15" s="38"/>
      <c r="GV15" s="37"/>
      <c r="GW15" s="36">
        <f t="shared" si="52"/>
        <v>20</v>
      </c>
      <c r="GX15" s="37"/>
      <c r="GY15" s="38"/>
      <c r="GZ15" s="37"/>
      <c r="HA15" s="36">
        <f t="shared" si="53"/>
        <v>20</v>
      </c>
      <c r="HB15" s="37"/>
      <c r="HC15" s="38"/>
      <c r="HD15" s="37"/>
      <c r="HE15" s="36">
        <f t="shared" si="54"/>
        <v>20</v>
      </c>
      <c r="HF15" s="37"/>
      <c r="HG15" s="38"/>
      <c r="HH15" s="37"/>
      <c r="HI15" s="36">
        <f t="shared" si="55"/>
        <v>20</v>
      </c>
      <c r="HJ15" s="37"/>
      <c r="HK15" s="38"/>
      <c r="HL15" s="37"/>
      <c r="HM15" s="36">
        <f t="shared" si="56"/>
        <v>20</v>
      </c>
      <c r="HN15" s="37"/>
      <c r="HO15" s="38"/>
      <c r="HP15" s="37"/>
      <c r="HQ15" s="36">
        <f t="shared" si="57"/>
        <v>20</v>
      </c>
      <c r="HR15" s="37"/>
      <c r="HS15" s="38"/>
      <c r="HT15" s="37"/>
      <c r="HU15" s="36">
        <f t="shared" si="58"/>
        <v>20</v>
      </c>
      <c r="HV15" s="37"/>
      <c r="HW15" s="38"/>
      <c r="HX15" s="37"/>
      <c r="HY15" s="36">
        <f t="shared" si="80"/>
        <v>20</v>
      </c>
      <c r="HZ15" s="37"/>
      <c r="IA15" s="38"/>
      <c r="IB15" s="37"/>
      <c r="IC15" s="41" cm="1">
        <f t="array" ref="IC15">SUMPRODUCT(--(MOD(COLUMN($GG15:$IB15),4)=MOD(COLUMN($GG15),4)),$GG15:$IB15)</f>
        <v>215</v>
      </c>
      <c r="ID15" s="42">
        <f t="shared" si="59"/>
        <v>117730.41666666667</v>
      </c>
      <c r="IE15" s="43" cm="1">
        <f t="array" ref="IE15">SUMPRODUCT(--(MOD(COLUMN($GG15:$IB15),4)=MOD(COLUMN($GH15),4)),$GG15:$IB15)</f>
        <v>0</v>
      </c>
      <c r="IF15" s="44">
        <f t="shared" si="60"/>
        <v>0</v>
      </c>
      <c r="IG15" s="45" cm="1">
        <f t="array" ref="IG15">SUMPRODUCT(--(MOD(COLUMN($GG15:$IB15),4)=MOD(COLUMN($GI15),4)),$GG15:$IB15)</f>
        <v>0</v>
      </c>
      <c r="IH15" s="46">
        <f t="shared" si="61"/>
        <v>0</v>
      </c>
      <c r="II15" s="36">
        <f t="shared" si="62"/>
        <v>15</v>
      </c>
      <c r="IJ15" s="37"/>
      <c r="IK15" s="38"/>
      <c r="IL15" s="37"/>
      <c r="IM15" s="36">
        <f t="shared" si="63"/>
        <v>15</v>
      </c>
      <c r="IN15" s="37"/>
      <c r="IO15" s="38"/>
      <c r="IP15" s="37"/>
      <c r="IQ15" s="36">
        <f t="shared" si="64"/>
        <v>20</v>
      </c>
      <c r="IR15" s="37"/>
      <c r="IS15" s="38"/>
      <c r="IT15" s="37"/>
      <c r="IU15" s="36">
        <f t="shared" si="65"/>
        <v>25</v>
      </c>
      <c r="IV15" s="37"/>
      <c r="IW15" s="38"/>
      <c r="IX15" s="37"/>
      <c r="IY15" s="36">
        <f t="shared" si="66"/>
        <v>25</v>
      </c>
      <c r="IZ15" s="37"/>
      <c r="JA15" s="38"/>
      <c r="JB15" s="37"/>
      <c r="JC15" s="36">
        <f t="shared" si="67"/>
        <v>25</v>
      </c>
      <c r="JD15" s="37"/>
      <c r="JE15" s="38"/>
      <c r="JF15" s="37"/>
      <c r="JG15" s="36">
        <f t="shared" si="68"/>
        <v>30</v>
      </c>
      <c r="JH15" s="37"/>
      <c r="JI15" s="38"/>
      <c r="JJ15" s="37"/>
      <c r="JK15" s="36">
        <f t="shared" si="69"/>
        <v>30</v>
      </c>
      <c r="JL15" s="37"/>
      <c r="JM15" s="38"/>
      <c r="JN15" s="37"/>
      <c r="JO15" s="36">
        <f t="shared" si="70"/>
        <v>30</v>
      </c>
      <c r="JP15" s="37"/>
      <c r="JQ15" s="38"/>
      <c r="JR15" s="37"/>
      <c r="JS15" s="36">
        <f t="shared" si="71"/>
        <v>30</v>
      </c>
      <c r="JT15" s="37"/>
      <c r="JU15" s="38"/>
      <c r="JV15" s="37"/>
      <c r="JW15" s="36">
        <f t="shared" si="72"/>
        <v>30</v>
      </c>
      <c r="JX15" s="37"/>
      <c r="JY15" s="38"/>
      <c r="JZ15" s="37"/>
      <c r="KA15" s="36">
        <v>30</v>
      </c>
      <c r="KB15" s="37"/>
      <c r="KC15" s="38"/>
      <c r="KD15" s="37"/>
      <c r="KE15" s="41" cm="1">
        <f t="array" ref="KE15">SUMPRODUCT(--(MOD(COLUMN($II15:$KD15),4)=MOD(COLUMN($II15),4)),$II15:$KD15)</f>
        <v>305</v>
      </c>
      <c r="KF15" s="42">
        <f t="shared" si="73"/>
        <v>167012.91666666669</v>
      </c>
      <c r="KG15" s="43" cm="1">
        <f t="array" ref="KG15">SUMPRODUCT(--(MOD(COLUMN($II15:$KD15),4)=MOD(COLUMN($IJ15),4)),$II15:$KD15)</f>
        <v>0</v>
      </c>
      <c r="KH15" s="44">
        <f t="shared" si="74"/>
        <v>0</v>
      </c>
      <c r="KI15" s="45" cm="1">
        <f t="array" ref="KI15">SUMPRODUCT(--(MOD(COLUMN($II15:$KD15),4)=MOD(COLUMN($IK15),4)),$II15:$KD15)</f>
        <v>0</v>
      </c>
      <c r="KJ15" s="50">
        <f t="shared" si="75"/>
        <v>0</v>
      </c>
      <c r="KK15" s="12"/>
      <c r="KL15" s="12"/>
      <c r="KM15" s="12"/>
      <c r="KN15" s="51">
        <v>1</v>
      </c>
      <c r="KO15" s="285" t="s">
        <v>63</v>
      </c>
    </row>
    <row r="16" spans="1:301" ht="43.2" outlineLevel="1">
      <c r="A16" s="275"/>
      <c r="B16" s="278"/>
      <c r="C16" s="280"/>
      <c r="D16" s="282"/>
      <c r="E16" s="15">
        <v>11</v>
      </c>
      <c r="F16" s="15">
        <v>1</v>
      </c>
      <c r="G16" s="33">
        <v>4494430600</v>
      </c>
      <c r="H16" s="34" t="s">
        <v>65</v>
      </c>
      <c r="I16" s="35">
        <f>164.2/1.2</f>
        <v>136.83333333333334</v>
      </c>
      <c r="J16" s="35">
        <f>164.2/1.2</f>
        <v>136.83333333333334</v>
      </c>
      <c r="K16" s="35"/>
      <c r="L16" s="35"/>
      <c r="M16" s="36">
        <v>102</v>
      </c>
      <c r="N16" s="37">
        <v>102</v>
      </c>
      <c r="O16" s="38">
        <v>0</v>
      </c>
      <c r="P16" s="37"/>
      <c r="Q16" s="36">
        <v>50</v>
      </c>
      <c r="R16" s="37">
        <v>32</v>
      </c>
      <c r="S16" s="38">
        <v>32</v>
      </c>
      <c r="T16" s="284"/>
      <c r="U16" s="36">
        <v>0</v>
      </c>
      <c r="V16" s="37">
        <v>50</v>
      </c>
      <c r="W16" s="38">
        <v>50</v>
      </c>
      <c r="X16" s="284"/>
      <c r="Y16" s="36">
        <v>40</v>
      </c>
      <c r="Z16" s="37">
        <v>50</v>
      </c>
      <c r="AA16" s="38">
        <v>50</v>
      </c>
      <c r="AB16" s="284"/>
      <c r="AC16" s="36">
        <v>40</v>
      </c>
      <c r="AD16" s="37">
        <v>40</v>
      </c>
      <c r="AE16" s="38">
        <v>0</v>
      </c>
      <c r="AF16" s="37"/>
      <c r="AG16" s="36">
        <v>40</v>
      </c>
      <c r="AH16" s="39">
        <v>25</v>
      </c>
      <c r="AI16" s="52">
        <v>25</v>
      </c>
      <c r="AJ16" s="247"/>
      <c r="AK16" s="36">
        <v>40</v>
      </c>
      <c r="AL16" s="37">
        <v>25</v>
      </c>
      <c r="AM16" s="52">
        <v>25</v>
      </c>
      <c r="AN16" s="247"/>
      <c r="AO16" s="36">
        <v>40</v>
      </c>
      <c r="AP16" s="37">
        <v>0</v>
      </c>
      <c r="AQ16" s="38">
        <v>0</v>
      </c>
      <c r="AR16" s="247"/>
      <c r="AS16" s="36">
        <v>40</v>
      </c>
      <c r="AT16" s="37">
        <v>0</v>
      </c>
      <c r="AU16" s="38">
        <v>0</v>
      </c>
      <c r="AV16" s="247"/>
      <c r="AW16" s="36">
        <v>40</v>
      </c>
      <c r="AX16" s="37">
        <v>0</v>
      </c>
      <c r="AY16" s="38">
        <v>0</v>
      </c>
      <c r="AZ16" s="247"/>
      <c r="BA16" s="36">
        <v>40</v>
      </c>
      <c r="BB16" s="37">
        <v>0</v>
      </c>
      <c r="BC16" s="52">
        <v>0</v>
      </c>
      <c r="BD16" s="247"/>
      <c r="BE16" s="36">
        <v>40</v>
      </c>
      <c r="BF16" s="37">
        <f t="shared" si="76"/>
        <v>0</v>
      </c>
      <c r="BG16" s="38">
        <v>0</v>
      </c>
      <c r="BH16" s="247"/>
      <c r="BI16" s="41">
        <f t="shared" si="0"/>
        <v>512</v>
      </c>
      <c r="BJ16" s="42">
        <f t="shared" si="1"/>
        <v>70058.666666666672</v>
      </c>
      <c r="BK16" s="43">
        <f t="shared" si="2"/>
        <v>324</v>
      </c>
      <c r="BL16" s="44">
        <f t="shared" si="3"/>
        <v>44334</v>
      </c>
      <c r="BM16" s="45">
        <f t="shared" si="4"/>
        <v>182</v>
      </c>
      <c r="BN16" s="46">
        <f t="shared" si="5"/>
        <v>24903.666666666668</v>
      </c>
      <c r="BO16" s="36">
        <f t="shared" si="6"/>
        <v>0</v>
      </c>
      <c r="BP16" s="47">
        <f t="shared" si="6"/>
        <v>0</v>
      </c>
      <c r="BQ16" s="37">
        <f t="shared" si="6"/>
        <v>0</v>
      </c>
      <c r="BR16" s="52">
        <v>0</v>
      </c>
      <c r="BS16" s="37"/>
      <c r="BT16" s="36">
        <f t="shared" si="7"/>
        <v>5</v>
      </c>
      <c r="BU16" s="47">
        <f t="shared" si="8"/>
        <v>0</v>
      </c>
      <c r="BV16" s="37">
        <f t="shared" si="8"/>
        <v>0</v>
      </c>
      <c r="BW16" s="38">
        <v>0</v>
      </c>
      <c r="BX16" s="37"/>
      <c r="BY16" s="36">
        <f t="shared" si="9"/>
        <v>15</v>
      </c>
      <c r="BZ16" s="47">
        <f t="shared" si="9"/>
        <v>15</v>
      </c>
      <c r="CA16" s="37">
        <f t="shared" si="10"/>
        <v>0</v>
      </c>
      <c r="CB16" s="38">
        <v>0</v>
      </c>
      <c r="CC16" s="37"/>
      <c r="CD16" s="36">
        <f t="shared" si="11"/>
        <v>15</v>
      </c>
      <c r="CE16" s="47">
        <f t="shared" si="11"/>
        <v>15</v>
      </c>
      <c r="CF16" s="37">
        <f t="shared" si="12"/>
        <v>0</v>
      </c>
      <c r="CG16" s="38">
        <v>0</v>
      </c>
      <c r="CH16" s="37"/>
      <c r="CI16" s="36">
        <f t="shared" si="13"/>
        <v>15</v>
      </c>
      <c r="CJ16" s="47">
        <f t="shared" si="13"/>
        <v>15</v>
      </c>
      <c r="CK16" s="37">
        <f t="shared" si="14"/>
        <v>0</v>
      </c>
      <c r="CL16" s="38">
        <v>0</v>
      </c>
      <c r="CM16" s="37"/>
      <c r="CN16" s="36">
        <f t="shared" si="15"/>
        <v>15</v>
      </c>
      <c r="CO16" s="47">
        <f t="shared" si="15"/>
        <v>15</v>
      </c>
      <c r="CP16" s="37">
        <f t="shared" si="16"/>
        <v>0</v>
      </c>
      <c r="CQ16" s="38">
        <v>0</v>
      </c>
      <c r="CR16" s="37"/>
      <c r="CS16" s="36">
        <f t="shared" si="17"/>
        <v>15</v>
      </c>
      <c r="CT16" s="47">
        <f t="shared" si="17"/>
        <v>15</v>
      </c>
      <c r="CU16" s="37">
        <f t="shared" si="18"/>
        <v>0</v>
      </c>
      <c r="CV16" s="38">
        <v>0</v>
      </c>
      <c r="CW16" s="37"/>
      <c r="CX16" s="36">
        <f t="shared" si="19"/>
        <v>15</v>
      </c>
      <c r="CY16" s="47">
        <f t="shared" si="19"/>
        <v>15</v>
      </c>
      <c r="CZ16" s="39">
        <f t="shared" si="20"/>
        <v>0</v>
      </c>
      <c r="DA16" s="38">
        <v>0</v>
      </c>
      <c r="DB16" s="37"/>
      <c r="DC16" s="36">
        <f t="shared" si="21"/>
        <v>15</v>
      </c>
      <c r="DD16" s="47">
        <f t="shared" si="21"/>
        <v>15</v>
      </c>
      <c r="DE16" s="39">
        <f t="shared" si="22"/>
        <v>0</v>
      </c>
      <c r="DF16" s="38">
        <v>0</v>
      </c>
      <c r="DG16" s="37"/>
      <c r="DH16" s="36">
        <f t="shared" si="23"/>
        <v>15</v>
      </c>
      <c r="DI16" s="47">
        <f t="shared" si="23"/>
        <v>15</v>
      </c>
      <c r="DJ16" s="37">
        <f t="shared" si="24"/>
        <v>0</v>
      </c>
      <c r="DK16" s="52">
        <v>0</v>
      </c>
      <c r="DL16" s="37"/>
      <c r="DM16" s="36">
        <f t="shared" si="25"/>
        <v>15</v>
      </c>
      <c r="DN16" s="47">
        <f t="shared" si="77"/>
        <v>15</v>
      </c>
      <c r="DO16" s="37">
        <f t="shared" si="26"/>
        <v>0</v>
      </c>
      <c r="DP16" s="38">
        <v>0</v>
      </c>
      <c r="DQ16" s="37"/>
      <c r="DR16" s="36">
        <f t="shared" si="78"/>
        <v>15</v>
      </c>
      <c r="DS16" s="47">
        <f t="shared" si="78"/>
        <v>15</v>
      </c>
      <c r="DT16" s="37">
        <f t="shared" si="79"/>
        <v>0</v>
      </c>
      <c r="DU16" s="38">
        <v>0</v>
      </c>
      <c r="DV16" s="37"/>
      <c r="DW16" s="41" cm="1">
        <f t="array" ref="DW16">SUMPRODUCT(--(MOD(COLUMN($BO16:$DV16),5)=MOD(COLUMN($BO16),5)),$BO16:$DV16)</f>
        <v>155</v>
      </c>
      <c r="DX16" s="42">
        <f t="shared" si="27"/>
        <v>21209.166666666668</v>
      </c>
      <c r="DY16" s="48" cm="1">
        <f t="array" ref="DY16">SUMPRODUCT(--(MOD(COLUMN($BO16:$DV16),5)=MOD(COLUMN($BP16),5)),$BO16:$DV16)</f>
        <v>150</v>
      </c>
      <c r="DZ16" s="49">
        <f t="shared" si="28"/>
        <v>20525</v>
      </c>
      <c r="EA16" s="43" cm="1">
        <f t="array" ref="EA16">SUMPRODUCT(--(MOD(COLUMN($BO16:$DV16),5)=MOD(COLUMN($BQ16),5)),$BO16:$DV16)</f>
        <v>0</v>
      </c>
      <c r="EB16" s="44">
        <f t="shared" si="29"/>
        <v>0</v>
      </c>
      <c r="EC16" s="45" cm="1">
        <f t="array" ref="EC16">SUMPRODUCT(--(MOD(COLUMN($BO16:$DV16),5)=MOD(COLUMN($BR16),5)),$BO16:$DV16)</f>
        <v>0</v>
      </c>
      <c r="ED16" s="46">
        <f t="shared" si="30"/>
        <v>0</v>
      </c>
      <c r="EE16" s="36">
        <f>$KN16*8</f>
        <v>8</v>
      </c>
      <c r="EF16" s="37">
        <v>8</v>
      </c>
      <c r="EG16" s="38">
        <v>0</v>
      </c>
      <c r="EH16" s="37"/>
      <c r="EI16" s="36">
        <f t="shared" si="31"/>
        <v>9</v>
      </c>
      <c r="EJ16" s="37">
        <v>50</v>
      </c>
      <c r="EK16" s="38">
        <v>0</v>
      </c>
      <c r="EL16" s="37"/>
      <c r="EM16" s="36">
        <f t="shared" si="32"/>
        <v>9</v>
      </c>
      <c r="EN16" s="37">
        <v>0</v>
      </c>
      <c r="EO16" s="38"/>
      <c r="EP16" s="247"/>
      <c r="EQ16" s="36">
        <f t="shared" si="33"/>
        <v>15</v>
      </c>
      <c r="ER16" s="37">
        <v>1</v>
      </c>
      <c r="ES16" s="38"/>
      <c r="ET16" s="37"/>
      <c r="EU16" s="36">
        <f t="shared" si="34"/>
        <v>15</v>
      </c>
      <c r="EV16" s="37">
        <v>0</v>
      </c>
      <c r="EW16" s="38"/>
      <c r="EX16" s="37"/>
      <c r="EY16" s="36">
        <f t="shared" si="35"/>
        <v>15</v>
      </c>
      <c r="EZ16" s="37">
        <v>45</v>
      </c>
      <c r="FA16" s="38"/>
      <c r="FB16" s="37"/>
      <c r="FC16" s="36">
        <f t="shared" si="36"/>
        <v>15</v>
      </c>
      <c r="FD16" s="37">
        <v>15</v>
      </c>
      <c r="FE16" s="38"/>
      <c r="FF16" s="37"/>
      <c r="FG16" s="36">
        <f t="shared" si="37"/>
        <v>15</v>
      </c>
      <c r="FH16" s="37">
        <v>15</v>
      </c>
      <c r="FI16" s="38"/>
      <c r="FJ16" s="37"/>
      <c r="FK16" s="36">
        <f t="shared" si="38"/>
        <v>15</v>
      </c>
      <c r="FL16" s="37">
        <v>15</v>
      </c>
      <c r="FM16" s="38"/>
      <c r="FN16" s="37"/>
      <c r="FO16" s="36">
        <f t="shared" si="39"/>
        <v>15</v>
      </c>
      <c r="FP16" s="37">
        <v>15</v>
      </c>
      <c r="FQ16" s="38"/>
      <c r="FR16" s="37"/>
      <c r="FS16" s="36">
        <f t="shared" si="40"/>
        <v>14</v>
      </c>
      <c r="FT16" s="37">
        <v>14</v>
      </c>
      <c r="FU16" s="38"/>
      <c r="FV16" s="37"/>
      <c r="FW16" s="36">
        <f t="shared" si="41"/>
        <v>10</v>
      </c>
      <c r="FX16" s="37">
        <v>10</v>
      </c>
      <c r="FY16" s="38"/>
      <c r="FZ16" s="37"/>
      <c r="GA16" s="41">
        <f t="shared" si="42"/>
        <v>155</v>
      </c>
      <c r="GB16" s="42">
        <f t="shared" si="43"/>
        <v>21209.166666666668</v>
      </c>
      <c r="GC16" s="43">
        <f t="shared" si="44"/>
        <v>188</v>
      </c>
      <c r="GD16" s="44">
        <f t="shared" si="45"/>
        <v>25724.666666666668</v>
      </c>
      <c r="GE16" s="45">
        <f t="shared" si="46"/>
        <v>0</v>
      </c>
      <c r="GF16" s="46">
        <f t="shared" si="47"/>
        <v>0</v>
      </c>
      <c r="GG16" s="36">
        <f t="shared" si="48"/>
        <v>10</v>
      </c>
      <c r="GH16" s="37"/>
      <c r="GI16" s="38"/>
      <c r="GJ16" s="37"/>
      <c r="GK16" s="36">
        <f t="shared" si="49"/>
        <v>10</v>
      </c>
      <c r="GL16" s="37"/>
      <c r="GM16" s="38"/>
      <c r="GN16" s="37"/>
      <c r="GO16" s="36">
        <f t="shared" si="50"/>
        <v>15</v>
      </c>
      <c r="GP16" s="37"/>
      <c r="GQ16" s="38"/>
      <c r="GR16" s="37"/>
      <c r="GS16" s="36">
        <f t="shared" si="51"/>
        <v>20</v>
      </c>
      <c r="GT16" s="37"/>
      <c r="GU16" s="38"/>
      <c r="GV16" s="37"/>
      <c r="GW16" s="36">
        <f t="shared" si="52"/>
        <v>20</v>
      </c>
      <c r="GX16" s="37"/>
      <c r="GY16" s="38"/>
      <c r="GZ16" s="37"/>
      <c r="HA16" s="36">
        <f t="shared" si="53"/>
        <v>20</v>
      </c>
      <c r="HB16" s="37"/>
      <c r="HC16" s="38"/>
      <c r="HD16" s="37"/>
      <c r="HE16" s="36">
        <f t="shared" si="54"/>
        <v>20</v>
      </c>
      <c r="HF16" s="37"/>
      <c r="HG16" s="38"/>
      <c r="HH16" s="37"/>
      <c r="HI16" s="36">
        <f t="shared" si="55"/>
        <v>20</v>
      </c>
      <c r="HJ16" s="37"/>
      <c r="HK16" s="38"/>
      <c r="HL16" s="37"/>
      <c r="HM16" s="36">
        <f t="shared" si="56"/>
        <v>20</v>
      </c>
      <c r="HN16" s="37"/>
      <c r="HO16" s="38"/>
      <c r="HP16" s="37"/>
      <c r="HQ16" s="36">
        <f t="shared" si="57"/>
        <v>20</v>
      </c>
      <c r="HR16" s="37"/>
      <c r="HS16" s="38"/>
      <c r="HT16" s="37"/>
      <c r="HU16" s="36">
        <f t="shared" si="58"/>
        <v>20</v>
      </c>
      <c r="HV16" s="37"/>
      <c r="HW16" s="38"/>
      <c r="HX16" s="37"/>
      <c r="HY16" s="36">
        <f t="shared" si="80"/>
        <v>20</v>
      </c>
      <c r="HZ16" s="37"/>
      <c r="IA16" s="38"/>
      <c r="IB16" s="37"/>
      <c r="IC16" s="41" cm="1">
        <f t="array" ref="IC16">SUMPRODUCT(--(MOD(COLUMN($GG16:$IB16),4)=MOD(COLUMN($GG16),4)),$GG16:$IB16)</f>
        <v>215</v>
      </c>
      <c r="ID16" s="42">
        <f t="shared" si="59"/>
        <v>29419.166666666668</v>
      </c>
      <c r="IE16" s="43" cm="1">
        <f t="array" ref="IE16">SUMPRODUCT(--(MOD(COLUMN($GG16:$IB16),4)=MOD(COLUMN($GH16),4)),$GG16:$IB16)</f>
        <v>0</v>
      </c>
      <c r="IF16" s="44">
        <f t="shared" si="60"/>
        <v>0</v>
      </c>
      <c r="IG16" s="45" cm="1">
        <f t="array" ref="IG16">SUMPRODUCT(--(MOD(COLUMN($GG16:$IB16),4)=MOD(COLUMN($GI16),4)),$GG16:$IB16)</f>
        <v>0</v>
      </c>
      <c r="IH16" s="46">
        <f t="shared" si="61"/>
        <v>0</v>
      </c>
      <c r="II16" s="36">
        <f t="shared" si="62"/>
        <v>15</v>
      </c>
      <c r="IJ16" s="37"/>
      <c r="IK16" s="38"/>
      <c r="IL16" s="37"/>
      <c r="IM16" s="36">
        <f t="shared" si="63"/>
        <v>15</v>
      </c>
      <c r="IN16" s="37"/>
      <c r="IO16" s="38"/>
      <c r="IP16" s="37"/>
      <c r="IQ16" s="36">
        <f t="shared" si="64"/>
        <v>20</v>
      </c>
      <c r="IR16" s="37"/>
      <c r="IS16" s="38"/>
      <c r="IT16" s="37"/>
      <c r="IU16" s="36">
        <f t="shared" si="65"/>
        <v>25</v>
      </c>
      <c r="IV16" s="37"/>
      <c r="IW16" s="38"/>
      <c r="IX16" s="37"/>
      <c r="IY16" s="36">
        <f t="shared" si="66"/>
        <v>25</v>
      </c>
      <c r="IZ16" s="37"/>
      <c r="JA16" s="38"/>
      <c r="JB16" s="37"/>
      <c r="JC16" s="36">
        <f t="shared" si="67"/>
        <v>25</v>
      </c>
      <c r="JD16" s="37"/>
      <c r="JE16" s="38"/>
      <c r="JF16" s="37"/>
      <c r="JG16" s="36">
        <f t="shared" si="68"/>
        <v>30</v>
      </c>
      <c r="JH16" s="37"/>
      <c r="JI16" s="38"/>
      <c r="JJ16" s="37"/>
      <c r="JK16" s="36">
        <f t="shared" si="69"/>
        <v>30</v>
      </c>
      <c r="JL16" s="37"/>
      <c r="JM16" s="38"/>
      <c r="JN16" s="37"/>
      <c r="JO16" s="36">
        <f t="shared" si="70"/>
        <v>30</v>
      </c>
      <c r="JP16" s="37"/>
      <c r="JQ16" s="38"/>
      <c r="JR16" s="37"/>
      <c r="JS16" s="36">
        <f t="shared" si="71"/>
        <v>30</v>
      </c>
      <c r="JT16" s="37"/>
      <c r="JU16" s="38"/>
      <c r="JV16" s="37"/>
      <c r="JW16" s="36">
        <f t="shared" si="72"/>
        <v>30</v>
      </c>
      <c r="JX16" s="37"/>
      <c r="JY16" s="38"/>
      <c r="JZ16" s="37"/>
      <c r="KA16" s="36">
        <v>30</v>
      </c>
      <c r="KB16" s="37"/>
      <c r="KC16" s="38"/>
      <c r="KD16" s="37"/>
      <c r="KE16" s="41" cm="1">
        <f t="array" ref="KE16">SUMPRODUCT(--(MOD(COLUMN($II16:$KD16),4)=MOD(COLUMN($II16),4)),$II16:$KD16)</f>
        <v>305</v>
      </c>
      <c r="KF16" s="42">
        <f t="shared" si="73"/>
        <v>41734.166666666672</v>
      </c>
      <c r="KG16" s="43" cm="1">
        <f t="array" ref="KG16">SUMPRODUCT(--(MOD(COLUMN($II16:$KD16),4)=MOD(COLUMN($IJ16),4)),$II16:$KD16)</f>
        <v>0</v>
      </c>
      <c r="KH16" s="44">
        <f t="shared" si="74"/>
        <v>0</v>
      </c>
      <c r="KI16" s="45" cm="1">
        <f t="array" ref="KI16">SUMPRODUCT(--(MOD(COLUMN($II16:$KD16),4)=MOD(COLUMN($IK16),4)),$II16:$KD16)</f>
        <v>0</v>
      </c>
      <c r="KJ16" s="50">
        <f t="shared" si="75"/>
        <v>0</v>
      </c>
      <c r="KK16" s="12"/>
      <c r="KL16" s="12"/>
      <c r="KM16" s="12"/>
      <c r="KN16" s="51">
        <v>1</v>
      </c>
      <c r="KO16" s="285"/>
    </row>
    <row r="17" spans="1:301" ht="30" customHeight="1" outlineLevel="1">
      <c r="A17" s="275"/>
      <c r="B17" s="278"/>
      <c r="C17" s="280"/>
      <c r="D17" s="282"/>
      <c r="E17" s="15">
        <v>12</v>
      </c>
      <c r="F17" s="205">
        <v>1</v>
      </c>
      <c r="G17" s="212">
        <v>4492731200</v>
      </c>
      <c r="H17" s="213" t="s">
        <v>87</v>
      </c>
      <c r="I17" s="174">
        <v>1037</v>
      </c>
      <c r="J17" s="174">
        <v>1037</v>
      </c>
      <c r="K17" s="174"/>
      <c r="L17" s="174"/>
      <c r="M17" s="175"/>
      <c r="N17" s="176"/>
      <c r="O17" s="177"/>
      <c r="P17" s="176"/>
      <c r="Q17" s="175"/>
      <c r="R17" s="176"/>
      <c r="S17" s="177"/>
      <c r="T17" s="176"/>
      <c r="U17" s="175"/>
      <c r="V17" s="176"/>
      <c r="W17" s="177"/>
      <c r="X17" s="176"/>
      <c r="Y17" s="175"/>
      <c r="Z17" s="176"/>
      <c r="AA17" s="177"/>
      <c r="AB17" s="176"/>
      <c r="AC17" s="175"/>
      <c r="AD17" s="176"/>
      <c r="AE17" s="177"/>
      <c r="AF17" s="176"/>
      <c r="AG17" s="175"/>
      <c r="AH17" s="206"/>
      <c r="AI17" s="52"/>
      <c r="AJ17" s="59"/>
      <c r="AK17" s="175"/>
      <c r="AL17" s="176"/>
      <c r="AM17" s="52"/>
      <c r="AN17" s="59"/>
      <c r="AO17" s="175"/>
      <c r="AP17" s="176"/>
      <c r="AQ17" s="177"/>
      <c r="AR17" s="59"/>
      <c r="AS17" s="175"/>
      <c r="AT17" s="176"/>
      <c r="AU17" s="177"/>
      <c r="AV17" s="59"/>
      <c r="AW17" s="175"/>
      <c r="AX17" s="176"/>
      <c r="AY17" s="177"/>
      <c r="AZ17" s="59"/>
      <c r="BA17" s="175"/>
      <c r="BB17" s="176"/>
      <c r="BC17" s="52"/>
      <c r="BD17" s="59"/>
      <c r="BE17" s="175"/>
      <c r="BF17" s="176"/>
      <c r="BG17" s="177"/>
      <c r="BH17" s="59"/>
      <c r="BI17" s="180"/>
      <c r="BJ17" s="181"/>
      <c r="BK17" s="182"/>
      <c r="BL17" s="183"/>
      <c r="BM17" s="184"/>
      <c r="BN17" s="185"/>
      <c r="BO17" s="175"/>
      <c r="BP17" s="186"/>
      <c r="BQ17" s="176"/>
      <c r="BR17" s="52"/>
      <c r="BS17" s="176"/>
      <c r="BT17" s="175"/>
      <c r="BU17" s="186"/>
      <c r="BV17" s="176"/>
      <c r="BW17" s="177"/>
      <c r="BX17" s="176"/>
      <c r="BY17" s="175"/>
      <c r="BZ17" s="186"/>
      <c r="CA17" s="176"/>
      <c r="CB17" s="177"/>
      <c r="CC17" s="176"/>
      <c r="CD17" s="175"/>
      <c r="CE17" s="186"/>
      <c r="CF17" s="176"/>
      <c r="CG17" s="177"/>
      <c r="CH17" s="176"/>
      <c r="CI17" s="175"/>
      <c r="CJ17" s="186"/>
      <c r="CK17" s="176"/>
      <c r="CL17" s="177"/>
      <c r="CM17" s="176"/>
      <c r="CN17" s="175"/>
      <c r="CO17" s="186"/>
      <c r="CP17" s="176"/>
      <c r="CQ17" s="177"/>
      <c r="CR17" s="176"/>
      <c r="CS17" s="175"/>
      <c r="CT17" s="186"/>
      <c r="CU17" s="176"/>
      <c r="CV17" s="177"/>
      <c r="CW17" s="176"/>
      <c r="CX17" s="175"/>
      <c r="CY17" s="186"/>
      <c r="CZ17" s="206"/>
      <c r="DA17" s="177"/>
      <c r="DB17" s="176"/>
      <c r="DC17" s="175"/>
      <c r="DD17" s="186"/>
      <c r="DE17" s="206"/>
      <c r="DF17" s="177"/>
      <c r="DG17" s="176"/>
      <c r="DH17" s="175"/>
      <c r="DI17" s="186"/>
      <c r="DJ17" s="176"/>
      <c r="DK17" s="52"/>
      <c r="DL17" s="176"/>
      <c r="DM17" s="175"/>
      <c r="DN17" s="186"/>
      <c r="DO17" s="176"/>
      <c r="DP17" s="177"/>
      <c r="DQ17" s="40"/>
      <c r="DR17" s="175"/>
      <c r="DS17" s="186"/>
      <c r="DT17" s="176"/>
      <c r="DU17" s="177"/>
      <c r="DV17" s="176"/>
      <c r="DW17" s="180"/>
      <c r="DX17" s="181"/>
      <c r="DY17" s="187"/>
      <c r="DZ17" s="188"/>
      <c r="EA17" s="182"/>
      <c r="EB17" s="183"/>
      <c r="EC17" s="184"/>
      <c r="ED17" s="185"/>
      <c r="EE17" s="175"/>
      <c r="EF17" s="176"/>
      <c r="EG17" s="177"/>
      <c r="EH17" s="245" t="s">
        <v>108</v>
      </c>
      <c r="EI17" s="175"/>
      <c r="EJ17" s="176">
        <v>1</v>
      </c>
      <c r="EK17" s="38">
        <v>0</v>
      </c>
      <c r="EL17" s="176"/>
      <c r="EM17" s="175"/>
      <c r="EN17" s="176">
        <v>1</v>
      </c>
      <c r="EO17" s="177">
        <v>1</v>
      </c>
      <c r="EP17" s="245" t="s">
        <v>262</v>
      </c>
      <c r="EQ17" s="175"/>
      <c r="ER17" s="176"/>
      <c r="ES17" s="177"/>
      <c r="ET17" s="176"/>
      <c r="EU17" s="175"/>
      <c r="EV17" s="176"/>
      <c r="EW17" s="177"/>
      <c r="EX17" s="176"/>
      <c r="EY17" s="175"/>
      <c r="EZ17" s="176"/>
      <c r="FA17" s="177"/>
      <c r="FB17" s="176"/>
      <c r="FC17" s="175"/>
      <c r="FD17" s="176"/>
      <c r="FE17" s="177"/>
      <c r="FF17" s="176"/>
      <c r="FG17" s="175"/>
      <c r="FH17" s="176"/>
      <c r="FI17" s="177"/>
      <c r="FJ17" s="176"/>
      <c r="FK17" s="175"/>
      <c r="FL17" s="176"/>
      <c r="FM17" s="177"/>
      <c r="FN17" s="176"/>
      <c r="FO17" s="175"/>
      <c r="FP17" s="176"/>
      <c r="FQ17" s="177"/>
      <c r="FR17" s="176"/>
      <c r="FS17" s="175"/>
      <c r="FT17" s="176"/>
      <c r="FU17" s="177"/>
      <c r="FV17" s="176"/>
      <c r="FW17" s="175"/>
      <c r="FX17" s="176"/>
      <c r="FY17" s="177"/>
      <c r="FZ17" s="176"/>
      <c r="GA17" s="180"/>
      <c r="GB17" s="181"/>
      <c r="GC17" s="182"/>
      <c r="GD17" s="183"/>
      <c r="GE17" s="184"/>
      <c r="GF17" s="185"/>
      <c r="GG17" s="175"/>
      <c r="GH17" s="176"/>
      <c r="GI17" s="177"/>
      <c r="GJ17" s="176"/>
      <c r="GK17" s="175"/>
      <c r="GL17" s="176"/>
      <c r="GM17" s="177"/>
      <c r="GN17" s="176"/>
      <c r="GO17" s="175"/>
      <c r="GP17" s="176"/>
      <c r="GQ17" s="177"/>
      <c r="GR17" s="176"/>
      <c r="GS17" s="175"/>
      <c r="GT17" s="176"/>
      <c r="GU17" s="177"/>
      <c r="GV17" s="176"/>
      <c r="GW17" s="175"/>
      <c r="GX17" s="176"/>
      <c r="GY17" s="177"/>
      <c r="GZ17" s="176"/>
      <c r="HA17" s="175"/>
      <c r="HB17" s="176"/>
      <c r="HC17" s="177"/>
      <c r="HD17" s="176"/>
      <c r="HE17" s="175"/>
      <c r="HF17" s="176"/>
      <c r="HG17" s="177"/>
      <c r="HH17" s="176"/>
      <c r="HI17" s="175"/>
      <c r="HJ17" s="176"/>
      <c r="HK17" s="177"/>
      <c r="HL17" s="176"/>
      <c r="HM17" s="175"/>
      <c r="HN17" s="176"/>
      <c r="HO17" s="177"/>
      <c r="HP17" s="176"/>
      <c r="HQ17" s="175"/>
      <c r="HR17" s="176"/>
      <c r="HS17" s="177"/>
      <c r="HT17" s="176"/>
      <c r="HU17" s="175"/>
      <c r="HV17" s="176"/>
      <c r="HW17" s="177"/>
      <c r="HX17" s="176"/>
      <c r="HY17" s="175"/>
      <c r="HZ17" s="176"/>
      <c r="IA17" s="177"/>
      <c r="IB17" s="176"/>
      <c r="IC17" s="180"/>
      <c r="ID17" s="181"/>
      <c r="IE17" s="182"/>
      <c r="IF17" s="183"/>
      <c r="IG17" s="184"/>
      <c r="IH17" s="185"/>
      <c r="II17" s="175"/>
      <c r="IJ17" s="176"/>
      <c r="IK17" s="177"/>
      <c r="IL17" s="176"/>
      <c r="IM17" s="175"/>
      <c r="IN17" s="176"/>
      <c r="IO17" s="177"/>
      <c r="IP17" s="176"/>
      <c r="IQ17" s="175"/>
      <c r="IR17" s="176"/>
      <c r="IS17" s="177"/>
      <c r="IT17" s="176"/>
      <c r="IU17" s="175"/>
      <c r="IV17" s="176"/>
      <c r="IW17" s="177"/>
      <c r="IX17" s="176"/>
      <c r="IY17" s="175"/>
      <c r="IZ17" s="176"/>
      <c r="JA17" s="177"/>
      <c r="JB17" s="176"/>
      <c r="JC17" s="175"/>
      <c r="JD17" s="176"/>
      <c r="JE17" s="177"/>
      <c r="JF17" s="176"/>
      <c r="JG17" s="175"/>
      <c r="JH17" s="176"/>
      <c r="JI17" s="177"/>
      <c r="JJ17" s="176"/>
      <c r="JK17" s="175"/>
      <c r="JL17" s="176"/>
      <c r="JM17" s="177"/>
      <c r="JN17" s="176"/>
      <c r="JO17" s="175"/>
      <c r="JP17" s="176"/>
      <c r="JQ17" s="177"/>
      <c r="JR17" s="176"/>
      <c r="JS17" s="175"/>
      <c r="JT17" s="176"/>
      <c r="JU17" s="177"/>
      <c r="JV17" s="176"/>
      <c r="JW17" s="175"/>
      <c r="JX17" s="176"/>
      <c r="JY17" s="177"/>
      <c r="JZ17" s="176"/>
      <c r="KA17" s="175"/>
      <c r="KB17" s="176"/>
      <c r="KC17" s="177"/>
      <c r="KD17" s="176"/>
      <c r="KE17" s="180"/>
      <c r="KF17" s="181"/>
      <c r="KG17" s="182"/>
      <c r="KH17" s="183"/>
      <c r="KI17" s="184"/>
      <c r="KJ17" s="209"/>
      <c r="KK17" s="210"/>
      <c r="KL17" s="210"/>
      <c r="KM17" s="210"/>
      <c r="KN17" s="190"/>
      <c r="KO17" s="199"/>
    </row>
    <row r="18" spans="1:301" ht="28.8" outlineLevel="1">
      <c r="A18" s="275"/>
      <c r="B18" s="278"/>
      <c r="C18" s="280"/>
      <c r="D18" s="282"/>
      <c r="E18" s="15">
        <v>13</v>
      </c>
      <c r="F18" s="205">
        <v>1</v>
      </c>
      <c r="G18" s="212">
        <v>4802070600</v>
      </c>
      <c r="H18" s="213" t="s">
        <v>257</v>
      </c>
      <c r="I18" s="174">
        <v>1056</v>
      </c>
      <c r="J18" s="174">
        <v>1056</v>
      </c>
      <c r="K18" s="174"/>
      <c r="L18" s="174"/>
      <c r="M18" s="175"/>
      <c r="N18" s="176"/>
      <c r="O18" s="177"/>
      <c r="P18" s="176"/>
      <c r="Q18" s="175"/>
      <c r="R18" s="176"/>
      <c r="S18" s="177"/>
      <c r="T18" s="176"/>
      <c r="U18" s="175"/>
      <c r="V18" s="176"/>
      <c r="W18" s="177"/>
      <c r="X18" s="176"/>
      <c r="Y18" s="175"/>
      <c r="Z18" s="176"/>
      <c r="AA18" s="177"/>
      <c r="AB18" s="176"/>
      <c r="AC18" s="175"/>
      <c r="AD18" s="176"/>
      <c r="AE18" s="177"/>
      <c r="AF18" s="176"/>
      <c r="AG18" s="175"/>
      <c r="AH18" s="206"/>
      <c r="AI18" s="52"/>
      <c r="AJ18" s="59"/>
      <c r="AK18" s="175"/>
      <c r="AL18" s="176"/>
      <c r="AM18" s="52"/>
      <c r="AN18" s="59"/>
      <c r="AO18" s="175"/>
      <c r="AP18" s="176"/>
      <c r="AQ18" s="177"/>
      <c r="AR18" s="59"/>
      <c r="AS18" s="175"/>
      <c r="AT18" s="176"/>
      <c r="AU18" s="177"/>
      <c r="AV18" s="59"/>
      <c r="AW18" s="175"/>
      <c r="AX18" s="176"/>
      <c r="AY18" s="177"/>
      <c r="AZ18" s="59"/>
      <c r="BA18" s="175"/>
      <c r="BB18" s="176"/>
      <c r="BC18" s="52"/>
      <c r="BD18" s="59"/>
      <c r="BE18" s="175"/>
      <c r="BF18" s="176"/>
      <c r="BG18" s="177"/>
      <c r="BH18" s="59"/>
      <c r="BI18" s="180"/>
      <c r="BJ18" s="181"/>
      <c r="BK18" s="182"/>
      <c r="BL18" s="183"/>
      <c r="BM18" s="184"/>
      <c r="BN18" s="185"/>
      <c r="BO18" s="175"/>
      <c r="BP18" s="186"/>
      <c r="BQ18" s="176"/>
      <c r="BR18" s="52"/>
      <c r="BS18" s="176"/>
      <c r="BT18" s="175"/>
      <c r="BU18" s="186"/>
      <c r="BV18" s="176"/>
      <c r="BW18" s="177"/>
      <c r="BX18" s="176"/>
      <c r="BY18" s="175"/>
      <c r="BZ18" s="186"/>
      <c r="CA18" s="176"/>
      <c r="CB18" s="177"/>
      <c r="CC18" s="176"/>
      <c r="CD18" s="175"/>
      <c r="CE18" s="186"/>
      <c r="CF18" s="176"/>
      <c r="CG18" s="177"/>
      <c r="CH18" s="176"/>
      <c r="CI18" s="175"/>
      <c r="CJ18" s="186"/>
      <c r="CK18" s="176"/>
      <c r="CL18" s="177"/>
      <c r="CM18" s="176"/>
      <c r="CN18" s="175"/>
      <c r="CO18" s="186"/>
      <c r="CP18" s="176"/>
      <c r="CQ18" s="177"/>
      <c r="CR18" s="176"/>
      <c r="CS18" s="175"/>
      <c r="CT18" s="186"/>
      <c r="CU18" s="176"/>
      <c r="CV18" s="177"/>
      <c r="CW18" s="176"/>
      <c r="CX18" s="175"/>
      <c r="CY18" s="186"/>
      <c r="CZ18" s="206"/>
      <c r="DA18" s="177"/>
      <c r="DB18" s="176"/>
      <c r="DC18" s="175"/>
      <c r="DD18" s="186"/>
      <c r="DE18" s="206"/>
      <c r="DF18" s="177"/>
      <c r="DG18" s="176"/>
      <c r="DH18" s="175"/>
      <c r="DI18" s="186"/>
      <c r="DJ18" s="176"/>
      <c r="DK18" s="52"/>
      <c r="DL18" s="176"/>
      <c r="DM18" s="175"/>
      <c r="DN18" s="186"/>
      <c r="DO18" s="176"/>
      <c r="DP18" s="177"/>
      <c r="DQ18" s="40"/>
      <c r="DR18" s="175"/>
      <c r="DS18" s="186"/>
      <c r="DT18" s="176"/>
      <c r="DU18" s="177"/>
      <c r="DV18" s="176"/>
      <c r="DW18" s="180"/>
      <c r="DX18" s="181"/>
      <c r="DY18" s="187"/>
      <c r="DZ18" s="188"/>
      <c r="EA18" s="182"/>
      <c r="EB18" s="183"/>
      <c r="EC18" s="184"/>
      <c r="ED18" s="185"/>
      <c r="EE18" s="175"/>
      <c r="EF18" s="176"/>
      <c r="EG18" s="177"/>
      <c r="EH18" s="246"/>
      <c r="EI18" s="175"/>
      <c r="EJ18" s="176">
        <v>1</v>
      </c>
      <c r="EK18" s="38">
        <v>0</v>
      </c>
      <c r="EL18" s="176"/>
      <c r="EM18" s="175"/>
      <c r="EN18" s="176">
        <v>1</v>
      </c>
      <c r="EO18" s="177">
        <v>1</v>
      </c>
      <c r="EP18" s="246"/>
      <c r="EQ18" s="175"/>
      <c r="ER18" s="176"/>
      <c r="ES18" s="177"/>
      <c r="ET18" s="176"/>
      <c r="EU18" s="175"/>
      <c r="EV18" s="176"/>
      <c r="EW18" s="177"/>
      <c r="EX18" s="176"/>
      <c r="EY18" s="175"/>
      <c r="EZ18" s="176"/>
      <c r="FA18" s="177"/>
      <c r="FB18" s="176"/>
      <c r="FC18" s="175"/>
      <c r="FD18" s="176"/>
      <c r="FE18" s="177"/>
      <c r="FF18" s="176"/>
      <c r="FG18" s="175"/>
      <c r="FH18" s="176"/>
      <c r="FI18" s="177"/>
      <c r="FJ18" s="176"/>
      <c r="FK18" s="175"/>
      <c r="FL18" s="176"/>
      <c r="FM18" s="177"/>
      <c r="FN18" s="176"/>
      <c r="FO18" s="175"/>
      <c r="FP18" s="176"/>
      <c r="FQ18" s="177"/>
      <c r="FR18" s="176"/>
      <c r="FS18" s="175"/>
      <c r="FT18" s="176"/>
      <c r="FU18" s="177"/>
      <c r="FV18" s="176"/>
      <c r="FW18" s="175"/>
      <c r="FX18" s="176"/>
      <c r="FY18" s="177"/>
      <c r="FZ18" s="176"/>
      <c r="GA18" s="180"/>
      <c r="GB18" s="181"/>
      <c r="GC18" s="182"/>
      <c r="GD18" s="183"/>
      <c r="GE18" s="184"/>
      <c r="GF18" s="185"/>
      <c r="GG18" s="175"/>
      <c r="GH18" s="176"/>
      <c r="GI18" s="177"/>
      <c r="GJ18" s="176"/>
      <c r="GK18" s="175"/>
      <c r="GL18" s="176"/>
      <c r="GM18" s="177"/>
      <c r="GN18" s="176"/>
      <c r="GO18" s="175"/>
      <c r="GP18" s="176"/>
      <c r="GQ18" s="177"/>
      <c r="GR18" s="176"/>
      <c r="GS18" s="175"/>
      <c r="GT18" s="176"/>
      <c r="GU18" s="177"/>
      <c r="GV18" s="176"/>
      <c r="GW18" s="175"/>
      <c r="GX18" s="176"/>
      <c r="GY18" s="177"/>
      <c r="GZ18" s="176"/>
      <c r="HA18" s="175"/>
      <c r="HB18" s="176"/>
      <c r="HC18" s="177"/>
      <c r="HD18" s="176"/>
      <c r="HE18" s="175"/>
      <c r="HF18" s="176"/>
      <c r="HG18" s="177"/>
      <c r="HH18" s="176"/>
      <c r="HI18" s="175"/>
      <c r="HJ18" s="176"/>
      <c r="HK18" s="177"/>
      <c r="HL18" s="176"/>
      <c r="HM18" s="175"/>
      <c r="HN18" s="176"/>
      <c r="HO18" s="177"/>
      <c r="HP18" s="176"/>
      <c r="HQ18" s="175"/>
      <c r="HR18" s="176"/>
      <c r="HS18" s="177"/>
      <c r="HT18" s="176"/>
      <c r="HU18" s="175"/>
      <c r="HV18" s="176"/>
      <c r="HW18" s="177"/>
      <c r="HX18" s="176"/>
      <c r="HY18" s="175"/>
      <c r="HZ18" s="176"/>
      <c r="IA18" s="177"/>
      <c r="IB18" s="176"/>
      <c r="IC18" s="180"/>
      <c r="ID18" s="181"/>
      <c r="IE18" s="182"/>
      <c r="IF18" s="183"/>
      <c r="IG18" s="184"/>
      <c r="IH18" s="185"/>
      <c r="II18" s="175"/>
      <c r="IJ18" s="176"/>
      <c r="IK18" s="177"/>
      <c r="IL18" s="176"/>
      <c r="IM18" s="175"/>
      <c r="IN18" s="176"/>
      <c r="IO18" s="177"/>
      <c r="IP18" s="176"/>
      <c r="IQ18" s="175"/>
      <c r="IR18" s="176"/>
      <c r="IS18" s="177"/>
      <c r="IT18" s="176"/>
      <c r="IU18" s="175"/>
      <c r="IV18" s="176"/>
      <c r="IW18" s="177"/>
      <c r="IX18" s="176"/>
      <c r="IY18" s="175"/>
      <c r="IZ18" s="176"/>
      <c r="JA18" s="177"/>
      <c r="JB18" s="176"/>
      <c r="JC18" s="175"/>
      <c r="JD18" s="176"/>
      <c r="JE18" s="177"/>
      <c r="JF18" s="176"/>
      <c r="JG18" s="175"/>
      <c r="JH18" s="176"/>
      <c r="JI18" s="177"/>
      <c r="JJ18" s="176"/>
      <c r="JK18" s="175"/>
      <c r="JL18" s="176"/>
      <c r="JM18" s="177"/>
      <c r="JN18" s="176"/>
      <c r="JO18" s="175"/>
      <c r="JP18" s="176"/>
      <c r="JQ18" s="177"/>
      <c r="JR18" s="176"/>
      <c r="JS18" s="175"/>
      <c r="JT18" s="176"/>
      <c r="JU18" s="177"/>
      <c r="JV18" s="176"/>
      <c r="JW18" s="175"/>
      <c r="JX18" s="176"/>
      <c r="JY18" s="177"/>
      <c r="JZ18" s="176"/>
      <c r="KA18" s="175"/>
      <c r="KB18" s="176"/>
      <c r="KC18" s="177"/>
      <c r="KD18" s="176"/>
      <c r="KE18" s="180"/>
      <c r="KF18" s="181"/>
      <c r="KG18" s="182"/>
      <c r="KH18" s="183"/>
      <c r="KI18" s="184"/>
      <c r="KJ18" s="209"/>
      <c r="KK18" s="210"/>
      <c r="KL18" s="210"/>
      <c r="KM18" s="210"/>
      <c r="KN18" s="190"/>
      <c r="KO18" s="199"/>
    </row>
    <row r="19" spans="1:301" ht="43.2" outlineLevel="1">
      <c r="A19" s="275"/>
      <c r="B19" s="278"/>
      <c r="C19" s="280"/>
      <c r="D19" s="282"/>
      <c r="E19" s="15">
        <v>14</v>
      </c>
      <c r="F19" s="205">
        <v>1</v>
      </c>
      <c r="G19" s="212">
        <v>4494301200</v>
      </c>
      <c r="H19" s="213" t="s">
        <v>259</v>
      </c>
      <c r="I19" s="174">
        <v>811</v>
      </c>
      <c r="J19" s="174">
        <v>811</v>
      </c>
      <c r="K19" s="174"/>
      <c r="L19" s="174"/>
      <c r="M19" s="175"/>
      <c r="N19" s="176"/>
      <c r="O19" s="177"/>
      <c r="P19" s="176"/>
      <c r="Q19" s="175"/>
      <c r="R19" s="176"/>
      <c r="S19" s="177"/>
      <c r="T19" s="176"/>
      <c r="U19" s="175"/>
      <c r="V19" s="176"/>
      <c r="W19" s="177"/>
      <c r="X19" s="176"/>
      <c r="Y19" s="175"/>
      <c r="Z19" s="176"/>
      <c r="AA19" s="177"/>
      <c r="AB19" s="176"/>
      <c r="AC19" s="175"/>
      <c r="AD19" s="176"/>
      <c r="AE19" s="177"/>
      <c r="AF19" s="176"/>
      <c r="AG19" s="175"/>
      <c r="AH19" s="206"/>
      <c r="AI19" s="52"/>
      <c r="AJ19" s="59"/>
      <c r="AK19" s="175"/>
      <c r="AL19" s="176"/>
      <c r="AM19" s="52"/>
      <c r="AN19" s="59"/>
      <c r="AO19" s="175"/>
      <c r="AP19" s="176"/>
      <c r="AQ19" s="177"/>
      <c r="AR19" s="59"/>
      <c r="AS19" s="175"/>
      <c r="AT19" s="176"/>
      <c r="AU19" s="177"/>
      <c r="AV19" s="59"/>
      <c r="AW19" s="175"/>
      <c r="AX19" s="176"/>
      <c r="AY19" s="177"/>
      <c r="AZ19" s="59"/>
      <c r="BA19" s="175"/>
      <c r="BB19" s="176"/>
      <c r="BC19" s="52"/>
      <c r="BD19" s="59"/>
      <c r="BE19" s="175"/>
      <c r="BF19" s="176"/>
      <c r="BG19" s="177"/>
      <c r="BH19" s="59"/>
      <c r="BI19" s="180"/>
      <c r="BJ19" s="181"/>
      <c r="BK19" s="182"/>
      <c r="BL19" s="183"/>
      <c r="BM19" s="184"/>
      <c r="BN19" s="185"/>
      <c r="BO19" s="175"/>
      <c r="BP19" s="186"/>
      <c r="BQ19" s="176"/>
      <c r="BR19" s="52"/>
      <c r="BS19" s="176"/>
      <c r="BT19" s="175"/>
      <c r="BU19" s="186"/>
      <c r="BV19" s="176"/>
      <c r="BW19" s="177"/>
      <c r="BX19" s="176"/>
      <c r="BY19" s="175"/>
      <c r="BZ19" s="186"/>
      <c r="CA19" s="176"/>
      <c r="CB19" s="177"/>
      <c r="CC19" s="176"/>
      <c r="CD19" s="175"/>
      <c r="CE19" s="186"/>
      <c r="CF19" s="176"/>
      <c r="CG19" s="177"/>
      <c r="CH19" s="176"/>
      <c r="CI19" s="175"/>
      <c r="CJ19" s="186"/>
      <c r="CK19" s="176"/>
      <c r="CL19" s="177"/>
      <c r="CM19" s="176"/>
      <c r="CN19" s="175"/>
      <c r="CO19" s="186"/>
      <c r="CP19" s="176"/>
      <c r="CQ19" s="177"/>
      <c r="CR19" s="176"/>
      <c r="CS19" s="175"/>
      <c r="CT19" s="186"/>
      <c r="CU19" s="176"/>
      <c r="CV19" s="177"/>
      <c r="CW19" s="176"/>
      <c r="CX19" s="175"/>
      <c r="CY19" s="186"/>
      <c r="CZ19" s="206"/>
      <c r="DA19" s="177"/>
      <c r="DB19" s="176"/>
      <c r="DC19" s="175"/>
      <c r="DD19" s="186"/>
      <c r="DE19" s="206"/>
      <c r="DF19" s="177"/>
      <c r="DG19" s="176"/>
      <c r="DH19" s="175"/>
      <c r="DI19" s="186"/>
      <c r="DJ19" s="176"/>
      <c r="DK19" s="52"/>
      <c r="DL19" s="176"/>
      <c r="DM19" s="175"/>
      <c r="DN19" s="186"/>
      <c r="DO19" s="176"/>
      <c r="DP19" s="177"/>
      <c r="DQ19" s="40"/>
      <c r="DR19" s="175"/>
      <c r="DS19" s="186"/>
      <c r="DT19" s="176"/>
      <c r="DU19" s="177"/>
      <c r="DV19" s="176"/>
      <c r="DW19" s="180"/>
      <c r="DX19" s="181"/>
      <c r="DY19" s="187"/>
      <c r="DZ19" s="188"/>
      <c r="EA19" s="182"/>
      <c r="EB19" s="183"/>
      <c r="EC19" s="184"/>
      <c r="ED19" s="185"/>
      <c r="EE19" s="175"/>
      <c r="EF19" s="176"/>
      <c r="EG19" s="177"/>
      <c r="EH19" s="246"/>
      <c r="EI19" s="175"/>
      <c r="EJ19" s="176">
        <v>1</v>
      </c>
      <c r="EK19" s="38">
        <v>0</v>
      </c>
      <c r="EL19" s="176"/>
      <c r="EM19" s="175"/>
      <c r="EN19" s="176">
        <v>1</v>
      </c>
      <c r="EO19" s="177">
        <v>1</v>
      </c>
      <c r="EP19" s="246"/>
      <c r="EQ19" s="175"/>
      <c r="ER19" s="176"/>
      <c r="ES19" s="177"/>
      <c r="ET19" s="176"/>
      <c r="EU19" s="175"/>
      <c r="EV19" s="176"/>
      <c r="EW19" s="177"/>
      <c r="EX19" s="176"/>
      <c r="EY19" s="175"/>
      <c r="EZ19" s="176"/>
      <c r="FA19" s="177"/>
      <c r="FB19" s="176"/>
      <c r="FC19" s="175"/>
      <c r="FD19" s="176"/>
      <c r="FE19" s="177"/>
      <c r="FF19" s="176"/>
      <c r="FG19" s="175"/>
      <c r="FH19" s="176"/>
      <c r="FI19" s="177"/>
      <c r="FJ19" s="176"/>
      <c r="FK19" s="175"/>
      <c r="FL19" s="176"/>
      <c r="FM19" s="177"/>
      <c r="FN19" s="176"/>
      <c r="FO19" s="175"/>
      <c r="FP19" s="176"/>
      <c r="FQ19" s="177"/>
      <c r="FR19" s="176"/>
      <c r="FS19" s="175"/>
      <c r="FT19" s="176"/>
      <c r="FU19" s="177"/>
      <c r="FV19" s="176"/>
      <c r="FW19" s="175"/>
      <c r="FX19" s="176"/>
      <c r="FY19" s="177"/>
      <c r="FZ19" s="176"/>
      <c r="GA19" s="180"/>
      <c r="GB19" s="181"/>
      <c r="GC19" s="182"/>
      <c r="GD19" s="183"/>
      <c r="GE19" s="184"/>
      <c r="GF19" s="185"/>
      <c r="GG19" s="175"/>
      <c r="GH19" s="176"/>
      <c r="GI19" s="177"/>
      <c r="GJ19" s="176"/>
      <c r="GK19" s="175"/>
      <c r="GL19" s="176"/>
      <c r="GM19" s="177"/>
      <c r="GN19" s="176"/>
      <c r="GO19" s="175"/>
      <c r="GP19" s="176"/>
      <c r="GQ19" s="177"/>
      <c r="GR19" s="176"/>
      <c r="GS19" s="175"/>
      <c r="GT19" s="176"/>
      <c r="GU19" s="177"/>
      <c r="GV19" s="176"/>
      <c r="GW19" s="175"/>
      <c r="GX19" s="176"/>
      <c r="GY19" s="177"/>
      <c r="GZ19" s="176"/>
      <c r="HA19" s="175"/>
      <c r="HB19" s="176"/>
      <c r="HC19" s="177"/>
      <c r="HD19" s="176"/>
      <c r="HE19" s="175"/>
      <c r="HF19" s="176"/>
      <c r="HG19" s="177"/>
      <c r="HH19" s="176"/>
      <c r="HI19" s="175"/>
      <c r="HJ19" s="176"/>
      <c r="HK19" s="177"/>
      <c r="HL19" s="176"/>
      <c r="HM19" s="175"/>
      <c r="HN19" s="176"/>
      <c r="HO19" s="177"/>
      <c r="HP19" s="176"/>
      <c r="HQ19" s="175"/>
      <c r="HR19" s="176"/>
      <c r="HS19" s="177"/>
      <c r="HT19" s="176"/>
      <c r="HU19" s="175"/>
      <c r="HV19" s="176"/>
      <c r="HW19" s="177"/>
      <c r="HX19" s="176"/>
      <c r="HY19" s="175"/>
      <c r="HZ19" s="176"/>
      <c r="IA19" s="177"/>
      <c r="IB19" s="176"/>
      <c r="IC19" s="180"/>
      <c r="ID19" s="181"/>
      <c r="IE19" s="182"/>
      <c r="IF19" s="183"/>
      <c r="IG19" s="184"/>
      <c r="IH19" s="185"/>
      <c r="II19" s="175"/>
      <c r="IJ19" s="176"/>
      <c r="IK19" s="177"/>
      <c r="IL19" s="176"/>
      <c r="IM19" s="175"/>
      <c r="IN19" s="176"/>
      <c r="IO19" s="177"/>
      <c r="IP19" s="176"/>
      <c r="IQ19" s="175"/>
      <c r="IR19" s="176"/>
      <c r="IS19" s="177"/>
      <c r="IT19" s="176"/>
      <c r="IU19" s="175"/>
      <c r="IV19" s="176"/>
      <c r="IW19" s="177"/>
      <c r="IX19" s="176"/>
      <c r="IY19" s="175"/>
      <c r="IZ19" s="176"/>
      <c r="JA19" s="177"/>
      <c r="JB19" s="176"/>
      <c r="JC19" s="175"/>
      <c r="JD19" s="176"/>
      <c r="JE19" s="177"/>
      <c r="JF19" s="176"/>
      <c r="JG19" s="175"/>
      <c r="JH19" s="176"/>
      <c r="JI19" s="177"/>
      <c r="JJ19" s="176"/>
      <c r="JK19" s="175"/>
      <c r="JL19" s="176"/>
      <c r="JM19" s="177"/>
      <c r="JN19" s="176"/>
      <c r="JO19" s="175"/>
      <c r="JP19" s="176"/>
      <c r="JQ19" s="177"/>
      <c r="JR19" s="176"/>
      <c r="JS19" s="175"/>
      <c r="JT19" s="176"/>
      <c r="JU19" s="177"/>
      <c r="JV19" s="176"/>
      <c r="JW19" s="175"/>
      <c r="JX19" s="176"/>
      <c r="JY19" s="177"/>
      <c r="JZ19" s="176"/>
      <c r="KA19" s="175"/>
      <c r="KB19" s="176"/>
      <c r="KC19" s="177"/>
      <c r="KD19" s="176"/>
      <c r="KE19" s="180"/>
      <c r="KF19" s="181"/>
      <c r="KG19" s="182"/>
      <c r="KH19" s="183"/>
      <c r="KI19" s="184"/>
      <c r="KJ19" s="209"/>
      <c r="KK19" s="210"/>
      <c r="KL19" s="210"/>
      <c r="KM19" s="210"/>
      <c r="KN19" s="190"/>
      <c r="KO19" s="199"/>
    </row>
    <row r="20" spans="1:301" ht="28.8" outlineLevel="1">
      <c r="A20" s="275"/>
      <c r="B20" s="278"/>
      <c r="C20" s="280"/>
      <c r="D20" s="282"/>
      <c r="E20" s="15">
        <v>15</v>
      </c>
      <c r="F20" s="205">
        <v>1</v>
      </c>
      <c r="G20" s="212">
        <v>4497230800</v>
      </c>
      <c r="H20" s="213" t="s">
        <v>258</v>
      </c>
      <c r="I20" s="174">
        <v>210</v>
      </c>
      <c r="J20" s="174">
        <v>210</v>
      </c>
      <c r="K20" s="174"/>
      <c r="L20" s="174"/>
      <c r="M20" s="175"/>
      <c r="N20" s="176"/>
      <c r="O20" s="177"/>
      <c r="P20" s="176"/>
      <c r="Q20" s="175"/>
      <c r="R20" s="176"/>
      <c r="S20" s="177"/>
      <c r="T20" s="176"/>
      <c r="U20" s="175"/>
      <c r="V20" s="176"/>
      <c r="W20" s="177"/>
      <c r="X20" s="176"/>
      <c r="Y20" s="175"/>
      <c r="Z20" s="176"/>
      <c r="AA20" s="177"/>
      <c r="AB20" s="176"/>
      <c r="AC20" s="175"/>
      <c r="AD20" s="176"/>
      <c r="AE20" s="177"/>
      <c r="AF20" s="176"/>
      <c r="AG20" s="175"/>
      <c r="AH20" s="206"/>
      <c r="AI20" s="52"/>
      <c r="AJ20" s="59"/>
      <c r="AK20" s="175"/>
      <c r="AL20" s="176"/>
      <c r="AM20" s="52"/>
      <c r="AN20" s="59"/>
      <c r="AO20" s="175"/>
      <c r="AP20" s="176"/>
      <c r="AQ20" s="177"/>
      <c r="AR20" s="59"/>
      <c r="AS20" s="175"/>
      <c r="AT20" s="176"/>
      <c r="AU20" s="177"/>
      <c r="AV20" s="59"/>
      <c r="AW20" s="175"/>
      <c r="AX20" s="176"/>
      <c r="AY20" s="177"/>
      <c r="AZ20" s="59"/>
      <c r="BA20" s="175"/>
      <c r="BB20" s="176"/>
      <c r="BC20" s="52"/>
      <c r="BD20" s="59"/>
      <c r="BE20" s="175"/>
      <c r="BF20" s="176"/>
      <c r="BG20" s="177"/>
      <c r="BH20" s="59"/>
      <c r="BI20" s="180"/>
      <c r="BJ20" s="181"/>
      <c r="BK20" s="182"/>
      <c r="BL20" s="183"/>
      <c r="BM20" s="184"/>
      <c r="BN20" s="185"/>
      <c r="BO20" s="175"/>
      <c r="BP20" s="186"/>
      <c r="BQ20" s="176"/>
      <c r="BR20" s="52"/>
      <c r="BS20" s="176"/>
      <c r="BT20" s="175"/>
      <c r="BU20" s="186"/>
      <c r="BV20" s="176"/>
      <c r="BW20" s="177"/>
      <c r="BX20" s="176"/>
      <c r="BY20" s="175"/>
      <c r="BZ20" s="186"/>
      <c r="CA20" s="176"/>
      <c r="CB20" s="177"/>
      <c r="CC20" s="176"/>
      <c r="CD20" s="175"/>
      <c r="CE20" s="186"/>
      <c r="CF20" s="176"/>
      <c r="CG20" s="177"/>
      <c r="CH20" s="176"/>
      <c r="CI20" s="175"/>
      <c r="CJ20" s="186"/>
      <c r="CK20" s="176"/>
      <c r="CL20" s="177"/>
      <c r="CM20" s="176"/>
      <c r="CN20" s="175"/>
      <c r="CO20" s="186"/>
      <c r="CP20" s="176"/>
      <c r="CQ20" s="177"/>
      <c r="CR20" s="176"/>
      <c r="CS20" s="175"/>
      <c r="CT20" s="186"/>
      <c r="CU20" s="176"/>
      <c r="CV20" s="177"/>
      <c r="CW20" s="176"/>
      <c r="CX20" s="175"/>
      <c r="CY20" s="186"/>
      <c r="CZ20" s="206"/>
      <c r="DA20" s="177"/>
      <c r="DB20" s="176"/>
      <c r="DC20" s="175"/>
      <c r="DD20" s="186"/>
      <c r="DE20" s="206"/>
      <c r="DF20" s="177"/>
      <c r="DG20" s="176"/>
      <c r="DH20" s="175"/>
      <c r="DI20" s="186"/>
      <c r="DJ20" s="176"/>
      <c r="DK20" s="52"/>
      <c r="DL20" s="176"/>
      <c r="DM20" s="175"/>
      <c r="DN20" s="186"/>
      <c r="DO20" s="176"/>
      <c r="DP20" s="177"/>
      <c r="DQ20" s="40"/>
      <c r="DR20" s="175"/>
      <c r="DS20" s="186"/>
      <c r="DT20" s="176"/>
      <c r="DU20" s="177"/>
      <c r="DV20" s="176"/>
      <c r="DW20" s="180"/>
      <c r="DX20" s="181"/>
      <c r="DY20" s="187"/>
      <c r="DZ20" s="188"/>
      <c r="EA20" s="182"/>
      <c r="EB20" s="183"/>
      <c r="EC20" s="184"/>
      <c r="ED20" s="185"/>
      <c r="EE20" s="175"/>
      <c r="EF20" s="176"/>
      <c r="EG20" s="177"/>
      <c r="EH20" s="246"/>
      <c r="EI20" s="175"/>
      <c r="EJ20" s="176">
        <v>2</v>
      </c>
      <c r="EK20" s="38">
        <v>0</v>
      </c>
      <c r="EL20" s="176"/>
      <c r="EM20" s="175"/>
      <c r="EN20" s="176">
        <v>2</v>
      </c>
      <c r="EO20" s="177">
        <v>2</v>
      </c>
      <c r="EP20" s="246"/>
      <c r="EQ20" s="175"/>
      <c r="ER20" s="176"/>
      <c r="ES20" s="177"/>
      <c r="ET20" s="176"/>
      <c r="EU20" s="175"/>
      <c r="EV20" s="176"/>
      <c r="EW20" s="177"/>
      <c r="EX20" s="176"/>
      <c r="EY20" s="175"/>
      <c r="EZ20" s="176"/>
      <c r="FA20" s="177"/>
      <c r="FB20" s="176"/>
      <c r="FC20" s="175"/>
      <c r="FD20" s="176"/>
      <c r="FE20" s="177"/>
      <c r="FF20" s="176"/>
      <c r="FG20" s="175"/>
      <c r="FH20" s="176"/>
      <c r="FI20" s="177"/>
      <c r="FJ20" s="176"/>
      <c r="FK20" s="175"/>
      <c r="FL20" s="176"/>
      <c r="FM20" s="177"/>
      <c r="FN20" s="176"/>
      <c r="FO20" s="175"/>
      <c r="FP20" s="176"/>
      <c r="FQ20" s="177"/>
      <c r="FR20" s="176"/>
      <c r="FS20" s="175"/>
      <c r="FT20" s="176"/>
      <c r="FU20" s="177"/>
      <c r="FV20" s="176"/>
      <c r="FW20" s="175"/>
      <c r="FX20" s="176"/>
      <c r="FY20" s="177"/>
      <c r="FZ20" s="176"/>
      <c r="GA20" s="180"/>
      <c r="GB20" s="181"/>
      <c r="GC20" s="182"/>
      <c r="GD20" s="183"/>
      <c r="GE20" s="184"/>
      <c r="GF20" s="185"/>
      <c r="GG20" s="175"/>
      <c r="GH20" s="176"/>
      <c r="GI20" s="177"/>
      <c r="GJ20" s="176"/>
      <c r="GK20" s="175"/>
      <c r="GL20" s="176"/>
      <c r="GM20" s="177"/>
      <c r="GN20" s="176"/>
      <c r="GO20" s="175"/>
      <c r="GP20" s="176"/>
      <c r="GQ20" s="177"/>
      <c r="GR20" s="176"/>
      <c r="GS20" s="175"/>
      <c r="GT20" s="176"/>
      <c r="GU20" s="177"/>
      <c r="GV20" s="176"/>
      <c r="GW20" s="175"/>
      <c r="GX20" s="176"/>
      <c r="GY20" s="177"/>
      <c r="GZ20" s="176"/>
      <c r="HA20" s="175"/>
      <c r="HB20" s="176"/>
      <c r="HC20" s="177"/>
      <c r="HD20" s="176"/>
      <c r="HE20" s="175"/>
      <c r="HF20" s="176"/>
      <c r="HG20" s="177"/>
      <c r="HH20" s="176"/>
      <c r="HI20" s="175"/>
      <c r="HJ20" s="176"/>
      <c r="HK20" s="177"/>
      <c r="HL20" s="176"/>
      <c r="HM20" s="175"/>
      <c r="HN20" s="176"/>
      <c r="HO20" s="177"/>
      <c r="HP20" s="176"/>
      <c r="HQ20" s="175"/>
      <c r="HR20" s="176"/>
      <c r="HS20" s="177"/>
      <c r="HT20" s="176"/>
      <c r="HU20" s="175"/>
      <c r="HV20" s="176"/>
      <c r="HW20" s="177"/>
      <c r="HX20" s="176"/>
      <c r="HY20" s="175"/>
      <c r="HZ20" s="176"/>
      <c r="IA20" s="177"/>
      <c r="IB20" s="176"/>
      <c r="IC20" s="180"/>
      <c r="ID20" s="181"/>
      <c r="IE20" s="182"/>
      <c r="IF20" s="183"/>
      <c r="IG20" s="184"/>
      <c r="IH20" s="185"/>
      <c r="II20" s="175"/>
      <c r="IJ20" s="176"/>
      <c r="IK20" s="177"/>
      <c r="IL20" s="176"/>
      <c r="IM20" s="175"/>
      <c r="IN20" s="176"/>
      <c r="IO20" s="177"/>
      <c r="IP20" s="176"/>
      <c r="IQ20" s="175"/>
      <c r="IR20" s="176"/>
      <c r="IS20" s="177"/>
      <c r="IT20" s="176"/>
      <c r="IU20" s="175"/>
      <c r="IV20" s="176"/>
      <c r="IW20" s="177"/>
      <c r="IX20" s="176"/>
      <c r="IY20" s="175"/>
      <c r="IZ20" s="176"/>
      <c r="JA20" s="177"/>
      <c r="JB20" s="176"/>
      <c r="JC20" s="175"/>
      <c r="JD20" s="176"/>
      <c r="JE20" s="177"/>
      <c r="JF20" s="176"/>
      <c r="JG20" s="175"/>
      <c r="JH20" s="176"/>
      <c r="JI20" s="177"/>
      <c r="JJ20" s="176"/>
      <c r="JK20" s="175"/>
      <c r="JL20" s="176"/>
      <c r="JM20" s="177"/>
      <c r="JN20" s="176"/>
      <c r="JO20" s="175"/>
      <c r="JP20" s="176"/>
      <c r="JQ20" s="177"/>
      <c r="JR20" s="176"/>
      <c r="JS20" s="175"/>
      <c r="JT20" s="176"/>
      <c r="JU20" s="177"/>
      <c r="JV20" s="176"/>
      <c r="JW20" s="175"/>
      <c r="JX20" s="176"/>
      <c r="JY20" s="177"/>
      <c r="JZ20" s="176"/>
      <c r="KA20" s="175"/>
      <c r="KB20" s="176"/>
      <c r="KC20" s="177"/>
      <c r="KD20" s="176"/>
      <c r="KE20" s="180"/>
      <c r="KF20" s="181"/>
      <c r="KG20" s="182"/>
      <c r="KH20" s="183"/>
      <c r="KI20" s="184"/>
      <c r="KJ20" s="209"/>
      <c r="KK20" s="210"/>
      <c r="KL20" s="210"/>
      <c r="KM20" s="210"/>
      <c r="KN20" s="190"/>
      <c r="KO20" s="199"/>
    </row>
    <row r="21" spans="1:301" ht="28.8" outlineLevel="1">
      <c r="A21" s="275"/>
      <c r="B21" s="278"/>
      <c r="C21" s="280"/>
      <c r="D21" s="282"/>
      <c r="E21" s="15">
        <v>16</v>
      </c>
      <c r="F21" s="205">
        <v>1</v>
      </c>
      <c r="G21" s="212">
        <v>4497230500</v>
      </c>
      <c r="H21" s="213" t="s">
        <v>192</v>
      </c>
      <c r="I21" s="174">
        <v>162</v>
      </c>
      <c r="J21" s="174">
        <v>162</v>
      </c>
      <c r="K21" s="174"/>
      <c r="L21" s="174"/>
      <c r="M21" s="175"/>
      <c r="N21" s="176"/>
      <c r="O21" s="177"/>
      <c r="P21" s="176"/>
      <c r="Q21" s="175"/>
      <c r="R21" s="176"/>
      <c r="S21" s="177"/>
      <c r="T21" s="176"/>
      <c r="U21" s="175"/>
      <c r="V21" s="176"/>
      <c r="W21" s="177"/>
      <c r="X21" s="176"/>
      <c r="Y21" s="175"/>
      <c r="Z21" s="176"/>
      <c r="AA21" s="177"/>
      <c r="AB21" s="176"/>
      <c r="AC21" s="175"/>
      <c r="AD21" s="176"/>
      <c r="AE21" s="177"/>
      <c r="AF21" s="176"/>
      <c r="AG21" s="175"/>
      <c r="AH21" s="206"/>
      <c r="AI21" s="52"/>
      <c r="AJ21" s="59"/>
      <c r="AK21" s="175"/>
      <c r="AL21" s="176"/>
      <c r="AM21" s="52"/>
      <c r="AN21" s="59"/>
      <c r="AO21" s="175"/>
      <c r="AP21" s="176"/>
      <c r="AQ21" s="177"/>
      <c r="AR21" s="59"/>
      <c r="AS21" s="175"/>
      <c r="AT21" s="176"/>
      <c r="AU21" s="177"/>
      <c r="AV21" s="59"/>
      <c r="AW21" s="175"/>
      <c r="AX21" s="176"/>
      <c r="AY21" s="177"/>
      <c r="AZ21" s="59"/>
      <c r="BA21" s="175"/>
      <c r="BB21" s="176"/>
      <c r="BC21" s="52"/>
      <c r="BD21" s="59"/>
      <c r="BE21" s="175"/>
      <c r="BF21" s="176"/>
      <c r="BG21" s="177"/>
      <c r="BH21" s="59"/>
      <c r="BI21" s="180"/>
      <c r="BJ21" s="181"/>
      <c r="BK21" s="182"/>
      <c r="BL21" s="183"/>
      <c r="BM21" s="184"/>
      <c r="BN21" s="185"/>
      <c r="BO21" s="175"/>
      <c r="BP21" s="186"/>
      <c r="BQ21" s="176"/>
      <c r="BR21" s="52"/>
      <c r="BS21" s="176"/>
      <c r="BT21" s="175"/>
      <c r="BU21" s="186"/>
      <c r="BV21" s="176"/>
      <c r="BW21" s="177"/>
      <c r="BX21" s="176"/>
      <c r="BY21" s="175"/>
      <c r="BZ21" s="186"/>
      <c r="CA21" s="176"/>
      <c r="CB21" s="177"/>
      <c r="CC21" s="176"/>
      <c r="CD21" s="175"/>
      <c r="CE21" s="186"/>
      <c r="CF21" s="176"/>
      <c r="CG21" s="177"/>
      <c r="CH21" s="176"/>
      <c r="CI21" s="175"/>
      <c r="CJ21" s="186"/>
      <c r="CK21" s="176"/>
      <c r="CL21" s="177"/>
      <c r="CM21" s="176"/>
      <c r="CN21" s="175"/>
      <c r="CO21" s="186"/>
      <c r="CP21" s="176"/>
      <c r="CQ21" s="177"/>
      <c r="CR21" s="176"/>
      <c r="CS21" s="175"/>
      <c r="CT21" s="186"/>
      <c r="CU21" s="176"/>
      <c r="CV21" s="177"/>
      <c r="CW21" s="176"/>
      <c r="CX21" s="175"/>
      <c r="CY21" s="186"/>
      <c r="CZ21" s="206"/>
      <c r="DA21" s="177"/>
      <c r="DB21" s="176"/>
      <c r="DC21" s="175"/>
      <c r="DD21" s="186"/>
      <c r="DE21" s="206"/>
      <c r="DF21" s="177"/>
      <c r="DG21" s="176"/>
      <c r="DH21" s="175"/>
      <c r="DI21" s="186"/>
      <c r="DJ21" s="176"/>
      <c r="DK21" s="52"/>
      <c r="DL21" s="176"/>
      <c r="DM21" s="175"/>
      <c r="DN21" s="186"/>
      <c r="DO21" s="176"/>
      <c r="DP21" s="177"/>
      <c r="DQ21" s="40"/>
      <c r="DR21" s="175"/>
      <c r="DS21" s="186"/>
      <c r="DT21" s="176"/>
      <c r="DU21" s="177"/>
      <c r="DV21" s="176"/>
      <c r="DW21" s="180"/>
      <c r="DX21" s="181"/>
      <c r="DY21" s="187"/>
      <c r="DZ21" s="188"/>
      <c r="EA21" s="182"/>
      <c r="EB21" s="183"/>
      <c r="EC21" s="184"/>
      <c r="ED21" s="185"/>
      <c r="EE21" s="175"/>
      <c r="EF21" s="176"/>
      <c r="EG21" s="177"/>
      <c r="EH21" s="246"/>
      <c r="EI21" s="175"/>
      <c r="EJ21" s="176">
        <v>2</v>
      </c>
      <c r="EK21" s="38">
        <v>0</v>
      </c>
      <c r="EL21" s="176"/>
      <c r="EM21" s="175"/>
      <c r="EN21" s="176">
        <v>2</v>
      </c>
      <c r="EO21" s="177">
        <v>2</v>
      </c>
      <c r="EP21" s="246"/>
      <c r="EQ21" s="175"/>
      <c r="ER21" s="176"/>
      <c r="ES21" s="177"/>
      <c r="ET21" s="176"/>
      <c r="EU21" s="175"/>
      <c r="EV21" s="176"/>
      <c r="EW21" s="177"/>
      <c r="EX21" s="176"/>
      <c r="EY21" s="175"/>
      <c r="EZ21" s="176"/>
      <c r="FA21" s="177"/>
      <c r="FB21" s="176"/>
      <c r="FC21" s="175"/>
      <c r="FD21" s="176"/>
      <c r="FE21" s="177"/>
      <c r="FF21" s="176"/>
      <c r="FG21" s="175"/>
      <c r="FH21" s="176"/>
      <c r="FI21" s="177"/>
      <c r="FJ21" s="176"/>
      <c r="FK21" s="175"/>
      <c r="FL21" s="176"/>
      <c r="FM21" s="177"/>
      <c r="FN21" s="176"/>
      <c r="FO21" s="175"/>
      <c r="FP21" s="176"/>
      <c r="FQ21" s="177"/>
      <c r="FR21" s="176"/>
      <c r="FS21" s="175"/>
      <c r="FT21" s="176"/>
      <c r="FU21" s="177"/>
      <c r="FV21" s="176"/>
      <c r="FW21" s="175"/>
      <c r="FX21" s="176"/>
      <c r="FY21" s="177"/>
      <c r="FZ21" s="176"/>
      <c r="GA21" s="180"/>
      <c r="GB21" s="181"/>
      <c r="GC21" s="182"/>
      <c r="GD21" s="183"/>
      <c r="GE21" s="184"/>
      <c r="GF21" s="185"/>
      <c r="GG21" s="175"/>
      <c r="GH21" s="176"/>
      <c r="GI21" s="177"/>
      <c r="GJ21" s="176"/>
      <c r="GK21" s="175"/>
      <c r="GL21" s="176"/>
      <c r="GM21" s="177"/>
      <c r="GN21" s="176"/>
      <c r="GO21" s="175"/>
      <c r="GP21" s="176"/>
      <c r="GQ21" s="177"/>
      <c r="GR21" s="176"/>
      <c r="GS21" s="175"/>
      <c r="GT21" s="176"/>
      <c r="GU21" s="177"/>
      <c r="GV21" s="176"/>
      <c r="GW21" s="175"/>
      <c r="GX21" s="176"/>
      <c r="GY21" s="177"/>
      <c r="GZ21" s="176"/>
      <c r="HA21" s="175"/>
      <c r="HB21" s="176"/>
      <c r="HC21" s="177"/>
      <c r="HD21" s="176"/>
      <c r="HE21" s="175"/>
      <c r="HF21" s="176"/>
      <c r="HG21" s="177"/>
      <c r="HH21" s="176"/>
      <c r="HI21" s="175"/>
      <c r="HJ21" s="176"/>
      <c r="HK21" s="177"/>
      <c r="HL21" s="176"/>
      <c r="HM21" s="175"/>
      <c r="HN21" s="176"/>
      <c r="HO21" s="177"/>
      <c r="HP21" s="176"/>
      <c r="HQ21" s="175"/>
      <c r="HR21" s="176"/>
      <c r="HS21" s="177"/>
      <c r="HT21" s="176"/>
      <c r="HU21" s="175"/>
      <c r="HV21" s="176"/>
      <c r="HW21" s="177"/>
      <c r="HX21" s="176"/>
      <c r="HY21" s="175"/>
      <c r="HZ21" s="176"/>
      <c r="IA21" s="177"/>
      <c r="IB21" s="176"/>
      <c r="IC21" s="180"/>
      <c r="ID21" s="181"/>
      <c r="IE21" s="182"/>
      <c r="IF21" s="183"/>
      <c r="IG21" s="184"/>
      <c r="IH21" s="185"/>
      <c r="II21" s="175"/>
      <c r="IJ21" s="176"/>
      <c r="IK21" s="177"/>
      <c r="IL21" s="176"/>
      <c r="IM21" s="175"/>
      <c r="IN21" s="176"/>
      <c r="IO21" s="177"/>
      <c r="IP21" s="176"/>
      <c r="IQ21" s="175"/>
      <c r="IR21" s="176"/>
      <c r="IS21" s="177"/>
      <c r="IT21" s="176"/>
      <c r="IU21" s="175"/>
      <c r="IV21" s="176"/>
      <c r="IW21" s="177"/>
      <c r="IX21" s="176"/>
      <c r="IY21" s="175"/>
      <c r="IZ21" s="176"/>
      <c r="JA21" s="177"/>
      <c r="JB21" s="176"/>
      <c r="JC21" s="175"/>
      <c r="JD21" s="176"/>
      <c r="JE21" s="177"/>
      <c r="JF21" s="176"/>
      <c r="JG21" s="175"/>
      <c r="JH21" s="176"/>
      <c r="JI21" s="177"/>
      <c r="JJ21" s="176"/>
      <c r="JK21" s="175"/>
      <c r="JL21" s="176"/>
      <c r="JM21" s="177"/>
      <c r="JN21" s="176"/>
      <c r="JO21" s="175"/>
      <c r="JP21" s="176"/>
      <c r="JQ21" s="177"/>
      <c r="JR21" s="176"/>
      <c r="JS21" s="175"/>
      <c r="JT21" s="176"/>
      <c r="JU21" s="177"/>
      <c r="JV21" s="176"/>
      <c r="JW21" s="175"/>
      <c r="JX21" s="176"/>
      <c r="JY21" s="177"/>
      <c r="JZ21" s="176"/>
      <c r="KA21" s="175"/>
      <c r="KB21" s="176"/>
      <c r="KC21" s="177"/>
      <c r="KD21" s="176"/>
      <c r="KE21" s="180"/>
      <c r="KF21" s="181"/>
      <c r="KG21" s="182"/>
      <c r="KH21" s="183"/>
      <c r="KI21" s="184"/>
      <c r="KJ21" s="209"/>
      <c r="KK21" s="210"/>
      <c r="KL21" s="210"/>
      <c r="KM21" s="210"/>
      <c r="KN21" s="190"/>
      <c r="KO21" s="199"/>
    </row>
    <row r="22" spans="1:301" outlineLevel="1">
      <c r="A22" s="275"/>
      <c r="B22" s="278"/>
      <c r="C22" s="280"/>
      <c r="D22" s="282"/>
      <c r="E22" s="15">
        <v>17</v>
      </c>
      <c r="F22" s="205">
        <v>1</v>
      </c>
      <c r="G22" s="212">
        <v>4640060020</v>
      </c>
      <c r="H22" s="213" t="s">
        <v>76</v>
      </c>
      <c r="I22" s="174">
        <v>325</v>
      </c>
      <c r="J22" s="174">
        <v>325</v>
      </c>
      <c r="K22" s="174"/>
      <c r="L22" s="174"/>
      <c r="M22" s="175"/>
      <c r="N22" s="176"/>
      <c r="O22" s="177"/>
      <c r="P22" s="176"/>
      <c r="Q22" s="175"/>
      <c r="R22" s="176"/>
      <c r="S22" s="177"/>
      <c r="T22" s="176"/>
      <c r="U22" s="175"/>
      <c r="V22" s="176"/>
      <c r="W22" s="177"/>
      <c r="X22" s="176"/>
      <c r="Y22" s="175"/>
      <c r="Z22" s="176"/>
      <c r="AA22" s="177"/>
      <c r="AB22" s="176"/>
      <c r="AC22" s="175"/>
      <c r="AD22" s="176"/>
      <c r="AE22" s="177"/>
      <c r="AF22" s="176"/>
      <c r="AG22" s="175"/>
      <c r="AH22" s="206"/>
      <c r="AI22" s="52"/>
      <c r="AJ22" s="59"/>
      <c r="AK22" s="175"/>
      <c r="AL22" s="176"/>
      <c r="AM22" s="52"/>
      <c r="AN22" s="59"/>
      <c r="AO22" s="175"/>
      <c r="AP22" s="176"/>
      <c r="AQ22" s="177"/>
      <c r="AR22" s="59"/>
      <c r="AS22" s="175"/>
      <c r="AT22" s="176"/>
      <c r="AU22" s="177"/>
      <c r="AV22" s="59"/>
      <c r="AW22" s="175"/>
      <c r="AX22" s="176"/>
      <c r="AY22" s="177"/>
      <c r="AZ22" s="59"/>
      <c r="BA22" s="175"/>
      <c r="BB22" s="176"/>
      <c r="BC22" s="52"/>
      <c r="BD22" s="59"/>
      <c r="BE22" s="175"/>
      <c r="BF22" s="176"/>
      <c r="BG22" s="177"/>
      <c r="BH22" s="59"/>
      <c r="BI22" s="180"/>
      <c r="BJ22" s="181"/>
      <c r="BK22" s="182"/>
      <c r="BL22" s="183"/>
      <c r="BM22" s="184"/>
      <c r="BN22" s="185"/>
      <c r="BO22" s="175"/>
      <c r="BP22" s="186"/>
      <c r="BQ22" s="176"/>
      <c r="BR22" s="52"/>
      <c r="BS22" s="176"/>
      <c r="BT22" s="175"/>
      <c r="BU22" s="186"/>
      <c r="BV22" s="176"/>
      <c r="BW22" s="177"/>
      <c r="BX22" s="176"/>
      <c r="BY22" s="175"/>
      <c r="BZ22" s="186"/>
      <c r="CA22" s="176"/>
      <c r="CB22" s="177"/>
      <c r="CC22" s="176"/>
      <c r="CD22" s="175"/>
      <c r="CE22" s="186"/>
      <c r="CF22" s="176"/>
      <c r="CG22" s="177"/>
      <c r="CH22" s="176"/>
      <c r="CI22" s="175"/>
      <c r="CJ22" s="186"/>
      <c r="CK22" s="176"/>
      <c r="CL22" s="177"/>
      <c r="CM22" s="176"/>
      <c r="CN22" s="175"/>
      <c r="CO22" s="186"/>
      <c r="CP22" s="176"/>
      <c r="CQ22" s="177"/>
      <c r="CR22" s="176"/>
      <c r="CS22" s="175"/>
      <c r="CT22" s="186"/>
      <c r="CU22" s="176"/>
      <c r="CV22" s="177"/>
      <c r="CW22" s="176"/>
      <c r="CX22" s="175"/>
      <c r="CY22" s="186"/>
      <c r="CZ22" s="206"/>
      <c r="DA22" s="177"/>
      <c r="DB22" s="176"/>
      <c r="DC22" s="175"/>
      <c r="DD22" s="186"/>
      <c r="DE22" s="206"/>
      <c r="DF22" s="177"/>
      <c r="DG22" s="176"/>
      <c r="DH22" s="175"/>
      <c r="DI22" s="186"/>
      <c r="DJ22" s="176"/>
      <c r="DK22" s="52"/>
      <c r="DL22" s="176"/>
      <c r="DM22" s="175"/>
      <c r="DN22" s="186"/>
      <c r="DO22" s="176"/>
      <c r="DP22" s="177"/>
      <c r="DQ22" s="40"/>
      <c r="DR22" s="175"/>
      <c r="DS22" s="186"/>
      <c r="DT22" s="176"/>
      <c r="DU22" s="177"/>
      <c r="DV22" s="176"/>
      <c r="DW22" s="180"/>
      <c r="DX22" s="181"/>
      <c r="DY22" s="187"/>
      <c r="DZ22" s="188"/>
      <c r="EA22" s="182"/>
      <c r="EB22" s="183"/>
      <c r="EC22" s="184"/>
      <c r="ED22" s="185"/>
      <c r="EE22" s="175"/>
      <c r="EF22" s="176"/>
      <c r="EG22" s="177"/>
      <c r="EH22" s="247"/>
      <c r="EI22" s="175"/>
      <c r="EJ22" s="176">
        <v>2</v>
      </c>
      <c r="EK22" s="38">
        <v>0</v>
      </c>
      <c r="EL22" s="176"/>
      <c r="EM22" s="175"/>
      <c r="EN22" s="176">
        <v>2</v>
      </c>
      <c r="EO22" s="177">
        <v>2</v>
      </c>
      <c r="EP22" s="247"/>
      <c r="EQ22" s="175"/>
      <c r="ER22" s="176"/>
      <c r="ES22" s="177"/>
      <c r="ET22" s="176"/>
      <c r="EU22" s="175"/>
      <c r="EV22" s="176"/>
      <c r="EW22" s="177"/>
      <c r="EX22" s="176"/>
      <c r="EY22" s="175"/>
      <c r="EZ22" s="176"/>
      <c r="FA22" s="177"/>
      <c r="FB22" s="176"/>
      <c r="FC22" s="175"/>
      <c r="FD22" s="176"/>
      <c r="FE22" s="177"/>
      <c r="FF22" s="176"/>
      <c r="FG22" s="175"/>
      <c r="FH22" s="176"/>
      <c r="FI22" s="177"/>
      <c r="FJ22" s="176"/>
      <c r="FK22" s="175"/>
      <c r="FL22" s="176"/>
      <c r="FM22" s="177"/>
      <c r="FN22" s="176"/>
      <c r="FO22" s="175"/>
      <c r="FP22" s="176"/>
      <c r="FQ22" s="177"/>
      <c r="FR22" s="176"/>
      <c r="FS22" s="175"/>
      <c r="FT22" s="176"/>
      <c r="FU22" s="177"/>
      <c r="FV22" s="176"/>
      <c r="FW22" s="175"/>
      <c r="FX22" s="176"/>
      <c r="FY22" s="177"/>
      <c r="FZ22" s="176"/>
      <c r="GA22" s="180"/>
      <c r="GB22" s="181"/>
      <c r="GC22" s="182"/>
      <c r="GD22" s="183"/>
      <c r="GE22" s="184"/>
      <c r="GF22" s="185"/>
      <c r="GG22" s="175"/>
      <c r="GH22" s="176"/>
      <c r="GI22" s="177"/>
      <c r="GJ22" s="176"/>
      <c r="GK22" s="175"/>
      <c r="GL22" s="176"/>
      <c r="GM22" s="177"/>
      <c r="GN22" s="176"/>
      <c r="GO22" s="175"/>
      <c r="GP22" s="176"/>
      <c r="GQ22" s="177"/>
      <c r="GR22" s="176"/>
      <c r="GS22" s="175"/>
      <c r="GT22" s="176"/>
      <c r="GU22" s="177"/>
      <c r="GV22" s="176"/>
      <c r="GW22" s="175"/>
      <c r="GX22" s="176"/>
      <c r="GY22" s="177"/>
      <c r="GZ22" s="176"/>
      <c r="HA22" s="175"/>
      <c r="HB22" s="176"/>
      <c r="HC22" s="177"/>
      <c r="HD22" s="176"/>
      <c r="HE22" s="175"/>
      <c r="HF22" s="176"/>
      <c r="HG22" s="177"/>
      <c r="HH22" s="176"/>
      <c r="HI22" s="175"/>
      <c r="HJ22" s="176"/>
      <c r="HK22" s="177"/>
      <c r="HL22" s="176"/>
      <c r="HM22" s="175"/>
      <c r="HN22" s="176"/>
      <c r="HO22" s="177"/>
      <c r="HP22" s="176"/>
      <c r="HQ22" s="175"/>
      <c r="HR22" s="176"/>
      <c r="HS22" s="177"/>
      <c r="HT22" s="176"/>
      <c r="HU22" s="175"/>
      <c r="HV22" s="176"/>
      <c r="HW22" s="177"/>
      <c r="HX22" s="176"/>
      <c r="HY22" s="175"/>
      <c r="HZ22" s="176"/>
      <c r="IA22" s="177"/>
      <c r="IB22" s="176"/>
      <c r="IC22" s="180"/>
      <c r="ID22" s="181"/>
      <c r="IE22" s="182"/>
      <c r="IF22" s="183"/>
      <c r="IG22" s="184"/>
      <c r="IH22" s="185"/>
      <c r="II22" s="175"/>
      <c r="IJ22" s="176"/>
      <c r="IK22" s="177"/>
      <c r="IL22" s="176"/>
      <c r="IM22" s="175"/>
      <c r="IN22" s="176"/>
      <c r="IO22" s="177"/>
      <c r="IP22" s="176"/>
      <c r="IQ22" s="175"/>
      <c r="IR22" s="176"/>
      <c r="IS22" s="177"/>
      <c r="IT22" s="176"/>
      <c r="IU22" s="175"/>
      <c r="IV22" s="176"/>
      <c r="IW22" s="177"/>
      <c r="IX22" s="176"/>
      <c r="IY22" s="175"/>
      <c r="IZ22" s="176"/>
      <c r="JA22" s="177"/>
      <c r="JB22" s="176"/>
      <c r="JC22" s="175"/>
      <c r="JD22" s="176"/>
      <c r="JE22" s="177"/>
      <c r="JF22" s="176"/>
      <c r="JG22" s="175"/>
      <c r="JH22" s="176"/>
      <c r="JI22" s="177"/>
      <c r="JJ22" s="176"/>
      <c r="JK22" s="175"/>
      <c r="JL22" s="176"/>
      <c r="JM22" s="177"/>
      <c r="JN22" s="176"/>
      <c r="JO22" s="175"/>
      <c r="JP22" s="176"/>
      <c r="JQ22" s="177"/>
      <c r="JR22" s="176"/>
      <c r="JS22" s="175"/>
      <c r="JT22" s="176"/>
      <c r="JU22" s="177"/>
      <c r="JV22" s="176"/>
      <c r="JW22" s="175"/>
      <c r="JX22" s="176"/>
      <c r="JY22" s="177"/>
      <c r="JZ22" s="176"/>
      <c r="KA22" s="175"/>
      <c r="KB22" s="176"/>
      <c r="KC22" s="177"/>
      <c r="KD22" s="176"/>
      <c r="KE22" s="180"/>
      <c r="KF22" s="181"/>
      <c r="KG22" s="182"/>
      <c r="KH22" s="183"/>
      <c r="KI22" s="184"/>
      <c r="KJ22" s="209"/>
      <c r="KK22" s="210"/>
      <c r="KL22" s="210"/>
      <c r="KM22" s="210"/>
      <c r="KN22" s="190"/>
      <c r="KO22" s="199"/>
    </row>
    <row r="23" spans="1:301" ht="57.6" outlineLevel="1">
      <c r="A23" s="275"/>
      <c r="B23" s="278"/>
      <c r="C23" s="280"/>
      <c r="D23" s="282"/>
      <c r="E23" s="15">
        <v>18</v>
      </c>
      <c r="F23" s="61">
        <v>2</v>
      </c>
      <c r="G23" s="62">
        <v>9522010010</v>
      </c>
      <c r="H23" s="63" t="s">
        <v>66</v>
      </c>
      <c r="I23" s="64"/>
      <c r="J23" s="65">
        <f>138.5/1.2</f>
        <v>115.41666666666667</v>
      </c>
      <c r="K23" s="65"/>
      <c r="L23" s="65"/>
      <c r="M23" s="36"/>
      <c r="N23" s="37"/>
      <c r="O23" s="38"/>
      <c r="P23" s="37"/>
      <c r="Q23" s="36"/>
      <c r="R23" s="37"/>
      <c r="S23" s="38"/>
      <c r="T23" s="37"/>
      <c r="U23" s="36"/>
      <c r="V23" s="37"/>
      <c r="W23" s="38"/>
      <c r="X23" s="37"/>
      <c r="Y23" s="36"/>
      <c r="Z23" s="37"/>
      <c r="AA23" s="38"/>
      <c r="AB23" s="37"/>
      <c r="AC23" s="36"/>
      <c r="AD23" s="37"/>
      <c r="AE23" s="38"/>
      <c r="AF23" s="37"/>
      <c r="AG23" s="36"/>
      <c r="AH23" s="39"/>
      <c r="AI23" s="52"/>
      <c r="AJ23" s="59"/>
      <c r="AK23" s="36"/>
      <c r="AL23" s="37"/>
      <c r="AM23" s="52"/>
      <c r="AN23" s="59"/>
      <c r="AO23" s="36"/>
      <c r="AP23" s="37"/>
      <c r="AQ23" s="38"/>
      <c r="AR23" s="59"/>
      <c r="AS23" s="36"/>
      <c r="AT23" s="37"/>
      <c r="AU23" s="38"/>
      <c r="AV23" s="59"/>
      <c r="AW23" s="36"/>
      <c r="AX23" s="37"/>
      <c r="AY23" s="38"/>
      <c r="AZ23" s="59"/>
      <c r="BA23" s="36"/>
      <c r="BB23" s="37"/>
      <c r="BC23" s="52"/>
      <c r="BD23" s="59"/>
      <c r="BE23" s="36"/>
      <c r="BF23" s="37">
        <f t="shared" ref="BF23:BF34" si="81">$KN23*0</f>
        <v>0</v>
      </c>
      <c r="BG23" s="38"/>
      <c r="BH23" s="59"/>
      <c r="BI23" s="41"/>
      <c r="BJ23" s="42"/>
      <c r="BK23" s="43"/>
      <c r="BL23" s="44"/>
      <c r="BM23" s="45"/>
      <c r="BN23" s="46"/>
      <c r="BO23" s="36"/>
      <c r="BP23" s="47"/>
      <c r="BQ23" s="37"/>
      <c r="BR23" s="52"/>
      <c r="BS23" s="37"/>
      <c r="BT23" s="36"/>
      <c r="BU23" s="47"/>
      <c r="BV23" s="37"/>
      <c r="BW23" s="38"/>
      <c r="BX23" s="37"/>
      <c r="BY23" s="36"/>
      <c r="BZ23" s="47"/>
      <c r="CA23" s="37"/>
      <c r="CB23" s="38"/>
      <c r="CC23" s="37"/>
      <c r="CD23" s="36"/>
      <c r="CE23" s="47"/>
      <c r="CF23" s="37"/>
      <c r="CG23" s="38"/>
      <c r="CH23" s="37"/>
      <c r="CI23" s="36"/>
      <c r="CJ23" s="47"/>
      <c r="CK23" s="37"/>
      <c r="CL23" s="38"/>
      <c r="CM23" s="37"/>
      <c r="CN23" s="36"/>
      <c r="CO23" s="47"/>
      <c r="CP23" s="37"/>
      <c r="CQ23" s="38"/>
      <c r="CR23" s="37"/>
      <c r="CS23" s="36"/>
      <c r="CT23" s="47"/>
      <c r="CU23" s="37"/>
      <c r="CV23" s="38"/>
      <c r="CW23" s="37"/>
      <c r="CX23" s="36"/>
      <c r="CY23" s="47"/>
      <c r="CZ23" s="39"/>
      <c r="DA23" s="38"/>
      <c r="DB23" s="37"/>
      <c r="DC23" s="36"/>
      <c r="DD23" s="47"/>
      <c r="DE23" s="39"/>
      <c r="DF23" s="38"/>
      <c r="DG23" s="37"/>
      <c r="DH23" s="36"/>
      <c r="DI23" s="47"/>
      <c r="DJ23" s="37"/>
      <c r="DK23" s="38">
        <v>0</v>
      </c>
      <c r="DL23" s="37"/>
      <c r="DM23" s="36"/>
      <c r="DN23" s="47"/>
      <c r="DO23" s="37">
        <f t="shared" ref="DO23:DO34" si="82">$KN23*0</f>
        <v>0</v>
      </c>
      <c r="DP23" s="38">
        <v>0</v>
      </c>
      <c r="DQ23" s="245" t="s">
        <v>67</v>
      </c>
      <c r="DR23" s="36"/>
      <c r="DS23" s="47"/>
      <c r="DT23" s="37"/>
      <c r="DU23" s="38">
        <v>0</v>
      </c>
      <c r="DV23" s="37"/>
      <c r="DW23" s="41" cm="1">
        <f t="array" ref="DW23">SUMPRODUCT(--(MOD(COLUMN($BO23:$DV23),5)=MOD(COLUMN($BO23),5)),$BO23:$DV23)</f>
        <v>0</v>
      </c>
      <c r="DX23" s="42">
        <f t="shared" ref="DX23:DX34" si="83">DW23*$J23</f>
        <v>0</v>
      </c>
      <c r="DY23" s="48" cm="1">
        <f t="array" ref="DY23">SUMPRODUCT(--(MOD(COLUMN($BO23:$DV23),5)=MOD(COLUMN($BP23),5)),$BO23:$DV23)</f>
        <v>0</v>
      </c>
      <c r="DZ23" s="49">
        <f t="shared" ref="DZ23:DZ34" si="84">DY23*$J23</f>
        <v>0</v>
      </c>
      <c r="EA23" s="43" cm="1">
        <f t="array" ref="EA23">SUMPRODUCT(--(MOD(COLUMN($BO23:$DV23),5)=MOD(COLUMN($BQ23),5)),$BO23:$DV23)</f>
        <v>0</v>
      </c>
      <c r="EB23" s="44">
        <f t="shared" ref="EB23:EB34" si="85">EA23*$J23</f>
        <v>0</v>
      </c>
      <c r="EC23" s="45" cm="1">
        <f t="array" ref="EC23">SUMPRODUCT(--(MOD(COLUMN($BO23:$DV23),5)=MOD(COLUMN($BR23),5)),$BO23:$DV23)</f>
        <v>0</v>
      </c>
      <c r="ED23" s="46">
        <f t="shared" ref="ED23:ED34" si="86">EC23*$J23</f>
        <v>0</v>
      </c>
      <c r="EE23" s="36">
        <v>50</v>
      </c>
      <c r="EF23" s="37">
        <v>0</v>
      </c>
      <c r="EG23" s="38">
        <v>0</v>
      </c>
      <c r="EH23" s="37"/>
      <c r="EI23" s="36"/>
      <c r="EJ23" s="37"/>
      <c r="EK23" s="38"/>
      <c r="EL23" s="37"/>
      <c r="EM23" s="36"/>
      <c r="EN23" s="39"/>
      <c r="EO23" s="38"/>
      <c r="EP23" s="37"/>
      <c r="EQ23" s="36"/>
      <c r="ER23" s="37"/>
      <c r="ES23" s="38"/>
      <c r="ET23" s="37"/>
      <c r="EU23" s="36"/>
      <c r="EV23" s="39">
        <v>0</v>
      </c>
      <c r="EW23" s="38"/>
      <c r="EX23" s="37"/>
      <c r="EY23" s="36"/>
      <c r="EZ23" s="37"/>
      <c r="FA23" s="38"/>
      <c r="FB23" s="37"/>
      <c r="FC23" s="36"/>
      <c r="FD23" s="37"/>
      <c r="FE23" s="38"/>
      <c r="FF23" s="37"/>
      <c r="FG23" s="36"/>
      <c r="FH23" s="37"/>
      <c r="FI23" s="38"/>
      <c r="FJ23" s="37"/>
      <c r="FK23" s="36"/>
      <c r="FL23" s="37"/>
      <c r="FM23" s="38"/>
      <c r="FN23" s="37"/>
      <c r="FO23" s="36"/>
      <c r="FP23" s="37"/>
      <c r="FQ23" s="38"/>
      <c r="FR23" s="37"/>
      <c r="FS23" s="36"/>
      <c r="FT23" s="37"/>
      <c r="FU23" s="38"/>
      <c r="FV23" s="37"/>
      <c r="FW23" s="36"/>
      <c r="FX23" s="37"/>
      <c r="FY23" s="38"/>
      <c r="FZ23" s="37"/>
      <c r="GA23" s="41">
        <f t="shared" ref="GA23:GA34" si="87">SUMPRODUCT(--(MOD(COLUMN($EE23:$FZ23),4)=MOD(COLUMN($EE23),4)),$EE23:$FZ23)</f>
        <v>50</v>
      </c>
      <c r="GB23" s="42">
        <f t="shared" ref="GB23:GB34" si="88">GA23*$J23</f>
        <v>5770.8333333333339</v>
      </c>
      <c r="GC23" s="43">
        <f t="shared" ref="GC23:GC34" si="89">SUMPRODUCT(--(MOD(COLUMN($EE23:$FZ23),4)=MOD(COLUMN($EF23),4)),$EE23:$FZ23)</f>
        <v>0</v>
      </c>
      <c r="GD23" s="44">
        <f t="shared" ref="GD23:GD34" si="90">GC23*$J23</f>
        <v>0</v>
      </c>
      <c r="GE23" s="45">
        <f t="shared" ref="GE23:GE34" si="91">SUMPRODUCT(--(MOD(COLUMN($EE23:$FZ23),4)=MOD(COLUMN($EG23),4)),$EE23:$FZ23)</f>
        <v>0</v>
      </c>
      <c r="GF23" s="46">
        <f t="shared" ref="GF23:GF34" si="92">GE23*$J23</f>
        <v>0</v>
      </c>
      <c r="GG23" s="36"/>
      <c r="GH23" s="37"/>
      <c r="GI23" s="38"/>
      <c r="GJ23" s="37"/>
      <c r="GK23" s="36"/>
      <c r="GL23" s="37"/>
      <c r="GM23" s="38"/>
      <c r="GN23" s="37"/>
      <c r="GO23" s="36"/>
      <c r="GP23" s="37"/>
      <c r="GQ23" s="38"/>
      <c r="GR23" s="37"/>
      <c r="GS23" s="36"/>
      <c r="GT23" s="37"/>
      <c r="GU23" s="38"/>
      <c r="GV23" s="37"/>
      <c r="GW23" s="36"/>
      <c r="GX23" s="37"/>
      <c r="GY23" s="38"/>
      <c r="GZ23" s="37"/>
      <c r="HA23" s="36"/>
      <c r="HB23" s="37"/>
      <c r="HC23" s="38"/>
      <c r="HD23" s="37"/>
      <c r="HE23" s="36"/>
      <c r="HF23" s="37"/>
      <c r="HG23" s="38"/>
      <c r="HH23" s="37"/>
      <c r="HI23" s="36"/>
      <c r="HJ23" s="37"/>
      <c r="HK23" s="38"/>
      <c r="HL23" s="37"/>
      <c r="HM23" s="36"/>
      <c r="HN23" s="37"/>
      <c r="HO23" s="38"/>
      <c r="HP23" s="37"/>
      <c r="HQ23" s="36"/>
      <c r="HR23" s="37"/>
      <c r="HS23" s="38"/>
      <c r="HT23" s="37"/>
      <c r="HU23" s="36"/>
      <c r="HV23" s="37"/>
      <c r="HW23" s="38"/>
      <c r="HX23" s="37"/>
      <c r="HY23" s="36"/>
      <c r="HZ23" s="37"/>
      <c r="IA23" s="38"/>
      <c r="IB23" s="37"/>
      <c r="IC23" s="41" cm="1">
        <f t="array" ref="IC23">SUMPRODUCT(--(MOD(COLUMN($GG23:$IB23),4)=MOD(COLUMN($GG23),4)),$GG23:$IB23)</f>
        <v>0</v>
      </c>
      <c r="ID23" s="42">
        <f t="shared" ref="ID23:ID34" si="93">IC23*$J23</f>
        <v>0</v>
      </c>
      <c r="IE23" s="43" cm="1">
        <f t="array" ref="IE23">SUMPRODUCT(--(MOD(COLUMN($GG23:$IB23),4)=MOD(COLUMN($GH23),4)),$GG23:$IB23)</f>
        <v>0</v>
      </c>
      <c r="IF23" s="44">
        <f t="shared" ref="IF23:IF34" si="94">IE23*$J23</f>
        <v>0</v>
      </c>
      <c r="IG23" s="45" cm="1">
        <f t="array" ref="IG23">SUMPRODUCT(--(MOD(COLUMN($GG23:$IB23),4)=MOD(COLUMN($GI23),4)),$GG23:$IB23)</f>
        <v>0</v>
      </c>
      <c r="IH23" s="46">
        <f t="shared" ref="IH23:IH34" si="95">IG23*$J23</f>
        <v>0</v>
      </c>
      <c r="II23" s="36"/>
      <c r="IJ23" s="37"/>
      <c r="IK23" s="38"/>
      <c r="IL23" s="37"/>
      <c r="IM23" s="36"/>
      <c r="IN23" s="37"/>
      <c r="IO23" s="38"/>
      <c r="IP23" s="37"/>
      <c r="IQ23" s="36"/>
      <c r="IR23" s="37"/>
      <c r="IS23" s="38"/>
      <c r="IT23" s="37"/>
      <c r="IU23" s="36"/>
      <c r="IV23" s="37"/>
      <c r="IW23" s="38"/>
      <c r="IX23" s="37"/>
      <c r="IY23" s="36"/>
      <c r="IZ23" s="37"/>
      <c r="JA23" s="38"/>
      <c r="JB23" s="37"/>
      <c r="JC23" s="36"/>
      <c r="JD23" s="37"/>
      <c r="JE23" s="38"/>
      <c r="JF23" s="37"/>
      <c r="JG23" s="36"/>
      <c r="JH23" s="37"/>
      <c r="JI23" s="38"/>
      <c r="JJ23" s="37"/>
      <c r="JK23" s="36"/>
      <c r="JL23" s="37"/>
      <c r="JM23" s="38"/>
      <c r="JN23" s="37"/>
      <c r="JO23" s="36"/>
      <c r="JP23" s="37"/>
      <c r="JQ23" s="38"/>
      <c r="JR23" s="37"/>
      <c r="JS23" s="36"/>
      <c r="JT23" s="37"/>
      <c r="JU23" s="38"/>
      <c r="JV23" s="37"/>
      <c r="JW23" s="36"/>
      <c r="JX23" s="37"/>
      <c r="JY23" s="38"/>
      <c r="JZ23" s="37"/>
      <c r="KA23" s="36"/>
      <c r="KB23" s="37"/>
      <c r="KC23" s="38"/>
      <c r="KD23" s="37"/>
      <c r="KE23" s="41" cm="1">
        <f t="array" ref="KE23">SUMPRODUCT(--(MOD(COLUMN($II23:$KD23),4)=MOD(COLUMN($II23),4)),$II23:$KD23)</f>
        <v>0</v>
      </c>
      <c r="KF23" s="42">
        <f t="shared" ref="KF23:KF34" si="96">KE23*$J23</f>
        <v>0</v>
      </c>
      <c r="KG23" s="43" cm="1">
        <f t="array" ref="KG23">SUMPRODUCT(--(MOD(COLUMN($II23:$KD23),4)=MOD(COLUMN($IJ23),4)),$II23:$KD23)</f>
        <v>0</v>
      </c>
      <c r="KH23" s="44">
        <f t="shared" ref="KH23:KH34" si="97">KG23*$J23</f>
        <v>0</v>
      </c>
      <c r="KI23" s="45" cm="1">
        <f t="array" ref="KI23">SUMPRODUCT(--(MOD(COLUMN($II23:$KD23),4)=MOD(COLUMN($IK23),4)),$II23:$KD23)</f>
        <v>0</v>
      </c>
      <c r="KJ23" s="50">
        <f t="shared" ref="KJ23:KJ34" si="98">KI23*$J23</f>
        <v>0</v>
      </c>
      <c r="KK23" s="12"/>
      <c r="KL23" s="12"/>
      <c r="KM23" s="12"/>
      <c r="KN23" s="51">
        <v>1</v>
      </c>
      <c r="KO23" s="286" t="s">
        <v>68</v>
      </c>
    </row>
    <row r="24" spans="1:301" ht="43.2" outlineLevel="1">
      <c r="A24" s="275"/>
      <c r="B24" s="278"/>
      <c r="C24" s="280"/>
      <c r="D24" s="282"/>
      <c r="E24" s="15">
        <v>19</v>
      </c>
      <c r="F24" s="61">
        <v>2</v>
      </c>
      <c r="G24" s="62">
        <v>9522010020</v>
      </c>
      <c r="H24" s="63" t="s">
        <v>69</v>
      </c>
      <c r="I24" s="64"/>
      <c r="J24" s="65">
        <f>138.5/1.2</f>
        <v>115.41666666666667</v>
      </c>
      <c r="K24" s="65"/>
      <c r="L24" s="65"/>
      <c r="M24" s="36"/>
      <c r="N24" s="37"/>
      <c r="O24" s="38"/>
      <c r="P24" s="37"/>
      <c r="Q24" s="36"/>
      <c r="R24" s="37"/>
      <c r="S24" s="38"/>
      <c r="T24" s="37"/>
      <c r="U24" s="36"/>
      <c r="V24" s="37"/>
      <c r="W24" s="38"/>
      <c r="X24" s="37"/>
      <c r="Y24" s="36"/>
      <c r="Z24" s="37"/>
      <c r="AA24" s="38"/>
      <c r="AB24" s="37"/>
      <c r="AC24" s="36"/>
      <c r="AD24" s="37"/>
      <c r="AE24" s="38"/>
      <c r="AF24" s="37"/>
      <c r="AG24" s="36"/>
      <c r="AH24" s="39"/>
      <c r="AI24" s="52"/>
      <c r="AJ24" s="59"/>
      <c r="AK24" s="36"/>
      <c r="AL24" s="37"/>
      <c r="AM24" s="52"/>
      <c r="AN24" s="59"/>
      <c r="AO24" s="36"/>
      <c r="AP24" s="37"/>
      <c r="AQ24" s="38"/>
      <c r="AR24" s="59"/>
      <c r="AS24" s="36"/>
      <c r="AT24" s="37"/>
      <c r="AU24" s="38"/>
      <c r="AV24" s="59"/>
      <c r="AW24" s="36"/>
      <c r="AX24" s="37"/>
      <c r="AY24" s="38"/>
      <c r="AZ24" s="59"/>
      <c r="BA24" s="36"/>
      <c r="BB24" s="37"/>
      <c r="BC24" s="52"/>
      <c r="BD24" s="59"/>
      <c r="BE24" s="36"/>
      <c r="BF24" s="37">
        <f t="shared" si="81"/>
        <v>0</v>
      </c>
      <c r="BG24" s="38"/>
      <c r="BH24" s="59"/>
      <c r="BI24" s="41"/>
      <c r="BJ24" s="42"/>
      <c r="BK24" s="43"/>
      <c r="BL24" s="44"/>
      <c r="BM24" s="45"/>
      <c r="BN24" s="46"/>
      <c r="BO24" s="36"/>
      <c r="BP24" s="47"/>
      <c r="BQ24" s="37"/>
      <c r="BR24" s="52"/>
      <c r="BS24" s="37"/>
      <c r="BT24" s="36"/>
      <c r="BU24" s="47"/>
      <c r="BV24" s="37"/>
      <c r="BW24" s="38"/>
      <c r="BX24" s="37"/>
      <c r="BY24" s="36"/>
      <c r="BZ24" s="47"/>
      <c r="CA24" s="37"/>
      <c r="CB24" s="38"/>
      <c r="CC24" s="37"/>
      <c r="CD24" s="36"/>
      <c r="CE24" s="47"/>
      <c r="CF24" s="37"/>
      <c r="CG24" s="38"/>
      <c r="CH24" s="37"/>
      <c r="CI24" s="36"/>
      <c r="CJ24" s="47"/>
      <c r="CK24" s="37"/>
      <c r="CL24" s="38"/>
      <c r="CM24" s="37"/>
      <c r="CN24" s="36"/>
      <c r="CO24" s="47"/>
      <c r="CP24" s="37"/>
      <c r="CQ24" s="38"/>
      <c r="CR24" s="37"/>
      <c r="CS24" s="36"/>
      <c r="CT24" s="47"/>
      <c r="CU24" s="37"/>
      <c r="CV24" s="38"/>
      <c r="CW24" s="37"/>
      <c r="CX24" s="36"/>
      <c r="CY24" s="47"/>
      <c r="CZ24" s="39"/>
      <c r="DA24" s="38"/>
      <c r="DB24" s="37"/>
      <c r="DC24" s="36"/>
      <c r="DD24" s="47"/>
      <c r="DE24" s="39"/>
      <c r="DF24" s="38"/>
      <c r="DG24" s="37"/>
      <c r="DH24" s="36"/>
      <c r="DI24" s="47"/>
      <c r="DJ24" s="37"/>
      <c r="DK24" s="52">
        <v>0</v>
      </c>
      <c r="DL24" s="37"/>
      <c r="DM24" s="36"/>
      <c r="DN24" s="47"/>
      <c r="DO24" s="37">
        <f t="shared" si="82"/>
        <v>0</v>
      </c>
      <c r="DP24" s="38">
        <v>0</v>
      </c>
      <c r="DQ24" s="246"/>
      <c r="DR24" s="36"/>
      <c r="DS24" s="47"/>
      <c r="DT24" s="37"/>
      <c r="DU24" s="38">
        <v>0</v>
      </c>
      <c r="DV24" s="37"/>
      <c r="DW24" s="41" cm="1">
        <f t="array" ref="DW24">SUMPRODUCT(--(MOD(COLUMN($BO24:$DV24),5)=MOD(COLUMN($BO24),5)),$BO24:$DV24)</f>
        <v>0</v>
      </c>
      <c r="DX24" s="42">
        <f t="shared" si="83"/>
        <v>0</v>
      </c>
      <c r="DY24" s="48" cm="1">
        <f t="array" ref="DY24">SUMPRODUCT(--(MOD(COLUMN($BO24:$DV24),5)=MOD(COLUMN($BP24),5)),$BO24:$DV24)</f>
        <v>0</v>
      </c>
      <c r="DZ24" s="49">
        <f t="shared" si="84"/>
        <v>0</v>
      </c>
      <c r="EA24" s="43" cm="1">
        <f t="array" ref="EA24">SUMPRODUCT(--(MOD(COLUMN($BO24:$DV24),5)=MOD(COLUMN($BQ24),5)),$BO24:$DV24)</f>
        <v>0</v>
      </c>
      <c r="EB24" s="44">
        <f t="shared" si="85"/>
        <v>0</v>
      </c>
      <c r="EC24" s="45" cm="1">
        <f t="array" ref="EC24">SUMPRODUCT(--(MOD(COLUMN($BO24:$DV24),5)=MOD(COLUMN($BR24),5)),$BO24:$DV24)</f>
        <v>0</v>
      </c>
      <c r="ED24" s="46">
        <f t="shared" si="86"/>
        <v>0</v>
      </c>
      <c r="EE24" s="36">
        <v>50</v>
      </c>
      <c r="EF24" s="37">
        <v>0</v>
      </c>
      <c r="EG24" s="38">
        <v>0</v>
      </c>
      <c r="EH24" s="37"/>
      <c r="EI24" s="36"/>
      <c r="EJ24" s="37"/>
      <c r="EK24" s="38"/>
      <c r="EL24" s="37"/>
      <c r="EM24" s="36"/>
      <c r="EN24" s="39"/>
      <c r="EO24" s="38"/>
      <c r="EP24" s="37"/>
      <c r="EQ24" s="36"/>
      <c r="ER24" s="37"/>
      <c r="ES24" s="38"/>
      <c r="ET24" s="37"/>
      <c r="EU24" s="36"/>
      <c r="EV24" s="39">
        <v>0</v>
      </c>
      <c r="EW24" s="38"/>
      <c r="EX24" s="37"/>
      <c r="EY24" s="36"/>
      <c r="EZ24" s="37"/>
      <c r="FA24" s="38"/>
      <c r="FB24" s="37"/>
      <c r="FC24" s="36"/>
      <c r="FD24" s="37"/>
      <c r="FE24" s="38"/>
      <c r="FF24" s="37"/>
      <c r="FG24" s="36"/>
      <c r="FH24" s="37"/>
      <c r="FI24" s="38"/>
      <c r="FJ24" s="37"/>
      <c r="FK24" s="36"/>
      <c r="FL24" s="37"/>
      <c r="FM24" s="38"/>
      <c r="FN24" s="37"/>
      <c r="FO24" s="36"/>
      <c r="FP24" s="37"/>
      <c r="FQ24" s="38"/>
      <c r="FR24" s="37"/>
      <c r="FS24" s="36"/>
      <c r="FT24" s="37"/>
      <c r="FU24" s="38"/>
      <c r="FV24" s="37"/>
      <c r="FW24" s="36"/>
      <c r="FX24" s="37"/>
      <c r="FY24" s="38"/>
      <c r="FZ24" s="37"/>
      <c r="GA24" s="41">
        <f t="shared" si="87"/>
        <v>50</v>
      </c>
      <c r="GB24" s="42">
        <f t="shared" si="88"/>
        <v>5770.8333333333339</v>
      </c>
      <c r="GC24" s="43">
        <f t="shared" si="89"/>
        <v>0</v>
      </c>
      <c r="GD24" s="44">
        <f t="shared" si="90"/>
        <v>0</v>
      </c>
      <c r="GE24" s="45">
        <f t="shared" si="91"/>
        <v>0</v>
      </c>
      <c r="GF24" s="46">
        <f t="shared" si="92"/>
        <v>0</v>
      </c>
      <c r="GG24" s="36"/>
      <c r="GH24" s="37"/>
      <c r="GI24" s="38"/>
      <c r="GJ24" s="37"/>
      <c r="GK24" s="36"/>
      <c r="GL24" s="37"/>
      <c r="GM24" s="38"/>
      <c r="GN24" s="37"/>
      <c r="GO24" s="36"/>
      <c r="GP24" s="37"/>
      <c r="GQ24" s="38"/>
      <c r="GR24" s="37"/>
      <c r="GS24" s="36"/>
      <c r="GT24" s="37"/>
      <c r="GU24" s="38"/>
      <c r="GV24" s="37"/>
      <c r="GW24" s="36"/>
      <c r="GX24" s="37"/>
      <c r="GY24" s="38"/>
      <c r="GZ24" s="37"/>
      <c r="HA24" s="36"/>
      <c r="HB24" s="37"/>
      <c r="HC24" s="38"/>
      <c r="HD24" s="37"/>
      <c r="HE24" s="36"/>
      <c r="HF24" s="37"/>
      <c r="HG24" s="38"/>
      <c r="HH24" s="37"/>
      <c r="HI24" s="36"/>
      <c r="HJ24" s="37"/>
      <c r="HK24" s="38"/>
      <c r="HL24" s="37"/>
      <c r="HM24" s="36"/>
      <c r="HN24" s="37"/>
      <c r="HO24" s="38"/>
      <c r="HP24" s="37"/>
      <c r="HQ24" s="36"/>
      <c r="HR24" s="37"/>
      <c r="HS24" s="38"/>
      <c r="HT24" s="37"/>
      <c r="HU24" s="36"/>
      <c r="HV24" s="37"/>
      <c r="HW24" s="38"/>
      <c r="HX24" s="37"/>
      <c r="HY24" s="36"/>
      <c r="HZ24" s="37"/>
      <c r="IA24" s="38"/>
      <c r="IB24" s="37"/>
      <c r="IC24" s="41" cm="1">
        <f t="array" ref="IC24">SUMPRODUCT(--(MOD(COLUMN($GG24:$IB24),4)=MOD(COLUMN($GG24),4)),$GG24:$IB24)</f>
        <v>0</v>
      </c>
      <c r="ID24" s="42">
        <f t="shared" si="93"/>
        <v>0</v>
      </c>
      <c r="IE24" s="43" cm="1">
        <f t="array" ref="IE24">SUMPRODUCT(--(MOD(COLUMN($GG24:$IB24),4)=MOD(COLUMN($GH24),4)),$GG24:$IB24)</f>
        <v>0</v>
      </c>
      <c r="IF24" s="44">
        <f t="shared" si="94"/>
        <v>0</v>
      </c>
      <c r="IG24" s="45" cm="1">
        <f t="array" ref="IG24">SUMPRODUCT(--(MOD(COLUMN($GG24:$IB24),4)=MOD(COLUMN($GI24),4)),$GG24:$IB24)</f>
        <v>0</v>
      </c>
      <c r="IH24" s="46">
        <f t="shared" si="95"/>
        <v>0</v>
      </c>
      <c r="II24" s="36"/>
      <c r="IJ24" s="37"/>
      <c r="IK24" s="38"/>
      <c r="IL24" s="37"/>
      <c r="IM24" s="36"/>
      <c r="IN24" s="37"/>
      <c r="IO24" s="38"/>
      <c r="IP24" s="37"/>
      <c r="IQ24" s="36"/>
      <c r="IR24" s="37"/>
      <c r="IS24" s="38"/>
      <c r="IT24" s="37"/>
      <c r="IU24" s="36"/>
      <c r="IV24" s="37"/>
      <c r="IW24" s="38"/>
      <c r="IX24" s="37"/>
      <c r="IY24" s="36"/>
      <c r="IZ24" s="37"/>
      <c r="JA24" s="38"/>
      <c r="JB24" s="37"/>
      <c r="JC24" s="36"/>
      <c r="JD24" s="37"/>
      <c r="JE24" s="38"/>
      <c r="JF24" s="37"/>
      <c r="JG24" s="36"/>
      <c r="JH24" s="37"/>
      <c r="JI24" s="38"/>
      <c r="JJ24" s="37"/>
      <c r="JK24" s="36"/>
      <c r="JL24" s="37"/>
      <c r="JM24" s="38"/>
      <c r="JN24" s="37"/>
      <c r="JO24" s="36"/>
      <c r="JP24" s="37"/>
      <c r="JQ24" s="38"/>
      <c r="JR24" s="37"/>
      <c r="JS24" s="36"/>
      <c r="JT24" s="37"/>
      <c r="JU24" s="38"/>
      <c r="JV24" s="37"/>
      <c r="JW24" s="36"/>
      <c r="JX24" s="37"/>
      <c r="JY24" s="38"/>
      <c r="JZ24" s="37"/>
      <c r="KA24" s="36"/>
      <c r="KB24" s="37"/>
      <c r="KC24" s="38"/>
      <c r="KD24" s="37"/>
      <c r="KE24" s="41" cm="1">
        <f t="array" ref="KE24">SUMPRODUCT(--(MOD(COLUMN($II24:$KD24),4)=MOD(COLUMN($II24),4)),$II24:$KD24)</f>
        <v>0</v>
      </c>
      <c r="KF24" s="42">
        <f t="shared" si="96"/>
        <v>0</v>
      </c>
      <c r="KG24" s="43" cm="1">
        <f t="array" ref="KG24">SUMPRODUCT(--(MOD(COLUMN($II24:$KD24),4)=MOD(COLUMN($IJ24),4)),$II24:$KD24)</f>
        <v>0</v>
      </c>
      <c r="KH24" s="44">
        <f t="shared" si="97"/>
        <v>0</v>
      </c>
      <c r="KI24" s="45" cm="1">
        <f t="array" ref="KI24">SUMPRODUCT(--(MOD(COLUMN($II24:$KD24),4)=MOD(COLUMN($IK24),4)),$II24:$KD24)</f>
        <v>0</v>
      </c>
      <c r="KJ24" s="50">
        <f t="shared" si="98"/>
        <v>0</v>
      </c>
      <c r="KK24" s="12"/>
      <c r="KL24" s="12"/>
      <c r="KM24" s="12"/>
      <c r="KN24" s="51">
        <v>1</v>
      </c>
      <c r="KO24" s="287"/>
    </row>
    <row r="25" spans="1:301" ht="43.2" outlineLevel="1">
      <c r="A25" s="275"/>
      <c r="B25" s="278"/>
      <c r="C25" s="280"/>
      <c r="D25" s="282"/>
      <c r="E25" s="15">
        <v>20</v>
      </c>
      <c r="F25" s="61">
        <v>2</v>
      </c>
      <c r="G25" s="62">
        <v>9630010510</v>
      </c>
      <c r="H25" s="63" t="s">
        <v>70</v>
      </c>
      <c r="I25" s="64"/>
      <c r="J25" s="65">
        <f>451/1.2</f>
        <v>375.83333333333337</v>
      </c>
      <c r="K25" s="65"/>
      <c r="L25" s="65"/>
      <c r="M25" s="36"/>
      <c r="N25" s="37"/>
      <c r="O25" s="38"/>
      <c r="P25" s="37"/>
      <c r="Q25" s="36"/>
      <c r="R25" s="37"/>
      <c r="S25" s="38"/>
      <c r="T25" s="37"/>
      <c r="U25" s="36"/>
      <c r="V25" s="37"/>
      <c r="W25" s="38"/>
      <c r="X25" s="37"/>
      <c r="Y25" s="36"/>
      <c r="Z25" s="37"/>
      <c r="AA25" s="38"/>
      <c r="AB25" s="37"/>
      <c r="AC25" s="36"/>
      <c r="AD25" s="37"/>
      <c r="AE25" s="38"/>
      <c r="AF25" s="37"/>
      <c r="AG25" s="36"/>
      <c r="AH25" s="39"/>
      <c r="AI25" s="52"/>
      <c r="AJ25" s="59"/>
      <c r="AK25" s="36"/>
      <c r="AL25" s="37"/>
      <c r="AM25" s="52"/>
      <c r="AN25" s="59"/>
      <c r="AO25" s="36"/>
      <c r="AP25" s="37"/>
      <c r="AQ25" s="38"/>
      <c r="AR25" s="59"/>
      <c r="AS25" s="36"/>
      <c r="AT25" s="37"/>
      <c r="AU25" s="38"/>
      <c r="AV25" s="59"/>
      <c r="AW25" s="36"/>
      <c r="AX25" s="37"/>
      <c r="AY25" s="38"/>
      <c r="AZ25" s="59"/>
      <c r="BA25" s="36"/>
      <c r="BB25" s="37"/>
      <c r="BC25" s="52"/>
      <c r="BD25" s="59"/>
      <c r="BE25" s="36"/>
      <c r="BF25" s="37">
        <f t="shared" si="81"/>
        <v>0</v>
      </c>
      <c r="BG25" s="38"/>
      <c r="BH25" s="59"/>
      <c r="BI25" s="41"/>
      <c r="BJ25" s="42"/>
      <c r="BK25" s="43"/>
      <c r="BL25" s="44"/>
      <c r="BM25" s="45"/>
      <c r="BN25" s="46"/>
      <c r="BO25" s="36"/>
      <c r="BP25" s="47"/>
      <c r="BQ25" s="37"/>
      <c r="BR25" s="52"/>
      <c r="BS25" s="37"/>
      <c r="BT25" s="36"/>
      <c r="BU25" s="47"/>
      <c r="BV25" s="37"/>
      <c r="BW25" s="38"/>
      <c r="BX25" s="37"/>
      <c r="BY25" s="36"/>
      <c r="BZ25" s="47"/>
      <c r="CA25" s="37"/>
      <c r="CB25" s="38"/>
      <c r="CC25" s="37"/>
      <c r="CD25" s="36"/>
      <c r="CE25" s="47"/>
      <c r="CF25" s="37"/>
      <c r="CG25" s="38"/>
      <c r="CH25" s="37"/>
      <c r="CI25" s="36"/>
      <c r="CJ25" s="47"/>
      <c r="CK25" s="37"/>
      <c r="CL25" s="38"/>
      <c r="CM25" s="37"/>
      <c r="CN25" s="36"/>
      <c r="CO25" s="47"/>
      <c r="CP25" s="37"/>
      <c r="CQ25" s="38"/>
      <c r="CR25" s="37"/>
      <c r="CS25" s="36"/>
      <c r="CT25" s="47"/>
      <c r="CU25" s="37"/>
      <c r="CV25" s="38"/>
      <c r="CW25" s="37"/>
      <c r="CX25" s="36"/>
      <c r="CY25" s="47"/>
      <c r="CZ25" s="39"/>
      <c r="DA25" s="38"/>
      <c r="DB25" s="37"/>
      <c r="DC25" s="36"/>
      <c r="DD25" s="47"/>
      <c r="DE25" s="39"/>
      <c r="DF25" s="38"/>
      <c r="DG25" s="37"/>
      <c r="DH25" s="36"/>
      <c r="DI25" s="47"/>
      <c r="DJ25" s="37"/>
      <c r="DK25" s="38">
        <v>0</v>
      </c>
      <c r="DL25" s="37"/>
      <c r="DM25" s="36"/>
      <c r="DN25" s="47"/>
      <c r="DO25" s="37">
        <f t="shared" si="82"/>
        <v>0</v>
      </c>
      <c r="DP25" s="38">
        <v>0</v>
      </c>
      <c r="DQ25" s="246"/>
      <c r="DR25" s="36"/>
      <c r="DS25" s="47"/>
      <c r="DT25" s="37"/>
      <c r="DU25" s="38">
        <v>0</v>
      </c>
      <c r="DV25" s="37"/>
      <c r="DW25" s="41" cm="1">
        <f t="array" ref="DW25">SUMPRODUCT(--(MOD(COLUMN($BO25:$DV25),5)=MOD(COLUMN($BO25),5)),$BO25:$DV25)</f>
        <v>0</v>
      </c>
      <c r="DX25" s="42">
        <f t="shared" si="83"/>
        <v>0</v>
      </c>
      <c r="DY25" s="48" cm="1">
        <f t="array" ref="DY25">SUMPRODUCT(--(MOD(COLUMN($BO25:$DV25),5)=MOD(COLUMN($BP25),5)),$BO25:$DV25)</f>
        <v>0</v>
      </c>
      <c r="DZ25" s="49">
        <f t="shared" si="84"/>
        <v>0</v>
      </c>
      <c r="EA25" s="43" cm="1">
        <f t="array" ref="EA25">SUMPRODUCT(--(MOD(COLUMN($BO25:$DV25),5)=MOD(COLUMN($BQ25),5)),$BO25:$DV25)</f>
        <v>0</v>
      </c>
      <c r="EB25" s="44">
        <f t="shared" si="85"/>
        <v>0</v>
      </c>
      <c r="EC25" s="45" cm="1">
        <f t="array" ref="EC25">SUMPRODUCT(--(MOD(COLUMN($BO25:$DV25),5)=MOD(COLUMN($BR25),5)),$BO25:$DV25)</f>
        <v>0</v>
      </c>
      <c r="ED25" s="46">
        <f t="shared" si="86"/>
        <v>0</v>
      </c>
      <c r="EE25" s="36">
        <v>50</v>
      </c>
      <c r="EF25" s="37">
        <v>0</v>
      </c>
      <c r="EG25" s="38">
        <v>0</v>
      </c>
      <c r="EH25" s="37"/>
      <c r="EI25" s="36"/>
      <c r="EJ25" s="37"/>
      <c r="EK25" s="38"/>
      <c r="EL25" s="37"/>
      <c r="EM25" s="36"/>
      <c r="EN25" s="39"/>
      <c r="EO25" s="38"/>
      <c r="EP25" s="37"/>
      <c r="EQ25" s="36"/>
      <c r="ER25" s="37"/>
      <c r="ES25" s="38"/>
      <c r="ET25" s="37"/>
      <c r="EU25" s="36"/>
      <c r="EV25" s="39">
        <v>0</v>
      </c>
      <c r="EW25" s="38"/>
      <c r="EX25" s="37"/>
      <c r="EY25" s="36"/>
      <c r="EZ25" s="37"/>
      <c r="FA25" s="38"/>
      <c r="FB25" s="37"/>
      <c r="FC25" s="36"/>
      <c r="FD25" s="37"/>
      <c r="FE25" s="38"/>
      <c r="FF25" s="37"/>
      <c r="FG25" s="36"/>
      <c r="FH25" s="37"/>
      <c r="FI25" s="38"/>
      <c r="FJ25" s="37"/>
      <c r="FK25" s="36"/>
      <c r="FL25" s="37"/>
      <c r="FM25" s="38"/>
      <c r="FN25" s="37"/>
      <c r="FO25" s="36"/>
      <c r="FP25" s="37"/>
      <c r="FQ25" s="38"/>
      <c r="FR25" s="37"/>
      <c r="FS25" s="36"/>
      <c r="FT25" s="37"/>
      <c r="FU25" s="38"/>
      <c r="FV25" s="37"/>
      <c r="FW25" s="36"/>
      <c r="FX25" s="37"/>
      <c r="FY25" s="38"/>
      <c r="FZ25" s="37"/>
      <c r="GA25" s="41">
        <f t="shared" si="87"/>
        <v>50</v>
      </c>
      <c r="GB25" s="42">
        <f t="shared" si="88"/>
        <v>18791.666666666668</v>
      </c>
      <c r="GC25" s="43">
        <f t="shared" si="89"/>
        <v>0</v>
      </c>
      <c r="GD25" s="44">
        <f t="shared" si="90"/>
        <v>0</v>
      </c>
      <c r="GE25" s="45">
        <f t="shared" si="91"/>
        <v>0</v>
      </c>
      <c r="GF25" s="46">
        <f t="shared" si="92"/>
        <v>0</v>
      </c>
      <c r="GG25" s="36"/>
      <c r="GH25" s="37"/>
      <c r="GI25" s="38"/>
      <c r="GJ25" s="37"/>
      <c r="GK25" s="36"/>
      <c r="GL25" s="37"/>
      <c r="GM25" s="38"/>
      <c r="GN25" s="37"/>
      <c r="GO25" s="36"/>
      <c r="GP25" s="37"/>
      <c r="GQ25" s="38"/>
      <c r="GR25" s="37"/>
      <c r="GS25" s="36"/>
      <c r="GT25" s="37"/>
      <c r="GU25" s="38"/>
      <c r="GV25" s="37"/>
      <c r="GW25" s="36"/>
      <c r="GX25" s="37"/>
      <c r="GY25" s="38"/>
      <c r="GZ25" s="37"/>
      <c r="HA25" s="36"/>
      <c r="HB25" s="37"/>
      <c r="HC25" s="38"/>
      <c r="HD25" s="37"/>
      <c r="HE25" s="36"/>
      <c r="HF25" s="37"/>
      <c r="HG25" s="38"/>
      <c r="HH25" s="37"/>
      <c r="HI25" s="36"/>
      <c r="HJ25" s="37"/>
      <c r="HK25" s="38"/>
      <c r="HL25" s="37"/>
      <c r="HM25" s="36"/>
      <c r="HN25" s="37"/>
      <c r="HO25" s="38"/>
      <c r="HP25" s="37"/>
      <c r="HQ25" s="36"/>
      <c r="HR25" s="37"/>
      <c r="HS25" s="38"/>
      <c r="HT25" s="37"/>
      <c r="HU25" s="36"/>
      <c r="HV25" s="37"/>
      <c r="HW25" s="38"/>
      <c r="HX25" s="37"/>
      <c r="HY25" s="36"/>
      <c r="HZ25" s="37"/>
      <c r="IA25" s="38"/>
      <c r="IB25" s="37"/>
      <c r="IC25" s="41" cm="1">
        <f t="array" ref="IC25">SUMPRODUCT(--(MOD(COLUMN($GG25:$IB25),4)=MOD(COLUMN($GG25),4)),$GG25:$IB25)</f>
        <v>0</v>
      </c>
      <c r="ID25" s="42">
        <f t="shared" si="93"/>
        <v>0</v>
      </c>
      <c r="IE25" s="43" cm="1">
        <f t="array" ref="IE25">SUMPRODUCT(--(MOD(COLUMN($GG25:$IB25),4)=MOD(COLUMN($GH25),4)),$GG25:$IB25)</f>
        <v>0</v>
      </c>
      <c r="IF25" s="44">
        <f t="shared" si="94"/>
        <v>0</v>
      </c>
      <c r="IG25" s="45" cm="1">
        <f t="array" ref="IG25">SUMPRODUCT(--(MOD(COLUMN($GG25:$IB25),4)=MOD(COLUMN($GI25),4)),$GG25:$IB25)</f>
        <v>0</v>
      </c>
      <c r="IH25" s="46">
        <f t="shared" si="95"/>
        <v>0</v>
      </c>
      <c r="II25" s="36"/>
      <c r="IJ25" s="37"/>
      <c r="IK25" s="38"/>
      <c r="IL25" s="37"/>
      <c r="IM25" s="36"/>
      <c r="IN25" s="37"/>
      <c r="IO25" s="38"/>
      <c r="IP25" s="37"/>
      <c r="IQ25" s="36"/>
      <c r="IR25" s="37"/>
      <c r="IS25" s="38"/>
      <c r="IT25" s="37"/>
      <c r="IU25" s="36"/>
      <c r="IV25" s="37"/>
      <c r="IW25" s="38"/>
      <c r="IX25" s="37"/>
      <c r="IY25" s="36"/>
      <c r="IZ25" s="37"/>
      <c r="JA25" s="38"/>
      <c r="JB25" s="37"/>
      <c r="JC25" s="36"/>
      <c r="JD25" s="37"/>
      <c r="JE25" s="38"/>
      <c r="JF25" s="37"/>
      <c r="JG25" s="36"/>
      <c r="JH25" s="37"/>
      <c r="JI25" s="38"/>
      <c r="JJ25" s="37"/>
      <c r="JK25" s="36"/>
      <c r="JL25" s="37"/>
      <c r="JM25" s="38"/>
      <c r="JN25" s="37"/>
      <c r="JO25" s="36"/>
      <c r="JP25" s="37"/>
      <c r="JQ25" s="38"/>
      <c r="JR25" s="37"/>
      <c r="JS25" s="36"/>
      <c r="JT25" s="37"/>
      <c r="JU25" s="38"/>
      <c r="JV25" s="37"/>
      <c r="JW25" s="36"/>
      <c r="JX25" s="37"/>
      <c r="JY25" s="38"/>
      <c r="JZ25" s="37"/>
      <c r="KA25" s="36"/>
      <c r="KB25" s="37"/>
      <c r="KC25" s="38"/>
      <c r="KD25" s="37"/>
      <c r="KE25" s="41" cm="1">
        <f t="array" ref="KE25">SUMPRODUCT(--(MOD(COLUMN($II25:$KD25),4)=MOD(COLUMN($II25),4)),$II25:$KD25)</f>
        <v>0</v>
      </c>
      <c r="KF25" s="42">
        <f t="shared" si="96"/>
        <v>0</v>
      </c>
      <c r="KG25" s="43" cm="1">
        <f t="array" ref="KG25">SUMPRODUCT(--(MOD(COLUMN($II25:$KD25),4)=MOD(COLUMN($IJ25),4)),$II25:$KD25)</f>
        <v>0</v>
      </c>
      <c r="KH25" s="44">
        <f t="shared" si="97"/>
        <v>0</v>
      </c>
      <c r="KI25" s="45" cm="1">
        <f t="array" ref="KI25">SUMPRODUCT(--(MOD(COLUMN($II25:$KD25),4)=MOD(COLUMN($IK25),4)),$II25:$KD25)</f>
        <v>0</v>
      </c>
      <c r="KJ25" s="50">
        <f t="shared" si="98"/>
        <v>0</v>
      </c>
      <c r="KK25" s="12"/>
      <c r="KL25" s="12"/>
      <c r="KM25" s="12"/>
      <c r="KN25" s="51">
        <v>1</v>
      </c>
      <c r="KO25" s="287"/>
    </row>
    <row r="26" spans="1:301" ht="28.8" outlineLevel="1">
      <c r="A26" s="275"/>
      <c r="B26" s="278"/>
      <c r="C26" s="280"/>
      <c r="D26" s="282"/>
      <c r="E26" s="15">
        <v>21</v>
      </c>
      <c r="F26" s="61">
        <v>2</v>
      </c>
      <c r="G26" s="62">
        <v>9710020400</v>
      </c>
      <c r="H26" s="63" t="s">
        <v>71</v>
      </c>
      <c r="I26" s="64"/>
      <c r="J26" s="65">
        <f>587.5/1.2</f>
        <v>489.58333333333337</v>
      </c>
      <c r="K26" s="65"/>
      <c r="L26" s="65"/>
      <c r="M26" s="36"/>
      <c r="N26" s="37"/>
      <c r="O26" s="38"/>
      <c r="P26" s="37"/>
      <c r="Q26" s="36"/>
      <c r="R26" s="37"/>
      <c r="S26" s="38"/>
      <c r="T26" s="37"/>
      <c r="U26" s="36"/>
      <c r="V26" s="37"/>
      <c r="W26" s="38"/>
      <c r="X26" s="37"/>
      <c r="Y26" s="36"/>
      <c r="Z26" s="37"/>
      <c r="AA26" s="38"/>
      <c r="AB26" s="37"/>
      <c r="AC26" s="36"/>
      <c r="AD26" s="37"/>
      <c r="AE26" s="38"/>
      <c r="AF26" s="37"/>
      <c r="AG26" s="36"/>
      <c r="AH26" s="39"/>
      <c r="AI26" s="52"/>
      <c r="AJ26" s="59"/>
      <c r="AK26" s="36"/>
      <c r="AL26" s="37"/>
      <c r="AM26" s="52"/>
      <c r="AN26" s="59"/>
      <c r="AO26" s="36"/>
      <c r="AP26" s="37"/>
      <c r="AQ26" s="38"/>
      <c r="AR26" s="59"/>
      <c r="AS26" s="36"/>
      <c r="AT26" s="37"/>
      <c r="AU26" s="38"/>
      <c r="AV26" s="59"/>
      <c r="AW26" s="36"/>
      <c r="AX26" s="37"/>
      <c r="AY26" s="38"/>
      <c r="AZ26" s="59"/>
      <c r="BA26" s="36"/>
      <c r="BB26" s="37"/>
      <c r="BC26" s="52"/>
      <c r="BD26" s="59"/>
      <c r="BE26" s="36"/>
      <c r="BF26" s="37">
        <f t="shared" si="81"/>
        <v>0</v>
      </c>
      <c r="BG26" s="38"/>
      <c r="BH26" s="59"/>
      <c r="BI26" s="41"/>
      <c r="BJ26" s="42"/>
      <c r="BK26" s="43"/>
      <c r="BL26" s="44"/>
      <c r="BM26" s="45"/>
      <c r="BN26" s="46"/>
      <c r="BO26" s="36"/>
      <c r="BP26" s="47"/>
      <c r="BQ26" s="37"/>
      <c r="BR26" s="52"/>
      <c r="BS26" s="37"/>
      <c r="BT26" s="36"/>
      <c r="BU26" s="47"/>
      <c r="BV26" s="37"/>
      <c r="BW26" s="38"/>
      <c r="BX26" s="37"/>
      <c r="BY26" s="36"/>
      <c r="BZ26" s="47"/>
      <c r="CA26" s="37"/>
      <c r="CB26" s="38"/>
      <c r="CC26" s="37"/>
      <c r="CD26" s="36"/>
      <c r="CE26" s="47"/>
      <c r="CF26" s="37"/>
      <c r="CG26" s="38"/>
      <c r="CH26" s="37"/>
      <c r="CI26" s="36"/>
      <c r="CJ26" s="47"/>
      <c r="CK26" s="37"/>
      <c r="CL26" s="38"/>
      <c r="CM26" s="37"/>
      <c r="CN26" s="36"/>
      <c r="CO26" s="47"/>
      <c r="CP26" s="37"/>
      <c r="CQ26" s="38"/>
      <c r="CR26" s="37"/>
      <c r="CS26" s="36"/>
      <c r="CT26" s="47"/>
      <c r="CU26" s="37"/>
      <c r="CV26" s="38"/>
      <c r="CW26" s="37"/>
      <c r="CX26" s="36"/>
      <c r="CY26" s="47"/>
      <c r="CZ26" s="39"/>
      <c r="DA26" s="38"/>
      <c r="DB26" s="37"/>
      <c r="DC26" s="36"/>
      <c r="DD26" s="47"/>
      <c r="DE26" s="39"/>
      <c r="DF26" s="38"/>
      <c r="DG26" s="37"/>
      <c r="DH26" s="36"/>
      <c r="DI26" s="47"/>
      <c r="DJ26" s="37"/>
      <c r="DK26" s="52">
        <v>0</v>
      </c>
      <c r="DL26" s="37"/>
      <c r="DM26" s="36"/>
      <c r="DN26" s="47"/>
      <c r="DO26" s="37">
        <f t="shared" si="82"/>
        <v>0</v>
      </c>
      <c r="DP26" s="38">
        <v>0</v>
      </c>
      <c r="DQ26" s="246"/>
      <c r="DR26" s="36"/>
      <c r="DS26" s="47"/>
      <c r="DT26" s="37"/>
      <c r="DU26" s="38">
        <v>0</v>
      </c>
      <c r="DV26" s="37"/>
      <c r="DW26" s="41" cm="1">
        <f t="array" ref="DW26">SUMPRODUCT(--(MOD(COLUMN($BO26:$DV26),5)=MOD(COLUMN($BO26),5)),$BO26:$DV26)</f>
        <v>0</v>
      </c>
      <c r="DX26" s="42">
        <f t="shared" si="83"/>
        <v>0</v>
      </c>
      <c r="DY26" s="48" cm="1">
        <f t="array" ref="DY26">SUMPRODUCT(--(MOD(COLUMN($BO26:$DV26),5)=MOD(COLUMN($BP26),5)),$BO26:$DV26)</f>
        <v>0</v>
      </c>
      <c r="DZ26" s="49">
        <f t="shared" si="84"/>
        <v>0</v>
      </c>
      <c r="EA26" s="43" cm="1">
        <f t="array" ref="EA26">SUMPRODUCT(--(MOD(COLUMN($BO26:$DV26),5)=MOD(COLUMN($BQ26),5)),$BO26:$DV26)</f>
        <v>0</v>
      </c>
      <c r="EB26" s="44">
        <f t="shared" si="85"/>
        <v>0</v>
      </c>
      <c r="EC26" s="45" cm="1">
        <f t="array" ref="EC26">SUMPRODUCT(--(MOD(COLUMN($BO26:$DV26),5)=MOD(COLUMN($BR26),5)),$BO26:$DV26)</f>
        <v>0</v>
      </c>
      <c r="ED26" s="46">
        <f t="shared" si="86"/>
        <v>0</v>
      </c>
      <c r="EE26" s="36">
        <v>50</v>
      </c>
      <c r="EF26" s="37">
        <v>0</v>
      </c>
      <c r="EG26" s="38">
        <v>0</v>
      </c>
      <c r="EH26" s="37"/>
      <c r="EI26" s="36"/>
      <c r="EJ26" s="37"/>
      <c r="EK26" s="38"/>
      <c r="EL26" s="37"/>
      <c r="EM26" s="36"/>
      <c r="EN26" s="39"/>
      <c r="EO26" s="38"/>
      <c r="EP26" s="37"/>
      <c r="EQ26" s="36"/>
      <c r="ER26" s="37"/>
      <c r="ES26" s="38"/>
      <c r="ET26" s="37"/>
      <c r="EU26" s="36"/>
      <c r="EV26" s="39">
        <v>0</v>
      </c>
      <c r="EW26" s="38"/>
      <c r="EX26" s="37"/>
      <c r="EY26" s="36"/>
      <c r="EZ26" s="37"/>
      <c r="FA26" s="38"/>
      <c r="FB26" s="37"/>
      <c r="FC26" s="36"/>
      <c r="FD26" s="37"/>
      <c r="FE26" s="38"/>
      <c r="FF26" s="37"/>
      <c r="FG26" s="36"/>
      <c r="FH26" s="37"/>
      <c r="FI26" s="38"/>
      <c r="FJ26" s="37"/>
      <c r="FK26" s="36"/>
      <c r="FL26" s="37"/>
      <c r="FM26" s="38"/>
      <c r="FN26" s="37"/>
      <c r="FO26" s="36"/>
      <c r="FP26" s="37"/>
      <c r="FQ26" s="38"/>
      <c r="FR26" s="37"/>
      <c r="FS26" s="36"/>
      <c r="FT26" s="37"/>
      <c r="FU26" s="38"/>
      <c r="FV26" s="37"/>
      <c r="FW26" s="36"/>
      <c r="FX26" s="37"/>
      <c r="FY26" s="38"/>
      <c r="FZ26" s="37"/>
      <c r="GA26" s="41">
        <f t="shared" si="87"/>
        <v>50</v>
      </c>
      <c r="GB26" s="42">
        <f t="shared" si="88"/>
        <v>24479.166666666668</v>
      </c>
      <c r="GC26" s="43">
        <f t="shared" si="89"/>
        <v>0</v>
      </c>
      <c r="GD26" s="44">
        <f t="shared" si="90"/>
        <v>0</v>
      </c>
      <c r="GE26" s="45">
        <f t="shared" si="91"/>
        <v>0</v>
      </c>
      <c r="GF26" s="46">
        <f t="shared" si="92"/>
        <v>0</v>
      </c>
      <c r="GG26" s="36"/>
      <c r="GH26" s="37"/>
      <c r="GI26" s="38"/>
      <c r="GJ26" s="37"/>
      <c r="GK26" s="36"/>
      <c r="GL26" s="37"/>
      <c r="GM26" s="38"/>
      <c r="GN26" s="37"/>
      <c r="GO26" s="36"/>
      <c r="GP26" s="37"/>
      <c r="GQ26" s="38"/>
      <c r="GR26" s="37"/>
      <c r="GS26" s="36"/>
      <c r="GT26" s="37"/>
      <c r="GU26" s="38"/>
      <c r="GV26" s="37"/>
      <c r="GW26" s="36"/>
      <c r="GX26" s="37"/>
      <c r="GY26" s="38"/>
      <c r="GZ26" s="37"/>
      <c r="HA26" s="36"/>
      <c r="HB26" s="37"/>
      <c r="HC26" s="38"/>
      <c r="HD26" s="37"/>
      <c r="HE26" s="36"/>
      <c r="HF26" s="37"/>
      <c r="HG26" s="38"/>
      <c r="HH26" s="37"/>
      <c r="HI26" s="36"/>
      <c r="HJ26" s="37"/>
      <c r="HK26" s="38"/>
      <c r="HL26" s="37"/>
      <c r="HM26" s="36"/>
      <c r="HN26" s="37"/>
      <c r="HO26" s="38"/>
      <c r="HP26" s="37"/>
      <c r="HQ26" s="36"/>
      <c r="HR26" s="37"/>
      <c r="HS26" s="38"/>
      <c r="HT26" s="37"/>
      <c r="HU26" s="36"/>
      <c r="HV26" s="37"/>
      <c r="HW26" s="38"/>
      <c r="HX26" s="37"/>
      <c r="HY26" s="36"/>
      <c r="HZ26" s="37"/>
      <c r="IA26" s="38"/>
      <c r="IB26" s="37"/>
      <c r="IC26" s="41" cm="1">
        <f t="array" ref="IC26">SUMPRODUCT(--(MOD(COLUMN($GG26:$IB26),4)=MOD(COLUMN($GG26),4)),$GG26:$IB26)</f>
        <v>0</v>
      </c>
      <c r="ID26" s="42">
        <f t="shared" si="93"/>
        <v>0</v>
      </c>
      <c r="IE26" s="43" cm="1">
        <f t="array" ref="IE26">SUMPRODUCT(--(MOD(COLUMN($GG26:$IB26),4)=MOD(COLUMN($GH26),4)),$GG26:$IB26)</f>
        <v>0</v>
      </c>
      <c r="IF26" s="44">
        <f t="shared" si="94"/>
        <v>0</v>
      </c>
      <c r="IG26" s="45" cm="1">
        <f t="array" ref="IG26">SUMPRODUCT(--(MOD(COLUMN($GG26:$IB26),4)=MOD(COLUMN($GI26),4)),$GG26:$IB26)</f>
        <v>0</v>
      </c>
      <c r="IH26" s="46">
        <f t="shared" si="95"/>
        <v>0</v>
      </c>
      <c r="II26" s="36"/>
      <c r="IJ26" s="37"/>
      <c r="IK26" s="38"/>
      <c r="IL26" s="37"/>
      <c r="IM26" s="36"/>
      <c r="IN26" s="37"/>
      <c r="IO26" s="38"/>
      <c r="IP26" s="37"/>
      <c r="IQ26" s="36"/>
      <c r="IR26" s="37"/>
      <c r="IS26" s="38"/>
      <c r="IT26" s="37"/>
      <c r="IU26" s="36"/>
      <c r="IV26" s="37"/>
      <c r="IW26" s="38"/>
      <c r="IX26" s="37"/>
      <c r="IY26" s="36"/>
      <c r="IZ26" s="37"/>
      <c r="JA26" s="38"/>
      <c r="JB26" s="37"/>
      <c r="JC26" s="36"/>
      <c r="JD26" s="37"/>
      <c r="JE26" s="38"/>
      <c r="JF26" s="37"/>
      <c r="JG26" s="36"/>
      <c r="JH26" s="37"/>
      <c r="JI26" s="38"/>
      <c r="JJ26" s="37"/>
      <c r="JK26" s="36"/>
      <c r="JL26" s="37"/>
      <c r="JM26" s="38"/>
      <c r="JN26" s="37"/>
      <c r="JO26" s="36"/>
      <c r="JP26" s="37"/>
      <c r="JQ26" s="38"/>
      <c r="JR26" s="37"/>
      <c r="JS26" s="36"/>
      <c r="JT26" s="37"/>
      <c r="JU26" s="38"/>
      <c r="JV26" s="37"/>
      <c r="JW26" s="36"/>
      <c r="JX26" s="37"/>
      <c r="JY26" s="38"/>
      <c r="JZ26" s="37"/>
      <c r="KA26" s="36"/>
      <c r="KB26" s="37"/>
      <c r="KC26" s="38"/>
      <c r="KD26" s="37"/>
      <c r="KE26" s="41" cm="1">
        <f t="array" ref="KE26">SUMPRODUCT(--(MOD(COLUMN($II26:$KD26),4)=MOD(COLUMN($II26),4)),$II26:$KD26)</f>
        <v>0</v>
      </c>
      <c r="KF26" s="42">
        <f t="shared" si="96"/>
        <v>0</v>
      </c>
      <c r="KG26" s="43" cm="1">
        <f t="array" ref="KG26">SUMPRODUCT(--(MOD(COLUMN($II26:$KD26),4)=MOD(COLUMN($IJ26),4)),$II26:$KD26)</f>
        <v>0</v>
      </c>
      <c r="KH26" s="44">
        <f t="shared" si="97"/>
        <v>0</v>
      </c>
      <c r="KI26" s="45" cm="1">
        <f t="array" ref="KI26">SUMPRODUCT(--(MOD(COLUMN($II26:$KD26),4)=MOD(COLUMN($IK26),4)),$II26:$KD26)</f>
        <v>0</v>
      </c>
      <c r="KJ26" s="50">
        <f t="shared" si="98"/>
        <v>0</v>
      </c>
      <c r="KK26" s="12"/>
      <c r="KL26" s="12"/>
      <c r="KM26" s="12"/>
      <c r="KN26" s="51">
        <v>1</v>
      </c>
      <c r="KO26" s="287"/>
    </row>
    <row r="27" spans="1:301" ht="28.8" outlineLevel="1">
      <c r="A27" s="275"/>
      <c r="B27" s="278"/>
      <c r="C27" s="280"/>
      <c r="D27" s="282"/>
      <c r="E27" s="15">
        <v>22</v>
      </c>
      <c r="F27" s="61">
        <v>2</v>
      </c>
      <c r="G27" s="62">
        <v>4801020640</v>
      </c>
      <c r="H27" s="63" t="s">
        <v>72</v>
      </c>
      <c r="I27" s="64"/>
      <c r="J27" s="65">
        <f>8797.5/1.2</f>
        <v>7331.25</v>
      </c>
      <c r="K27" s="65"/>
      <c r="L27" s="65"/>
      <c r="M27" s="36"/>
      <c r="N27" s="37"/>
      <c r="O27" s="38"/>
      <c r="P27" s="37"/>
      <c r="Q27" s="36"/>
      <c r="R27" s="37"/>
      <c r="S27" s="38"/>
      <c r="T27" s="37"/>
      <c r="U27" s="36"/>
      <c r="V27" s="37"/>
      <c r="W27" s="38"/>
      <c r="X27" s="37"/>
      <c r="Y27" s="36"/>
      <c r="Z27" s="37"/>
      <c r="AA27" s="38"/>
      <c r="AB27" s="37"/>
      <c r="AC27" s="36"/>
      <c r="AD27" s="37"/>
      <c r="AE27" s="38"/>
      <c r="AF27" s="37"/>
      <c r="AG27" s="36"/>
      <c r="AH27" s="39"/>
      <c r="AI27" s="52"/>
      <c r="AJ27" s="59"/>
      <c r="AK27" s="36"/>
      <c r="AL27" s="37"/>
      <c r="AM27" s="52"/>
      <c r="AN27" s="59"/>
      <c r="AO27" s="36"/>
      <c r="AP27" s="37"/>
      <c r="AQ27" s="38"/>
      <c r="AR27" s="59"/>
      <c r="AS27" s="36"/>
      <c r="AT27" s="37"/>
      <c r="AU27" s="38"/>
      <c r="AV27" s="59"/>
      <c r="AW27" s="36"/>
      <c r="AX27" s="37"/>
      <c r="AY27" s="38"/>
      <c r="AZ27" s="59"/>
      <c r="BA27" s="36"/>
      <c r="BB27" s="37"/>
      <c r="BC27" s="52"/>
      <c r="BD27" s="59"/>
      <c r="BE27" s="36"/>
      <c r="BF27" s="37">
        <f t="shared" si="81"/>
        <v>0</v>
      </c>
      <c r="BG27" s="38"/>
      <c r="BH27" s="59"/>
      <c r="BI27" s="41"/>
      <c r="BJ27" s="42"/>
      <c r="BK27" s="43"/>
      <c r="BL27" s="44"/>
      <c r="BM27" s="45"/>
      <c r="BN27" s="46"/>
      <c r="BO27" s="36"/>
      <c r="BP27" s="47"/>
      <c r="BQ27" s="37"/>
      <c r="BR27" s="52"/>
      <c r="BS27" s="37"/>
      <c r="BT27" s="36"/>
      <c r="BU27" s="47"/>
      <c r="BV27" s="37"/>
      <c r="BW27" s="38"/>
      <c r="BX27" s="37"/>
      <c r="BY27" s="36"/>
      <c r="BZ27" s="47"/>
      <c r="CA27" s="37"/>
      <c r="CB27" s="38"/>
      <c r="CC27" s="37"/>
      <c r="CD27" s="36"/>
      <c r="CE27" s="47"/>
      <c r="CF27" s="37"/>
      <c r="CG27" s="38"/>
      <c r="CH27" s="37"/>
      <c r="CI27" s="36"/>
      <c r="CJ27" s="47"/>
      <c r="CK27" s="37"/>
      <c r="CL27" s="38"/>
      <c r="CM27" s="37"/>
      <c r="CN27" s="36"/>
      <c r="CO27" s="47"/>
      <c r="CP27" s="37"/>
      <c r="CQ27" s="38"/>
      <c r="CR27" s="37"/>
      <c r="CS27" s="36"/>
      <c r="CT27" s="47"/>
      <c r="CU27" s="37"/>
      <c r="CV27" s="38"/>
      <c r="CW27" s="37"/>
      <c r="CX27" s="36"/>
      <c r="CY27" s="47"/>
      <c r="CZ27" s="39"/>
      <c r="DA27" s="38"/>
      <c r="DB27" s="37"/>
      <c r="DC27" s="36"/>
      <c r="DD27" s="47"/>
      <c r="DE27" s="39"/>
      <c r="DF27" s="38"/>
      <c r="DG27" s="37"/>
      <c r="DH27" s="36"/>
      <c r="DI27" s="47"/>
      <c r="DJ27" s="37"/>
      <c r="DK27" s="38">
        <v>0</v>
      </c>
      <c r="DL27" s="37"/>
      <c r="DM27" s="36"/>
      <c r="DN27" s="47"/>
      <c r="DO27" s="37">
        <f t="shared" si="82"/>
        <v>0</v>
      </c>
      <c r="DP27" s="38">
        <v>0</v>
      </c>
      <c r="DQ27" s="246"/>
      <c r="DR27" s="36"/>
      <c r="DS27" s="47"/>
      <c r="DT27" s="37"/>
      <c r="DU27" s="38">
        <v>0</v>
      </c>
      <c r="DV27" s="37"/>
      <c r="DW27" s="41" cm="1">
        <f t="array" ref="DW27">SUMPRODUCT(--(MOD(COLUMN($BO27:$DV27),5)=MOD(COLUMN($BO27),5)),$BO27:$DV27)</f>
        <v>0</v>
      </c>
      <c r="DX27" s="42">
        <f t="shared" si="83"/>
        <v>0</v>
      </c>
      <c r="DY27" s="48" cm="1">
        <f t="array" ref="DY27">SUMPRODUCT(--(MOD(COLUMN($BO27:$DV27),5)=MOD(COLUMN($BP27),5)),$BO27:$DV27)</f>
        <v>0</v>
      </c>
      <c r="DZ27" s="49">
        <f t="shared" si="84"/>
        <v>0</v>
      </c>
      <c r="EA27" s="43" cm="1">
        <f t="array" ref="EA27">SUMPRODUCT(--(MOD(COLUMN($BO27:$DV27),5)=MOD(COLUMN($BQ27),5)),$BO27:$DV27)</f>
        <v>0</v>
      </c>
      <c r="EB27" s="44">
        <f t="shared" si="85"/>
        <v>0</v>
      </c>
      <c r="EC27" s="45" cm="1">
        <f t="array" ref="EC27">SUMPRODUCT(--(MOD(COLUMN($BO27:$DV27),5)=MOD(COLUMN($BR27),5)),$BO27:$DV27)</f>
        <v>0</v>
      </c>
      <c r="ED27" s="46">
        <f t="shared" si="86"/>
        <v>0</v>
      </c>
      <c r="EE27" s="36">
        <v>50</v>
      </c>
      <c r="EF27" s="37">
        <v>0</v>
      </c>
      <c r="EG27" s="38">
        <v>0</v>
      </c>
      <c r="EH27" s="37"/>
      <c r="EI27" s="36"/>
      <c r="EJ27" s="37"/>
      <c r="EK27" s="38"/>
      <c r="EL27" s="37"/>
      <c r="EM27" s="36"/>
      <c r="EN27" s="39"/>
      <c r="EO27" s="38"/>
      <c r="EP27" s="37"/>
      <c r="EQ27" s="36"/>
      <c r="ER27" s="37"/>
      <c r="ES27" s="38"/>
      <c r="ET27" s="37"/>
      <c r="EU27" s="36"/>
      <c r="EV27" s="39">
        <v>0</v>
      </c>
      <c r="EW27" s="38"/>
      <c r="EX27" s="37"/>
      <c r="EY27" s="36"/>
      <c r="EZ27" s="37"/>
      <c r="FA27" s="38"/>
      <c r="FB27" s="37"/>
      <c r="FC27" s="36"/>
      <c r="FD27" s="37"/>
      <c r="FE27" s="38"/>
      <c r="FF27" s="37"/>
      <c r="FG27" s="36"/>
      <c r="FH27" s="37"/>
      <c r="FI27" s="38"/>
      <c r="FJ27" s="37"/>
      <c r="FK27" s="36"/>
      <c r="FL27" s="37"/>
      <c r="FM27" s="38"/>
      <c r="FN27" s="37"/>
      <c r="FO27" s="36"/>
      <c r="FP27" s="37"/>
      <c r="FQ27" s="38"/>
      <c r="FR27" s="37"/>
      <c r="FS27" s="36"/>
      <c r="FT27" s="37"/>
      <c r="FU27" s="38"/>
      <c r="FV27" s="37"/>
      <c r="FW27" s="36"/>
      <c r="FX27" s="37"/>
      <c r="FY27" s="38"/>
      <c r="FZ27" s="37"/>
      <c r="GA27" s="41">
        <f t="shared" si="87"/>
        <v>50</v>
      </c>
      <c r="GB27" s="42">
        <f t="shared" si="88"/>
        <v>366562.5</v>
      </c>
      <c r="GC27" s="43">
        <f t="shared" si="89"/>
        <v>0</v>
      </c>
      <c r="GD27" s="44">
        <f t="shared" si="90"/>
        <v>0</v>
      </c>
      <c r="GE27" s="45">
        <f t="shared" si="91"/>
        <v>0</v>
      </c>
      <c r="GF27" s="46">
        <f t="shared" si="92"/>
        <v>0</v>
      </c>
      <c r="GG27" s="36"/>
      <c r="GH27" s="37"/>
      <c r="GI27" s="38"/>
      <c r="GJ27" s="37"/>
      <c r="GK27" s="36"/>
      <c r="GL27" s="37"/>
      <c r="GM27" s="38"/>
      <c r="GN27" s="37"/>
      <c r="GO27" s="36"/>
      <c r="GP27" s="37"/>
      <c r="GQ27" s="38"/>
      <c r="GR27" s="37"/>
      <c r="GS27" s="36"/>
      <c r="GT27" s="37"/>
      <c r="GU27" s="38"/>
      <c r="GV27" s="37"/>
      <c r="GW27" s="36"/>
      <c r="GX27" s="37"/>
      <c r="GY27" s="38"/>
      <c r="GZ27" s="37"/>
      <c r="HA27" s="36"/>
      <c r="HB27" s="37"/>
      <c r="HC27" s="38"/>
      <c r="HD27" s="37"/>
      <c r="HE27" s="36"/>
      <c r="HF27" s="37"/>
      <c r="HG27" s="38"/>
      <c r="HH27" s="37"/>
      <c r="HI27" s="36"/>
      <c r="HJ27" s="37"/>
      <c r="HK27" s="38"/>
      <c r="HL27" s="37"/>
      <c r="HM27" s="36"/>
      <c r="HN27" s="37"/>
      <c r="HO27" s="38"/>
      <c r="HP27" s="37"/>
      <c r="HQ27" s="36"/>
      <c r="HR27" s="37"/>
      <c r="HS27" s="38"/>
      <c r="HT27" s="37"/>
      <c r="HU27" s="36"/>
      <c r="HV27" s="37"/>
      <c r="HW27" s="38"/>
      <c r="HX27" s="37"/>
      <c r="HY27" s="36"/>
      <c r="HZ27" s="37"/>
      <c r="IA27" s="38"/>
      <c r="IB27" s="37"/>
      <c r="IC27" s="41" cm="1">
        <f t="array" ref="IC27">SUMPRODUCT(--(MOD(COLUMN($GG27:$IB27),4)=MOD(COLUMN($GG27),4)),$GG27:$IB27)</f>
        <v>0</v>
      </c>
      <c r="ID27" s="42">
        <f t="shared" si="93"/>
        <v>0</v>
      </c>
      <c r="IE27" s="43" cm="1">
        <f t="array" ref="IE27">SUMPRODUCT(--(MOD(COLUMN($GG27:$IB27),4)=MOD(COLUMN($GH27),4)),$GG27:$IB27)</f>
        <v>0</v>
      </c>
      <c r="IF27" s="44">
        <f t="shared" si="94"/>
        <v>0</v>
      </c>
      <c r="IG27" s="45" cm="1">
        <f t="array" ref="IG27">SUMPRODUCT(--(MOD(COLUMN($GG27:$IB27),4)=MOD(COLUMN($GI27),4)),$GG27:$IB27)</f>
        <v>0</v>
      </c>
      <c r="IH27" s="46">
        <f t="shared" si="95"/>
        <v>0</v>
      </c>
      <c r="II27" s="36"/>
      <c r="IJ27" s="37"/>
      <c r="IK27" s="38"/>
      <c r="IL27" s="37"/>
      <c r="IM27" s="36"/>
      <c r="IN27" s="37"/>
      <c r="IO27" s="38"/>
      <c r="IP27" s="37"/>
      <c r="IQ27" s="36"/>
      <c r="IR27" s="37"/>
      <c r="IS27" s="38"/>
      <c r="IT27" s="37"/>
      <c r="IU27" s="36"/>
      <c r="IV27" s="37"/>
      <c r="IW27" s="38"/>
      <c r="IX27" s="37"/>
      <c r="IY27" s="36"/>
      <c r="IZ27" s="37"/>
      <c r="JA27" s="38"/>
      <c r="JB27" s="37"/>
      <c r="JC27" s="36"/>
      <c r="JD27" s="37"/>
      <c r="JE27" s="38"/>
      <c r="JF27" s="37"/>
      <c r="JG27" s="36"/>
      <c r="JH27" s="37"/>
      <c r="JI27" s="38"/>
      <c r="JJ27" s="37"/>
      <c r="JK27" s="36"/>
      <c r="JL27" s="37"/>
      <c r="JM27" s="38"/>
      <c r="JN27" s="37"/>
      <c r="JO27" s="36"/>
      <c r="JP27" s="37"/>
      <c r="JQ27" s="38"/>
      <c r="JR27" s="37"/>
      <c r="JS27" s="36"/>
      <c r="JT27" s="37"/>
      <c r="JU27" s="38"/>
      <c r="JV27" s="37"/>
      <c r="JW27" s="36"/>
      <c r="JX27" s="37"/>
      <c r="JY27" s="38"/>
      <c r="JZ27" s="37"/>
      <c r="KA27" s="36"/>
      <c r="KB27" s="37"/>
      <c r="KC27" s="38"/>
      <c r="KD27" s="37"/>
      <c r="KE27" s="41" cm="1">
        <f t="array" ref="KE27">SUMPRODUCT(--(MOD(COLUMN($II27:$KD27),4)=MOD(COLUMN($II27),4)),$II27:$KD27)</f>
        <v>0</v>
      </c>
      <c r="KF27" s="42">
        <f t="shared" si="96"/>
        <v>0</v>
      </c>
      <c r="KG27" s="43" cm="1">
        <f t="array" ref="KG27">SUMPRODUCT(--(MOD(COLUMN($II27:$KD27),4)=MOD(COLUMN($IJ27),4)),$II27:$KD27)</f>
        <v>0</v>
      </c>
      <c r="KH27" s="44">
        <f t="shared" si="97"/>
        <v>0</v>
      </c>
      <c r="KI27" s="45" cm="1">
        <f t="array" ref="KI27">SUMPRODUCT(--(MOD(COLUMN($II27:$KD27),4)=MOD(COLUMN($IK27),4)),$II27:$KD27)</f>
        <v>0</v>
      </c>
      <c r="KJ27" s="50">
        <f t="shared" si="98"/>
        <v>0</v>
      </c>
      <c r="KK27" s="12"/>
      <c r="KL27" s="12"/>
      <c r="KM27" s="12"/>
      <c r="KN27" s="51">
        <v>1</v>
      </c>
      <c r="KO27" s="287"/>
    </row>
    <row r="28" spans="1:301" ht="28.8" outlineLevel="1">
      <c r="A28" s="275"/>
      <c r="B28" s="278"/>
      <c r="C28" s="280"/>
      <c r="D28" s="282"/>
      <c r="E28" s="15">
        <v>23</v>
      </c>
      <c r="F28" s="61">
        <v>1</v>
      </c>
      <c r="G28" s="62">
        <v>4491731500</v>
      </c>
      <c r="H28" s="63" t="s">
        <v>73</v>
      </c>
      <c r="I28" s="64"/>
      <c r="J28" s="65">
        <f>1204.8/1.2</f>
        <v>1004</v>
      </c>
      <c r="K28" s="65"/>
      <c r="L28" s="65"/>
      <c r="M28" s="36"/>
      <c r="N28" s="37"/>
      <c r="O28" s="38"/>
      <c r="P28" s="37"/>
      <c r="Q28" s="36"/>
      <c r="R28" s="37"/>
      <c r="S28" s="38"/>
      <c r="T28" s="37"/>
      <c r="U28" s="36"/>
      <c r="V28" s="37"/>
      <c r="W28" s="38"/>
      <c r="X28" s="37"/>
      <c r="Y28" s="36"/>
      <c r="Z28" s="37"/>
      <c r="AA28" s="38"/>
      <c r="AB28" s="37"/>
      <c r="AC28" s="36"/>
      <c r="AD28" s="37"/>
      <c r="AE28" s="38"/>
      <c r="AF28" s="37"/>
      <c r="AG28" s="36"/>
      <c r="AH28" s="39"/>
      <c r="AI28" s="52"/>
      <c r="AJ28" s="59"/>
      <c r="AK28" s="36"/>
      <c r="AL28" s="37"/>
      <c r="AM28" s="52"/>
      <c r="AN28" s="59"/>
      <c r="AO28" s="36"/>
      <c r="AP28" s="37"/>
      <c r="AQ28" s="38"/>
      <c r="AR28" s="59"/>
      <c r="AS28" s="36"/>
      <c r="AT28" s="37"/>
      <c r="AU28" s="38"/>
      <c r="AV28" s="59"/>
      <c r="AW28" s="36"/>
      <c r="AX28" s="37"/>
      <c r="AY28" s="38"/>
      <c r="AZ28" s="59"/>
      <c r="BA28" s="36"/>
      <c r="BB28" s="37"/>
      <c r="BC28" s="52"/>
      <c r="BD28" s="59"/>
      <c r="BE28" s="36"/>
      <c r="BF28" s="37">
        <f t="shared" si="81"/>
        <v>0</v>
      </c>
      <c r="BG28" s="38"/>
      <c r="BH28" s="59"/>
      <c r="BI28" s="41"/>
      <c r="BJ28" s="42"/>
      <c r="BK28" s="43"/>
      <c r="BL28" s="44"/>
      <c r="BM28" s="45"/>
      <c r="BN28" s="46"/>
      <c r="BO28" s="36"/>
      <c r="BP28" s="47"/>
      <c r="BQ28" s="37"/>
      <c r="BR28" s="52"/>
      <c r="BS28" s="37"/>
      <c r="BT28" s="36"/>
      <c r="BU28" s="47"/>
      <c r="BV28" s="37"/>
      <c r="BW28" s="38"/>
      <c r="BX28" s="37"/>
      <c r="BY28" s="36"/>
      <c r="BZ28" s="47"/>
      <c r="CA28" s="37"/>
      <c r="CB28" s="38"/>
      <c r="CC28" s="37"/>
      <c r="CD28" s="36"/>
      <c r="CE28" s="47"/>
      <c r="CF28" s="37"/>
      <c r="CG28" s="38"/>
      <c r="CH28" s="37"/>
      <c r="CI28" s="36"/>
      <c r="CJ28" s="47"/>
      <c r="CK28" s="37"/>
      <c r="CL28" s="38"/>
      <c r="CM28" s="37"/>
      <c r="CN28" s="36"/>
      <c r="CO28" s="47"/>
      <c r="CP28" s="37"/>
      <c r="CQ28" s="38"/>
      <c r="CR28" s="37"/>
      <c r="CS28" s="36"/>
      <c r="CT28" s="47"/>
      <c r="CU28" s="37"/>
      <c r="CV28" s="38"/>
      <c r="CW28" s="37"/>
      <c r="CX28" s="36"/>
      <c r="CY28" s="47"/>
      <c r="CZ28" s="39"/>
      <c r="DA28" s="38"/>
      <c r="DB28" s="37"/>
      <c r="DC28" s="36"/>
      <c r="DD28" s="47"/>
      <c r="DE28" s="39"/>
      <c r="DF28" s="38"/>
      <c r="DG28" s="37"/>
      <c r="DH28" s="36"/>
      <c r="DI28" s="47"/>
      <c r="DJ28" s="37"/>
      <c r="DK28" s="52">
        <v>0</v>
      </c>
      <c r="DL28" s="37"/>
      <c r="DM28" s="36"/>
      <c r="DN28" s="47"/>
      <c r="DO28" s="37">
        <f t="shared" si="82"/>
        <v>0</v>
      </c>
      <c r="DP28" s="38">
        <v>0</v>
      </c>
      <c r="DQ28" s="246"/>
      <c r="DR28" s="36"/>
      <c r="DS28" s="47"/>
      <c r="DT28" s="37"/>
      <c r="DU28" s="38">
        <v>0</v>
      </c>
      <c r="DV28" s="37"/>
      <c r="DW28" s="41" cm="1">
        <f t="array" ref="DW28">SUMPRODUCT(--(MOD(COLUMN($BO28:$DV28),5)=MOD(COLUMN($BO28),5)),$BO28:$DV28)</f>
        <v>0</v>
      </c>
      <c r="DX28" s="42">
        <f t="shared" si="83"/>
        <v>0</v>
      </c>
      <c r="DY28" s="48" cm="1">
        <f t="array" ref="DY28">SUMPRODUCT(--(MOD(COLUMN($BO28:$DV28),5)=MOD(COLUMN($BP28),5)),$BO28:$DV28)</f>
        <v>0</v>
      </c>
      <c r="DZ28" s="49">
        <f t="shared" si="84"/>
        <v>0</v>
      </c>
      <c r="EA28" s="43" cm="1">
        <f t="array" ref="EA28">SUMPRODUCT(--(MOD(COLUMN($BO28:$DV28),5)=MOD(COLUMN($BQ28),5)),$BO28:$DV28)</f>
        <v>0</v>
      </c>
      <c r="EB28" s="44">
        <f t="shared" si="85"/>
        <v>0</v>
      </c>
      <c r="EC28" s="45" cm="1">
        <f t="array" ref="EC28">SUMPRODUCT(--(MOD(COLUMN($BO28:$DV28),5)=MOD(COLUMN($BR28),5)),$BO28:$DV28)</f>
        <v>0</v>
      </c>
      <c r="ED28" s="46">
        <f t="shared" si="86"/>
        <v>0</v>
      </c>
      <c r="EE28" s="36">
        <v>50</v>
      </c>
      <c r="EF28" s="37">
        <v>0</v>
      </c>
      <c r="EG28" s="38">
        <v>0</v>
      </c>
      <c r="EH28" s="37"/>
      <c r="EI28" s="36"/>
      <c r="EJ28" s="37"/>
      <c r="EK28" s="38"/>
      <c r="EL28" s="37"/>
      <c r="EM28" s="36"/>
      <c r="EN28" s="39"/>
      <c r="EO28" s="38"/>
      <c r="EP28" s="37"/>
      <c r="EQ28" s="36"/>
      <c r="ER28" s="37"/>
      <c r="ES28" s="38"/>
      <c r="ET28" s="37"/>
      <c r="EU28" s="36"/>
      <c r="EV28" s="39">
        <v>0</v>
      </c>
      <c r="EW28" s="38"/>
      <c r="EX28" s="37"/>
      <c r="EY28" s="36"/>
      <c r="EZ28" s="37"/>
      <c r="FA28" s="38"/>
      <c r="FB28" s="37"/>
      <c r="FC28" s="36"/>
      <c r="FD28" s="37"/>
      <c r="FE28" s="38"/>
      <c r="FF28" s="37"/>
      <c r="FG28" s="36"/>
      <c r="FH28" s="37"/>
      <c r="FI28" s="38"/>
      <c r="FJ28" s="37"/>
      <c r="FK28" s="36"/>
      <c r="FL28" s="37"/>
      <c r="FM28" s="38"/>
      <c r="FN28" s="37"/>
      <c r="FO28" s="36"/>
      <c r="FP28" s="37"/>
      <c r="FQ28" s="38"/>
      <c r="FR28" s="37"/>
      <c r="FS28" s="36"/>
      <c r="FT28" s="37"/>
      <c r="FU28" s="38"/>
      <c r="FV28" s="37"/>
      <c r="FW28" s="36"/>
      <c r="FX28" s="37"/>
      <c r="FY28" s="38"/>
      <c r="FZ28" s="37"/>
      <c r="GA28" s="41">
        <f t="shared" si="87"/>
        <v>50</v>
      </c>
      <c r="GB28" s="42">
        <f t="shared" si="88"/>
        <v>50200</v>
      </c>
      <c r="GC28" s="43">
        <f t="shared" si="89"/>
        <v>0</v>
      </c>
      <c r="GD28" s="44">
        <f t="shared" si="90"/>
        <v>0</v>
      </c>
      <c r="GE28" s="45">
        <f t="shared" si="91"/>
        <v>0</v>
      </c>
      <c r="GF28" s="46">
        <f t="shared" si="92"/>
        <v>0</v>
      </c>
      <c r="GG28" s="36"/>
      <c r="GH28" s="37"/>
      <c r="GI28" s="38"/>
      <c r="GJ28" s="37"/>
      <c r="GK28" s="36"/>
      <c r="GL28" s="37"/>
      <c r="GM28" s="38"/>
      <c r="GN28" s="37"/>
      <c r="GO28" s="36"/>
      <c r="GP28" s="37"/>
      <c r="GQ28" s="38"/>
      <c r="GR28" s="37"/>
      <c r="GS28" s="36"/>
      <c r="GT28" s="37"/>
      <c r="GU28" s="38"/>
      <c r="GV28" s="37"/>
      <c r="GW28" s="36"/>
      <c r="GX28" s="37"/>
      <c r="GY28" s="38"/>
      <c r="GZ28" s="37"/>
      <c r="HA28" s="36"/>
      <c r="HB28" s="37"/>
      <c r="HC28" s="38"/>
      <c r="HD28" s="37"/>
      <c r="HE28" s="36"/>
      <c r="HF28" s="37"/>
      <c r="HG28" s="38"/>
      <c r="HH28" s="37"/>
      <c r="HI28" s="36"/>
      <c r="HJ28" s="37"/>
      <c r="HK28" s="38"/>
      <c r="HL28" s="37"/>
      <c r="HM28" s="36"/>
      <c r="HN28" s="37"/>
      <c r="HO28" s="38"/>
      <c r="HP28" s="37"/>
      <c r="HQ28" s="36"/>
      <c r="HR28" s="37"/>
      <c r="HS28" s="38"/>
      <c r="HT28" s="37"/>
      <c r="HU28" s="36"/>
      <c r="HV28" s="37"/>
      <c r="HW28" s="38"/>
      <c r="HX28" s="37"/>
      <c r="HY28" s="36"/>
      <c r="HZ28" s="37"/>
      <c r="IA28" s="38"/>
      <c r="IB28" s="37"/>
      <c r="IC28" s="41" cm="1">
        <f t="array" ref="IC28">SUMPRODUCT(--(MOD(COLUMN($GG28:$IB28),4)=MOD(COLUMN($GG28),4)),$GG28:$IB28)</f>
        <v>0</v>
      </c>
      <c r="ID28" s="42">
        <f t="shared" si="93"/>
        <v>0</v>
      </c>
      <c r="IE28" s="43" cm="1">
        <f t="array" ref="IE28">SUMPRODUCT(--(MOD(COLUMN($GG28:$IB28),4)=MOD(COLUMN($GH28),4)),$GG28:$IB28)</f>
        <v>0</v>
      </c>
      <c r="IF28" s="44">
        <f t="shared" si="94"/>
        <v>0</v>
      </c>
      <c r="IG28" s="45" cm="1">
        <f t="array" ref="IG28">SUMPRODUCT(--(MOD(COLUMN($GG28:$IB28),4)=MOD(COLUMN($GI28),4)),$GG28:$IB28)</f>
        <v>0</v>
      </c>
      <c r="IH28" s="46">
        <f t="shared" si="95"/>
        <v>0</v>
      </c>
      <c r="II28" s="36"/>
      <c r="IJ28" s="37"/>
      <c r="IK28" s="38"/>
      <c r="IL28" s="37"/>
      <c r="IM28" s="36"/>
      <c r="IN28" s="37"/>
      <c r="IO28" s="38"/>
      <c r="IP28" s="37"/>
      <c r="IQ28" s="36"/>
      <c r="IR28" s="37"/>
      <c r="IS28" s="38"/>
      <c r="IT28" s="37"/>
      <c r="IU28" s="36"/>
      <c r="IV28" s="37"/>
      <c r="IW28" s="38"/>
      <c r="IX28" s="37"/>
      <c r="IY28" s="36"/>
      <c r="IZ28" s="37"/>
      <c r="JA28" s="38"/>
      <c r="JB28" s="37"/>
      <c r="JC28" s="36"/>
      <c r="JD28" s="37"/>
      <c r="JE28" s="38"/>
      <c r="JF28" s="37"/>
      <c r="JG28" s="36"/>
      <c r="JH28" s="37"/>
      <c r="JI28" s="38"/>
      <c r="JJ28" s="37"/>
      <c r="JK28" s="36"/>
      <c r="JL28" s="37"/>
      <c r="JM28" s="38"/>
      <c r="JN28" s="37"/>
      <c r="JO28" s="36"/>
      <c r="JP28" s="37"/>
      <c r="JQ28" s="38"/>
      <c r="JR28" s="37"/>
      <c r="JS28" s="36"/>
      <c r="JT28" s="37"/>
      <c r="JU28" s="38"/>
      <c r="JV28" s="37"/>
      <c r="JW28" s="36"/>
      <c r="JX28" s="37"/>
      <c r="JY28" s="38"/>
      <c r="JZ28" s="37"/>
      <c r="KA28" s="36"/>
      <c r="KB28" s="37"/>
      <c r="KC28" s="38"/>
      <c r="KD28" s="37"/>
      <c r="KE28" s="41" cm="1">
        <f t="array" ref="KE28">SUMPRODUCT(--(MOD(COLUMN($II28:$KD28),4)=MOD(COLUMN($II28),4)),$II28:$KD28)</f>
        <v>0</v>
      </c>
      <c r="KF28" s="42">
        <f t="shared" si="96"/>
        <v>0</v>
      </c>
      <c r="KG28" s="43" cm="1">
        <f t="array" ref="KG28">SUMPRODUCT(--(MOD(COLUMN($II28:$KD28),4)=MOD(COLUMN($IJ28),4)),$II28:$KD28)</f>
        <v>0</v>
      </c>
      <c r="KH28" s="44">
        <f t="shared" si="97"/>
        <v>0</v>
      </c>
      <c r="KI28" s="45" cm="1">
        <f t="array" ref="KI28">SUMPRODUCT(--(MOD(COLUMN($II28:$KD28),4)=MOD(COLUMN($IK28),4)),$II28:$KD28)</f>
        <v>0</v>
      </c>
      <c r="KJ28" s="50">
        <f t="shared" si="98"/>
        <v>0</v>
      </c>
      <c r="KK28" s="12"/>
      <c r="KL28" s="12"/>
      <c r="KM28" s="12"/>
      <c r="KN28" s="51">
        <v>1</v>
      </c>
      <c r="KO28" s="287"/>
    </row>
    <row r="29" spans="1:301" outlineLevel="1">
      <c r="A29" s="275"/>
      <c r="B29" s="278"/>
      <c r="C29" s="280"/>
      <c r="D29" s="282"/>
      <c r="E29" s="15">
        <v>24</v>
      </c>
      <c r="F29" s="61">
        <v>2</v>
      </c>
      <c r="G29" s="62">
        <v>4802070010</v>
      </c>
      <c r="H29" s="63" t="s">
        <v>74</v>
      </c>
      <c r="I29" s="64"/>
      <c r="J29" s="65">
        <f>4618.8/1.2</f>
        <v>3849.0000000000005</v>
      </c>
      <c r="K29" s="65"/>
      <c r="L29" s="65"/>
      <c r="M29" s="36"/>
      <c r="N29" s="37"/>
      <c r="O29" s="38"/>
      <c r="P29" s="37"/>
      <c r="Q29" s="36"/>
      <c r="R29" s="37"/>
      <c r="S29" s="38"/>
      <c r="T29" s="37"/>
      <c r="U29" s="36"/>
      <c r="V29" s="37"/>
      <c r="W29" s="38"/>
      <c r="X29" s="37"/>
      <c r="Y29" s="36"/>
      <c r="Z29" s="37"/>
      <c r="AA29" s="38"/>
      <c r="AB29" s="37"/>
      <c r="AC29" s="36"/>
      <c r="AD29" s="37"/>
      <c r="AE29" s="38"/>
      <c r="AF29" s="37"/>
      <c r="AG29" s="36"/>
      <c r="AH29" s="39"/>
      <c r="AI29" s="52"/>
      <c r="AJ29" s="59"/>
      <c r="AK29" s="36"/>
      <c r="AL29" s="37"/>
      <c r="AM29" s="52"/>
      <c r="AN29" s="59"/>
      <c r="AO29" s="36"/>
      <c r="AP29" s="37"/>
      <c r="AQ29" s="38"/>
      <c r="AR29" s="59"/>
      <c r="AS29" s="36"/>
      <c r="AT29" s="37"/>
      <c r="AU29" s="38"/>
      <c r="AV29" s="59"/>
      <c r="AW29" s="36"/>
      <c r="AX29" s="37"/>
      <c r="AY29" s="38"/>
      <c r="AZ29" s="59"/>
      <c r="BA29" s="36"/>
      <c r="BB29" s="37"/>
      <c r="BC29" s="52"/>
      <c r="BD29" s="59"/>
      <c r="BE29" s="36"/>
      <c r="BF29" s="37">
        <f t="shared" si="81"/>
        <v>0</v>
      </c>
      <c r="BG29" s="38"/>
      <c r="BH29" s="59"/>
      <c r="BI29" s="41"/>
      <c r="BJ29" s="42"/>
      <c r="BK29" s="43"/>
      <c r="BL29" s="44"/>
      <c r="BM29" s="45"/>
      <c r="BN29" s="46"/>
      <c r="BO29" s="36"/>
      <c r="BP29" s="47"/>
      <c r="BQ29" s="37"/>
      <c r="BR29" s="52"/>
      <c r="BS29" s="37"/>
      <c r="BT29" s="36"/>
      <c r="BU29" s="47"/>
      <c r="BV29" s="37"/>
      <c r="BW29" s="38"/>
      <c r="BX29" s="37"/>
      <c r="BY29" s="36"/>
      <c r="BZ29" s="47"/>
      <c r="CA29" s="37"/>
      <c r="CB29" s="38"/>
      <c r="CC29" s="37"/>
      <c r="CD29" s="36"/>
      <c r="CE29" s="47"/>
      <c r="CF29" s="37"/>
      <c r="CG29" s="38"/>
      <c r="CH29" s="37"/>
      <c r="CI29" s="36"/>
      <c r="CJ29" s="47"/>
      <c r="CK29" s="37"/>
      <c r="CL29" s="38"/>
      <c r="CM29" s="37"/>
      <c r="CN29" s="36"/>
      <c r="CO29" s="47"/>
      <c r="CP29" s="37"/>
      <c r="CQ29" s="38"/>
      <c r="CR29" s="37"/>
      <c r="CS29" s="36"/>
      <c r="CT29" s="47"/>
      <c r="CU29" s="37"/>
      <c r="CV29" s="38"/>
      <c r="CW29" s="37"/>
      <c r="CX29" s="36"/>
      <c r="CY29" s="47"/>
      <c r="CZ29" s="39"/>
      <c r="DA29" s="38"/>
      <c r="DB29" s="37"/>
      <c r="DC29" s="36"/>
      <c r="DD29" s="47"/>
      <c r="DE29" s="39"/>
      <c r="DF29" s="38"/>
      <c r="DG29" s="37"/>
      <c r="DH29" s="36"/>
      <c r="DI29" s="47"/>
      <c r="DJ29" s="37"/>
      <c r="DK29" s="38">
        <v>0</v>
      </c>
      <c r="DL29" s="37"/>
      <c r="DM29" s="36"/>
      <c r="DN29" s="47"/>
      <c r="DO29" s="37">
        <f t="shared" si="82"/>
        <v>0</v>
      </c>
      <c r="DP29" s="38">
        <v>0</v>
      </c>
      <c r="DQ29" s="246"/>
      <c r="DR29" s="36"/>
      <c r="DS29" s="47"/>
      <c r="DT29" s="37"/>
      <c r="DU29" s="38">
        <v>0</v>
      </c>
      <c r="DV29" s="37"/>
      <c r="DW29" s="41" cm="1">
        <f t="array" ref="DW29">SUMPRODUCT(--(MOD(COLUMN($BO29:$DV29),5)=MOD(COLUMN($BO29),5)),$BO29:$DV29)</f>
        <v>0</v>
      </c>
      <c r="DX29" s="42">
        <f t="shared" si="83"/>
        <v>0</v>
      </c>
      <c r="DY29" s="48" cm="1">
        <f t="array" ref="DY29">SUMPRODUCT(--(MOD(COLUMN($BO29:$DV29),5)=MOD(COLUMN($BP29),5)),$BO29:$DV29)</f>
        <v>0</v>
      </c>
      <c r="DZ29" s="49">
        <f t="shared" si="84"/>
        <v>0</v>
      </c>
      <c r="EA29" s="43" cm="1">
        <f t="array" ref="EA29">SUMPRODUCT(--(MOD(COLUMN($BO29:$DV29),5)=MOD(COLUMN($BQ29),5)),$BO29:$DV29)</f>
        <v>0</v>
      </c>
      <c r="EB29" s="44">
        <f t="shared" si="85"/>
        <v>0</v>
      </c>
      <c r="EC29" s="45" cm="1">
        <f t="array" ref="EC29">SUMPRODUCT(--(MOD(COLUMN($BO29:$DV29),5)=MOD(COLUMN($BR29),5)),$BO29:$DV29)</f>
        <v>0</v>
      </c>
      <c r="ED29" s="46">
        <f t="shared" si="86"/>
        <v>0</v>
      </c>
      <c r="EE29" s="36">
        <v>50</v>
      </c>
      <c r="EF29" s="37">
        <v>0</v>
      </c>
      <c r="EG29" s="38">
        <v>0</v>
      </c>
      <c r="EH29" s="37"/>
      <c r="EI29" s="36"/>
      <c r="EJ29" s="37"/>
      <c r="EK29" s="38"/>
      <c r="EL29" s="37"/>
      <c r="EM29" s="36"/>
      <c r="EN29" s="39"/>
      <c r="EO29" s="38"/>
      <c r="EP29" s="37"/>
      <c r="EQ29" s="36"/>
      <c r="ER29" s="37"/>
      <c r="ES29" s="38"/>
      <c r="ET29" s="37"/>
      <c r="EU29" s="36"/>
      <c r="EV29" s="39">
        <v>0</v>
      </c>
      <c r="EW29" s="38"/>
      <c r="EX29" s="37"/>
      <c r="EY29" s="36"/>
      <c r="EZ29" s="37"/>
      <c r="FA29" s="38"/>
      <c r="FB29" s="37"/>
      <c r="FC29" s="36"/>
      <c r="FD29" s="37"/>
      <c r="FE29" s="38"/>
      <c r="FF29" s="37"/>
      <c r="FG29" s="36"/>
      <c r="FH29" s="37"/>
      <c r="FI29" s="38"/>
      <c r="FJ29" s="37"/>
      <c r="FK29" s="36"/>
      <c r="FL29" s="37"/>
      <c r="FM29" s="38"/>
      <c r="FN29" s="37"/>
      <c r="FO29" s="36"/>
      <c r="FP29" s="37"/>
      <c r="FQ29" s="38"/>
      <c r="FR29" s="37"/>
      <c r="FS29" s="36"/>
      <c r="FT29" s="37"/>
      <c r="FU29" s="38"/>
      <c r="FV29" s="37"/>
      <c r="FW29" s="36"/>
      <c r="FX29" s="37"/>
      <c r="FY29" s="38"/>
      <c r="FZ29" s="37"/>
      <c r="GA29" s="41">
        <f t="shared" si="87"/>
        <v>50</v>
      </c>
      <c r="GB29" s="42">
        <f t="shared" si="88"/>
        <v>192450.00000000003</v>
      </c>
      <c r="GC29" s="43">
        <f t="shared" si="89"/>
        <v>0</v>
      </c>
      <c r="GD29" s="44">
        <f t="shared" si="90"/>
        <v>0</v>
      </c>
      <c r="GE29" s="45">
        <f t="shared" si="91"/>
        <v>0</v>
      </c>
      <c r="GF29" s="46">
        <f t="shared" si="92"/>
        <v>0</v>
      </c>
      <c r="GG29" s="36"/>
      <c r="GH29" s="37"/>
      <c r="GI29" s="38"/>
      <c r="GJ29" s="37"/>
      <c r="GK29" s="36"/>
      <c r="GL29" s="37"/>
      <c r="GM29" s="38"/>
      <c r="GN29" s="37"/>
      <c r="GO29" s="36"/>
      <c r="GP29" s="37"/>
      <c r="GQ29" s="38"/>
      <c r="GR29" s="37"/>
      <c r="GS29" s="36"/>
      <c r="GT29" s="37"/>
      <c r="GU29" s="38"/>
      <c r="GV29" s="37"/>
      <c r="GW29" s="36"/>
      <c r="GX29" s="37"/>
      <c r="GY29" s="38"/>
      <c r="GZ29" s="37"/>
      <c r="HA29" s="36"/>
      <c r="HB29" s="37"/>
      <c r="HC29" s="38"/>
      <c r="HD29" s="37"/>
      <c r="HE29" s="36"/>
      <c r="HF29" s="37"/>
      <c r="HG29" s="38"/>
      <c r="HH29" s="37"/>
      <c r="HI29" s="36"/>
      <c r="HJ29" s="37"/>
      <c r="HK29" s="38"/>
      <c r="HL29" s="37"/>
      <c r="HM29" s="36"/>
      <c r="HN29" s="37"/>
      <c r="HO29" s="38"/>
      <c r="HP29" s="37"/>
      <c r="HQ29" s="36"/>
      <c r="HR29" s="37"/>
      <c r="HS29" s="38"/>
      <c r="HT29" s="37"/>
      <c r="HU29" s="36"/>
      <c r="HV29" s="37"/>
      <c r="HW29" s="38"/>
      <c r="HX29" s="37"/>
      <c r="HY29" s="36"/>
      <c r="HZ29" s="37"/>
      <c r="IA29" s="38"/>
      <c r="IB29" s="37"/>
      <c r="IC29" s="41" cm="1">
        <f t="array" ref="IC29">SUMPRODUCT(--(MOD(COLUMN($GG29:$IB29),4)=MOD(COLUMN($GG29),4)),$GG29:$IB29)</f>
        <v>0</v>
      </c>
      <c r="ID29" s="42">
        <f t="shared" si="93"/>
        <v>0</v>
      </c>
      <c r="IE29" s="43" cm="1">
        <f t="array" ref="IE29">SUMPRODUCT(--(MOD(COLUMN($GG29:$IB29),4)=MOD(COLUMN($GH29),4)),$GG29:$IB29)</f>
        <v>0</v>
      </c>
      <c r="IF29" s="44">
        <f t="shared" si="94"/>
        <v>0</v>
      </c>
      <c r="IG29" s="45" cm="1">
        <f t="array" ref="IG29">SUMPRODUCT(--(MOD(COLUMN($GG29:$IB29),4)=MOD(COLUMN($GI29),4)),$GG29:$IB29)</f>
        <v>0</v>
      </c>
      <c r="IH29" s="46">
        <f t="shared" si="95"/>
        <v>0</v>
      </c>
      <c r="II29" s="36"/>
      <c r="IJ29" s="37"/>
      <c r="IK29" s="38"/>
      <c r="IL29" s="37"/>
      <c r="IM29" s="36"/>
      <c r="IN29" s="37"/>
      <c r="IO29" s="38"/>
      <c r="IP29" s="37"/>
      <c r="IQ29" s="36"/>
      <c r="IR29" s="37"/>
      <c r="IS29" s="38"/>
      <c r="IT29" s="37"/>
      <c r="IU29" s="36"/>
      <c r="IV29" s="37"/>
      <c r="IW29" s="38"/>
      <c r="IX29" s="37"/>
      <c r="IY29" s="36"/>
      <c r="IZ29" s="37"/>
      <c r="JA29" s="38"/>
      <c r="JB29" s="37"/>
      <c r="JC29" s="36"/>
      <c r="JD29" s="37"/>
      <c r="JE29" s="38"/>
      <c r="JF29" s="37"/>
      <c r="JG29" s="36"/>
      <c r="JH29" s="37"/>
      <c r="JI29" s="38"/>
      <c r="JJ29" s="37"/>
      <c r="JK29" s="36"/>
      <c r="JL29" s="37"/>
      <c r="JM29" s="38"/>
      <c r="JN29" s="37"/>
      <c r="JO29" s="36"/>
      <c r="JP29" s="37"/>
      <c r="JQ29" s="38"/>
      <c r="JR29" s="37"/>
      <c r="JS29" s="36"/>
      <c r="JT29" s="37"/>
      <c r="JU29" s="38"/>
      <c r="JV29" s="37"/>
      <c r="JW29" s="36"/>
      <c r="JX29" s="37"/>
      <c r="JY29" s="38"/>
      <c r="JZ29" s="37"/>
      <c r="KA29" s="36"/>
      <c r="KB29" s="37"/>
      <c r="KC29" s="38"/>
      <c r="KD29" s="37"/>
      <c r="KE29" s="41" cm="1">
        <f t="array" ref="KE29">SUMPRODUCT(--(MOD(COLUMN($II29:$KD29),4)=MOD(COLUMN($II29),4)),$II29:$KD29)</f>
        <v>0</v>
      </c>
      <c r="KF29" s="42">
        <f t="shared" si="96"/>
        <v>0</v>
      </c>
      <c r="KG29" s="43" cm="1">
        <f t="array" ref="KG29">SUMPRODUCT(--(MOD(COLUMN($II29:$KD29),4)=MOD(COLUMN($IJ29),4)),$II29:$KD29)</f>
        <v>0</v>
      </c>
      <c r="KH29" s="44">
        <f t="shared" si="97"/>
        <v>0</v>
      </c>
      <c r="KI29" s="45" cm="1">
        <f t="array" ref="KI29">SUMPRODUCT(--(MOD(COLUMN($II29:$KD29),4)=MOD(COLUMN($IK29),4)),$II29:$KD29)</f>
        <v>0</v>
      </c>
      <c r="KJ29" s="50">
        <f t="shared" si="98"/>
        <v>0</v>
      </c>
      <c r="KK29" s="12"/>
      <c r="KL29" s="12"/>
      <c r="KM29" s="12"/>
      <c r="KN29" s="51">
        <v>1</v>
      </c>
      <c r="KO29" s="287"/>
    </row>
    <row r="30" spans="1:301" ht="28.8" outlineLevel="1">
      <c r="A30" s="275"/>
      <c r="B30" s="278"/>
      <c r="C30" s="280"/>
      <c r="D30" s="282"/>
      <c r="E30" s="15">
        <v>25</v>
      </c>
      <c r="F30" s="61">
        <v>2</v>
      </c>
      <c r="G30" s="62">
        <v>4494290800</v>
      </c>
      <c r="H30" s="63" t="s">
        <v>75</v>
      </c>
      <c r="I30" s="64"/>
      <c r="J30" s="65">
        <f>1568.4/1.2</f>
        <v>1307.0000000000002</v>
      </c>
      <c r="K30" s="65"/>
      <c r="L30" s="65"/>
      <c r="M30" s="36"/>
      <c r="N30" s="37"/>
      <c r="O30" s="38"/>
      <c r="P30" s="37"/>
      <c r="Q30" s="36"/>
      <c r="R30" s="37"/>
      <c r="S30" s="38"/>
      <c r="T30" s="37"/>
      <c r="U30" s="36"/>
      <c r="V30" s="37"/>
      <c r="W30" s="38"/>
      <c r="X30" s="37"/>
      <c r="Y30" s="36"/>
      <c r="Z30" s="37"/>
      <c r="AA30" s="38"/>
      <c r="AB30" s="37"/>
      <c r="AC30" s="36"/>
      <c r="AD30" s="37"/>
      <c r="AE30" s="38"/>
      <c r="AF30" s="37"/>
      <c r="AG30" s="36"/>
      <c r="AH30" s="39"/>
      <c r="AI30" s="52"/>
      <c r="AJ30" s="59"/>
      <c r="AK30" s="36"/>
      <c r="AL30" s="37"/>
      <c r="AM30" s="52"/>
      <c r="AN30" s="59"/>
      <c r="AO30" s="36"/>
      <c r="AP30" s="37"/>
      <c r="AQ30" s="38"/>
      <c r="AR30" s="59"/>
      <c r="AS30" s="36"/>
      <c r="AT30" s="37"/>
      <c r="AU30" s="38"/>
      <c r="AV30" s="59"/>
      <c r="AW30" s="36"/>
      <c r="AX30" s="37"/>
      <c r="AY30" s="38"/>
      <c r="AZ30" s="59"/>
      <c r="BA30" s="36"/>
      <c r="BB30" s="37"/>
      <c r="BC30" s="52"/>
      <c r="BD30" s="59"/>
      <c r="BE30" s="36"/>
      <c r="BF30" s="37">
        <f t="shared" si="81"/>
        <v>0</v>
      </c>
      <c r="BG30" s="38"/>
      <c r="BH30" s="59"/>
      <c r="BI30" s="41"/>
      <c r="BJ30" s="42"/>
      <c r="BK30" s="43"/>
      <c r="BL30" s="44"/>
      <c r="BM30" s="45"/>
      <c r="BN30" s="46"/>
      <c r="BO30" s="36"/>
      <c r="BP30" s="47"/>
      <c r="BQ30" s="37"/>
      <c r="BR30" s="52"/>
      <c r="BS30" s="37"/>
      <c r="BT30" s="36"/>
      <c r="BU30" s="47"/>
      <c r="BV30" s="37"/>
      <c r="BW30" s="38"/>
      <c r="BX30" s="37"/>
      <c r="BY30" s="36"/>
      <c r="BZ30" s="47"/>
      <c r="CA30" s="37"/>
      <c r="CB30" s="38"/>
      <c r="CC30" s="37"/>
      <c r="CD30" s="36"/>
      <c r="CE30" s="47"/>
      <c r="CF30" s="37"/>
      <c r="CG30" s="38"/>
      <c r="CH30" s="37"/>
      <c r="CI30" s="36"/>
      <c r="CJ30" s="47"/>
      <c r="CK30" s="37"/>
      <c r="CL30" s="38"/>
      <c r="CM30" s="37"/>
      <c r="CN30" s="36"/>
      <c r="CO30" s="47"/>
      <c r="CP30" s="37"/>
      <c r="CQ30" s="38"/>
      <c r="CR30" s="37"/>
      <c r="CS30" s="36"/>
      <c r="CT30" s="47"/>
      <c r="CU30" s="37"/>
      <c r="CV30" s="38"/>
      <c r="CW30" s="37"/>
      <c r="CX30" s="36"/>
      <c r="CY30" s="47"/>
      <c r="CZ30" s="39"/>
      <c r="DA30" s="38"/>
      <c r="DB30" s="37"/>
      <c r="DC30" s="36"/>
      <c r="DD30" s="47"/>
      <c r="DE30" s="39"/>
      <c r="DF30" s="38"/>
      <c r="DG30" s="37"/>
      <c r="DH30" s="36"/>
      <c r="DI30" s="47"/>
      <c r="DJ30" s="37"/>
      <c r="DK30" s="52">
        <v>0</v>
      </c>
      <c r="DL30" s="37"/>
      <c r="DM30" s="36"/>
      <c r="DN30" s="47"/>
      <c r="DO30" s="37">
        <f t="shared" si="82"/>
        <v>0</v>
      </c>
      <c r="DP30" s="38">
        <v>0</v>
      </c>
      <c r="DQ30" s="246"/>
      <c r="DR30" s="36"/>
      <c r="DS30" s="47"/>
      <c r="DT30" s="37"/>
      <c r="DU30" s="38">
        <v>0</v>
      </c>
      <c r="DV30" s="37"/>
      <c r="DW30" s="41" cm="1">
        <f t="array" ref="DW30">SUMPRODUCT(--(MOD(COLUMN($BO30:$DV30),5)=MOD(COLUMN($BO30),5)),$BO30:$DV30)</f>
        <v>0</v>
      </c>
      <c r="DX30" s="42">
        <f t="shared" si="83"/>
        <v>0</v>
      </c>
      <c r="DY30" s="48" cm="1">
        <f t="array" ref="DY30">SUMPRODUCT(--(MOD(COLUMN($BO30:$DV30),5)=MOD(COLUMN($BP30),5)),$BO30:$DV30)</f>
        <v>0</v>
      </c>
      <c r="DZ30" s="49">
        <f t="shared" si="84"/>
        <v>0</v>
      </c>
      <c r="EA30" s="43" cm="1">
        <f t="array" ref="EA30">SUMPRODUCT(--(MOD(COLUMN($BO30:$DV30),5)=MOD(COLUMN($BQ30),5)),$BO30:$DV30)</f>
        <v>0</v>
      </c>
      <c r="EB30" s="44">
        <f t="shared" si="85"/>
        <v>0</v>
      </c>
      <c r="EC30" s="45" cm="1">
        <f t="array" ref="EC30">SUMPRODUCT(--(MOD(COLUMN($BO30:$DV30),5)=MOD(COLUMN($BR30),5)),$BO30:$DV30)</f>
        <v>0</v>
      </c>
      <c r="ED30" s="46">
        <f t="shared" si="86"/>
        <v>0</v>
      </c>
      <c r="EE30" s="36">
        <v>50</v>
      </c>
      <c r="EF30" s="37">
        <v>0</v>
      </c>
      <c r="EG30" s="38">
        <v>0</v>
      </c>
      <c r="EH30" s="37"/>
      <c r="EI30" s="36"/>
      <c r="EJ30" s="37"/>
      <c r="EK30" s="38"/>
      <c r="EL30" s="37"/>
      <c r="EM30" s="36"/>
      <c r="EN30" s="39"/>
      <c r="EO30" s="38"/>
      <c r="EP30" s="37"/>
      <c r="EQ30" s="36"/>
      <c r="ER30" s="37"/>
      <c r="ES30" s="38"/>
      <c r="ET30" s="37"/>
      <c r="EU30" s="36"/>
      <c r="EV30" s="39">
        <v>0</v>
      </c>
      <c r="EW30" s="38"/>
      <c r="EX30" s="37"/>
      <c r="EY30" s="36"/>
      <c r="EZ30" s="37"/>
      <c r="FA30" s="38"/>
      <c r="FB30" s="37"/>
      <c r="FC30" s="36"/>
      <c r="FD30" s="37"/>
      <c r="FE30" s="38"/>
      <c r="FF30" s="37"/>
      <c r="FG30" s="36"/>
      <c r="FH30" s="37"/>
      <c r="FI30" s="38"/>
      <c r="FJ30" s="37"/>
      <c r="FK30" s="36"/>
      <c r="FL30" s="37"/>
      <c r="FM30" s="38"/>
      <c r="FN30" s="37"/>
      <c r="FO30" s="36"/>
      <c r="FP30" s="37"/>
      <c r="FQ30" s="38"/>
      <c r="FR30" s="37"/>
      <c r="FS30" s="36"/>
      <c r="FT30" s="37"/>
      <c r="FU30" s="38"/>
      <c r="FV30" s="37"/>
      <c r="FW30" s="36"/>
      <c r="FX30" s="37"/>
      <c r="FY30" s="38"/>
      <c r="FZ30" s="37"/>
      <c r="GA30" s="41">
        <f t="shared" si="87"/>
        <v>50</v>
      </c>
      <c r="GB30" s="42">
        <f t="shared" si="88"/>
        <v>65350.000000000015</v>
      </c>
      <c r="GC30" s="43">
        <f t="shared" si="89"/>
        <v>0</v>
      </c>
      <c r="GD30" s="44">
        <f t="shared" si="90"/>
        <v>0</v>
      </c>
      <c r="GE30" s="45">
        <f t="shared" si="91"/>
        <v>0</v>
      </c>
      <c r="GF30" s="46">
        <f t="shared" si="92"/>
        <v>0</v>
      </c>
      <c r="GG30" s="36"/>
      <c r="GH30" s="37"/>
      <c r="GI30" s="38"/>
      <c r="GJ30" s="37"/>
      <c r="GK30" s="36"/>
      <c r="GL30" s="37"/>
      <c r="GM30" s="38"/>
      <c r="GN30" s="37"/>
      <c r="GO30" s="36"/>
      <c r="GP30" s="37"/>
      <c r="GQ30" s="38"/>
      <c r="GR30" s="37"/>
      <c r="GS30" s="36"/>
      <c r="GT30" s="37"/>
      <c r="GU30" s="38"/>
      <c r="GV30" s="37"/>
      <c r="GW30" s="36"/>
      <c r="GX30" s="37"/>
      <c r="GY30" s="38"/>
      <c r="GZ30" s="37"/>
      <c r="HA30" s="36"/>
      <c r="HB30" s="37"/>
      <c r="HC30" s="38"/>
      <c r="HD30" s="37"/>
      <c r="HE30" s="36"/>
      <c r="HF30" s="37"/>
      <c r="HG30" s="38"/>
      <c r="HH30" s="37"/>
      <c r="HI30" s="36"/>
      <c r="HJ30" s="37"/>
      <c r="HK30" s="38"/>
      <c r="HL30" s="37"/>
      <c r="HM30" s="36"/>
      <c r="HN30" s="37"/>
      <c r="HO30" s="38"/>
      <c r="HP30" s="37"/>
      <c r="HQ30" s="36"/>
      <c r="HR30" s="37"/>
      <c r="HS30" s="38"/>
      <c r="HT30" s="37"/>
      <c r="HU30" s="36"/>
      <c r="HV30" s="37"/>
      <c r="HW30" s="38"/>
      <c r="HX30" s="37"/>
      <c r="HY30" s="36"/>
      <c r="HZ30" s="37"/>
      <c r="IA30" s="38"/>
      <c r="IB30" s="37"/>
      <c r="IC30" s="41" cm="1">
        <f t="array" ref="IC30">SUMPRODUCT(--(MOD(COLUMN($GG30:$IB30),4)=MOD(COLUMN($GG30),4)),$GG30:$IB30)</f>
        <v>0</v>
      </c>
      <c r="ID30" s="42">
        <f t="shared" si="93"/>
        <v>0</v>
      </c>
      <c r="IE30" s="43" cm="1">
        <f t="array" ref="IE30">SUMPRODUCT(--(MOD(COLUMN($GG30:$IB30),4)=MOD(COLUMN($GH30),4)),$GG30:$IB30)</f>
        <v>0</v>
      </c>
      <c r="IF30" s="44">
        <f t="shared" si="94"/>
        <v>0</v>
      </c>
      <c r="IG30" s="45" cm="1">
        <f t="array" ref="IG30">SUMPRODUCT(--(MOD(COLUMN($GG30:$IB30),4)=MOD(COLUMN($GI30),4)),$GG30:$IB30)</f>
        <v>0</v>
      </c>
      <c r="IH30" s="46">
        <f t="shared" si="95"/>
        <v>0</v>
      </c>
      <c r="II30" s="36"/>
      <c r="IJ30" s="37"/>
      <c r="IK30" s="38"/>
      <c r="IL30" s="37"/>
      <c r="IM30" s="36"/>
      <c r="IN30" s="37"/>
      <c r="IO30" s="38"/>
      <c r="IP30" s="37"/>
      <c r="IQ30" s="36"/>
      <c r="IR30" s="37"/>
      <c r="IS30" s="38"/>
      <c r="IT30" s="37"/>
      <c r="IU30" s="36"/>
      <c r="IV30" s="37"/>
      <c r="IW30" s="38"/>
      <c r="IX30" s="37"/>
      <c r="IY30" s="36"/>
      <c r="IZ30" s="37"/>
      <c r="JA30" s="38"/>
      <c r="JB30" s="37"/>
      <c r="JC30" s="36"/>
      <c r="JD30" s="37"/>
      <c r="JE30" s="38"/>
      <c r="JF30" s="37"/>
      <c r="JG30" s="36"/>
      <c r="JH30" s="37"/>
      <c r="JI30" s="38"/>
      <c r="JJ30" s="37"/>
      <c r="JK30" s="36"/>
      <c r="JL30" s="37"/>
      <c r="JM30" s="38"/>
      <c r="JN30" s="37"/>
      <c r="JO30" s="36"/>
      <c r="JP30" s="37"/>
      <c r="JQ30" s="38"/>
      <c r="JR30" s="37"/>
      <c r="JS30" s="36"/>
      <c r="JT30" s="37"/>
      <c r="JU30" s="38"/>
      <c r="JV30" s="37"/>
      <c r="JW30" s="36"/>
      <c r="JX30" s="37"/>
      <c r="JY30" s="38"/>
      <c r="JZ30" s="37"/>
      <c r="KA30" s="36"/>
      <c r="KB30" s="37"/>
      <c r="KC30" s="38"/>
      <c r="KD30" s="37"/>
      <c r="KE30" s="41" cm="1">
        <f t="array" ref="KE30">SUMPRODUCT(--(MOD(COLUMN($II30:$KD30),4)=MOD(COLUMN($II30),4)),$II30:$KD30)</f>
        <v>0</v>
      </c>
      <c r="KF30" s="42">
        <f t="shared" si="96"/>
        <v>0</v>
      </c>
      <c r="KG30" s="43" cm="1">
        <f t="array" ref="KG30">SUMPRODUCT(--(MOD(COLUMN($II30:$KD30),4)=MOD(COLUMN($IJ30),4)),$II30:$KD30)</f>
        <v>0</v>
      </c>
      <c r="KH30" s="44">
        <f t="shared" si="97"/>
        <v>0</v>
      </c>
      <c r="KI30" s="45" cm="1">
        <f t="array" ref="KI30">SUMPRODUCT(--(MOD(COLUMN($II30:$KD30),4)=MOD(COLUMN($IK30),4)),$II30:$KD30)</f>
        <v>0</v>
      </c>
      <c r="KJ30" s="50">
        <f t="shared" si="98"/>
        <v>0</v>
      </c>
      <c r="KK30" s="12"/>
      <c r="KL30" s="12"/>
      <c r="KM30" s="12"/>
      <c r="KN30" s="51">
        <v>1</v>
      </c>
      <c r="KO30" s="287"/>
    </row>
    <row r="31" spans="1:301" outlineLevel="1">
      <c r="A31" s="275"/>
      <c r="B31" s="278"/>
      <c r="C31" s="280"/>
      <c r="D31" s="282"/>
      <c r="E31" s="15">
        <v>26</v>
      </c>
      <c r="F31" s="61">
        <v>2</v>
      </c>
      <c r="G31" s="62">
        <v>4640061000</v>
      </c>
      <c r="H31" s="63" t="s">
        <v>76</v>
      </c>
      <c r="I31" s="64"/>
      <c r="J31" s="65">
        <f>973.1/1.2</f>
        <v>810.91666666666674</v>
      </c>
      <c r="K31" s="65"/>
      <c r="L31" s="65"/>
      <c r="M31" s="36"/>
      <c r="N31" s="37"/>
      <c r="O31" s="38"/>
      <c r="P31" s="37"/>
      <c r="Q31" s="36"/>
      <c r="R31" s="37"/>
      <c r="S31" s="38"/>
      <c r="T31" s="37"/>
      <c r="U31" s="36"/>
      <c r="V31" s="37"/>
      <c r="W31" s="38"/>
      <c r="X31" s="37"/>
      <c r="Y31" s="36"/>
      <c r="Z31" s="37"/>
      <c r="AA31" s="38"/>
      <c r="AB31" s="37"/>
      <c r="AC31" s="36"/>
      <c r="AD31" s="37"/>
      <c r="AE31" s="38"/>
      <c r="AF31" s="37"/>
      <c r="AG31" s="36"/>
      <c r="AH31" s="39"/>
      <c r="AI31" s="52"/>
      <c r="AJ31" s="59"/>
      <c r="AK31" s="36"/>
      <c r="AL31" s="37"/>
      <c r="AM31" s="52"/>
      <c r="AN31" s="59"/>
      <c r="AO31" s="36"/>
      <c r="AP31" s="37"/>
      <c r="AQ31" s="38"/>
      <c r="AR31" s="59"/>
      <c r="AS31" s="36"/>
      <c r="AT31" s="37"/>
      <c r="AU31" s="38"/>
      <c r="AV31" s="59"/>
      <c r="AW31" s="36"/>
      <c r="AX31" s="37"/>
      <c r="AY31" s="38"/>
      <c r="AZ31" s="59"/>
      <c r="BA31" s="36"/>
      <c r="BB31" s="37"/>
      <c r="BC31" s="52"/>
      <c r="BD31" s="59"/>
      <c r="BE31" s="36"/>
      <c r="BF31" s="37">
        <f t="shared" si="81"/>
        <v>0</v>
      </c>
      <c r="BG31" s="38"/>
      <c r="BH31" s="59"/>
      <c r="BI31" s="41"/>
      <c r="BJ31" s="42"/>
      <c r="BK31" s="43"/>
      <c r="BL31" s="44"/>
      <c r="BM31" s="45"/>
      <c r="BN31" s="46"/>
      <c r="BO31" s="36"/>
      <c r="BP31" s="47"/>
      <c r="BQ31" s="37"/>
      <c r="BR31" s="52"/>
      <c r="BS31" s="37"/>
      <c r="BT31" s="36"/>
      <c r="BU31" s="47"/>
      <c r="BV31" s="37"/>
      <c r="BW31" s="38"/>
      <c r="BX31" s="37"/>
      <c r="BY31" s="36"/>
      <c r="BZ31" s="47"/>
      <c r="CA31" s="37"/>
      <c r="CB31" s="38"/>
      <c r="CC31" s="37"/>
      <c r="CD31" s="36"/>
      <c r="CE31" s="47"/>
      <c r="CF31" s="37"/>
      <c r="CG31" s="38"/>
      <c r="CH31" s="37"/>
      <c r="CI31" s="36"/>
      <c r="CJ31" s="47"/>
      <c r="CK31" s="37"/>
      <c r="CL31" s="38"/>
      <c r="CM31" s="37"/>
      <c r="CN31" s="36"/>
      <c r="CO31" s="47"/>
      <c r="CP31" s="37"/>
      <c r="CQ31" s="38"/>
      <c r="CR31" s="37"/>
      <c r="CS31" s="36"/>
      <c r="CT31" s="47"/>
      <c r="CU31" s="37"/>
      <c r="CV31" s="38"/>
      <c r="CW31" s="37"/>
      <c r="CX31" s="36"/>
      <c r="CY31" s="47"/>
      <c r="CZ31" s="39"/>
      <c r="DA31" s="38"/>
      <c r="DB31" s="37"/>
      <c r="DC31" s="36"/>
      <c r="DD31" s="47"/>
      <c r="DE31" s="39"/>
      <c r="DF31" s="38"/>
      <c r="DG31" s="37"/>
      <c r="DH31" s="36"/>
      <c r="DI31" s="47"/>
      <c r="DJ31" s="37"/>
      <c r="DK31" s="38">
        <v>0</v>
      </c>
      <c r="DL31" s="37"/>
      <c r="DM31" s="36"/>
      <c r="DN31" s="47"/>
      <c r="DO31" s="37">
        <f t="shared" si="82"/>
        <v>0</v>
      </c>
      <c r="DP31" s="38">
        <v>0</v>
      </c>
      <c r="DQ31" s="246"/>
      <c r="DR31" s="36"/>
      <c r="DS31" s="47"/>
      <c r="DT31" s="37"/>
      <c r="DU31" s="38">
        <v>0</v>
      </c>
      <c r="DV31" s="37"/>
      <c r="DW31" s="41" cm="1">
        <f t="array" ref="DW31">SUMPRODUCT(--(MOD(COLUMN($BO31:$DV31),5)=MOD(COLUMN($BO31),5)),$BO31:$DV31)</f>
        <v>0</v>
      </c>
      <c r="DX31" s="42">
        <f t="shared" si="83"/>
        <v>0</v>
      </c>
      <c r="DY31" s="48" cm="1">
        <f t="array" ref="DY31">SUMPRODUCT(--(MOD(COLUMN($BO31:$DV31),5)=MOD(COLUMN($BP31),5)),$BO31:$DV31)</f>
        <v>0</v>
      </c>
      <c r="DZ31" s="49">
        <f t="shared" si="84"/>
        <v>0</v>
      </c>
      <c r="EA31" s="43" cm="1">
        <f t="array" ref="EA31">SUMPRODUCT(--(MOD(COLUMN($BO31:$DV31),5)=MOD(COLUMN($BQ31),5)),$BO31:$DV31)</f>
        <v>0</v>
      </c>
      <c r="EB31" s="44">
        <f t="shared" si="85"/>
        <v>0</v>
      </c>
      <c r="EC31" s="45" cm="1">
        <f t="array" ref="EC31">SUMPRODUCT(--(MOD(COLUMN($BO31:$DV31),5)=MOD(COLUMN($BR31),5)),$BO31:$DV31)</f>
        <v>0</v>
      </c>
      <c r="ED31" s="46">
        <f t="shared" si="86"/>
        <v>0</v>
      </c>
      <c r="EE31" s="36">
        <v>50</v>
      </c>
      <c r="EF31" s="37">
        <v>0</v>
      </c>
      <c r="EG31" s="38">
        <v>0</v>
      </c>
      <c r="EH31" s="37"/>
      <c r="EI31" s="36"/>
      <c r="EJ31" s="37"/>
      <c r="EK31" s="38"/>
      <c r="EL31" s="37"/>
      <c r="EM31" s="36"/>
      <c r="EN31" s="39"/>
      <c r="EO31" s="38"/>
      <c r="EP31" s="37"/>
      <c r="EQ31" s="36"/>
      <c r="ER31" s="37"/>
      <c r="ES31" s="38"/>
      <c r="ET31" s="37"/>
      <c r="EU31" s="36"/>
      <c r="EV31" s="39">
        <v>0</v>
      </c>
      <c r="EW31" s="38"/>
      <c r="EX31" s="37"/>
      <c r="EY31" s="36"/>
      <c r="EZ31" s="37"/>
      <c r="FA31" s="38"/>
      <c r="FB31" s="37"/>
      <c r="FC31" s="36"/>
      <c r="FD31" s="37"/>
      <c r="FE31" s="38"/>
      <c r="FF31" s="37"/>
      <c r="FG31" s="36"/>
      <c r="FH31" s="37"/>
      <c r="FI31" s="38"/>
      <c r="FJ31" s="37"/>
      <c r="FK31" s="36"/>
      <c r="FL31" s="37"/>
      <c r="FM31" s="38"/>
      <c r="FN31" s="37"/>
      <c r="FO31" s="36"/>
      <c r="FP31" s="37"/>
      <c r="FQ31" s="38"/>
      <c r="FR31" s="37"/>
      <c r="FS31" s="36"/>
      <c r="FT31" s="37"/>
      <c r="FU31" s="38"/>
      <c r="FV31" s="37"/>
      <c r="FW31" s="36"/>
      <c r="FX31" s="37"/>
      <c r="FY31" s="38"/>
      <c r="FZ31" s="37"/>
      <c r="GA31" s="41">
        <f t="shared" si="87"/>
        <v>50</v>
      </c>
      <c r="GB31" s="42">
        <f t="shared" si="88"/>
        <v>40545.833333333336</v>
      </c>
      <c r="GC31" s="43">
        <f t="shared" si="89"/>
        <v>0</v>
      </c>
      <c r="GD31" s="44">
        <f t="shared" si="90"/>
        <v>0</v>
      </c>
      <c r="GE31" s="45">
        <f t="shared" si="91"/>
        <v>0</v>
      </c>
      <c r="GF31" s="46">
        <f t="shared" si="92"/>
        <v>0</v>
      </c>
      <c r="GG31" s="36"/>
      <c r="GH31" s="37"/>
      <c r="GI31" s="38"/>
      <c r="GJ31" s="37"/>
      <c r="GK31" s="36"/>
      <c r="GL31" s="37"/>
      <c r="GM31" s="38"/>
      <c r="GN31" s="37"/>
      <c r="GO31" s="36"/>
      <c r="GP31" s="37"/>
      <c r="GQ31" s="38"/>
      <c r="GR31" s="37"/>
      <c r="GS31" s="36"/>
      <c r="GT31" s="37"/>
      <c r="GU31" s="38"/>
      <c r="GV31" s="37"/>
      <c r="GW31" s="36"/>
      <c r="GX31" s="37"/>
      <c r="GY31" s="38"/>
      <c r="GZ31" s="37"/>
      <c r="HA31" s="36"/>
      <c r="HB31" s="37"/>
      <c r="HC31" s="38"/>
      <c r="HD31" s="37"/>
      <c r="HE31" s="36"/>
      <c r="HF31" s="37"/>
      <c r="HG31" s="38"/>
      <c r="HH31" s="37"/>
      <c r="HI31" s="36"/>
      <c r="HJ31" s="37"/>
      <c r="HK31" s="38"/>
      <c r="HL31" s="37"/>
      <c r="HM31" s="36"/>
      <c r="HN31" s="37"/>
      <c r="HO31" s="38"/>
      <c r="HP31" s="37"/>
      <c r="HQ31" s="36"/>
      <c r="HR31" s="37"/>
      <c r="HS31" s="38"/>
      <c r="HT31" s="37"/>
      <c r="HU31" s="36"/>
      <c r="HV31" s="37"/>
      <c r="HW31" s="38"/>
      <c r="HX31" s="37"/>
      <c r="HY31" s="36"/>
      <c r="HZ31" s="37"/>
      <c r="IA31" s="38"/>
      <c r="IB31" s="37"/>
      <c r="IC31" s="41" cm="1">
        <f t="array" ref="IC31">SUMPRODUCT(--(MOD(COLUMN($GG31:$IB31),4)=MOD(COLUMN($GG31),4)),$GG31:$IB31)</f>
        <v>0</v>
      </c>
      <c r="ID31" s="42">
        <f t="shared" si="93"/>
        <v>0</v>
      </c>
      <c r="IE31" s="43" cm="1">
        <f t="array" ref="IE31">SUMPRODUCT(--(MOD(COLUMN($GG31:$IB31),4)=MOD(COLUMN($GH31),4)),$GG31:$IB31)</f>
        <v>0</v>
      </c>
      <c r="IF31" s="44">
        <f t="shared" si="94"/>
        <v>0</v>
      </c>
      <c r="IG31" s="45" cm="1">
        <f t="array" ref="IG31">SUMPRODUCT(--(MOD(COLUMN($GG31:$IB31),4)=MOD(COLUMN($GI31),4)),$GG31:$IB31)</f>
        <v>0</v>
      </c>
      <c r="IH31" s="46">
        <f t="shared" si="95"/>
        <v>0</v>
      </c>
      <c r="II31" s="36"/>
      <c r="IJ31" s="37"/>
      <c r="IK31" s="38"/>
      <c r="IL31" s="37"/>
      <c r="IM31" s="36"/>
      <c r="IN31" s="37"/>
      <c r="IO31" s="38"/>
      <c r="IP31" s="37"/>
      <c r="IQ31" s="36"/>
      <c r="IR31" s="37"/>
      <c r="IS31" s="38"/>
      <c r="IT31" s="37"/>
      <c r="IU31" s="36"/>
      <c r="IV31" s="37"/>
      <c r="IW31" s="38"/>
      <c r="IX31" s="37"/>
      <c r="IY31" s="36"/>
      <c r="IZ31" s="37"/>
      <c r="JA31" s="38"/>
      <c r="JB31" s="37"/>
      <c r="JC31" s="36"/>
      <c r="JD31" s="37"/>
      <c r="JE31" s="38"/>
      <c r="JF31" s="37"/>
      <c r="JG31" s="36"/>
      <c r="JH31" s="37"/>
      <c r="JI31" s="38"/>
      <c r="JJ31" s="37"/>
      <c r="JK31" s="36"/>
      <c r="JL31" s="37"/>
      <c r="JM31" s="38"/>
      <c r="JN31" s="37"/>
      <c r="JO31" s="36"/>
      <c r="JP31" s="37"/>
      <c r="JQ31" s="38"/>
      <c r="JR31" s="37"/>
      <c r="JS31" s="36"/>
      <c r="JT31" s="37"/>
      <c r="JU31" s="38"/>
      <c r="JV31" s="37"/>
      <c r="JW31" s="36"/>
      <c r="JX31" s="37"/>
      <c r="JY31" s="38"/>
      <c r="JZ31" s="37"/>
      <c r="KA31" s="36"/>
      <c r="KB31" s="37"/>
      <c r="KC31" s="38"/>
      <c r="KD31" s="37"/>
      <c r="KE31" s="41" cm="1">
        <f t="array" ref="KE31">SUMPRODUCT(--(MOD(COLUMN($II31:$KD31),4)=MOD(COLUMN($II31),4)),$II31:$KD31)</f>
        <v>0</v>
      </c>
      <c r="KF31" s="42">
        <f t="shared" si="96"/>
        <v>0</v>
      </c>
      <c r="KG31" s="43" cm="1">
        <f t="array" ref="KG31">SUMPRODUCT(--(MOD(COLUMN($II31:$KD31),4)=MOD(COLUMN($IJ31),4)),$II31:$KD31)</f>
        <v>0</v>
      </c>
      <c r="KH31" s="44">
        <f t="shared" si="97"/>
        <v>0</v>
      </c>
      <c r="KI31" s="45" cm="1">
        <f t="array" ref="KI31">SUMPRODUCT(--(MOD(COLUMN($II31:$KD31),4)=MOD(COLUMN($IK31),4)),$II31:$KD31)</f>
        <v>0</v>
      </c>
      <c r="KJ31" s="50">
        <f t="shared" si="98"/>
        <v>0</v>
      </c>
      <c r="KK31" s="12"/>
      <c r="KL31" s="12"/>
      <c r="KM31" s="12"/>
      <c r="KN31" s="51">
        <v>1</v>
      </c>
      <c r="KO31" s="287"/>
    </row>
    <row r="32" spans="1:301" ht="28.8" outlineLevel="1">
      <c r="A32" s="275"/>
      <c r="B32" s="278"/>
      <c r="C32" s="280"/>
      <c r="D32" s="282"/>
      <c r="E32" s="15">
        <v>27</v>
      </c>
      <c r="F32" s="61">
        <v>2</v>
      </c>
      <c r="G32" s="62">
        <v>4630320200</v>
      </c>
      <c r="H32" s="63" t="s">
        <v>60</v>
      </c>
      <c r="I32" s="64"/>
      <c r="J32" s="65">
        <f>981.5/1.2</f>
        <v>817.91666666666674</v>
      </c>
      <c r="K32" s="65"/>
      <c r="L32" s="65"/>
      <c r="M32" s="36"/>
      <c r="N32" s="37"/>
      <c r="O32" s="38"/>
      <c r="P32" s="37"/>
      <c r="Q32" s="36"/>
      <c r="R32" s="37"/>
      <c r="S32" s="38"/>
      <c r="T32" s="37"/>
      <c r="U32" s="36"/>
      <c r="V32" s="37"/>
      <c r="W32" s="38"/>
      <c r="X32" s="37"/>
      <c r="Y32" s="36"/>
      <c r="Z32" s="37"/>
      <c r="AA32" s="38"/>
      <c r="AB32" s="37"/>
      <c r="AC32" s="36"/>
      <c r="AD32" s="37"/>
      <c r="AE32" s="38"/>
      <c r="AF32" s="37"/>
      <c r="AG32" s="36"/>
      <c r="AH32" s="39"/>
      <c r="AI32" s="52"/>
      <c r="AJ32" s="59"/>
      <c r="AK32" s="36"/>
      <c r="AL32" s="37"/>
      <c r="AM32" s="52"/>
      <c r="AN32" s="59"/>
      <c r="AO32" s="36"/>
      <c r="AP32" s="37"/>
      <c r="AQ32" s="38"/>
      <c r="AR32" s="59"/>
      <c r="AS32" s="36"/>
      <c r="AT32" s="37"/>
      <c r="AU32" s="38"/>
      <c r="AV32" s="59"/>
      <c r="AW32" s="36"/>
      <c r="AX32" s="37"/>
      <c r="AY32" s="38"/>
      <c r="AZ32" s="59"/>
      <c r="BA32" s="36"/>
      <c r="BB32" s="37"/>
      <c r="BC32" s="52"/>
      <c r="BD32" s="59"/>
      <c r="BE32" s="36"/>
      <c r="BF32" s="37">
        <f t="shared" si="81"/>
        <v>0</v>
      </c>
      <c r="BG32" s="38"/>
      <c r="BH32" s="59"/>
      <c r="BI32" s="41"/>
      <c r="BJ32" s="42"/>
      <c r="BK32" s="43"/>
      <c r="BL32" s="44"/>
      <c r="BM32" s="45"/>
      <c r="BN32" s="46"/>
      <c r="BO32" s="36"/>
      <c r="BP32" s="47"/>
      <c r="BQ32" s="37"/>
      <c r="BR32" s="52"/>
      <c r="BS32" s="37"/>
      <c r="BT32" s="36"/>
      <c r="BU32" s="47"/>
      <c r="BV32" s="37"/>
      <c r="BW32" s="38"/>
      <c r="BX32" s="37"/>
      <c r="BY32" s="36"/>
      <c r="BZ32" s="47"/>
      <c r="CA32" s="37"/>
      <c r="CB32" s="38"/>
      <c r="CC32" s="37"/>
      <c r="CD32" s="36"/>
      <c r="CE32" s="47"/>
      <c r="CF32" s="37"/>
      <c r="CG32" s="38"/>
      <c r="CH32" s="37"/>
      <c r="CI32" s="36"/>
      <c r="CJ32" s="47"/>
      <c r="CK32" s="37"/>
      <c r="CL32" s="38"/>
      <c r="CM32" s="37"/>
      <c r="CN32" s="36"/>
      <c r="CO32" s="47"/>
      <c r="CP32" s="37"/>
      <c r="CQ32" s="38"/>
      <c r="CR32" s="37"/>
      <c r="CS32" s="36"/>
      <c r="CT32" s="47"/>
      <c r="CU32" s="37"/>
      <c r="CV32" s="38"/>
      <c r="CW32" s="37"/>
      <c r="CX32" s="36"/>
      <c r="CY32" s="47"/>
      <c r="CZ32" s="39"/>
      <c r="DA32" s="38"/>
      <c r="DB32" s="37"/>
      <c r="DC32" s="36"/>
      <c r="DD32" s="47"/>
      <c r="DE32" s="39"/>
      <c r="DF32" s="38"/>
      <c r="DG32" s="37"/>
      <c r="DH32" s="36"/>
      <c r="DI32" s="47"/>
      <c r="DJ32" s="37"/>
      <c r="DK32" s="52">
        <v>0</v>
      </c>
      <c r="DL32" s="37"/>
      <c r="DM32" s="36"/>
      <c r="DN32" s="47"/>
      <c r="DO32" s="37">
        <f t="shared" si="82"/>
        <v>0</v>
      </c>
      <c r="DP32" s="38">
        <v>0</v>
      </c>
      <c r="DQ32" s="246"/>
      <c r="DR32" s="36"/>
      <c r="DS32" s="47"/>
      <c r="DT32" s="37"/>
      <c r="DU32" s="38">
        <v>0</v>
      </c>
      <c r="DV32" s="37"/>
      <c r="DW32" s="41" cm="1">
        <f t="array" ref="DW32">SUMPRODUCT(--(MOD(COLUMN($BO32:$DV32),5)=MOD(COLUMN($BO32),5)),$BO32:$DV32)</f>
        <v>0</v>
      </c>
      <c r="DX32" s="42">
        <f t="shared" si="83"/>
        <v>0</v>
      </c>
      <c r="DY32" s="48" cm="1">
        <f t="array" ref="DY32">SUMPRODUCT(--(MOD(COLUMN($BO32:$DV32),5)=MOD(COLUMN($BP32),5)),$BO32:$DV32)</f>
        <v>0</v>
      </c>
      <c r="DZ32" s="49">
        <f t="shared" si="84"/>
        <v>0</v>
      </c>
      <c r="EA32" s="43" cm="1">
        <f t="array" ref="EA32">SUMPRODUCT(--(MOD(COLUMN($BO32:$DV32),5)=MOD(COLUMN($BQ32),5)),$BO32:$DV32)</f>
        <v>0</v>
      </c>
      <c r="EB32" s="44">
        <f t="shared" si="85"/>
        <v>0</v>
      </c>
      <c r="EC32" s="45" cm="1">
        <f t="array" ref="EC32">SUMPRODUCT(--(MOD(COLUMN($BO32:$DV32),5)=MOD(COLUMN($BR32),5)),$BO32:$DV32)</f>
        <v>0</v>
      </c>
      <c r="ED32" s="46">
        <f t="shared" si="86"/>
        <v>0</v>
      </c>
      <c r="EE32" s="36">
        <v>50</v>
      </c>
      <c r="EF32" s="37">
        <v>0</v>
      </c>
      <c r="EG32" s="38">
        <v>0</v>
      </c>
      <c r="EH32" s="37"/>
      <c r="EI32" s="36"/>
      <c r="EJ32" s="37"/>
      <c r="EK32" s="38"/>
      <c r="EL32" s="37"/>
      <c r="EM32" s="36"/>
      <c r="EN32" s="39"/>
      <c r="EO32" s="38"/>
      <c r="EP32" s="37"/>
      <c r="EQ32" s="36"/>
      <c r="ER32" s="37"/>
      <c r="ES32" s="38"/>
      <c r="ET32" s="37"/>
      <c r="EU32" s="36"/>
      <c r="EV32" s="39">
        <v>0</v>
      </c>
      <c r="EW32" s="38"/>
      <c r="EX32" s="37"/>
      <c r="EY32" s="36"/>
      <c r="EZ32" s="37"/>
      <c r="FA32" s="38"/>
      <c r="FB32" s="37"/>
      <c r="FC32" s="36"/>
      <c r="FD32" s="37"/>
      <c r="FE32" s="38"/>
      <c r="FF32" s="37"/>
      <c r="FG32" s="36"/>
      <c r="FH32" s="37"/>
      <c r="FI32" s="38"/>
      <c r="FJ32" s="37"/>
      <c r="FK32" s="36"/>
      <c r="FL32" s="37"/>
      <c r="FM32" s="38"/>
      <c r="FN32" s="37"/>
      <c r="FO32" s="36"/>
      <c r="FP32" s="37"/>
      <c r="FQ32" s="38"/>
      <c r="FR32" s="37"/>
      <c r="FS32" s="36"/>
      <c r="FT32" s="37"/>
      <c r="FU32" s="38"/>
      <c r="FV32" s="37"/>
      <c r="FW32" s="36"/>
      <c r="FX32" s="37"/>
      <c r="FY32" s="38"/>
      <c r="FZ32" s="37"/>
      <c r="GA32" s="41">
        <f t="shared" si="87"/>
        <v>50</v>
      </c>
      <c r="GB32" s="42">
        <f t="shared" si="88"/>
        <v>40895.833333333336</v>
      </c>
      <c r="GC32" s="43">
        <f t="shared" si="89"/>
        <v>0</v>
      </c>
      <c r="GD32" s="44">
        <f t="shared" si="90"/>
        <v>0</v>
      </c>
      <c r="GE32" s="45">
        <f t="shared" si="91"/>
        <v>0</v>
      </c>
      <c r="GF32" s="46">
        <f t="shared" si="92"/>
        <v>0</v>
      </c>
      <c r="GG32" s="36"/>
      <c r="GH32" s="37"/>
      <c r="GI32" s="38"/>
      <c r="GJ32" s="37"/>
      <c r="GK32" s="36"/>
      <c r="GL32" s="37"/>
      <c r="GM32" s="38"/>
      <c r="GN32" s="37"/>
      <c r="GO32" s="36"/>
      <c r="GP32" s="37"/>
      <c r="GQ32" s="38"/>
      <c r="GR32" s="37"/>
      <c r="GS32" s="36"/>
      <c r="GT32" s="37"/>
      <c r="GU32" s="38"/>
      <c r="GV32" s="37"/>
      <c r="GW32" s="36"/>
      <c r="GX32" s="37"/>
      <c r="GY32" s="38"/>
      <c r="GZ32" s="37"/>
      <c r="HA32" s="36"/>
      <c r="HB32" s="37"/>
      <c r="HC32" s="38"/>
      <c r="HD32" s="37"/>
      <c r="HE32" s="36"/>
      <c r="HF32" s="37"/>
      <c r="HG32" s="38"/>
      <c r="HH32" s="37"/>
      <c r="HI32" s="36"/>
      <c r="HJ32" s="37"/>
      <c r="HK32" s="38"/>
      <c r="HL32" s="37"/>
      <c r="HM32" s="36"/>
      <c r="HN32" s="37"/>
      <c r="HO32" s="38"/>
      <c r="HP32" s="37"/>
      <c r="HQ32" s="36"/>
      <c r="HR32" s="37"/>
      <c r="HS32" s="38"/>
      <c r="HT32" s="37"/>
      <c r="HU32" s="36"/>
      <c r="HV32" s="37"/>
      <c r="HW32" s="38"/>
      <c r="HX32" s="37"/>
      <c r="HY32" s="36"/>
      <c r="HZ32" s="37"/>
      <c r="IA32" s="38"/>
      <c r="IB32" s="37"/>
      <c r="IC32" s="41" cm="1">
        <f t="array" ref="IC32">SUMPRODUCT(--(MOD(COLUMN($GG32:$IB32),4)=MOD(COLUMN($GG32),4)),$GG32:$IB32)</f>
        <v>0</v>
      </c>
      <c r="ID32" s="42">
        <f t="shared" si="93"/>
        <v>0</v>
      </c>
      <c r="IE32" s="43" cm="1">
        <f t="array" ref="IE32">SUMPRODUCT(--(MOD(COLUMN($GG32:$IB32),4)=MOD(COLUMN($GH32),4)),$GG32:$IB32)</f>
        <v>0</v>
      </c>
      <c r="IF32" s="44">
        <f t="shared" si="94"/>
        <v>0</v>
      </c>
      <c r="IG32" s="45" cm="1">
        <f t="array" ref="IG32">SUMPRODUCT(--(MOD(COLUMN($GG32:$IB32),4)=MOD(COLUMN($GI32),4)),$GG32:$IB32)</f>
        <v>0</v>
      </c>
      <c r="IH32" s="46">
        <f t="shared" si="95"/>
        <v>0</v>
      </c>
      <c r="II32" s="36"/>
      <c r="IJ32" s="37"/>
      <c r="IK32" s="38"/>
      <c r="IL32" s="37"/>
      <c r="IM32" s="36"/>
      <c r="IN32" s="37"/>
      <c r="IO32" s="38"/>
      <c r="IP32" s="37"/>
      <c r="IQ32" s="36"/>
      <c r="IR32" s="37"/>
      <c r="IS32" s="38"/>
      <c r="IT32" s="37"/>
      <c r="IU32" s="36"/>
      <c r="IV32" s="37"/>
      <c r="IW32" s="38"/>
      <c r="IX32" s="37"/>
      <c r="IY32" s="36"/>
      <c r="IZ32" s="37"/>
      <c r="JA32" s="38"/>
      <c r="JB32" s="37"/>
      <c r="JC32" s="36"/>
      <c r="JD32" s="37"/>
      <c r="JE32" s="38"/>
      <c r="JF32" s="37"/>
      <c r="JG32" s="36"/>
      <c r="JH32" s="37"/>
      <c r="JI32" s="38"/>
      <c r="JJ32" s="37"/>
      <c r="JK32" s="36"/>
      <c r="JL32" s="37"/>
      <c r="JM32" s="38"/>
      <c r="JN32" s="37"/>
      <c r="JO32" s="36"/>
      <c r="JP32" s="37"/>
      <c r="JQ32" s="38"/>
      <c r="JR32" s="37"/>
      <c r="JS32" s="36"/>
      <c r="JT32" s="37"/>
      <c r="JU32" s="38"/>
      <c r="JV32" s="37"/>
      <c r="JW32" s="36"/>
      <c r="JX32" s="37"/>
      <c r="JY32" s="38"/>
      <c r="JZ32" s="37"/>
      <c r="KA32" s="36"/>
      <c r="KB32" s="37"/>
      <c r="KC32" s="38"/>
      <c r="KD32" s="37"/>
      <c r="KE32" s="41" cm="1">
        <f t="array" ref="KE32">SUMPRODUCT(--(MOD(COLUMN($II32:$KD32),4)=MOD(COLUMN($II32),4)),$II32:$KD32)</f>
        <v>0</v>
      </c>
      <c r="KF32" s="42">
        <f t="shared" si="96"/>
        <v>0</v>
      </c>
      <c r="KG32" s="43" cm="1">
        <f t="array" ref="KG32">SUMPRODUCT(--(MOD(COLUMN($II32:$KD32),4)=MOD(COLUMN($IJ32),4)),$II32:$KD32)</f>
        <v>0</v>
      </c>
      <c r="KH32" s="44">
        <f t="shared" si="97"/>
        <v>0</v>
      </c>
      <c r="KI32" s="45" cm="1">
        <f t="array" ref="KI32">SUMPRODUCT(--(MOD(COLUMN($II32:$KD32),4)=MOD(COLUMN($IK32),4)),$II32:$KD32)</f>
        <v>0</v>
      </c>
      <c r="KJ32" s="50">
        <f t="shared" si="98"/>
        <v>0</v>
      </c>
      <c r="KK32" s="12"/>
      <c r="KL32" s="12"/>
      <c r="KM32" s="12"/>
      <c r="KN32" s="51">
        <v>1</v>
      </c>
      <c r="KO32" s="287"/>
    </row>
    <row r="33" spans="1:301" outlineLevel="1">
      <c r="A33" s="275"/>
      <c r="B33" s="278"/>
      <c r="C33" s="280"/>
      <c r="D33" s="282"/>
      <c r="E33" s="15">
        <v>28</v>
      </c>
      <c r="F33" s="61">
        <v>2</v>
      </c>
      <c r="G33" s="62">
        <v>4334010030</v>
      </c>
      <c r="H33" s="63" t="s">
        <v>61</v>
      </c>
      <c r="I33" s="64"/>
      <c r="J33" s="65">
        <f>77/1.2</f>
        <v>64.166666666666671</v>
      </c>
      <c r="K33" s="65"/>
      <c r="L33" s="65"/>
      <c r="M33" s="36"/>
      <c r="N33" s="37"/>
      <c r="O33" s="38"/>
      <c r="P33" s="37"/>
      <c r="Q33" s="36"/>
      <c r="R33" s="37"/>
      <c r="S33" s="38"/>
      <c r="T33" s="37"/>
      <c r="U33" s="36"/>
      <c r="V33" s="37"/>
      <c r="W33" s="38"/>
      <c r="X33" s="37"/>
      <c r="Y33" s="36"/>
      <c r="Z33" s="37"/>
      <c r="AA33" s="38"/>
      <c r="AB33" s="37"/>
      <c r="AC33" s="36"/>
      <c r="AD33" s="37"/>
      <c r="AE33" s="38"/>
      <c r="AF33" s="37"/>
      <c r="AG33" s="36"/>
      <c r="AH33" s="39"/>
      <c r="AI33" s="52"/>
      <c r="AJ33" s="59"/>
      <c r="AK33" s="36"/>
      <c r="AL33" s="37"/>
      <c r="AM33" s="52"/>
      <c r="AN33" s="59"/>
      <c r="AO33" s="36"/>
      <c r="AP33" s="37"/>
      <c r="AQ33" s="38"/>
      <c r="AR33" s="59"/>
      <c r="AS33" s="36"/>
      <c r="AT33" s="37"/>
      <c r="AU33" s="38"/>
      <c r="AV33" s="59"/>
      <c r="AW33" s="36"/>
      <c r="AX33" s="37"/>
      <c r="AY33" s="38"/>
      <c r="AZ33" s="59"/>
      <c r="BA33" s="36"/>
      <c r="BB33" s="37"/>
      <c r="BC33" s="52"/>
      <c r="BD33" s="59"/>
      <c r="BE33" s="36"/>
      <c r="BF33" s="37">
        <f t="shared" si="81"/>
        <v>0</v>
      </c>
      <c r="BG33" s="38"/>
      <c r="BH33" s="59"/>
      <c r="BI33" s="41"/>
      <c r="BJ33" s="42"/>
      <c r="BK33" s="43"/>
      <c r="BL33" s="44"/>
      <c r="BM33" s="45"/>
      <c r="BN33" s="46"/>
      <c r="BO33" s="36"/>
      <c r="BP33" s="47"/>
      <c r="BQ33" s="37"/>
      <c r="BR33" s="52"/>
      <c r="BS33" s="37"/>
      <c r="BT33" s="36"/>
      <c r="BU33" s="47"/>
      <c r="BV33" s="37"/>
      <c r="BW33" s="38"/>
      <c r="BX33" s="37"/>
      <c r="BY33" s="36"/>
      <c r="BZ33" s="47"/>
      <c r="CA33" s="37"/>
      <c r="CB33" s="38"/>
      <c r="CC33" s="37"/>
      <c r="CD33" s="36"/>
      <c r="CE33" s="47"/>
      <c r="CF33" s="37"/>
      <c r="CG33" s="38"/>
      <c r="CH33" s="37"/>
      <c r="CI33" s="36"/>
      <c r="CJ33" s="47"/>
      <c r="CK33" s="37"/>
      <c r="CL33" s="38"/>
      <c r="CM33" s="37"/>
      <c r="CN33" s="36"/>
      <c r="CO33" s="47"/>
      <c r="CP33" s="37"/>
      <c r="CQ33" s="38"/>
      <c r="CR33" s="37"/>
      <c r="CS33" s="36"/>
      <c r="CT33" s="47"/>
      <c r="CU33" s="37"/>
      <c r="CV33" s="38"/>
      <c r="CW33" s="37"/>
      <c r="CX33" s="36"/>
      <c r="CY33" s="47"/>
      <c r="CZ33" s="39"/>
      <c r="DA33" s="38"/>
      <c r="DB33" s="37"/>
      <c r="DC33" s="36"/>
      <c r="DD33" s="47"/>
      <c r="DE33" s="39"/>
      <c r="DF33" s="38"/>
      <c r="DG33" s="37"/>
      <c r="DH33" s="36"/>
      <c r="DI33" s="47"/>
      <c r="DJ33" s="37"/>
      <c r="DK33" s="38">
        <v>0</v>
      </c>
      <c r="DL33" s="37"/>
      <c r="DM33" s="36"/>
      <c r="DN33" s="47"/>
      <c r="DO33" s="37">
        <f t="shared" si="82"/>
        <v>0</v>
      </c>
      <c r="DP33" s="38">
        <v>0</v>
      </c>
      <c r="DQ33" s="246"/>
      <c r="DR33" s="36"/>
      <c r="DS33" s="47"/>
      <c r="DT33" s="37"/>
      <c r="DU33" s="38">
        <v>0</v>
      </c>
      <c r="DV33" s="37"/>
      <c r="DW33" s="41" cm="1">
        <f t="array" ref="DW33">SUMPRODUCT(--(MOD(COLUMN($BO33:$DV33),5)=MOD(COLUMN($BO33),5)),$BO33:$DV33)</f>
        <v>0</v>
      </c>
      <c r="DX33" s="42">
        <f t="shared" si="83"/>
        <v>0</v>
      </c>
      <c r="DY33" s="48" cm="1">
        <f t="array" ref="DY33">SUMPRODUCT(--(MOD(COLUMN($BO33:$DV33),5)=MOD(COLUMN($BP33),5)),$BO33:$DV33)</f>
        <v>0</v>
      </c>
      <c r="DZ33" s="49">
        <f t="shared" si="84"/>
        <v>0</v>
      </c>
      <c r="EA33" s="43" cm="1">
        <f t="array" ref="EA33">SUMPRODUCT(--(MOD(COLUMN($BO33:$DV33),5)=MOD(COLUMN($BQ33),5)),$BO33:$DV33)</f>
        <v>0</v>
      </c>
      <c r="EB33" s="44">
        <f t="shared" si="85"/>
        <v>0</v>
      </c>
      <c r="EC33" s="45" cm="1">
        <f t="array" ref="EC33">SUMPRODUCT(--(MOD(COLUMN($BO33:$DV33),5)=MOD(COLUMN($BR33),5)),$BO33:$DV33)</f>
        <v>0</v>
      </c>
      <c r="ED33" s="46">
        <f t="shared" si="86"/>
        <v>0</v>
      </c>
      <c r="EE33" s="36">
        <v>50</v>
      </c>
      <c r="EF33" s="37">
        <v>0</v>
      </c>
      <c r="EG33" s="38">
        <v>0</v>
      </c>
      <c r="EH33" s="37"/>
      <c r="EI33" s="36"/>
      <c r="EJ33" s="37"/>
      <c r="EK33" s="38"/>
      <c r="EL33" s="37"/>
      <c r="EM33" s="36"/>
      <c r="EN33" s="39"/>
      <c r="EO33" s="38"/>
      <c r="EP33" s="37"/>
      <c r="EQ33" s="36"/>
      <c r="ER33" s="37"/>
      <c r="ES33" s="38"/>
      <c r="ET33" s="37"/>
      <c r="EU33" s="36"/>
      <c r="EV33" s="39">
        <v>0</v>
      </c>
      <c r="EW33" s="38"/>
      <c r="EX33" s="37"/>
      <c r="EY33" s="36"/>
      <c r="EZ33" s="37"/>
      <c r="FA33" s="38"/>
      <c r="FB33" s="37"/>
      <c r="FC33" s="36"/>
      <c r="FD33" s="37"/>
      <c r="FE33" s="38"/>
      <c r="FF33" s="37"/>
      <c r="FG33" s="36"/>
      <c r="FH33" s="37"/>
      <c r="FI33" s="38"/>
      <c r="FJ33" s="37"/>
      <c r="FK33" s="36"/>
      <c r="FL33" s="37"/>
      <c r="FM33" s="38"/>
      <c r="FN33" s="37"/>
      <c r="FO33" s="36"/>
      <c r="FP33" s="37"/>
      <c r="FQ33" s="38"/>
      <c r="FR33" s="37"/>
      <c r="FS33" s="36"/>
      <c r="FT33" s="37"/>
      <c r="FU33" s="38"/>
      <c r="FV33" s="37"/>
      <c r="FW33" s="36"/>
      <c r="FX33" s="37"/>
      <c r="FY33" s="38"/>
      <c r="FZ33" s="37"/>
      <c r="GA33" s="41">
        <f t="shared" si="87"/>
        <v>50</v>
      </c>
      <c r="GB33" s="42">
        <f t="shared" si="88"/>
        <v>3208.3333333333335</v>
      </c>
      <c r="GC33" s="43">
        <f t="shared" si="89"/>
        <v>0</v>
      </c>
      <c r="GD33" s="44">
        <f t="shared" si="90"/>
        <v>0</v>
      </c>
      <c r="GE33" s="45">
        <f t="shared" si="91"/>
        <v>0</v>
      </c>
      <c r="GF33" s="46">
        <f t="shared" si="92"/>
        <v>0</v>
      </c>
      <c r="GG33" s="36"/>
      <c r="GH33" s="37"/>
      <c r="GI33" s="38"/>
      <c r="GJ33" s="37"/>
      <c r="GK33" s="36"/>
      <c r="GL33" s="37"/>
      <c r="GM33" s="38"/>
      <c r="GN33" s="37"/>
      <c r="GO33" s="36"/>
      <c r="GP33" s="37"/>
      <c r="GQ33" s="38"/>
      <c r="GR33" s="37"/>
      <c r="GS33" s="36"/>
      <c r="GT33" s="37"/>
      <c r="GU33" s="38"/>
      <c r="GV33" s="37"/>
      <c r="GW33" s="36"/>
      <c r="GX33" s="37"/>
      <c r="GY33" s="38"/>
      <c r="GZ33" s="37"/>
      <c r="HA33" s="36"/>
      <c r="HB33" s="37"/>
      <c r="HC33" s="38"/>
      <c r="HD33" s="37"/>
      <c r="HE33" s="36"/>
      <c r="HF33" s="37"/>
      <c r="HG33" s="38"/>
      <c r="HH33" s="37"/>
      <c r="HI33" s="36"/>
      <c r="HJ33" s="37"/>
      <c r="HK33" s="38"/>
      <c r="HL33" s="37"/>
      <c r="HM33" s="36"/>
      <c r="HN33" s="37"/>
      <c r="HO33" s="38"/>
      <c r="HP33" s="37"/>
      <c r="HQ33" s="36"/>
      <c r="HR33" s="37"/>
      <c r="HS33" s="38"/>
      <c r="HT33" s="37"/>
      <c r="HU33" s="36"/>
      <c r="HV33" s="37"/>
      <c r="HW33" s="38"/>
      <c r="HX33" s="37"/>
      <c r="HY33" s="36"/>
      <c r="HZ33" s="37"/>
      <c r="IA33" s="38"/>
      <c r="IB33" s="37"/>
      <c r="IC33" s="41" cm="1">
        <f t="array" ref="IC33">SUMPRODUCT(--(MOD(COLUMN($GG33:$IB33),4)=MOD(COLUMN($GG33),4)),$GG33:$IB33)</f>
        <v>0</v>
      </c>
      <c r="ID33" s="42">
        <f t="shared" si="93"/>
        <v>0</v>
      </c>
      <c r="IE33" s="43" cm="1">
        <f t="array" ref="IE33">SUMPRODUCT(--(MOD(COLUMN($GG33:$IB33),4)=MOD(COLUMN($GH33),4)),$GG33:$IB33)</f>
        <v>0</v>
      </c>
      <c r="IF33" s="44">
        <f t="shared" si="94"/>
        <v>0</v>
      </c>
      <c r="IG33" s="45" cm="1">
        <f t="array" ref="IG33">SUMPRODUCT(--(MOD(COLUMN($GG33:$IB33),4)=MOD(COLUMN($GI33),4)),$GG33:$IB33)</f>
        <v>0</v>
      </c>
      <c r="IH33" s="46">
        <f t="shared" si="95"/>
        <v>0</v>
      </c>
      <c r="II33" s="36"/>
      <c r="IJ33" s="37"/>
      <c r="IK33" s="38"/>
      <c r="IL33" s="37"/>
      <c r="IM33" s="36"/>
      <c r="IN33" s="37"/>
      <c r="IO33" s="38"/>
      <c r="IP33" s="37"/>
      <c r="IQ33" s="36"/>
      <c r="IR33" s="37"/>
      <c r="IS33" s="38"/>
      <c r="IT33" s="37"/>
      <c r="IU33" s="36"/>
      <c r="IV33" s="37"/>
      <c r="IW33" s="38"/>
      <c r="IX33" s="37"/>
      <c r="IY33" s="36"/>
      <c r="IZ33" s="37"/>
      <c r="JA33" s="38"/>
      <c r="JB33" s="37"/>
      <c r="JC33" s="36"/>
      <c r="JD33" s="37"/>
      <c r="JE33" s="38"/>
      <c r="JF33" s="37"/>
      <c r="JG33" s="36"/>
      <c r="JH33" s="37"/>
      <c r="JI33" s="38"/>
      <c r="JJ33" s="37"/>
      <c r="JK33" s="36"/>
      <c r="JL33" s="37"/>
      <c r="JM33" s="38"/>
      <c r="JN33" s="37"/>
      <c r="JO33" s="36"/>
      <c r="JP33" s="37"/>
      <c r="JQ33" s="38"/>
      <c r="JR33" s="37"/>
      <c r="JS33" s="36"/>
      <c r="JT33" s="37"/>
      <c r="JU33" s="38"/>
      <c r="JV33" s="37"/>
      <c r="JW33" s="36"/>
      <c r="JX33" s="37"/>
      <c r="JY33" s="38"/>
      <c r="JZ33" s="37"/>
      <c r="KA33" s="36"/>
      <c r="KB33" s="37"/>
      <c r="KC33" s="38"/>
      <c r="KD33" s="37"/>
      <c r="KE33" s="41" cm="1">
        <f t="array" ref="KE33">SUMPRODUCT(--(MOD(COLUMN($II33:$KD33),4)=MOD(COLUMN($II33),4)),$II33:$KD33)</f>
        <v>0</v>
      </c>
      <c r="KF33" s="42">
        <f t="shared" si="96"/>
        <v>0</v>
      </c>
      <c r="KG33" s="43" cm="1">
        <f t="array" ref="KG33">SUMPRODUCT(--(MOD(COLUMN($II33:$KD33),4)=MOD(COLUMN($IJ33),4)),$II33:$KD33)</f>
        <v>0</v>
      </c>
      <c r="KH33" s="44">
        <f t="shared" si="97"/>
        <v>0</v>
      </c>
      <c r="KI33" s="45" cm="1">
        <f t="array" ref="KI33">SUMPRODUCT(--(MOD(COLUMN($II33:$KD33),4)=MOD(COLUMN($IK33),4)),$II33:$KD33)</f>
        <v>0</v>
      </c>
      <c r="KJ33" s="50">
        <f t="shared" si="98"/>
        <v>0</v>
      </c>
      <c r="KK33" s="12"/>
      <c r="KL33" s="12"/>
      <c r="KM33" s="12"/>
      <c r="KN33" s="51">
        <v>1</v>
      </c>
      <c r="KO33" s="287"/>
    </row>
    <row r="34" spans="1:301" outlineLevel="1">
      <c r="A34" s="276"/>
      <c r="B34" s="279"/>
      <c r="C34" s="258"/>
      <c r="D34" s="283"/>
      <c r="E34" s="15">
        <v>29</v>
      </c>
      <c r="F34" s="15">
        <v>2</v>
      </c>
      <c r="G34" s="56">
        <v>4520021320</v>
      </c>
      <c r="H34" s="57" t="s">
        <v>77</v>
      </c>
      <c r="I34" s="35"/>
      <c r="J34" s="65">
        <f>456/1.2</f>
        <v>380</v>
      </c>
      <c r="K34" s="35"/>
      <c r="L34" s="35"/>
      <c r="M34" s="36"/>
      <c r="N34" s="37"/>
      <c r="O34" s="38"/>
      <c r="P34" s="37"/>
      <c r="Q34" s="36"/>
      <c r="R34" s="37"/>
      <c r="S34" s="38"/>
      <c r="T34" s="37"/>
      <c r="U34" s="36"/>
      <c r="V34" s="37"/>
      <c r="W34" s="38"/>
      <c r="X34" s="37"/>
      <c r="Y34" s="36"/>
      <c r="Z34" s="37"/>
      <c r="AA34" s="38"/>
      <c r="AB34" s="37"/>
      <c r="AC34" s="36"/>
      <c r="AD34" s="37"/>
      <c r="AE34" s="38"/>
      <c r="AF34" s="37"/>
      <c r="AG34" s="36"/>
      <c r="AH34" s="39"/>
      <c r="AI34" s="52"/>
      <c r="AJ34" s="59"/>
      <c r="AK34" s="36"/>
      <c r="AL34" s="37"/>
      <c r="AM34" s="52"/>
      <c r="AN34" s="59"/>
      <c r="AO34" s="36"/>
      <c r="AP34" s="37"/>
      <c r="AQ34" s="38"/>
      <c r="AR34" s="59"/>
      <c r="AS34" s="36"/>
      <c r="AT34" s="37"/>
      <c r="AU34" s="38"/>
      <c r="AV34" s="59"/>
      <c r="AW34" s="36"/>
      <c r="AX34" s="37"/>
      <c r="AY34" s="38"/>
      <c r="AZ34" s="59"/>
      <c r="BA34" s="36"/>
      <c r="BB34" s="37"/>
      <c r="BC34" s="52"/>
      <c r="BD34" s="59"/>
      <c r="BE34" s="36"/>
      <c r="BF34" s="37">
        <f t="shared" si="81"/>
        <v>0</v>
      </c>
      <c r="BG34" s="38"/>
      <c r="BH34" s="59"/>
      <c r="BI34" s="41"/>
      <c r="BJ34" s="42"/>
      <c r="BK34" s="43"/>
      <c r="BL34" s="44"/>
      <c r="BM34" s="45"/>
      <c r="BN34" s="46"/>
      <c r="BO34" s="36"/>
      <c r="BP34" s="47"/>
      <c r="BQ34" s="37"/>
      <c r="BR34" s="52"/>
      <c r="BS34" s="37"/>
      <c r="BT34" s="36"/>
      <c r="BU34" s="47"/>
      <c r="BV34" s="37"/>
      <c r="BW34" s="38"/>
      <c r="BX34" s="37"/>
      <c r="BY34" s="36"/>
      <c r="BZ34" s="47"/>
      <c r="CA34" s="37"/>
      <c r="CB34" s="38"/>
      <c r="CC34" s="37"/>
      <c r="CD34" s="36"/>
      <c r="CE34" s="47"/>
      <c r="CF34" s="37"/>
      <c r="CG34" s="38"/>
      <c r="CH34" s="37"/>
      <c r="CI34" s="36"/>
      <c r="CJ34" s="47"/>
      <c r="CK34" s="37"/>
      <c r="CL34" s="38"/>
      <c r="CM34" s="37"/>
      <c r="CN34" s="36"/>
      <c r="CO34" s="47"/>
      <c r="CP34" s="37"/>
      <c r="CQ34" s="38"/>
      <c r="CR34" s="37"/>
      <c r="CS34" s="36"/>
      <c r="CT34" s="47"/>
      <c r="CU34" s="37"/>
      <c r="CV34" s="38"/>
      <c r="CW34" s="37"/>
      <c r="CX34" s="36"/>
      <c r="CY34" s="47"/>
      <c r="CZ34" s="39"/>
      <c r="DA34" s="38"/>
      <c r="DB34" s="37"/>
      <c r="DC34" s="36"/>
      <c r="DD34" s="47"/>
      <c r="DE34" s="39"/>
      <c r="DF34" s="38"/>
      <c r="DG34" s="37"/>
      <c r="DH34" s="36"/>
      <c r="DI34" s="47"/>
      <c r="DJ34" s="37"/>
      <c r="DK34" s="52">
        <v>0</v>
      </c>
      <c r="DL34" s="37"/>
      <c r="DM34" s="36"/>
      <c r="DN34" s="47"/>
      <c r="DO34" s="37">
        <f t="shared" si="82"/>
        <v>0</v>
      </c>
      <c r="DP34" s="38">
        <v>0</v>
      </c>
      <c r="DQ34" s="247"/>
      <c r="DR34" s="36"/>
      <c r="DS34" s="47"/>
      <c r="DT34" s="37"/>
      <c r="DU34" s="38">
        <v>0</v>
      </c>
      <c r="DV34" s="37"/>
      <c r="DW34" s="41" cm="1">
        <f t="array" ref="DW34">SUMPRODUCT(--(MOD(COLUMN($BO34:$DV34),5)=MOD(COLUMN($BO34),5)),$BO34:$DV34)</f>
        <v>0</v>
      </c>
      <c r="DX34" s="42">
        <f t="shared" si="83"/>
        <v>0</v>
      </c>
      <c r="DY34" s="48" cm="1">
        <f t="array" ref="DY34">SUMPRODUCT(--(MOD(COLUMN($BO34:$DV34),5)=MOD(COLUMN($BP34),5)),$BO34:$DV34)</f>
        <v>0</v>
      </c>
      <c r="DZ34" s="49">
        <f t="shared" si="84"/>
        <v>0</v>
      </c>
      <c r="EA34" s="43" cm="1">
        <f t="array" ref="EA34">SUMPRODUCT(--(MOD(COLUMN($BO34:$DV34),5)=MOD(COLUMN($BQ34),5)),$BO34:$DV34)</f>
        <v>0</v>
      </c>
      <c r="EB34" s="44">
        <f t="shared" si="85"/>
        <v>0</v>
      </c>
      <c r="EC34" s="45" cm="1">
        <f t="array" ref="EC34">SUMPRODUCT(--(MOD(COLUMN($BO34:$DV34),5)=MOD(COLUMN($BR34),5)),$BO34:$DV34)</f>
        <v>0</v>
      </c>
      <c r="ED34" s="46">
        <f t="shared" si="86"/>
        <v>0</v>
      </c>
      <c r="EE34" s="36">
        <v>50</v>
      </c>
      <c r="EF34" s="37">
        <v>0</v>
      </c>
      <c r="EG34" s="38">
        <v>0</v>
      </c>
      <c r="EH34" s="37"/>
      <c r="EI34" s="36"/>
      <c r="EJ34" s="37"/>
      <c r="EK34" s="38"/>
      <c r="EL34" s="37"/>
      <c r="EM34" s="36"/>
      <c r="EN34" s="39"/>
      <c r="EO34" s="38"/>
      <c r="EP34" s="37"/>
      <c r="EQ34" s="36"/>
      <c r="ER34" s="37"/>
      <c r="ES34" s="38"/>
      <c r="ET34" s="37"/>
      <c r="EU34" s="36"/>
      <c r="EV34" s="39">
        <v>0</v>
      </c>
      <c r="EW34" s="38"/>
      <c r="EX34" s="37"/>
      <c r="EY34" s="36"/>
      <c r="EZ34" s="37"/>
      <c r="FA34" s="38"/>
      <c r="FB34" s="37"/>
      <c r="FC34" s="36"/>
      <c r="FD34" s="37"/>
      <c r="FE34" s="38"/>
      <c r="FF34" s="37"/>
      <c r="FG34" s="36"/>
      <c r="FH34" s="37"/>
      <c r="FI34" s="38"/>
      <c r="FJ34" s="37"/>
      <c r="FK34" s="36"/>
      <c r="FL34" s="37"/>
      <c r="FM34" s="38"/>
      <c r="FN34" s="37"/>
      <c r="FO34" s="36"/>
      <c r="FP34" s="37"/>
      <c r="FQ34" s="38"/>
      <c r="FR34" s="37"/>
      <c r="FS34" s="36"/>
      <c r="FT34" s="37"/>
      <c r="FU34" s="38"/>
      <c r="FV34" s="37"/>
      <c r="FW34" s="36"/>
      <c r="FX34" s="37"/>
      <c r="FY34" s="38"/>
      <c r="FZ34" s="37"/>
      <c r="GA34" s="41">
        <f t="shared" si="87"/>
        <v>50</v>
      </c>
      <c r="GB34" s="42">
        <f t="shared" si="88"/>
        <v>19000</v>
      </c>
      <c r="GC34" s="43">
        <f t="shared" si="89"/>
        <v>0</v>
      </c>
      <c r="GD34" s="44">
        <f t="shared" si="90"/>
        <v>0</v>
      </c>
      <c r="GE34" s="45">
        <f t="shared" si="91"/>
        <v>0</v>
      </c>
      <c r="GF34" s="46">
        <f t="shared" si="92"/>
        <v>0</v>
      </c>
      <c r="GG34" s="36"/>
      <c r="GH34" s="37"/>
      <c r="GI34" s="38"/>
      <c r="GJ34" s="37"/>
      <c r="GK34" s="36"/>
      <c r="GL34" s="37"/>
      <c r="GM34" s="38"/>
      <c r="GN34" s="37"/>
      <c r="GO34" s="36"/>
      <c r="GP34" s="37"/>
      <c r="GQ34" s="38"/>
      <c r="GR34" s="37"/>
      <c r="GS34" s="36"/>
      <c r="GT34" s="37"/>
      <c r="GU34" s="38"/>
      <c r="GV34" s="37"/>
      <c r="GW34" s="36"/>
      <c r="GX34" s="37"/>
      <c r="GY34" s="38"/>
      <c r="GZ34" s="37"/>
      <c r="HA34" s="36"/>
      <c r="HB34" s="37"/>
      <c r="HC34" s="38"/>
      <c r="HD34" s="37"/>
      <c r="HE34" s="36"/>
      <c r="HF34" s="37"/>
      <c r="HG34" s="38"/>
      <c r="HH34" s="37"/>
      <c r="HI34" s="36"/>
      <c r="HJ34" s="37"/>
      <c r="HK34" s="38"/>
      <c r="HL34" s="37"/>
      <c r="HM34" s="36"/>
      <c r="HN34" s="37"/>
      <c r="HO34" s="38"/>
      <c r="HP34" s="37"/>
      <c r="HQ34" s="36"/>
      <c r="HR34" s="37"/>
      <c r="HS34" s="38"/>
      <c r="HT34" s="37"/>
      <c r="HU34" s="36"/>
      <c r="HV34" s="37"/>
      <c r="HW34" s="38"/>
      <c r="HX34" s="37"/>
      <c r="HY34" s="36"/>
      <c r="HZ34" s="37"/>
      <c r="IA34" s="38"/>
      <c r="IB34" s="37"/>
      <c r="IC34" s="41" cm="1">
        <f t="array" ref="IC34">SUMPRODUCT(--(MOD(COLUMN($GG34:$IB34),4)=MOD(COLUMN($GG34),4)),$GG34:$IB34)</f>
        <v>0</v>
      </c>
      <c r="ID34" s="42">
        <f t="shared" si="93"/>
        <v>0</v>
      </c>
      <c r="IE34" s="43" cm="1">
        <f t="array" ref="IE34">SUMPRODUCT(--(MOD(COLUMN($GG34:$IB34),4)=MOD(COLUMN($GH34),4)),$GG34:$IB34)</f>
        <v>0</v>
      </c>
      <c r="IF34" s="44">
        <f t="shared" si="94"/>
        <v>0</v>
      </c>
      <c r="IG34" s="45" cm="1">
        <f t="array" ref="IG34">SUMPRODUCT(--(MOD(COLUMN($GG34:$IB34),4)=MOD(COLUMN($GI34),4)),$GG34:$IB34)</f>
        <v>0</v>
      </c>
      <c r="IH34" s="46">
        <f t="shared" si="95"/>
        <v>0</v>
      </c>
      <c r="II34" s="36"/>
      <c r="IJ34" s="37"/>
      <c r="IK34" s="38"/>
      <c r="IL34" s="37"/>
      <c r="IM34" s="36"/>
      <c r="IN34" s="37"/>
      <c r="IO34" s="38"/>
      <c r="IP34" s="37"/>
      <c r="IQ34" s="36"/>
      <c r="IR34" s="37"/>
      <c r="IS34" s="38"/>
      <c r="IT34" s="37"/>
      <c r="IU34" s="36"/>
      <c r="IV34" s="37"/>
      <c r="IW34" s="38"/>
      <c r="IX34" s="37"/>
      <c r="IY34" s="36"/>
      <c r="IZ34" s="37"/>
      <c r="JA34" s="38"/>
      <c r="JB34" s="37"/>
      <c r="JC34" s="36"/>
      <c r="JD34" s="37"/>
      <c r="JE34" s="38"/>
      <c r="JF34" s="37"/>
      <c r="JG34" s="36"/>
      <c r="JH34" s="37"/>
      <c r="JI34" s="38"/>
      <c r="JJ34" s="37"/>
      <c r="JK34" s="36"/>
      <c r="JL34" s="37"/>
      <c r="JM34" s="38"/>
      <c r="JN34" s="37"/>
      <c r="JO34" s="36"/>
      <c r="JP34" s="37"/>
      <c r="JQ34" s="38"/>
      <c r="JR34" s="37"/>
      <c r="JS34" s="36"/>
      <c r="JT34" s="37"/>
      <c r="JU34" s="38"/>
      <c r="JV34" s="37"/>
      <c r="JW34" s="36"/>
      <c r="JX34" s="37"/>
      <c r="JY34" s="38"/>
      <c r="JZ34" s="37"/>
      <c r="KA34" s="36"/>
      <c r="KB34" s="37"/>
      <c r="KC34" s="38"/>
      <c r="KD34" s="37"/>
      <c r="KE34" s="41" cm="1">
        <f t="array" ref="KE34">SUMPRODUCT(--(MOD(COLUMN($II34:$KD34),4)=MOD(COLUMN($II34),4)),$II34:$KD34)</f>
        <v>0</v>
      </c>
      <c r="KF34" s="42">
        <f t="shared" si="96"/>
        <v>0</v>
      </c>
      <c r="KG34" s="43" cm="1">
        <f t="array" ref="KG34">SUMPRODUCT(--(MOD(COLUMN($II34:$KD34),4)=MOD(COLUMN($IJ34),4)),$II34:$KD34)</f>
        <v>0</v>
      </c>
      <c r="KH34" s="44">
        <f t="shared" si="97"/>
        <v>0</v>
      </c>
      <c r="KI34" s="45" cm="1">
        <f t="array" ref="KI34">SUMPRODUCT(--(MOD(COLUMN($II34:$KD34),4)=MOD(COLUMN($IK34),4)),$II34:$KD34)</f>
        <v>0</v>
      </c>
      <c r="KJ34" s="50">
        <f t="shared" si="98"/>
        <v>0</v>
      </c>
      <c r="KK34" s="12"/>
      <c r="KL34" s="12"/>
      <c r="KM34" s="12"/>
      <c r="KN34" s="51">
        <v>1</v>
      </c>
      <c r="KO34" s="288"/>
    </row>
    <row r="35" spans="1:301" s="68" customFormat="1" outlineLevel="1">
      <c r="A35" s="21"/>
      <c r="B35" s="69"/>
      <c r="C35" s="23"/>
      <c r="D35" s="23"/>
      <c r="E35" s="70"/>
      <c r="F35" s="70"/>
      <c r="G35" s="71"/>
      <c r="H35" s="72" t="s">
        <v>78</v>
      </c>
      <c r="I35" s="73"/>
      <c r="J35" s="65"/>
      <c r="K35" s="65"/>
      <c r="L35" s="65"/>
      <c r="M35" s="74"/>
      <c r="N35" s="75"/>
      <c r="O35" s="28"/>
      <c r="P35" s="75"/>
      <c r="Q35" s="74"/>
      <c r="R35" s="75"/>
      <c r="S35" s="28"/>
      <c r="T35" s="75"/>
      <c r="U35" s="74"/>
      <c r="V35" s="75"/>
      <c r="W35" s="28"/>
      <c r="X35" s="75"/>
      <c r="Y35" s="74"/>
      <c r="Z35" s="75"/>
      <c r="AA35" s="38"/>
      <c r="AB35" s="75"/>
      <c r="AC35" s="74"/>
      <c r="AD35" s="75"/>
      <c r="AE35" s="28"/>
      <c r="AF35" s="75"/>
      <c r="AG35" s="74"/>
      <c r="AH35" s="75"/>
      <c r="AI35" s="38"/>
      <c r="AJ35" s="75"/>
      <c r="AK35" s="74"/>
      <c r="AL35" s="75"/>
      <c r="AM35" s="38"/>
      <c r="AN35" s="75"/>
      <c r="AO35" s="74"/>
      <c r="AP35" s="75"/>
      <c r="AQ35" s="38"/>
      <c r="AR35" s="75"/>
      <c r="AS35" s="74"/>
      <c r="AT35" s="75"/>
      <c r="AU35" s="38"/>
      <c r="AV35" s="75"/>
      <c r="AW35" s="74"/>
      <c r="AX35" s="75"/>
      <c r="AY35" s="28"/>
      <c r="AZ35" s="75"/>
      <c r="BA35" s="74"/>
      <c r="BB35" s="76"/>
      <c r="BC35" s="77"/>
      <c r="BD35" s="75"/>
      <c r="BE35" s="74"/>
      <c r="BF35" s="76"/>
      <c r="BG35" s="78"/>
      <c r="BH35" s="75"/>
      <c r="BI35" s="41">
        <f t="shared" ref="BI35:BI41" si="99">SUMPRODUCT(--(MOD(COLUMN($M35:$BH35),4)=MOD(COLUMN($M35),4)),$M35:$BH35)</f>
        <v>0</v>
      </c>
      <c r="BJ35" s="42">
        <f t="shared" ref="BJ35:BJ41" si="100">BI35*$I35</f>
        <v>0</v>
      </c>
      <c r="BK35" s="43">
        <f t="shared" ref="BK35:BK41" si="101">SUMPRODUCT(--(MOD(COLUMN($M35:$BH35),4)=MOD(COLUMN($M35)+1,4)),$M35:$BH35)</f>
        <v>0</v>
      </c>
      <c r="BL35" s="44">
        <f t="shared" ref="BL35:BL41" si="102">BK35*$I35</f>
        <v>0</v>
      </c>
      <c r="BM35" s="45">
        <f t="shared" ref="BM35:BM41" si="103">SUMPRODUCT(--(MOD(COLUMN($M35:$BH35),4)=MOD(COLUMN($M35)+2,4)),$M35:$BH35)</f>
        <v>0</v>
      </c>
      <c r="BN35" s="46">
        <f t="shared" ref="BN35:BN41" si="104">BM35*$I35</f>
        <v>0</v>
      </c>
      <c r="BO35" s="74"/>
      <c r="BP35" s="79"/>
      <c r="BQ35" s="75"/>
      <c r="BR35" s="28"/>
      <c r="BS35" s="75"/>
      <c r="BT35" s="74"/>
      <c r="BU35" s="79"/>
      <c r="BV35" s="75"/>
      <c r="BW35" s="28"/>
      <c r="BX35" s="75"/>
      <c r="BY35" s="74"/>
      <c r="BZ35" s="79"/>
      <c r="CA35" s="75"/>
      <c r="CB35" s="28"/>
      <c r="CC35" s="75"/>
      <c r="CD35" s="74"/>
      <c r="CE35" s="79"/>
      <c r="CF35" s="75"/>
      <c r="CG35" s="28"/>
      <c r="CH35" s="75"/>
      <c r="CI35" s="74"/>
      <c r="CJ35" s="79"/>
      <c r="CK35" s="75"/>
      <c r="CL35" s="28"/>
      <c r="CM35" s="75"/>
      <c r="CN35" s="74"/>
      <c r="CO35" s="79"/>
      <c r="CP35" s="75"/>
      <c r="CQ35" s="28"/>
      <c r="CR35" s="75"/>
      <c r="CS35" s="74"/>
      <c r="CT35" s="79"/>
      <c r="CU35" s="75"/>
      <c r="CV35" s="28"/>
      <c r="CW35" s="75"/>
      <c r="CX35" s="74"/>
      <c r="CY35" s="79"/>
      <c r="CZ35" s="75"/>
      <c r="DA35" s="28"/>
      <c r="DB35" s="75"/>
      <c r="DC35" s="74"/>
      <c r="DD35" s="79"/>
      <c r="DE35" s="75"/>
      <c r="DF35" s="38">
        <v>0</v>
      </c>
      <c r="DG35" s="75"/>
      <c r="DH35" s="74"/>
      <c r="DI35" s="79"/>
      <c r="DJ35" s="75"/>
      <c r="DK35" s="28"/>
      <c r="DL35" s="75"/>
      <c r="DM35" s="74"/>
      <c r="DN35" s="79"/>
      <c r="DO35" s="75"/>
      <c r="DP35" s="28"/>
      <c r="DQ35" s="75"/>
      <c r="DR35" s="74"/>
      <c r="DS35" s="79"/>
      <c r="DT35" s="75"/>
      <c r="DU35" s="28"/>
      <c r="DV35" s="75"/>
      <c r="DW35" s="41"/>
      <c r="DX35" s="42"/>
      <c r="DY35" s="48"/>
      <c r="DZ35" s="49"/>
      <c r="EA35" s="43"/>
      <c r="EB35" s="44"/>
      <c r="EC35" s="45"/>
      <c r="ED35" s="46"/>
      <c r="EE35" s="74"/>
      <c r="EF35" s="75"/>
      <c r="EG35" s="28"/>
      <c r="EH35" s="75"/>
      <c r="EI35" s="74"/>
      <c r="EJ35" s="75"/>
      <c r="EK35" s="28"/>
      <c r="EL35" s="75"/>
      <c r="EM35" s="74"/>
      <c r="EN35" s="75"/>
      <c r="EO35" s="28"/>
      <c r="EP35" s="75"/>
      <c r="EQ35" s="74"/>
      <c r="ER35" s="75"/>
      <c r="ES35" s="28"/>
      <c r="ET35" s="75"/>
      <c r="EU35" s="74"/>
      <c r="EV35" s="75"/>
      <c r="EW35" s="28"/>
      <c r="EX35" s="75"/>
      <c r="EY35" s="74"/>
      <c r="EZ35" s="75"/>
      <c r="FA35" s="28"/>
      <c r="FB35" s="75"/>
      <c r="FC35" s="74"/>
      <c r="FD35" s="75"/>
      <c r="FE35" s="28"/>
      <c r="FF35" s="75"/>
      <c r="FG35" s="74"/>
      <c r="FH35" s="75"/>
      <c r="FI35" s="28"/>
      <c r="FJ35" s="75"/>
      <c r="FK35" s="74"/>
      <c r="FL35" s="75"/>
      <c r="FM35" s="28"/>
      <c r="FN35" s="75"/>
      <c r="FO35" s="74"/>
      <c r="FP35" s="75"/>
      <c r="FQ35" s="28"/>
      <c r="FR35" s="75"/>
      <c r="FS35" s="74"/>
      <c r="FT35" s="75"/>
      <c r="FU35" s="28"/>
      <c r="FV35" s="75"/>
      <c r="FW35" s="74"/>
      <c r="FX35" s="75"/>
      <c r="FY35" s="28"/>
      <c r="FZ35" s="75"/>
      <c r="GA35" s="41"/>
      <c r="GB35" s="42"/>
      <c r="GC35" s="43"/>
      <c r="GD35" s="44"/>
      <c r="GE35" s="45"/>
      <c r="GF35" s="46"/>
      <c r="GG35" s="74"/>
      <c r="GH35" s="75"/>
      <c r="GI35" s="28"/>
      <c r="GJ35" s="75"/>
      <c r="GK35" s="74"/>
      <c r="GL35" s="75"/>
      <c r="GM35" s="28"/>
      <c r="GN35" s="75"/>
      <c r="GO35" s="74"/>
      <c r="GP35" s="75"/>
      <c r="GQ35" s="28"/>
      <c r="GR35" s="75"/>
      <c r="GS35" s="74"/>
      <c r="GT35" s="75"/>
      <c r="GU35" s="28"/>
      <c r="GV35" s="75"/>
      <c r="GW35" s="74"/>
      <c r="GX35" s="75"/>
      <c r="GY35" s="28"/>
      <c r="GZ35" s="75"/>
      <c r="HA35" s="74"/>
      <c r="HB35" s="75"/>
      <c r="HC35" s="28"/>
      <c r="HD35" s="75"/>
      <c r="HE35" s="74"/>
      <c r="HF35" s="75"/>
      <c r="HG35" s="28"/>
      <c r="HH35" s="75"/>
      <c r="HI35" s="74"/>
      <c r="HJ35" s="75"/>
      <c r="HK35" s="28"/>
      <c r="HL35" s="75"/>
      <c r="HM35" s="74"/>
      <c r="HN35" s="75"/>
      <c r="HO35" s="28"/>
      <c r="HP35" s="75"/>
      <c r="HQ35" s="74"/>
      <c r="HR35" s="75"/>
      <c r="HS35" s="28"/>
      <c r="HT35" s="75"/>
      <c r="HU35" s="74"/>
      <c r="HV35" s="75"/>
      <c r="HW35" s="28"/>
      <c r="HX35" s="75"/>
      <c r="HY35" s="74"/>
      <c r="HZ35" s="75"/>
      <c r="IA35" s="28"/>
      <c r="IB35" s="75"/>
      <c r="IC35" s="41"/>
      <c r="ID35" s="42"/>
      <c r="IE35" s="43"/>
      <c r="IF35" s="44"/>
      <c r="IG35" s="45"/>
      <c r="IH35" s="46"/>
      <c r="II35" s="74"/>
      <c r="IJ35" s="75"/>
      <c r="IK35" s="28"/>
      <c r="IL35" s="75"/>
      <c r="IM35" s="74"/>
      <c r="IN35" s="75"/>
      <c r="IO35" s="28"/>
      <c r="IP35" s="75"/>
      <c r="IQ35" s="74"/>
      <c r="IR35" s="75"/>
      <c r="IS35" s="28"/>
      <c r="IT35" s="75"/>
      <c r="IU35" s="74"/>
      <c r="IV35" s="75"/>
      <c r="IW35" s="28"/>
      <c r="IX35" s="75"/>
      <c r="IY35" s="74"/>
      <c r="IZ35" s="75"/>
      <c r="JA35" s="28"/>
      <c r="JB35" s="75"/>
      <c r="JC35" s="74"/>
      <c r="JD35" s="75"/>
      <c r="JE35" s="28"/>
      <c r="JF35" s="75"/>
      <c r="JG35" s="74"/>
      <c r="JH35" s="75"/>
      <c r="JI35" s="28"/>
      <c r="JJ35" s="75"/>
      <c r="JK35" s="74"/>
      <c r="JL35" s="75"/>
      <c r="JM35" s="28"/>
      <c r="JN35" s="75"/>
      <c r="JO35" s="74"/>
      <c r="JP35" s="75"/>
      <c r="JQ35" s="28"/>
      <c r="JR35" s="75"/>
      <c r="JS35" s="74"/>
      <c r="JT35" s="75"/>
      <c r="JU35" s="28"/>
      <c r="JV35" s="75"/>
      <c r="JW35" s="74"/>
      <c r="JX35" s="75"/>
      <c r="JY35" s="28"/>
      <c r="JZ35" s="75"/>
      <c r="KA35" s="74"/>
      <c r="KB35" s="75"/>
      <c r="KC35" s="28"/>
      <c r="KD35" s="75"/>
      <c r="KE35" s="41"/>
      <c r="KF35" s="42"/>
      <c r="KG35" s="43"/>
      <c r="KH35" s="44"/>
      <c r="KI35" s="45"/>
      <c r="KJ35" s="50"/>
      <c r="KK35" s="80"/>
      <c r="KL35" s="80"/>
      <c r="KM35" s="80"/>
      <c r="KN35" s="22"/>
      <c r="KO35" s="22"/>
    </row>
    <row r="36" spans="1:301" s="68" customFormat="1">
      <c r="A36" s="82" t="s">
        <v>268</v>
      </c>
      <c r="B36" s="81"/>
      <c r="C36" s="82"/>
      <c r="D36" s="82"/>
      <c r="E36" s="83"/>
      <c r="F36" s="83"/>
      <c r="G36" s="84"/>
      <c r="H36" s="85"/>
      <c r="I36" s="86"/>
      <c r="J36" s="86"/>
      <c r="K36" s="86"/>
      <c r="L36" s="86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7"/>
      <c r="AZ36" s="81"/>
      <c r="BA36" s="87"/>
      <c r="BB36" s="87"/>
      <c r="BC36" s="88"/>
      <c r="BD36" s="81"/>
      <c r="BE36" s="87"/>
      <c r="BF36" s="87"/>
      <c r="BG36" s="87"/>
      <c r="BH36" s="81"/>
      <c r="BI36" s="89">
        <f t="shared" si="99"/>
        <v>0</v>
      </c>
      <c r="BJ36" s="90">
        <f t="shared" si="100"/>
        <v>0</v>
      </c>
      <c r="BK36" s="89">
        <f t="shared" si="101"/>
        <v>0</v>
      </c>
      <c r="BL36" s="90">
        <f t="shared" si="102"/>
        <v>0</v>
      </c>
      <c r="BM36" s="89">
        <f t="shared" si="103"/>
        <v>0</v>
      </c>
      <c r="BN36" s="90">
        <f t="shared" si="104"/>
        <v>0</v>
      </c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9">
        <f>SUMPRODUCT(--(MOD(COLUMN($BO36:$DV36),5)=MOD(COLUMN($BO36),5)),$BO36:$DV36)</f>
        <v>0</v>
      </c>
      <c r="DX36" s="90">
        <f t="shared" ref="DX36:DX41" si="105">DW36*$J36</f>
        <v>0</v>
      </c>
      <c r="DY36" s="89">
        <f>SUMPRODUCT(--(MOD(COLUMN($BO36:$DV36),5)=MOD(COLUMN($BO36),5)+1),$BO36:$DV36)</f>
        <v>0</v>
      </c>
      <c r="DZ36" s="90">
        <f t="shared" ref="DZ36:DZ41" si="106">DY36*$J36</f>
        <v>0</v>
      </c>
      <c r="EA36" s="89">
        <f>SUMPRODUCT(--(MOD(COLUMN($BO36:$DV36),5)=MOD(COLUMN($BO36),5)+2),$BO36:$DV36)</f>
        <v>0</v>
      </c>
      <c r="EB36" s="90">
        <f t="shared" ref="EB36:EB41" si="107">EA36*$J36</f>
        <v>0</v>
      </c>
      <c r="EC36" s="89">
        <f>SUMPRODUCT(--(MOD(COLUMN($BO36:$DV36),5)=MOD(COLUMN($BO36),5)+3),$BO36:$DV36)</f>
        <v>0</v>
      </c>
      <c r="ED36" s="90">
        <f t="shared" ref="ED36:ED41" si="108">EC36*$J36</f>
        <v>0</v>
      </c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9"/>
      <c r="GB36" s="90"/>
      <c r="GC36" s="160"/>
      <c r="GD36" s="161"/>
      <c r="GE36" s="89"/>
      <c r="GF36" s="90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9"/>
      <c r="ID36" s="90"/>
      <c r="IE36" s="160"/>
      <c r="IF36" s="161"/>
      <c r="IG36" s="89"/>
      <c r="IH36" s="90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9"/>
      <c r="KF36" s="90"/>
      <c r="KG36" s="160"/>
      <c r="KH36" s="161"/>
      <c r="KI36" s="89"/>
      <c r="KJ36" s="91"/>
      <c r="KK36" s="80"/>
      <c r="KL36" s="80"/>
      <c r="KM36" s="80"/>
      <c r="KN36" s="22"/>
      <c r="KO36" s="22"/>
    </row>
    <row r="37" spans="1:301" s="68" customFormat="1" ht="30" customHeight="1" outlineLevel="1">
      <c r="A37" s="274" t="s">
        <v>269</v>
      </c>
      <c r="B37" s="277" t="s">
        <v>46</v>
      </c>
      <c r="C37" s="297" t="s">
        <v>47</v>
      </c>
      <c r="D37" s="281" t="s">
        <v>48</v>
      </c>
      <c r="E37" s="15">
        <v>1</v>
      </c>
      <c r="F37" s="15">
        <v>1</v>
      </c>
      <c r="G37" s="33">
        <v>9522010010</v>
      </c>
      <c r="H37" s="34" t="s">
        <v>49</v>
      </c>
      <c r="I37" s="35">
        <f>89.6/1.2/0.98</f>
        <v>76.19047619047619</v>
      </c>
      <c r="J37" s="35">
        <f>89.6/1.2</f>
        <v>74.666666666666671</v>
      </c>
      <c r="K37" s="55"/>
      <c r="L37" s="55"/>
      <c r="M37" s="36">
        <v>0</v>
      </c>
      <c r="N37" s="37">
        <v>0</v>
      </c>
      <c r="O37" s="38">
        <v>0</v>
      </c>
      <c r="P37" s="37"/>
      <c r="Q37" s="36">
        <v>0</v>
      </c>
      <c r="R37" s="37">
        <v>0</v>
      </c>
      <c r="S37" s="38">
        <v>0</v>
      </c>
      <c r="T37" s="37"/>
      <c r="U37" s="36">
        <v>0</v>
      </c>
      <c r="V37" s="37">
        <v>0</v>
      </c>
      <c r="W37" s="38">
        <v>0</v>
      </c>
      <c r="X37" s="37"/>
      <c r="Y37" s="36">
        <v>5</v>
      </c>
      <c r="Z37" s="39">
        <v>0</v>
      </c>
      <c r="AA37" s="38">
        <v>0</v>
      </c>
      <c r="AB37" s="245" t="s">
        <v>80</v>
      </c>
      <c r="AC37" s="36">
        <v>20</v>
      </c>
      <c r="AD37" s="37">
        <v>0</v>
      </c>
      <c r="AE37" s="38">
        <v>0</v>
      </c>
      <c r="AF37" s="245" t="s">
        <v>81</v>
      </c>
      <c r="AG37" s="36">
        <v>20</v>
      </c>
      <c r="AH37" s="37">
        <v>0</v>
      </c>
      <c r="AI37" s="38">
        <v>0</v>
      </c>
      <c r="AJ37" s="245" t="s">
        <v>81</v>
      </c>
      <c r="AK37" s="36">
        <v>20</v>
      </c>
      <c r="AL37" s="37">
        <v>0</v>
      </c>
      <c r="AM37" s="38">
        <v>0</v>
      </c>
      <c r="AN37" s="245" t="s">
        <v>82</v>
      </c>
      <c r="AO37" s="36">
        <v>20</v>
      </c>
      <c r="AP37" s="37">
        <v>0</v>
      </c>
      <c r="AQ37" s="38">
        <v>0</v>
      </c>
      <c r="AR37" s="245" t="s">
        <v>82</v>
      </c>
      <c r="AS37" s="36">
        <v>20</v>
      </c>
      <c r="AT37" s="37">
        <v>0</v>
      </c>
      <c r="AU37" s="38">
        <v>0</v>
      </c>
      <c r="AV37" s="245" t="s">
        <v>82</v>
      </c>
      <c r="AW37" s="36">
        <v>20</v>
      </c>
      <c r="AX37" s="37">
        <v>0</v>
      </c>
      <c r="AY37" s="38">
        <v>0</v>
      </c>
      <c r="AZ37" s="245" t="s">
        <v>82</v>
      </c>
      <c r="BA37" s="36">
        <v>20</v>
      </c>
      <c r="BB37" s="37">
        <v>0</v>
      </c>
      <c r="BC37" s="92">
        <v>0</v>
      </c>
      <c r="BD37" s="37"/>
      <c r="BE37" s="36">
        <v>20</v>
      </c>
      <c r="BF37" s="37">
        <f>$KN37*0</f>
        <v>0</v>
      </c>
      <c r="BG37" s="54">
        <v>0</v>
      </c>
      <c r="BH37" s="37"/>
      <c r="BI37" s="41">
        <f t="shared" si="99"/>
        <v>165</v>
      </c>
      <c r="BJ37" s="42">
        <f t="shared" si="100"/>
        <v>12571.428571428571</v>
      </c>
      <c r="BK37" s="43">
        <f t="shared" si="101"/>
        <v>0</v>
      </c>
      <c r="BL37" s="44">
        <f t="shared" si="102"/>
        <v>0</v>
      </c>
      <c r="BM37" s="45">
        <f t="shared" si="103"/>
        <v>0</v>
      </c>
      <c r="BN37" s="46">
        <f t="shared" si="104"/>
        <v>0</v>
      </c>
      <c r="BO37" s="36">
        <f>$KN37*5</f>
        <v>5</v>
      </c>
      <c r="BP37" s="47">
        <f>$KN37*0</f>
        <v>0</v>
      </c>
      <c r="BQ37" s="37">
        <f>$KN37*5</f>
        <v>5</v>
      </c>
      <c r="BR37" s="38">
        <v>0</v>
      </c>
      <c r="BS37" s="37"/>
      <c r="BT37" s="36">
        <f>$KN37*5</f>
        <v>5</v>
      </c>
      <c r="BU37" s="47">
        <f>$KN37*1</f>
        <v>1</v>
      </c>
      <c r="BV37" s="37">
        <f>$KN37*0</f>
        <v>0</v>
      </c>
      <c r="BW37" s="38">
        <v>0</v>
      </c>
      <c r="BX37" s="37"/>
      <c r="BY37" s="36">
        <f>$KN37*5</f>
        <v>5</v>
      </c>
      <c r="BZ37" s="47">
        <f>$KN37*0</f>
        <v>0</v>
      </c>
      <c r="CA37" s="37">
        <v>0</v>
      </c>
      <c r="CB37" s="38">
        <v>0</v>
      </c>
      <c r="CC37" s="37"/>
      <c r="CD37" s="36">
        <f>$KN37*5</f>
        <v>5</v>
      </c>
      <c r="CE37" s="47">
        <f t="shared" ref="CE37:CF41" si="109">$KN37*0</f>
        <v>0</v>
      </c>
      <c r="CF37" s="37">
        <f t="shared" si="109"/>
        <v>0</v>
      </c>
      <c r="CG37" s="38">
        <v>0</v>
      </c>
      <c r="CH37" s="37"/>
      <c r="CI37" s="36">
        <f t="shared" ref="CI37:CJ41" si="110">$KN37*5</f>
        <v>5</v>
      </c>
      <c r="CJ37" s="47">
        <f t="shared" si="110"/>
        <v>5</v>
      </c>
      <c r="CK37" s="37">
        <v>0</v>
      </c>
      <c r="CL37" s="38">
        <v>0</v>
      </c>
      <c r="CM37" s="37"/>
      <c r="CN37" s="36">
        <f t="shared" ref="CN37:CO41" si="111">$KN37*5</f>
        <v>5</v>
      </c>
      <c r="CO37" s="47">
        <f t="shared" si="111"/>
        <v>5</v>
      </c>
      <c r="CP37" s="37">
        <f>$KN37*0</f>
        <v>0</v>
      </c>
      <c r="CQ37" s="38">
        <v>0</v>
      </c>
      <c r="CR37" s="37"/>
      <c r="CS37" s="36">
        <f t="shared" ref="CS37:CT41" si="112">$KN37*20</f>
        <v>20</v>
      </c>
      <c r="CT37" s="47">
        <f t="shared" si="112"/>
        <v>20</v>
      </c>
      <c r="CU37" s="39">
        <f>$KN37*0</f>
        <v>0</v>
      </c>
      <c r="CV37" s="38">
        <v>0</v>
      </c>
      <c r="CW37" s="37"/>
      <c r="CX37" s="36">
        <f t="shared" ref="CX37:CY41" si="113">$KN37*20</f>
        <v>20</v>
      </c>
      <c r="CY37" s="47">
        <f t="shared" si="113"/>
        <v>20</v>
      </c>
      <c r="CZ37" s="39">
        <f>$KN37*0</f>
        <v>0</v>
      </c>
      <c r="DA37" s="38">
        <v>0</v>
      </c>
      <c r="DB37" s="37"/>
      <c r="DC37" s="36">
        <f t="shared" ref="DC37:DD41" si="114">$KN37*20</f>
        <v>20</v>
      </c>
      <c r="DD37" s="47">
        <f t="shared" si="114"/>
        <v>20</v>
      </c>
      <c r="DE37" s="37">
        <f>$KN37*0</f>
        <v>0</v>
      </c>
      <c r="DF37" s="38">
        <v>0</v>
      </c>
      <c r="DG37" s="37"/>
      <c r="DH37" s="36">
        <f t="shared" ref="DH37:DI41" si="115">$KN37*20</f>
        <v>20</v>
      </c>
      <c r="DI37" s="47">
        <f t="shared" si="115"/>
        <v>20</v>
      </c>
      <c r="DJ37" s="37">
        <f>$KN37*0</f>
        <v>0</v>
      </c>
      <c r="DK37" s="38">
        <v>0</v>
      </c>
      <c r="DL37" s="37"/>
      <c r="DM37" s="36">
        <f t="shared" ref="DM37:DN41" si="116">$KN37*20</f>
        <v>20</v>
      </c>
      <c r="DN37" s="47">
        <f t="shared" si="116"/>
        <v>20</v>
      </c>
      <c r="DO37" s="37">
        <f>$KN37*0</f>
        <v>0</v>
      </c>
      <c r="DP37" s="38">
        <v>0</v>
      </c>
      <c r="DQ37" s="226" t="s">
        <v>83</v>
      </c>
      <c r="DR37" s="36">
        <f t="shared" ref="DR37:DS41" si="117">$KN37*20</f>
        <v>20</v>
      </c>
      <c r="DS37" s="47">
        <f t="shared" si="117"/>
        <v>20</v>
      </c>
      <c r="DT37" s="37">
        <f>$KN37*0</f>
        <v>0</v>
      </c>
      <c r="DU37" s="38">
        <v>0</v>
      </c>
      <c r="DV37" s="37"/>
      <c r="DW37" s="41" cm="1">
        <f t="array" ref="DW37">SUMPRODUCT(--(MOD(COLUMN($BO37:$DV37),5)=MOD(COLUMN($BO37),5)),$BO37:$DV37)</f>
        <v>150</v>
      </c>
      <c r="DX37" s="42">
        <f t="shared" si="105"/>
        <v>11200</v>
      </c>
      <c r="DY37" s="48" cm="1">
        <f t="array" ref="DY37">SUMPRODUCT(--(MOD(COLUMN($BO37:$DV37),5)=MOD(COLUMN($BP37),5)),$BO37:$DV37)</f>
        <v>131</v>
      </c>
      <c r="DZ37" s="49">
        <f t="shared" si="106"/>
        <v>9781.3333333333339</v>
      </c>
      <c r="EA37" s="43" cm="1">
        <f t="array" ref="EA37">SUMPRODUCT(--(MOD(COLUMN($BO37:$DV37),5)=MOD(COLUMN($BQ37),5)),$BO37:$DV37)</f>
        <v>5</v>
      </c>
      <c r="EB37" s="44">
        <f t="shared" si="107"/>
        <v>373.33333333333337</v>
      </c>
      <c r="EC37" s="45" cm="1">
        <f t="array" ref="EC37">SUMPRODUCT(--(MOD(COLUMN($BO37:$DV37),5)=MOD(COLUMN($BR37),5)),$BO37:$DV37)</f>
        <v>0</v>
      </c>
      <c r="ED37" s="46">
        <f t="shared" si="108"/>
        <v>0</v>
      </c>
      <c r="EE37" s="36">
        <f>$KN37*0</f>
        <v>0</v>
      </c>
      <c r="EF37" s="37">
        <v>2</v>
      </c>
      <c r="EG37" s="38">
        <v>0</v>
      </c>
      <c r="EH37" s="37"/>
      <c r="EI37" s="36">
        <v>5</v>
      </c>
      <c r="EJ37" s="37">
        <v>2</v>
      </c>
      <c r="EK37" s="38">
        <v>2</v>
      </c>
      <c r="EL37" s="37"/>
      <c r="EM37" s="36">
        <v>5</v>
      </c>
      <c r="EN37" s="37">
        <v>0</v>
      </c>
      <c r="EO37" s="38">
        <v>0</v>
      </c>
      <c r="EP37" s="37"/>
      <c r="EQ37" s="36">
        <f>$KN37*10</f>
        <v>10</v>
      </c>
      <c r="ER37" s="37">
        <v>0</v>
      </c>
      <c r="ES37" s="38"/>
      <c r="ET37" s="245" t="s">
        <v>283</v>
      </c>
      <c r="EU37" s="36">
        <f>$KN37*15</f>
        <v>15</v>
      </c>
      <c r="EV37" s="155">
        <v>2</v>
      </c>
      <c r="EW37" s="38"/>
      <c r="EX37" s="37"/>
      <c r="EY37" s="36">
        <f>$KN37*20</f>
        <v>20</v>
      </c>
      <c r="EZ37" s="155">
        <v>16</v>
      </c>
      <c r="FA37" s="38"/>
      <c r="FB37" s="37"/>
      <c r="FC37" s="36">
        <f>$KN37*25</f>
        <v>25</v>
      </c>
      <c r="FD37" s="37">
        <v>18</v>
      </c>
      <c r="FE37" s="38"/>
      <c r="FF37" s="37"/>
      <c r="FG37" s="36">
        <f>$KN37*30</f>
        <v>30</v>
      </c>
      <c r="FH37" s="37">
        <v>10</v>
      </c>
      <c r="FI37" s="38"/>
      <c r="FJ37" s="37"/>
      <c r="FK37" s="36">
        <f>$KN37*35</f>
        <v>35</v>
      </c>
      <c r="FL37" s="37">
        <v>10</v>
      </c>
      <c r="FM37" s="38"/>
      <c r="FN37" s="37"/>
      <c r="FO37" s="36">
        <f>$KN37*40</f>
        <v>40</v>
      </c>
      <c r="FP37" s="37">
        <v>15</v>
      </c>
      <c r="FQ37" s="38"/>
      <c r="FR37" s="37"/>
      <c r="FS37" s="36">
        <f>$KN37*45</f>
        <v>45</v>
      </c>
      <c r="FT37" s="37">
        <v>15</v>
      </c>
      <c r="FU37" s="38"/>
      <c r="FV37" s="37"/>
      <c r="FW37" s="36">
        <f>$KN37*50</f>
        <v>50</v>
      </c>
      <c r="FX37" s="37">
        <v>15</v>
      </c>
      <c r="FY37" s="38"/>
      <c r="FZ37" s="37"/>
      <c r="GA37" s="41" cm="1">
        <f t="array" ref="GA37">SUMPRODUCT(--(MOD(COLUMN($EE37:$FZ37),4)=MOD(COLUMN($EE37),4)),$EE37:$FZ37)</f>
        <v>280</v>
      </c>
      <c r="GB37" s="42">
        <f t="shared" ref="GB37:GB68" si="118">GA37*$J37</f>
        <v>20906.666666666668</v>
      </c>
      <c r="GC37" s="43" cm="1">
        <f t="array" ref="GC37">SUMPRODUCT(--(MOD(COLUMN($EE37:$FZ37),4)=MOD(COLUMN($EF37),4)),$EE37:$FZ37)</f>
        <v>105</v>
      </c>
      <c r="GD37" s="44">
        <f t="shared" ref="GD37:GD68" si="119">GC37*$J37</f>
        <v>7840.0000000000009</v>
      </c>
      <c r="GE37" s="45" cm="1">
        <f t="array" ref="GE37">SUMPRODUCT(--(MOD(COLUMN($EE37:$FZ37),4)=MOD(COLUMN($EG37),4)),$EE37:$FZ37)</f>
        <v>2</v>
      </c>
      <c r="GF37" s="46">
        <f t="shared" ref="GF37:GF68" si="120">GE37*$J37</f>
        <v>149.33333333333334</v>
      </c>
      <c r="GG37" s="36">
        <f>$KN37*40</f>
        <v>40</v>
      </c>
      <c r="GH37" s="37"/>
      <c r="GI37" s="38"/>
      <c r="GJ37" s="37"/>
      <c r="GK37" s="36">
        <f>$KN37*40</f>
        <v>40</v>
      </c>
      <c r="GL37" s="37"/>
      <c r="GM37" s="38"/>
      <c r="GN37" s="37"/>
      <c r="GO37" s="36">
        <f>$KN37*45</f>
        <v>45</v>
      </c>
      <c r="GP37" s="37"/>
      <c r="GQ37" s="38"/>
      <c r="GR37" s="37"/>
      <c r="GS37" s="36">
        <f>$KN37*50</f>
        <v>50</v>
      </c>
      <c r="GT37" s="37"/>
      <c r="GU37" s="38"/>
      <c r="GV37" s="37"/>
      <c r="GW37" s="36">
        <f>$KN37*50</f>
        <v>50</v>
      </c>
      <c r="GX37" s="37"/>
      <c r="GY37" s="38"/>
      <c r="GZ37" s="37"/>
      <c r="HA37" s="36">
        <f>$KN37*50</f>
        <v>50</v>
      </c>
      <c r="HB37" s="37"/>
      <c r="HC37" s="38"/>
      <c r="HD37" s="37"/>
      <c r="HE37" s="36">
        <f>$KN37*50</f>
        <v>50</v>
      </c>
      <c r="HF37" s="37"/>
      <c r="HG37" s="38"/>
      <c r="HH37" s="37"/>
      <c r="HI37" s="36">
        <f>$KN37*50</f>
        <v>50</v>
      </c>
      <c r="HJ37" s="37"/>
      <c r="HK37" s="38"/>
      <c r="HL37" s="37"/>
      <c r="HM37" s="36">
        <f>$KN37*50</f>
        <v>50</v>
      </c>
      <c r="HN37" s="37"/>
      <c r="HO37" s="38"/>
      <c r="HP37" s="37"/>
      <c r="HQ37" s="36">
        <f>$KN37*50</f>
        <v>50</v>
      </c>
      <c r="HR37" s="37"/>
      <c r="HS37" s="38"/>
      <c r="HT37" s="37"/>
      <c r="HU37" s="36">
        <f>$KN37*50</f>
        <v>50</v>
      </c>
      <c r="HV37" s="37"/>
      <c r="HW37" s="38"/>
      <c r="HX37" s="37"/>
      <c r="HY37" s="36">
        <f>$KN37*50</f>
        <v>50</v>
      </c>
      <c r="HZ37" s="37"/>
      <c r="IA37" s="38"/>
      <c r="IB37" s="37"/>
      <c r="IC37" s="41" cm="1">
        <f t="array" ref="IC37">SUMPRODUCT(--(MOD(COLUMN($GG37:$IB37),4)=MOD(COLUMN($GG37),4)),$GG37:$IB37)</f>
        <v>575</v>
      </c>
      <c r="ID37" s="42">
        <f t="shared" ref="ID37:ID56" si="121">IC37*$J37</f>
        <v>42933.333333333336</v>
      </c>
      <c r="IE37" s="43" cm="1">
        <f t="array" ref="IE37">SUMPRODUCT(--(MOD(COLUMN($GG37:$IB37),4)=MOD(COLUMN($GH37),4)),$GG37:$IB37)</f>
        <v>0</v>
      </c>
      <c r="IF37" s="44">
        <f t="shared" ref="IF37:IF56" si="122">IE37*$J37</f>
        <v>0</v>
      </c>
      <c r="IG37" s="45" cm="1">
        <f t="array" ref="IG37">SUMPRODUCT(--(MOD(COLUMN($GG37:$IB37),4)=MOD(COLUMN($GI37),4)),$GG37:$IB37)</f>
        <v>0</v>
      </c>
      <c r="IH37" s="46">
        <f t="shared" ref="IH37:IH56" si="123">IG37*$J37</f>
        <v>0</v>
      </c>
      <c r="II37" s="36">
        <f>$KN37*45</f>
        <v>45</v>
      </c>
      <c r="IJ37" s="37"/>
      <c r="IK37" s="38"/>
      <c r="IL37" s="37"/>
      <c r="IM37" s="36">
        <f>$KN37*45</f>
        <v>45</v>
      </c>
      <c r="IN37" s="37"/>
      <c r="IO37" s="38"/>
      <c r="IP37" s="37"/>
      <c r="IQ37" s="36">
        <f>$KN37*50</f>
        <v>50</v>
      </c>
      <c r="IR37" s="37"/>
      <c r="IS37" s="38"/>
      <c r="IT37" s="37"/>
      <c r="IU37" s="36">
        <f>$KN37*55</f>
        <v>55</v>
      </c>
      <c r="IV37" s="37"/>
      <c r="IW37" s="38"/>
      <c r="IX37" s="37"/>
      <c r="IY37" s="36">
        <f>$KN37*55</f>
        <v>55</v>
      </c>
      <c r="IZ37" s="37"/>
      <c r="JA37" s="38"/>
      <c r="JB37" s="37"/>
      <c r="JC37" s="36">
        <f>$KN37*55</f>
        <v>55</v>
      </c>
      <c r="JD37" s="37"/>
      <c r="JE37" s="38"/>
      <c r="JF37" s="37"/>
      <c r="JG37" s="36">
        <f>$KN37*60</f>
        <v>60</v>
      </c>
      <c r="JH37" s="37"/>
      <c r="JI37" s="38"/>
      <c r="JJ37" s="37"/>
      <c r="JK37" s="36">
        <f>$KN37*60</f>
        <v>60</v>
      </c>
      <c r="JL37" s="37"/>
      <c r="JM37" s="38"/>
      <c r="JN37" s="37"/>
      <c r="JO37" s="36">
        <f>$KN37*60</f>
        <v>60</v>
      </c>
      <c r="JP37" s="37"/>
      <c r="JQ37" s="38"/>
      <c r="JR37" s="37"/>
      <c r="JS37" s="36">
        <f>$KN37*60</f>
        <v>60</v>
      </c>
      <c r="JT37" s="37"/>
      <c r="JU37" s="38"/>
      <c r="JV37" s="37"/>
      <c r="JW37" s="36">
        <f>$KN37*60</f>
        <v>60</v>
      </c>
      <c r="JX37" s="37"/>
      <c r="JY37" s="38"/>
      <c r="JZ37" s="37"/>
      <c r="KA37" s="36">
        <f>$KN37*60</f>
        <v>60</v>
      </c>
      <c r="KB37" s="37"/>
      <c r="KC37" s="38"/>
      <c r="KD37" s="37"/>
      <c r="KE37" s="41" cm="1">
        <f t="array" ref="KE37">SUMPRODUCT(--(MOD(COLUMN($II37:$KD37),4)=MOD(COLUMN($II37),4)),$II37:$KD37)</f>
        <v>665</v>
      </c>
      <c r="KF37" s="42">
        <f t="shared" ref="KF37:KF56" si="124">KE37*$J37</f>
        <v>49653.333333333336</v>
      </c>
      <c r="KG37" s="43" cm="1">
        <f t="array" ref="KG37">SUMPRODUCT(--(MOD(COLUMN($II37:$KD37),4)=MOD(COLUMN($IJ37),4)),$II37:$KD37)</f>
        <v>0</v>
      </c>
      <c r="KH37" s="44">
        <f t="shared" ref="KH37:KH56" si="125">KG37*$J37</f>
        <v>0</v>
      </c>
      <c r="KI37" s="45" cm="1">
        <f t="array" ref="KI37">SUMPRODUCT(--(MOD(COLUMN($II37:$KD37),4)=MOD(COLUMN($IK37),4)),$II37:$KD37)</f>
        <v>0</v>
      </c>
      <c r="KJ37" s="50">
        <f t="shared" ref="KJ37:KJ56" si="126">KI37*$J37</f>
        <v>0</v>
      </c>
      <c r="KK37" s="80"/>
      <c r="KL37" s="80"/>
      <c r="KM37" s="80"/>
      <c r="KN37" s="51">
        <v>1</v>
      </c>
      <c r="KO37" s="285" t="s">
        <v>53</v>
      </c>
    </row>
    <row r="38" spans="1:301" s="68" customFormat="1" ht="43.2" customHeight="1" outlineLevel="1">
      <c r="A38" s="289"/>
      <c r="B38" s="278"/>
      <c r="C38" s="298"/>
      <c r="D38" s="282"/>
      <c r="E38" s="15">
        <v>2</v>
      </c>
      <c r="F38" s="15">
        <v>1</v>
      </c>
      <c r="G38" s="33">
        <v>9522010020</v>
      </c>
      <c r="H38" s="34" t="s">
        <v>54</v>
      </c>
      <c r="I38" s="35">
        <f>89.6/1.2/0.98</f>
        <v>76.19047619047619</v>
      </c>
      <c r="J38" s="35">
        <f>89.6/1.2</f>
        <v>74.666666666666671</v>
      </c>
      <c r="K38" s="55"/>
      <c r="L38" s="55"/>
      <c r="M38" s="36">
        <v>0</v>
      </c>
      <c r="N38" s="37">
        <v>0</v>
      </c>
      <c r="O38" s="38">
        <v>0</v>
      </c>
      <c r="P38" s="37"/>
      <c r="Q38" s="36">
        <v>0</v>
      </c>
      <c r="R38" s="37">
        <v>0</v>
      </c>
      <c r="S38" s="38">
        <v>0</v>
      </c>
      <c r="T38" s="37"/>
      <c r="U38" s="36">
        <v>0</v>
      </c>
      <c r="V38" s="37">
        <v>0</v>
      </c>
      <c r="W38" s="38">
        <v>0</v>
      </c>
      <c r="X38" s="37"/>
      <c r="Y38" s="36">
        <v>5</v>
      </c>
      <c r="Z38" s="39">
        <v>0</v>
      </c>
      <c r="AA38" s="38">
        <v>0</v>
      </c>
      <c r="AB38" s="246"/>
      <c r="AC38" s="36">
        <v>20</v>
      </c>
      <c r="AD38" s="37">
        <v>0</v>
      </c>
      <c r="AE38" s="38">
        <v>0</v>
      </c>
      <c r="AF38" s="246"/>
      <c r="AG38" s="36">
        <v>20</v>
      </c>
      <c r="AH38" s="37">
        <v>0</v>
      </c>
      <c r="AI38" s="38">
        <v>0</v>
      </c>
      <c r="AJ38" s="246"/>
      <c r="AK38" s="36">
        <v>20</v>
      </c>
      <c r="AL38" s="37">
        <v>0</v>
      </c>
      <c r="AM38" s="38">
        <v>0</v>
      </c>
      <c r="AN38" s="246"/>
      <c r="AO38" s="36">
        <v>20</v>
      </c>
      <c r="AP38" s="37">
        <v>0</v>
      </c>
      <c r="AQ38" s="38">
        <v>0</v>
      </c>
      <c r="AR38" s="246"/>
      <c r="AS38" s="36">
        <v>20</v>
      </c>
      <c r="AT38" s="37">
        <v>0</v>
      </c>
      <c r="AU38" s="38">
        <v>0</v>
      </c>
      <c r="AV38" s="246"/>
      <c r="AW38" s="36">
        <v>20</v>
      </c>
      <c r="AX38" s="37">
        <v>0</v>
      </c>
      <c r="AY38" s="38">
        <v>0</v>
      </c>
      <c r="AZ38" s="246"/>
      <c r="BA38" s="36">
        <v>20</v>
      </c>
      <c r="BB38" s="37">
        <v>0</v>
      </c>
      <c r="BC38" s="92">
        <v>0</v>
      </c>
      <c r="BD38" s="37"/>
      <c r="BE38" s="36">
        <v>20</v>
      </c>
      <c r="BF38" s="37">
        <f>$KN38*0</f>
        <v>0</v>
      </c>
      <c r="BG38" s="54">
        <v>0</v>
      </c>
      <c r="BH38" s="37"/>
      <c r="BI38" s="41">
        <f t="shared" si="99"/>
        <v>165</v>
      </c>
      <c r="BJ38" s="42">
        <f t="shared" si="100"/>
        <v>12571.428571428571</v>
      </c>
      <c r="BK38" s="43">
        <f t="shared" si="101"/>
        <v>0</v>
      </c>
      <c r="BL38" s="44">
        <f t="shared" si="102"/>
        <v>0</v>
      </c>
      <c r="BM38" s="45">
        <f t="shared" si="103"/>
        <v>0</v>
      </c>
      <c r="BN38" s="46">
        <f t="shared" si="104"/>
        <v>0</v>
      </c>
      <c r="BO38" s="36">
        <f>$KN38*5</f>
        <v>5</v>
      </c>
      <c r="BP38" s="47">
        <f>$KN38*0</f>
        <v>0</v>
      </c>
      <c r="BQ38" s="37">
        <f>$KN38*5</f>
        <v>5</v>
      </c>
      <c r="BR38" s="38">
        <v>0</v>
      </c>
      <c r="BS38" s="37"/>
      <c r="BT38" s="36">
        <f>$KN38*5</f>
        <v>5</v>
      </c>
      <c r="BU38" s="47">
        <f>$KN38*1</f>
        <v>1</v>
      </c>
      <c r="BV38" s="37">
        <f>$KN38*0</f>
        <v>0</v>
      </c>
      <c r="BW38" s="38">
        <v>0</v>
      </c>
      <c r="BX38" s="37"/>
      <c r="BY38" s="36">
        <f>$KN38*5</f>
        <v>5</v>
      </c>
      <c r="BZ38" s="47">
        <f>$KN38*0</f>
        <v>0</v>
      </c>
      <c r="CA38" s="37">
        <f>$KN38*0</f>
        <v>0</v>
      </c>
      <c r="CB38" s="38">
        <v>0</v>
      </c>
      <c r="CC38" s="37"/>
      <c r="CD38" s="36">
        <f>$KN38*5</f>
        <v>5</v>
      </c>
      <c r="CE38" s="47">
        <f t="shared" si="109"/>
        <v>0</v>
      </c>
      <c r="CF38" s="37">
        <f t="shared" si="109"/>
        <v>0</v>
      </c>
      <c r="CG38" s="38">
        <v>0</v>
      </c>
      <c r="CH38" s="37"/>
      <c r="CI38" s="36">
        <f t="shared" si="110"/>
        <v>5</v>
      </c>
      <c r="CJ38" s="47">
        <f t="shared" si="110"/>
        <v>5</v>
      </c>
      <c r="CK38" s="37">
        <f>$KN38*0</f>
        <v>0</v>
      </c>
      <c r="CL38" s="38">
        <v>0</v>
      </c>
      <c r="CM38" s="37"/>
      <c r="CN38" s="36">
        <f t="shared" si="111"/>
        <v>5</v>
      </c>
      <c r="CO38" s="47">
        <f t="shared" si="111"/>
        <v>5</v>
      </c>
      <c r="CP38" s="37">
        <f>$KN38*0</f>
        <v>0</v>
      </c>
      <c r="CQ38" s="38">
        <v>0</v>
      </c>
      <c r="CR38" s="37"/>
      <c r="CS38" s="36">
        <f t="shared" si="112"/>
        <v>20</v>
      </c>
      <c r="CT38" s="47">
        <f t="shared" si="112"/>
        <v>20</v>
      </c>
      <c r="CU38" s="39">
        <f>$KN38*0</f>
        <v>0</v>
      </c>
      <c r="CV38" s="38">
        <v>0</v>
      </c>
      <c r="CW38" s="37"/>
      <c r="CX38" s="36">
        <f t="shared" si="113"/>
        <v>20</v>
      </c>
      <c r="CY38" s="47">
        <f t="shared" si="113"/>
        <v>20</v>
      </c>
      <c r="CZ38" s="39">
        <f>$KN38*0</f>
        <v>0</v>
      </c>
      <c r="DA38" s="38">
        <v>0</v>
      </c>
      <c r="DB38" s="37"/>
      <c r="DC38" s="36">
        <f t="shared" si="114"/>
        <v>20</v>
      </c>
      <c r="DD38" s="47">
        <f t="shared" si="114"/>
        <v>20</v>
      </c>
      <c r="DE38" s="37">
        <f>$KN38*0</f>
        <v>0</v>
      </c>
      <c r="DF38" s="38">
        <v>0</v>
      </c>
      <c r="DG38" s="37"/>
      <c r="DH38" s="36">
        <f t="shared" si="115"/>
        <v>20</v>
      </c>
      <c r="DI38" s="47">
        <f t="shared" si="115"/>
        <v>20</v>
      </c>
      <c r="DJ38" s="37">
        <f>$KN38*0</f>
        <v>0</v>
      </c>
      <c r="DK38" s="38">
        <v>0</v>
      </c>
      <c r="DL38" s="37"/>
      <c r="DM38" s="36">
        <f t="shared" si="116"/>
        <v>20</v>
      </c>
      <c r="DN38" s="47">
        <f t="shared" si="116"/>
        <v>20</v>
      </c>
      <c r="DO38" s="37">
        <f>$KN38*0</f>
        <v>0</v>
      </c>
      <c r="DP38" s="38">
        <v>0</v>
      </c>
      <c r="DQ38" s="227"/>
      <c r="DR38" s="36">
        <f t="shared" si="117"/>
        <v>20</v>
      </c>
      <c r="DS38" s="47">
        <f t="shared" si="117"/>
        <v>20</v>
      </c>
      <c r="DT38" s="37">
        <f>$KN38*0</f>
        <v>0</v>
      </c>
      <c r="DU38" s="38">
        <v>0</v>
      </c>
      <c r="DV38" s="37"/>
      <c r="DW38" s="41" cm="1">
        <f t="array" ref="DW38">SUMPRODUCT(--(MOD(COLUMN($BO38:$DV38),5)=MOD(COLUMN($BO38),5)),$BO38:$DV38)</f>
        <v>150</v>
      </c>
      <c r="DX38" s="42">
        <f t="shared" si="105"/>
        <v>11200</v>
      </c>
      <c r="DY38" s="48" cm="1">
        <f t="array" ref="DY38">SUMPRODUCT(--(MOD(COLUMN($BO38:$DV38),5)=MOD(COLUMN($BP38),5)),$BO38:$DV38)</f>
        <v>131</v>
      </c>
      <c r="DZ38" s="49">
        <f t="shared" si="106"/>
        <v>9781.3333333333339</v>
      </c>
      <c r="EA38" s="43" cm="1">
        <f t="array" ref="EA38">SUMPRODUCT(--(MOD(COLUMN($BO38:$DV38),5)=MOD(COLUMN($BQ38),5)),$BO38:$DV38)</f>
        <v>5</v>
      </c>
      <c r="EB38" s="44">
        <f t="shared" si="107"/>
        <v>373.33333333333337</v>
      </c>
      <c r="EC38" s="45" cm="1">
        <f t="array" ref="EC38">SUMPRODUCT(--(MOD(COLUMN($BO38:$DV38),5)=MOD(COLUMN($BR38),5)),$BO38:$DV38)</f>
        <v>0</v>
      </c>
      <c r="ED38" s="46">
        <f t="shared" si="108"/>
        <v>0</v>
      </c>
      <c r="EE38" s="36">
        <f>$KN38*0</f>
        <v>0</v>
      </c>
      <c r="EF38" s="37">
        <v>2</v>
      </c>
      <c r="EG38" s="38">
        <v>0</v>
      </c>
      <c r="EH38" s="37"/>
      <c r="EI38" s="36">
        <v>5</v>
      </c>
      <c r="EJ38" s="37">
        <v>2</v>
      </c>
      <c r="EK38" s="38">
        <v>2</v>
      </c>
      <c r="EL38" s="37"/>
      <c r="EM38" s="36">
        <v>5</v>
      </c>
      <c r="EN38" s="37">
        <v>0</v>
      </c>
      <c r="EO38" s="38">
        <v>0</v>
      </c>
      <c r="EP38" s="37"/>
      <c r="EQ38" s="36">
        <f>$KN38*10</f>
        <v>10</v>
      </c>
      <c r="ER38" s="37">
        <v>0</v>
      </c>
      <c r="ES38" s="38"/>
      <c r="ET38" s="246"/>
      <c r="EU38" s="36">
        <f>$KN38*15</f>
        <v>15</v>
      </c>
      <c r="EV38" s="155">
        <v>2</v>
      </c>
      <c r="EW38" s="38"/>
      <c r="EX38" s="37"/>
      <c r="EY38" s="36">
        <f>$KN38*20</f>
        <v>20</v>
      </c>
      <c r="EZ38" s="155">
        <v>16</v>
      </c>
      <c r="FA38" s="38"/>
      <c r="FB38" s="37"/>
      <c r="FC38" s="36">
        <f>$KN38*25</f>
        <v>25</v>
      </c>
      <c r="FD38" s="37">
        <v>18</v>
      </c>
      <c r="FE38" s="38"/>
      <c r="FF38" s="37"/>
      <c r="FG38" s="36">
        <f>$KN38*30</f>
        <v>30</v>
      </c>
      <c r="FH38" s="37">
        <v>10</v>
      </c>
      <c r="FI38" s="38"/>
      <c r="FJ38" s="37"/>
      <c r="FK38" s="36">
        <f>$KN38*35</f>
        <v>35</v>
      </c>
      <c r="FL38" s="37">
        <v>10</v>
      </c>
      <c r="FM38" s="38"/>
      <c r="FN38" s="37"/>
      <c r="FO38" s="36">
        <f>$KN38*40</f>
        <v>40</v>
      </c>
      <c r="FP38" s="37">
        <v>15</v>
      </c>
      <c r="FQ38" s="38"/>
      <c r="FR38" s="37"/>
      <c r="FS38" s="36">
        <f>$KN38*45</f>
        <v>45</v>
      </c>
      <c r="FT38" s="37">
        <v>15</v>
      </c>
      <c r="FU38" s="38"/>
      <c r="FV38" s="37"/>
      <c r="FW38" s="36">
        <f>$KN38*50</f>
        <v>50</v>
      </c>
      <c r="FX38" s="37">
        <v>15</v>
      </c>
      <c r="FY38" s="38"/>
      <c r="FZ38" s="37"/>
      <c r="GA38" s="41" cm="1">
        <f t="array" ref="GA38">SUMPRODUCT(--(MOD(COLUMN($EE38:$FZ38),4)=MOD(COLUMN($EE38),4)),$EE38:$FZ38)</f>
        <v>280</v>
      </c>
      <c r="GB38" s="42">
        <f t="shared" si="118"/>
        <v>20906.666666666668</v>
      </c>
      <c r="GC38" s="43" cm="1">
        <f t="array" ref="GC38">SUMPRODUCT(--(MOD(COLUMN($EE38:$FZ38),4)=MOD(COLUMN($EF38),4)),$EE38:$FZ38)</f>
        <v>105</v>
      </c>
      <c r="GD38" s="44">
        <f t="shared" si="119"/>
        <v>7840.0000000000009</v>
      </c>
      <c r="GE38" s="45" cm="1">
        <f t="array" ref="GE38">SUMPRODUCT(--(MOD(COLUMN($EE38:$FZ38),4)=MOD(COLUMN($EG38),4)),$EE38:$FZ38)</f>
        <v>2</v>
      </c>
      <c r="GF38" s="46">
        <f t="shared" si="120"/>
        <v>149.33333333333334</v>
      </c>
      <c r="GG38" s="36">
        <f>$KN38*40</f>
        <v>40</v>
      </c>
      <c r="GH38" s="37"/>
      <c r="GI38" s="38"/>
      <c r="GJ38" s="37"/>
      <c r="GK38" s="36">
        <f>$KN38*40</f>
        <v>40</v>
      </c>
      <c r="GL38" s="37"/>
      <c r="GM38" s="38"/>
      <c r="GN38" s="37"/>
      <c r="GO38" s="36">
        <f>$KN38*45</f>
        <v>45</v>
      </c>
      <c r="GP38" s="37"/>
      <c r="GQ38" s="38"/>
      <c r="GR38" s="37"/>
      <c r="GS38" s="36">
        <f>$KN38*50</f>
        <v>50</v>
      </c>
      <c r="GT38" s="37"/>
      <c r="GU38" s="38"/>
      <c r="GV38" s="37"/>
      <c r="GW38" s="36">
        <f>$KN38*50</f>
        <v>50</v>
      </c>
      <c r="GX38" s="37"/>
      <c r="GY38" s="38"/>
      <c r="GZ38" s="37"/>
      <c r="HA38" s="36">
        <f>$KN38*50</f>
        <v>50</v>
      </c>
      <c r="HB38" s="37"/>
      <c r="HC38" s="38"/>
      <c r="HD38" s="37"/>
      <c r="HE38" s="36">
        <f>$KN38*50</f>
        <v>50</v>
      </c>
      <c r="HF38" s="37"/>
      <c r="HG38" s="38"/>
      <c r="HH38" s="37"/>
      <c r="HI38" s="36">
        <f>$KN38*50</f>
        <v>50</v>
      </c>
      <c r="HJ38" s="37"/>
      <c r="HK38" s="38"/>
      <c r="HL38" s="37"/>
      <c r="HM38" s="36">
        <f>$KN38*50</f>
        <v>50</v>
      </c>
      <c r="HN38" s="37"/>
      <c r="HO38" s="38"/>
      <c r="HP38" s="37"/>
      <c r="HQ38" s="36">
        <f>$KN38*50</f>
        <v>50</v>
      </c>
      <c r="HR38" s="37"/>
      <c r="HS38" s="38"/>
      <c r="HT38" s="37"/>
      <c r="HU38" s="36">
        <f>$KN38*50</f>
        <v>50</v>
      </c>
      <c r="HV38" s="37"/>
      <c r="HW38" s="38"/>
      <c r="HX38" s="37"/>
      <c r="HY38" s="36">
        <f>$KN38*50</f>
        <v>50</v>
      </c>
      <c r="HZ38" s="37"/>
      <c r="IA38" s="38"/>
      <c r="IB38" s="37"/>
      <c r="IC38" s="41" cm="1">
        <f t="array" ref="IC38">SUMPRODUCT(--(MOD(COLUMN($GG38:$IB38),4)=MOD(COLUMN($GG38),4)),$GG38:$IB38)</f>
        <v>575</v>
      </c>
      <c r="ID38" s="42">
        <f t="shared" si="121"/>
        <v>42933.333333333336</v>
      </c>
      <c r="IE38" s="43" cm="1">
        <f t="array" ref="IE38">SUMPRODUCT(--(MOD(COLUMN($GG38:$IB38),4)=MOD(COLUMN($GH38),4)),$GG38:$IB38)</f>
        <v>0</v>
      </c>
      <c r="IF38" s="44">
        <f t="shared" si="122"/>
        <v>0</v>
      </c>
      <c r="IG38" s="45" cm="1">
        <f t="array" ref="IG38">SUMPRODUCT(--(MOD(COLUMN($GG38:$IB38),4)=MOD(COLUMN($GI38),4)),$GG38:$IB38)</f>
        <v>0</v>
      </c>
      <c r="IH38" s="46">
        <f t="shared" si="123"/>
        <v>0</v>
      </c>
      <c r="II38" s="36">
        <f>$KN38*45</f>
        <v>45</v>
      </c>
      <c r="IJ38" s="37"/>
      <c r="IK38" s="38"/>
      <c r="IL38" s="37"/>
      <c r="IM38" s="36">
        <f>$KN38*45</f>
        <v>45</v>
      </c>
      <c r="IN38" s="37"/>
      <c r="IO38" s="38"/>
      <c r="IP38" s="37"/>
      <c r="IQ38" s="36">
        <f>$KN38*50</f>
        <v>50</v>
      </c>
      <c r="IR38" s="37"/>
      <c r="IS38" s="38"/>
      <c r="IT38" s="37"/>
      <c r="IU38" s="36">
        <f>$KN38*55</f>
        <v>55</v>
      </c>
      <c r="IV38" s="37"/>
      <c r="IW38" s="38"/>
      <c r="IX38" s="37"/>
      <c r="IY38" s="36">
        <f>$KN38*55</f>
        <v>55</v>
      </c>
      <c r="IZ38" s="37"/>
      <c r="JA38" s="38"/>
      <c r="JB38" s="37"/>
      <c r="JC38" s="36">
        <f>$KN38*55</f>
        <v>55</v>
      </c>
      <c r="JD38" s="37"/>
      <c r="JE38" s="38"/>
      <c r="JF38" s="37"/>
      <c r="JG38" s="36">
        <f>$KN38*60</f>
        <v>60</v>
      </c>
      <c r="JH38" s="37"/>
      <c r="JI38" s="38"/>
      <c r="JJ38" s="37"/>
      <c r="JK38" s="36">
        <f>$KN38*60</f>
        <v>60</v>
      </c>
      <c r="JL38" s="37"/>
      <c r="JM38" s="38"/>
      <c r="JN38" s="37"/>
      <c r="JO38" s="36">
        <f>$KN38*60</f>
        <v>60</v>
      </c>
      <c r="JP38" s="37"/>
      <c r="JQ38" s="38"/>
      <c r="JR38" s="37"/>
      <c r="JS38" s="36">
        <f>$KN38*60</f>
        <v>60</v>
      </c>
      <c r="JT38" s="37"/>
      <c r="JU38" s="38"/>
      <c r="JV38" s="37"/>
      <c r="JW38" s="36">
        <f>$KN38*60</f>
        <v>60</v>
      </c>
      <c r="JX38" s="37"/>
      <c r="JY38" s="38"/>
      <c r="JZ38" s="37"/>
      <c r="KA38" s="36">
        <f>$KN38*60</f>
        <v>60</v>
      </c>
      <c r="KB38" s="37"/>
      <c r="KC38" s="38"/>
      <c r="KD38" s="37"/>
      <c r="KE38" s="41" cm="1">
        <f t="array" ref="KE38">SUMPRODUCT(--(MOD(COLUMN($II38:$KD38),4)=MOD(COLUMN($II38),4)),$II38:$KD38)</f>
        <v>665</v>
      </c>
      <c r="KF38" s="42">
        <f t="shared" si="124"/>
        <v>49653.333333333336</v>
      </c>
      <c r="KG38" s="43" cm="1">
        <f t="array" ref="KG38">SUMPRODUCT(--(MOD(COLUMN($II38:$KD38),4)=MOD(COLUMN($IJ38),4)),$II38:$KD38)</f>
        <v>0</v>
      </c>
      <c r="KH38" s="44">
        <f t="shared" si="125"/>
        <v>0</v>
      </c>
      <c r="KI38" s="45" cm="1">
        <f t="array" ref="KI38">SUMPRODUCT(--(MOD(COLUMN($II38:$KD38),4)=MOD(COLUMN($IK38),4)),$II38:$KD38)</f>
        <v>0</v>
      </c>
      <c r="KJ38" s="50">
        <f t="shared" si="126"/>
        <v>0</v>
      </c>
      <c r="KK38" s="80"/>
      <c r="KL38" s="80"/>
      <c r="KM38" s="80"/>
      <c r="KN38" s="51">
        <v>1</v>
      </c>
      <c r="KO38" s="285"/>
    </row>
    <row r="39" spans="1:301" s="68" customFormat="1" ht="60" customHeight="1" outlineLevel="1">
      <c r="A39" s="289"/>
      <c r="B39" s="278"/>
      <c r="C39" s="298"/>
      <c r="D39" s="282"/>
      <c r="E39" s="15">
        <v>3</v>
      </c>
      <c r="F39" s="15">
        <v>1</v>
      </c>
      <c r="G39" s="33">
        <v>9710029000</v>
      </c>
      <c r="H39" s="34" t="s">
        <v>55</v>
      </c>
      <c r="I39" s="35">
        <f>639/1.2/0.98</f>
        <v>543.36734693877554</v>
      </c>
      <c r="J39" s="35">
        <f>639/1.2</f>
        <v>532.5</v>
      </c>
      <c r="K39" s="55"/>
      <c r="L39" s="55"/>
      <c r="M39" s="36">
        <v>0</v>
      </c>
      <c r="N39" s="37">
        <v>0</v>
      </c>
      <c r="O39" s="38">
        <v>0</v>
      </c>
      <c r="P39" s="37"/>
      <c r="Q39" s="36">
        <v>0</v>
      </c>
      <c r="R39" s="37">
        <v>0</v>
      </c>
      <c r="S39" s="38">
        <v>0</v>
      </c>
      <c r="T39" s="37"/>
      <c r="U39" s="36">
        <v>0</v>
      </c>
      <c r="V39" s="37">
        <v>0</v>
      </c>
      <c r="W39" s="38">
        <v>0</v>
      </c>
      <c r="X39" s="37"/>
      <c r="Y39" s="36">
        <v>5</v>
      </c>
      <c r="Z39" s="39">
        <v>0</v>
      </c>
      <c r="AA39" s="38">
        <v>0</v>
      </c>
      <c r="AB39" s="246"/>
      <c r="AC39" s="36">
        <v>20</v>
      </c>
      <c r="AD39" s="37">
        <v>0</v>
      </c>
      <c r="AE39" s="38">
        <v>0</v>
      </c>
      <c r="AF39" s="246"/>
      <c r="AG39" s="36">
        <v>20</v>
      </c>
      <c r="AH39" s="37">
        <v>0</v>
      </c>
      <c r="AI39" s="38">
        <v>0</v>
      </c>
      <c r="AJ39" s="246"/>
      <c r="AK39" s="36">
        <v>20</v>
      </c>
      <c r="AL39" s="37">
        <v>0</v>
      </c>
      <c r="AM39" s="38">
        <v>0</v>
      </c>
      <c r="AN39" s="246"/>
      <c r="AO39" s="36">
        <v>20</v>
      </c>
      <c r="AP39" s="37">
        <v>0</v>
      </c>
      <c r="AQ39" s="38">
        <v>0</v>
      </c>
      <c r="AR39" s="246"/>
      <c r="AS39" s="36">
        <v>20</v>
      </c>
      <c r="AT39" s="37">
        <v>0</v>
      </c>
      <c r="AU39" s="38">
        <v>0</v>
      </c>
      <c r="AV39" s="246"/>
      <c r="AW39" s="36">
        <v>20</v>
      </c>
      <c r="AX39" s="37">
        <v>0</v>
      </c>
      <c r="AY39" s="54">
        <v>0</v>
      </c>
      <c r="AZ39" s="246"/>
      <c r="BA39" s="36">
        <v>20</v>
      </c>
      <c r="BB39" s="37">
        <v>0</v>
      </c>
      <c r="BC39" s="92">
        <v>0</v>
      </c>
      <c r="BD39" s="37"/>
      <c r="BE39" s="36">
        <v>20</v>
      </c>
      <c r="BF39" s="37">
        <f>$KN39*0</f>
        <v>0</v>
      </c>
      <c r="BG39" s="54">
        <v>0</v>
      </c>
      <c r="BH39" s="37"/>
      <c r="BI39" s="41">
        <f t="shared" si="99"/>
        <v>165</v>
      </c>
      <c r="BJ39" s="42">
        <f t="shared" si="100"/>
        <v>89655.612244897959</v>
      </c>
      <c r="BK39" s="43">
        <f t="shared" si="101"/>
        <v>0</v>
      </c>
      <c r="BL39" s="44">
        <f t="shared" si="102"/>
        <v>0</v>
      </c>
      <c r="BM39" s="45">
        <f t="shared" si="103"/>
        <v>0</v>
      </c>
      <c r="BN39" s="46">
        <f t="shared" si="104"/>
        <v>0</v>
      </c>
      <c r="BO39" s="36">
        <f>$KN39*5</f>
        <v>5</v>
      </c>
      <c r="BP39" s="47">
        <f>$KN39*0</f>
        <v>0</v>
      </c>
      <c r="BQ39" s="37">
        <f>$KN39*5</f>
        <v>5</v>
      </c>
      <c r="BR39" s="38">
        <v>0</v>
      </c>
      <c r="BS39" s="37"/>
      <c r="BT39" s="36">
        <f>$KN39*5</f>
        <v>5</v>
      </c>
      <c r="BU39" s="47">
        <f>$KN39*1</f>
        <v>1</v>
      </c>
      <c r="BV39" s="37">
        <f>$KN39*0</f>
        <v>0</v>
      </c>
      <c r="BW39" s="38">
        <v>0</v>
      </c>
      <c r="BX39" s="37"/>
      <c r="BY39" s="36">
        <f>$KN39*5</f>
        <v>5</v>
      </c>
      <c r="BZ39" s="47">
        <f>$KN39*0</f>
        <v>0</v>
      </c>
      <c r="CA39" s="37">
        <f>$KN39*0</f>
        <v>0</v>
      </c>
      <c r="CB39" s="38">
        <v>0</v>
      </c>
      <c r="CC39" s="37"/>
      <c r="CD39" s="36">
        <f>$KN39*5</f>
        <v>5</v>
      </c>
      <c r="CE39" s="47">
        <f t="shared" si="109"/>
        <v>0</v>
      </c>
      <c r="CF39" s="37">
        <f t="shared" si="109"/>
        <v>0</v>
      </c>
      <c r="CG39" s="38">
        <v>0</v>
      </c>
      <c r="CH39" s="37"/>
      <c r="CI39" s="36">
        <f t="shared" si="110"/>
        <v>5</v>
      </c>
      <c r="CJ39" s="47">
        <f t="shared" si="110"/>
        <v>5</v>
      </c>
      <c r="CK39" s="37">
        <f>$KN39*0</f>
        <v>0</v>
      </c>
      <c r="CL39" s="38">
        <v>0</v>
      </c>
      <c r="CM39" s="37"/>
      <c r="CN39" s="36">
        <f t="shared" si="111"/>
        <v>5</v>
      </c>
      <c r="CO39" s="47">
        <f t="shared" si="111"/>
        <v>5</v>
      </c>
      <c r="CP39" s="37">
        <f>$KN39*0</f>
        <v>0</v>
      </c>
      <c r="CQ39" s="38">
        <v>0</v>
      </c>
      <c r="CR39" s="37"/>
      <c r="CS39" s="36">
        <f t="shared" si="112"/>
        <v>20</v>
      </c>
      <c r="CT39" s="47">
        <f t="shared" si="112"/>
        <v>20</v>
      </c>
      <c r="CU39" s="39">
        <f>$KN39*0</f>
        <v>0</v>
      </c>
      <c r="CV39" s="38">
        <v>0</v>
      </c>
      <c r="CW39" s="37"/>
      <c r="CX39" s="36">
        <f t="shared" si="113"/>
        <v>20</v>
      </c>
      <c r="CY39" s="47">
        <f t="shared" si="113"/>
        <v>20</v>
      </c>
      <c r="CZ39" s="39">
        <f>$KN39*0</f>
        <v>0</v>
      </c>
      <c r="DA39" s="38">
        <v>0</v>
      </c>
      <c r="DB39" s="37"/>
      <c r="DC39" s="36">
        <f t="shared" si="114"/>
        <v>20</v>
      </c>
      <c r="DD39" s="47">
        <f t="shared" si="114"/>
        <v>20</v>
      </c>
      <c r="DE39" s="37">
        <f>$KN39*0</f>
        <v>0</v>
      </c>
      <c r="DF39" s="38">
        <v>0</v>
      </c>
      <c r="DG39" s="37"/>
      <c r="DH39" s="36">
        <f t="shared" si="115"/>
        <v>20</v>
      </c>
      <c r="DI39" s="47">
        <f t="shared" si="115"/>
        <v>20</v>
      </c>
      <c r="DJ39" s="37">
        <f>$KN39*0</f>
        <v>0</v>
      </c>
      <c r="DK39" s="38">
        <v>0</v>
      </c>
      <c r="DL39" s="37"/>
      <c r="DM39" s="36">
        <f t="shared" si="116"/>
        <v>20</v>
      </c>
      <c r="DN39" s="47">
        <f t="shared" si="116"/>
        <v>20</v>
      </c>
      <c r="DO39" s="37">
        <f>$KN39*0</f>
        <v>0</v>
      </c>
      <c r="DP39" s="38">
        <v>0</v>
      </c>
      <c r="DQ39" s="227"/>
      <c r="DR39" s="36">
        <f t="shared" si="117"/>
        <v>20</v>
      </c>
      <c r="DS39" s="47">
        <f t="shared" si="117"/>
        <v>20</v>
      </c>
      <c r="DT39" s="37">
        <f>$KN39*0</f>
        <v>0</v>
      </c>
      <c r="DU39" s="38">
        <v>0</v>
      </c>
      <c r="DV39" s="37"/>
      <c r="DW39" s="41" cm="1">
        <f t="array" ref="DW39">SUMPRODUCT(--(MOD(COLUMN($BO39:$DV39),5)=MOD(COLUMN($BO39),5)),$BO39:$DV39)</f>
        <v>150</v>
      </c>
      <c r="DX39" s="42">
        <f t="shared" si="105"/>
        <v>79875</v>
      </c>
      <c r="DY39" s="48" cm="1">
        <f t="array" ref="DY39">SUMPRODUCT(--(MOD(COLUMN($BO39:$DV39),5)=MOD(COLUMN($BP39),5)),$BO39:$DV39)</f>
        <v>131</v>
      </c>
      <c r="DZ39" s="49">
        <f t="shared" si="106"/>
        <v>69757.5</v>
      </c>
      <c r="EA39" s="43" cm="1">
        <f t="array" ref="EA39">SUMPRODUCT(--(MOD(COLUMN($BO39:$DV39),5)=MOD(COLUMN($BQ39),5)),$BO39:$DV39)</f>
        <v>5</v>
      </c>
      <c r="EB39" s="44">
        <f t="shared" si="107"/>
        <v>2662.5</v>
      </c>
      <c r="EC39" s="45" cm="1">
        <f t="array" ref="EC39">SUMPRODUCT(--(MOD(COLUMN($BO39:$DV39),5)=MOD(COLUMN($BR39),5)),$BO39:$DV39)</f>
        <v>0</v>
      </c>
      <c r="ED39" s="46">
        <f t="shared" si="108"/>
        <v>0</v>
      </c>
      <c r="EE39" s="36">
        <f>$KN39*0</f>
        <v>0</v>
      </c>
      <c r="EF39" s="37">
        <v>2</v>
      </c>
      <c r="EG39" s="38">
        <v>0</v>
      </c>
      <c r="EH39" s="37"/>
      <c r="EI39" s="36">
        <v>5</v>
      </c>
      <c r="EJ39" s="37">
        <v>2</v>
      </c>
      <c r="EK39" s="38">
        <v>2</v>
      </c>
      <c r="EL39" s="37"/>
      <c r="EM39" s="36">
        <v>5</v>
      </c>
      <c r="EN39" s="37">
        <v>0</v>
      </c>
      <c r="EO39" s="38">
        <v>0</v>
      </c>
      <c r="EP39" s="37"/>
      <c r="EQ39" s="36">
        <f>$KN39*10</f>
        <v>10</v>
      </c>
      <c r="ER39" s="37">
        <v>0</v>
      </c>
      <c r="ES39" s="38"/>
      <c r="ET39" s="246"/>
      <c r="EU39" s="36">
        <f>$KN39*15</f>
        <v>15</v>
      </c>
      <c r="EV39" s="155">
        <v>2</v>
      </c>
      <c r="EW39" s="38"/>
      <c r="EX39" s="37"/>
      <c r="EY39" s="36">
        <f>$KN39*20</f>
        <v>20</v>
      </c>
      <c r="EZ39" s="155">
        <v>0</v>
      </c>
      <c r="FA39" s="38"/>
      <c r="FB39" s="37"/>
      <c r="FC39" s="36">
        <f>$KN39*25</f>
        <v>25</v>
      </c>
      <c r="FD39" s="37">
        <v>0</v>
      </c>
      <c r="FE39" s="38"/>
      <c r="FF39" s="37"/>
      <c r="FG39" s="36">
        <f>$KN39*30</f>
        <v>30</v>
      </c>
      <c r="FH39" s="37">
        <v>10</v>
      </c>
      <c r="FI39" s="38"/>
      <c r="FJ39" s="37"/>
      <c r="FK39" s="36">
        <f>$KN39*35</f>
        <v>35</v>
      </c>
      <c r="FL39" s="37">
        <v>10</v>
      </c>
      <c r="FM39" s="38"/>
      <c r="FN39" s="37"/>
      <c r="FO39" s="36">
        <f>$KN39*40</f>
        <v>40</v>
      </c>
      <c r="FP39" s="37">
        <v>15</v>
      </c>
      <c r="FQ39" s="38"/>
      <c r="FR39" s="37"/>
      <c r="FS39" s="36">
        <f>$KN39*45</f>
        <v>45</v>
      </c>
      <c r="FT39" s="37">
        <v>15</v>
      </c>
      <c r="FU39" s="38"/>
      <c r="FV39" s="37"/>
      <c r="FW39" s="36">
        <f>$KN39*50</f>
        <v>50</v>
      </c>
      <c r="FX39" s="37">
        <v>15</v>
      </c>
      <c r="FY39" s="38"/>
      <c r="FZ39" s="37"/>
      <c r="GA39" s="41" cm="1">
        <f t="array" ref="GA39">SUMPRODUCT(--(MOD(COLUMN($EE39:$FZ39),4)=MOD(COLUMN($EE39),4)),$EE39:$FZ39)</f>
        <v>280</v>
      </c>
      <c r="GB39" s="42">
        <f t="shared" si="118"/>
        <v>149100</v>
      </c>
      <c r="GC39" s="43" cm="1">
        <f t="array" ref="GC39">SUMPRODUCT(--(MOD(COLUMN($EE39:$FZ39),4)=MOD(COLUMN($EF39),4)),$EE39:$FZ39)</f>
        <v>71</v>
      </c>
      <c r="GD39" s="44">
        <f t="shared" si="119"/>
        <v>37807.5</v>
      </c>
      <c r="GE39" s="45" cm="1">
        <f t="array" ref="GE39">SUMPRODUCT(--(MOD(COLUMN($EE39:$FZ39),4)=MOD(COLUMN($EG39),4)),$EE39:$FZ39)</f>
        <v>2</v>
      </c>
      <c r="GF39" s="46">
        <f t="shared" si="120"/>
        <v>1065</v>
      </c>
      <c r="GG39" s="36">
        <f>$KN39*40</f>
        <v>40</v>
      </c>
      <c r="GH39" s="37"/>
      <c r="GI39" s="38"/>
      <c r="GJ39" s="37"/>
      <c r="GK39" s="36">
        <f>$KN39*40</f>
        <v>40</v>
      </c>
      <c r="GL39" s="37"/>
      <c r="GM39" s="38"/>
      <c r="GN39" s="37"/>
      <c r="GO39" s="36">
        <f>$KN39*45</f>
        <v>45</v>
      </c>
      <c r="GP39" s="37"/>
      <c r="GQ39" s="38"/>
      <c r="GR39" s="37"/>
      <c r="GS39" s="36">
        <f>$KN39*50</f>
        <v>50</v>
      </c>
      <c r="GT39" s="37"/>
      <c r="GU39" s="38"/>
      <c r="GV39" s="37"/>
      <c r="GW39" s="36">
        <f>$KN39*50</f>
        <v>50</v>
      </c>
      <c r="GX39" s="37"/>
      <c r="GY39" s="38"/>
      <c r="GZ39" s="37"/>
      <c r="HA39" s="36">
        <f>$KN39*50</f>
        <v>50</v>
      </c>
      <c r="HB39" s="37"/>
      <c r="HC39" s="38"/>
      <c r="HD39" s="37"/>
      <c r="HE39" s="36">
        <f>$KN39*50</f>
        <v>50</v>
      </c>
      <c r="HF39" s="37"/>
      <c r="HG39" s="38"/>
      <c r="HH39" s="37"/>
      <c r="HI39" s="36">
        <f>$KN39*50</f>
        <v>50</v>
      </c>
      <c r="HJ39" s="37"/>
      <c r="HK39" s="38"/>
      <c r="HL39" s="37"/>
      <c r="HM39" s="36">
        <f>$KN39*50</f>
        <v>50</v>
      </c>
      <c r="HN39" s="37"/>
      <c r="HO39" s="38"/>
      <c r="HP39" s="37"/>
      <c r="HQ39" s="36">
        <f>$KN39*50</f>
        <v>50</v>
      </c>
      <c r="HR39" s="37"/>
      <c r="HS39" s="38"/>
      <c r="HT39" s="37"/>
      <c r="HU39" s="36">
        <f>$KN39*50</f>
        <v>50</v>
      </c>
      <c r="HV39" s="37"/>
      <c r="HW39" s="38"/>
      <c r="HX39" s="37"/>
      <c r="HY39" s="36">
        <f>$KN39*50</f>
        <v>50</v>
      </c>
      <c r="HZ39" s="37"/>
      <c r="IA39" s="38"/>
      <c r="IB39" s="37"/>
      <c r="IC39" s="41" cm="1">
        <f t="array" ref="IC39">SUMPRODUCT(--(MOD(COLUMN($GG39:$IB39),4)=MOD(COLUMN($GG39),4)),$GG39:$IB39)</f>
        <v>575</v>
      </c>
      <c r="ID39" s="42">
        <f t="shared" si="121"/>
        <v>306187.5</v>
      </c>
      <c r="IE39" s="43" cm="1">
        <f t="array" ref="IE39">SUMPRODUCT(--(MOD(COLUMN($GG39:$IB39),4)=MOD(COLUMN($GH39),4)),$GG39:$IB39)</f>
        <v>0</v>
      </c>
      <c r="IF39" s="44">
        <f t="shared" si="122"/>
        <v>0</v>
      </c>
      <c r="IG39" s="45" cm="1">
        <f t="array" ref="IG39">SUMPRODUCT(--(MOD(COLUMN($GG39:$IB39),4)=MOD(COLUMN($GI39),4)),$GG39:$IB39)</f>
        <v>0</v>
      </c>
      <c r="IH39" s="46">
        <f t="shared" si="123"/>
        <v>0</v>
      </c>
      <c r="II39" s="36">
        <f>$KN39*45</f>
        <v>45</v>
      </c>
      <c r="IJ39" s="37"/>
      <c r="IK39" s="38"/>
      <c r="IL39" s="37"/>
      <c r="IM39" s="36">
        <f>$KN39*45</f>
        <v>45</v>
      </c>
      <c r="IN39" s="37"/>
      <c r="IO39" s="38"/>
      <c r="IP39" s="37"/>
      <c r="IQ39" s="36">
        <f>$KN39*50</f>
        <v>50</v>
      </c>
      <c r="IR39" s="37"/>
      <c r="IS39" s="38"/>
      <c r="IT39" s="37"/>
      <c r="IU39" s="36">
        <f>$KN39*55</f>
        <v>55</v>
      </c>
      <c r="IV39" s="37"/>
      <c r="IW39" s="38"/>
      <c r="IX39" s="37"/>
      <c r="IY39" s="36">
        <f>$KN39*55</f>
        <v>55</v>
      </c>
      <c r="IZ39" s="37"/>
      <c r="JA39" s="38"/>
      <c r="JB39" s="37"/>
      <c r="JC39" s="36">
        <f>$KN39*55</f>
        <v>55</v>
      </c>
      <c r="JD39" s="37"/>
      <c r="JE39" s="38"/>
      <c r="JF39" s="37"/>
      <c r="JG39" s="36">
        <f>$KN39*60</f>
        <v>60</v>
      </c>
      <c r="JH39" s="37"/>
      <c r="JI39" s="38"/>
      <c r="JJ39" s="37"/>
      <c r="JK39" s="36">
        <f>$KN39*60</f>
        <v>60</v>
      </c>
      <c r="JL39" s="37"/>
      <c r="JM39" s="38"/>
      <c r="JN39" s="37"/>
      <c r="JO39" s="36">
        <f>$KN39*60</f>
        <v>60</v>
      </c>
      <c r="JP39" s="37"/>
      <c r="JQ39" s="38"/>
      <c r="JR39" s="37"/>
      <c r="JS39" s="36">
        <f>$KN39*60</f>
        <v>60</v>
      </c>
      <c r="JT39" s="37"/>
      <c r="JU39" s="38"/>
      <c r="JV39" s="37"/>
      <c r="JW39" s="36">
        <f>$KN39*60</f>
        <v>60</v>
      </c>
      <c r="JX39" s="37"/>
      <c r="JY39" s="38"/>
      <c r="JZ39" s="37"/>
      <c r="KA39" s="36">
        <f>$KN39*60</f>
        <v>60</v>
      </c>
      <c r="KB39" s="37"/>
      <c r="KC39" s="38"/>
      <c r="KD39" s="37"/>
      <c r="KE39" s="41" cm="1">
        <f t="array" ref="KE39">SUMPRODUCT(--(MOD(COLUMN($II39:$KD39),4)=MOD(COLUMN($II39),4)),$II39:$KD39)</f>
        <v>665</v>
      </c>
      <c r="KF39" s="42">
        <f t="shared" si="124"/>
        <v>354112.5</v>
      </c>
      <c r="KG39" s="43" cm="1">
        <f t="array" ref="KG39">SUMPRODUCT(--(MOD(COLUMN($II39:$KD39),4)=MOD(COLUMN($IJ39),4)),$II39:$KD39)</f>
        <v>0</v>
      </c>
      <c r="KH39" s="44">
        <f t="shared" si="125"/>
        <v>0</v>
      </c>
      <c r="KI39" s="45" cm="1">
        <f t="array" ref="KI39">SUMPRODUCT(--(MOD(COLUMN($II39:$KD39),4)=MOD(COLUMN($IK39),4)),$II39:$KD39)</f>
        <v>0</v>
      </c>
      <c r="KJ39" s="50">
        <f t="shared" si="126"/>
        <v>0</v>
      </c>
      <c r="KK39" s="80"/>
      <c r="KL39" s="80"/>
      <c r="KM39" s="80"/>
      <c r="KN39" s="51">
        <v>1</v>
      </c>
      <c r="KO39" s="285"/>
    </row>
    <row r="40" spans="1:301" s="68" customFormat="1" ht="28.8" outlineLevel="1">
      <c r="A40" s="289"/>
      <c r="B40" s="278"/>
      <c r="C40" s="298"/>
      <c r="D40" s="282"/>
      <c r="E40" s="15">
        <v>4</v>
      </c>
      <c r="F40" s="15">
        <v>1</v>
      </c>
      <c r="G40" s="33">
        <v>4801020640</v>
      </c>
      <c r="H40" s="34" t="s">
        <v>56</v>
      </c>
      <c r="I40" s="55">
        <f>4169.1/1.2*1.048</f>
        <v>3641.0140000000006</v>
      </c>
      <c r="J40" s="35">
        <f>4169/1.2*1.048*1.05</f>
        <v>3822.9730000000009</v>
      </c>
      <c r="K40" s="55"/>
      <c r="L40" s="55"/>
      <c r="M40" s="36">
        <v>0</v>
      </c>
      <c r="N40" s="37">
        <v>0</v>
      </c>
      <c r="O40" s="38">
        <v>0</v>
      </c>
      <c r="P40" s="37"/>
      <c r="Q40" s="36">
        <v>0</v>
      </c>
      <c r="R40" s="37">
        <v>0</v>
      </c>
      <c r="S40" s="38">
        <v>0</v>
      </c>
      <c r="T40" s="37"/>
      <c r="U40" s="36">
        <v>0</v>
      </c>
      <c r="V40" s="37">
        <v>0</v>
      </c>
      <c r="W40" s="38">
        <v>0</v>
      </c>
      <c r="X40" s="37"/>
      <c r="Y40" s="36">
        <v>5</v>
      </c>
      <c r="Z40" s="39">
        <v>0</v>
      </c>
      <c r="AA40" s="38">
        <v>0</v>
      </c>
      <c r="AB40" s="246"/>
      <c r="AC40" s="36">
        <v>20</v>
      </c>
      <c r="AD40" s="37">
        <v>0</v>
      </c>
      <c r="AE40" s="38">
        <v>0</v>
      </c>
      <c r="AF40" s="246"/>
      <c r="AG40" s="36">
        <v>20</v>
      </c>
      <c r="AH40" s="37">
        <v>0</v>
      </c>
      <c r="AI40" s="38">
        <v>0</v>
      </c>
      <c r="AJ40" s="246"/>
      <c r="AK40" s="36">
        <v>20</v>
      </c>
      <c r="AL40" s="37">
        <v>0</v>
      </c>
      <c r="AM40" s="38">
        <v>0</v>
      </c>
      <c r="AN40" s="246"/>
      <c r="AO40" s="36">
        <v>20</v>
      </c>
      <c r="AP40" s="37">
        <v>0</v>
      </c>
      <c r="AQ40" s="38">
        <v>0</v>
      </c>
      <c r="AR40" s="246"/>
      <c r="AS40" s="36">
        <v>20</v>
      </c>
      <c r="AT40" s="37">
        <v>0</v>
      </c>
      <c r="AU40" s="38">
        <v>0</v>
      </c>
      <c r="AV40" s="246"/>
      <c r="AW40" s="36">
        <v>20</v>
      </c>
      <c r="AX40" s="37">
        <v>0</v>
      </c>
      <c r="AY40" s="54">
        <v>0</v>
      </c>
      <c r="AZ40" s="246"/>
      <c r="BA40" s="36">
        <v>20</v>
      </c>
      <c r="BB40" s="37">
        <v>0</v>
      </c>
      <c r="BC40" s="92">
        <v>0</v>
      </c>
      <c r="BD40" s="37"/>
      <c r="BE40" s="36">
        <v>20</v>
      </c>
      <c r="BF40" s="37">
        <f>$KN40*0</f>
        <v>0</v>
      </c>
      <c r="BG40" s="54">
        <v>0</v>
      </c>
      <c r="BH40" s="37"/>
      <c r="BI40" s="41">
        <f t="shared" si="99"/>
        <v>165</v>
      </c>
      <c r="BJ40" s="42">
        <f t="shared" si="100"/>
        <v>600767.31000000006</v>
      </c>
      <c r="BK40" s="43">
        <f t="shared" si="101"/>
        <v>0</v>
      </c>
      <c r="BL40" s="44">
        <f t="shared" si="102"/>
        <v>0</v>
      </c>
      <c r="BM40" s="45">
        <f t="shared" si="103"/>
        <v>0</v>
      </c>
      <c r="BN40" s="46">
        <f t="shared" si="104"/>
        <v>0</v>
      </c>
      <c r="BO40" s="36">
        <f>$KN40*5</f>
        <v>5</v>
      </c>
      <c r="BP40" s="47">
        <f>$KN40*0</f>
        <v>0</v>
      </c>
      <c r="BQ40" s="37">
        <f>$KN40*5</f>
        <v>5</v>
      </c>
      <c r="BR40" s="38">
        <v>0</v>
      </c>
      <c r="BS40" s="37"/>
      <c r="BT40" s="36">
        <f>$KN40*5</f>
        <v>5</v>
      </c>
      <c r="BU40" s="47">
        <f>$KN40*1</f>
        <v>1</v>
      </c>
      <c r="BV40" s="37">
        <f>$KN40*0</f>
        <v>0</v>
      </c>
      <c r="BW40" s="38">
        <v>0</v>
      </c>
      <c r="BX40" s="37"/>
      <c r="BY40" s="36">
        <f>$KN40*5</f>
        <v>5</v>
      </c>
      <c r="BZ40" s="47">
        <f>$KN40*0</f>
        <v>0</v>
      </c>
      <c r="CA40" s="37">
        <f>$KN40*0</f>
        <v>0</v>
      </c>
      <c r="CB40" s="38">
        <v>0</v>
      </c>
      <c r="CC40" s="37"/>
      <c r="CD40" s="36">
        <f>$KN40*5</f>
        <v>5</v>
      </c>
      <c r="CE40" s="47">
        <f t="shared" si="109"/>
        <v>0</v>
      </c>
      <c r="CF40" s="37">
        <f t="shared" si="109"/>
        <v>0</v>
      </c>
      <c r="CG40" s="38">
        <v>0</v>
      </c>
      <c r="CH40" s="37"/>
      <c r="CI40" s="36">
        <f t="shared" si="110"/>
        <v>5</v>
      </c>
      <c r="CJ40" s="47">
        <f t="shared" si="110"/>
        <v>5</v>
      </c>
      <c r="CK40" s="37">
        <f>$KN40*0</f>
        <v>0</v>
      </c>
      <c r="CL40" s="38">
        <v>0</v>
      </c>
      <c r="CM40" s="37"/>
      <c r="CN40" s="36">
        <f t="shared" si="111"/>
        <v>5</v>
      </c>
      <c r="CO40" s="47">
        <f t="shared" si="111"/>
        <v>5</v>
      </c>
      <c r="CP40" s="37">
        <f>$KN40*0</f>
        <v>0</v>
      </c>
      <c r="CQ40" s="38">
        <v>0</v>
      </c>
      <c r="CR40" s="37"/>
      <c r="CS40" s="36">
        <f t="shared" si="112"/>
        <v>20</v>
      </c>
      <c r="CT40" s="47">
        <f t="shared" si="112"/>
        <v>20</v>
      </c>
      <c r="CU40" s="39">
        <f>$KN40*0</f>
        <v>0</v>
      </c>
      <c r="CV40" s="38">
        <v>0</v>
      </c>
      <c r="CW40" s="37"/>
      <c r="CX40" s="36">
        <f t="shared" si="113"/>
        <v>20</v>
      </c>
      <c r="CY40" s="47">
        <f t="shared" si="113"/>
        <v>20</v>
      </c>
      <c r="CZ40" s="39">
        <f>$KN40*0</f>
        <v>0</v>
      </c>
      <c r="DA40" s="38">
        <v>0</v>
      </c>
      <c r="DB40" s="37"/>
      <c r="DC40" s="36">
        <f t="shared" si="114"/>
        <v>20</v>
      </c>
      <c r="DD40" s="47">
        <f t="shared" si="114"/>
        <v>20</v>
      </c>
      <c r="DE40" s="37">
        <f>$KN40*0</f>
        <v>0</v>
      </c>
      <c r="DF40" s="38">
        <v>0</v>
      </c>
      <c r="DG40" s="37"/>
      <c r="DH40" s="36">
        <f t="shared" si="115"/>
        <v>20</v>
      </c>
      <c r="DI40" s="47">
        <f t="shared" si="115"/>
        <v>20</v>
      </c>
      <c r="DJ40" s="37">
        <f>$KN40*0</f>
        <v>0</v>
      </c>
      <c r="DK40" s="38">
        <v>0</v>
      </c>
      <c r="DL40" s="37"/>
      <c r="DM40" s="36">
        <f t="shared" si="116"/>
        <v>20</v>
      </c>
      <c r="DN40" s="47">
        <f t="shared" si="116"/>
        <v>20</v>
      </c>
      <c r="DO40" s="37">
        <f>$KN40*0</f>
        <v>0</v>
      </c>
      <c r="DP40" s="38">
        <v>0</v>
      </c>
      <c r="DQ40" s="227"/>
      <c r="DR40" s="36">
        <f t="shared" si="117"/>
        <v>20</v>
      </c>
      <c r="DS40" s="47">
        <f t="shared" si="117"/>
        <v>20</v>
      </c>
      <c r="DT40" s="37">
        <f>$KN40*0</f>
        <v>0</v>
      </c>
      <c r="DU40" s="38">
        <v>0</v>
      </c>
      <c r="DV40" s="37"/>
      <c r="DW40" s="41" cm="1">
        <f t="array" ref="DW40">SUMPRODUCT(--(MOD(COLUMN($BO40:$DV40),5)=MOD(COLUMN($BO40),5)),$BO40:$DV40)</f>
        <v>150</v>
      </c>
      <c r="DX40" s="42">
        <f t="shared" si="105"/>
        <v>573445.95000000019</v>
      </c>
      <c r="DY40" s="48" cm="1">
        <f t="array" ref="DY40">SUMPRODUCT(--(MOD(COLUMN($BO40:$DV40),5)=MOD(COLUMN($BP40),5)),$BO40:$DV40)</f>
        <v>131</v>
      </c>
      <c r="DZ40" s="49">
        <f t="shared" si="106"/>
        <v>500809.46300000011</v>
      </c>
      <c r="EA40" s="43" cm="1">
        <f t="array" ref="EA40">SUMPRODUCT(--(MOD(COLUMN($BO40:$DV40),5)=MOD(COLUMN($BQ40),5)),$BO40:$DV40)</f>
        <v>5</v>
      </c>
      <c r="EB40" s="44">
        <f t="shared" si="107"/>
        <v>19114.865000000005</v>
      </c>
      <c r="EC40" s="45" cm="1">
        <f t="array" ref="EC40">SUMPRODUCT(--(MOD(COLUMN($BO40:$DV40),5)=MOD(COLUMN($BR40),5)),$BO40:$DV40)</f>
        <v>0</v>
      </c>
      <c r="ED40" s="46">
        <f t="shared" si="108"/>
        <v>0</v>
      </c>
      <c r="EE40" s="36">
        <f>$KN40*0</f>
        <v>0</v>
      </c>
      <c r="EF40" s="37">
        <v>2</v>
      </c>
      <c r="EG40" s="38">
        <v>0</v>
      </c>
      <c r="EH40" s="37"/>
      <c r="EI40" s="36">
        <v>5</v>
      </c>
      <c r="EJ40" s="37">
        <v>2</v>
      </c>
      <c r="EK40" s="38">
        <v>2</v>
      </c>
      <c r="EL40" s="37"/>
      <c r="EM40" s="36">
        <v>5</v>
      </c>
      <c r="EN40" s="37">
        <v>0</v>
      </c>
      <c r="EO40" s="38">
        <v>0</v>
      </c>
      <c r="EP40" s="37"/>
      <c r="EQ40" s="36">
        <f>$KN40*10</f>
        <v>10</v>
      </c>
      <c r="ER40" s="37">
        <v>0</v>
      </c>
      <c r="ES40" s="38"/>
      <c r="ET40" s="246"/>
      <c r="EU40" s="36">
        <f>$KN40*15</f>
        <v>15</v>
      </c>
      <c r="EV40" s="155">
        <v>2</v>
      </c>
      <c r="EW40" s="38"/>
      <c r="EX40" s="37"/>
      <c r="EY40" s="36">
        <f>$KN40*20</f>
        <v>20</v>
      </c>
      <c r="EZ40" s="155">
        <v>16</v>
      </c>
      <c r="FA40" s="38"/>
      <c r="FB40" s="37"/>
      <c r="FC40" s="36">
        <f>$KN40*25</f>
        <v>25</v>
      </c>
      <c r="FD40" s="37">
        <v>18</v>
      </c>
      <c r="FE40" s="38"/>
      <c r="FF40" s="37"/>
      <c r="FG40" s="36">
        <f>$KN40*30</f>
        <v>30</v>
      </c>
      <c r="FH40" s="37">
        <v>10</v>
      </c>
      <c r="FI40" s="38"/>
      <c r="FJ40" s="37"/>
      <c r="FK40" s="36">
        <f>$KN40*35</f>
        <v>35</v>
      </c>
      <c r="FL40" s="37">
        <v>10</v>
      </c>
      <c r="FM40" s="38"/>
      <c r="FN40" s="37"/>
      <c r="FO40" s="36">
        <f>$KN40*40</f>
        <v>40</v>
      </c>
      <c r="FP40" s="37">
        <v>15</v>
      </c>
      <c r="FQ40" s="38"/>
      <c r="FR40" s="37"/>
      <c r="FS40" s="36">
        <f>$KN40*45</f>
        <v>45</v>
      </c>
      <c r="FT40" s="37">
        <v>15</v>
      </c>
      <c r="FU40" s="38"/>
      <c r="FV40" s="37"/>
      <c r="FW40" s="36">
        <f>$KN40*50</f>
        <v>50</v>
      </c>
      <c r="FX40" s="37">
        <v>15</v>
      </c>
      <c r="FY40" s="38"/>
      <c r="FZ40" s="37"/>
      <c r="GA40" s="41" cm="1">
        <f t="array" ref="GA40">SUMPRODUCT(--(MOD(COLUMN($EE40:$FZ40),4)=MOD(COLUMN($EE40),4)),$EE40:$FZ40)</f>
        <v>280</v>
      </c>
      <c r="GB40" s="42">
        <f t="shared" si="118"/>
        <v>1070432.4400000002</v>
      </c>
      <c r="GC40" s="43" cm="1">
        <f t="array" ref="GC40">SUMPRODUCT(--(MOD(COLUMN($EE40:$FZ40),4)=MOD(COLUMN($EF40),4)),$EE40:$FZ40)</f>
        <v>105</v>
      </c>
      <c r="GD40" s="44">
        <f t="shared" si="119"/>
        <v>401412.1650000001</v>
      </c>
      <c r="GE40" s="45" cm="1">
        <f t="array" ref="GE40">SUMPRODUCT(--(MOD(COLUMN($EE40:$FZ40),4)=MOD(COLUMN($EG40),4)),$EE40:$FZ40)</f>
        <v>2</v>
      </c>
      <c r="GF40" s="46">
        <f t="shared" si="120"/>
        <v>7645.9460000000017</v>
      </c>
      <c r="GG40" s="36">
        <f>$KN40*40</f>
        <v>40</v>
      </c>
      <c r="GH40" s="37"/>
      <c r="GI40" s="38"/>
      <c r="GJ40" s="37"/>
      <c r="GK40" s="36">
        <f>$KN40*40</f>
        <v>40</v>
      </c>
      <c r="GL40" s="37"/>
      <c r="GM40" s="38"/>
      <c r="GN40" s="37"/>
      <c r="GO40" s="36">
        <f>$KN40*45</f>
        <v>45</v>
      </c>
      <c r="GP40" s="37"/>
      <c r="GQ40" s="38"/>
      <c r="GR40" s="37"/>
      <c r="GS40" s="36">
        <f>$KN40*50</f>
        <v>50</v>
      </c>
      <c r="GT40" s="37"/>
      <c r="GU40" s="38"/>
      <c r="GV40" s="37"/>
      <c r="GW40" s="36">
        <f>$KN40*50</f>
        <v>50</v>
      </c>
      <c r="GX40" s="37"/>
      <c r="GY40" s="38"/>
      <c r="GZ40" s="37"/>
      <c r="HA40" s="36">
        <f>$KN40*50</f>
        <v>50</v>
      </c>
      <c r="HB40" s="37"/>
      <c r="HC40" s="38"/>
      <c r="HD40" s="37"/>
      <c r="HE40" s="36">
        <f>$KN40*50</f>
        <v>50</v>
      </c>
      <c r="HF40" s="37"/>
      <c r="HG40" s="38"/>
      <c r="HH40" s="37"/>
      <c r="HI40" s="36">
        <f>$KN40*50</f>
        <v>50</v>
      </c>
      <c r="HJ40" s="37"/>
      <c r="HK40" s="38"/>
      <c r="HL40" s="37"/>
      <c r="HM40" s="36">
        <f>$KN40*50</f>
        <v>50</v>
      </c>
      <c r="HN40" s="37"/>
      <c r="HO40" s="38"/>
      <c r="HP40" s="37"/>
      <c r="HQ40" s="36">
        <f>$KN40*50</f>
        <v>50</v>
      </c>
      <c r="HR40" s="37"/>
      <c r="HS40" s="38"/>
      <c r="HT40" s="37"/>
      <c r="HU40" s="36">
        <f>$KN40*50</f>
        <v>50</v>
      </c>
      <c r="HV40" s="37"/>
      <c r="HW40" s="38"/>
      <c r="HX40" s="37"/>
      <c r="HY40" s="36">
        <f>$KN40*50</f>
        <v>50</v>
      </c>
      <c r="HZ40" s="37"/>
      <c r="IA40" s="38"/>
      <c r="IB40" s="37"/>
      <c r="IC40" s="41" cm="1">
        <f t="array" ref="IC40">SUMPRODUCT(--(MOD(COLUMN($GG40:$IB40),4)=MOD(COLUMN($GG40),4)),$GG40:$IB40)</f>
        <v>575</v>
      </c>
      <c r="ID40" s="42">
        <f t="shared" si="121"/>
        <v>2198209.4750000006</v>
      </c>
      <c r="IE40" s="43" cm="1">
        <f t="array" ref="IE40">SUMPRODUCT(--(MOD(COLUMN($GG40:$IB40),4)=MOD(COLUMN($GH40),4)),$GG40:$IB40)</f>
        <v>0</v>
      </c>
      <c r="IF40" s="44">
        <f t="shared" si="122"/>
        <v>0</v>
      </c>
      <c r="IG40" s="45" cm="1">
        <f t="array" ref="IG40">SUMPRODUCT(--(MOD(COLUMN($GG40:$IB40),4)=MOD(COLUMN($GI40),4)),$GG40:$IB40)</f>
        <v>0</v>
      </c>
      <c r="IH40" s="46">
        <f t="shared" si="123"/>
        <v>0</v>
      </c>
      <c r="II40" s="36">
        <f>$KN40*45</f>
        <v>45</v>
      </c>
      <c r="IJ40" s="37"/>
      <c r="IK40" s="38"/>
      <c r="IL40" s="37"/>
      <c r="IM40" s="36">
        <f>$KN40*45</f>
        <v>45</v>
      </c>
      <c r="IN40" s="37"/>
      <c r="IO40" s="38"/>
      <c r="IP40" s="37"/>
      <c r="IQ40" s="36">
        <f>$KN40*50</f>
        <v>50</v>
      </c>
      <c r="IR40" s="37"/>
      <c r="IS40" s="38"/>
      <c r="IT40" s="37"/>
      <c r="IU40" s="36">
        <f>$KN40*55</f>
        <v>55</v>
      </c>
      <c r="IV40" s="37"/>
      <c r="IW40" s="38"/>
      <c r="IX40" s="37"/>
      <c r="IY40" s="36">
        <f>$KN40*55</f>
        <v>55</v>
      </c>
      <c r="IZ40" s="37"/>
      <c r="JA40" s="38"/>
      <c r="JB40" s="37"/>
      <c r="JC40" s="36">
        <f>$KN40*55</f>
        <v>55</v>
      </c>
      <c r="JD40" s="37"/>
      <c r="JE40" s="38"/>
      <c r="JF40" s="37"/>
      <c r="JG40" s="36">
        <f>$KN40*60</f>
        <v>60</v>
      </c>
      <c r="JH40" s="37"/>
      <c r="JI40" s="38"/>
      <c r="JJ40" s="37"/>
      <c r="JK40" s="36">
        <f>$KN40*60</f>
        <v>60</v>
      </c>
      <c r="JL40" s="37"/>
      <c r="JM40" s="38"/>
      <c r="JN40" s="37"/>
      <c r="JO40" s="36">
        <f>$KN40*60</f>
        <v>60</v>
      </c>
      <c r="JP40" s="37"/>
      <c r="JQ40" s="38"/>
      <c r="JR40" s="37"/>
      <c r="JS40" s="36">
        <f>$KN40*60</f>
        <v>60</v>
      </c>
      <c r="JT40" s="37"/>
      <c r="JU40" s="38"/>
      <c r="JV40" s="37"/>
      <c r="JW40" s="36">
        <f>$KN40*60</f>
        <v>60</v>
      </c>
      <c r="JX40" s="37"/>
      <c r="JY40" s="38"/>
      <c r="JZ40" s="37"/>
      <c r="KA40" s="36">
        <f>$KN40*60</f>
        <v>60</v>
      </c>
      <c r="KB40" s="37"/>
      <c r="KC40" s="38"/>
      <c r="KD40" s="37"/>
      <c r="KE40" s="41" cm="1">
        <f t="array" ref="KE40">SUMPRODUCT(--(MOD(COLUMN($II40:$KD40),4)=MOD(COLUMN($II40),4)),$II40:$KD40)</f>
        <v>665</v>
      </c>
      <c r="KF40" s="42">
        <f t="shared" si="124"/>
        <v>2542277.0450000004</v>
      </c>
      <c r="KG40" s="43" cm="1">
        <f t="array" ref="KG40">SUMPRODUCT(--(MOD(COLUMN($II40:$KD40),4)=MOD(COLUMN($IJ40),4)),$II40:$KD40)</f>
        <v>0</v>
      </c>
      <c r="KH40" s="44">
        <f t="shared" si="125"/>
        <v>0</v>
      </c>
      <c r="KI40" s="45" cm="1">
        <f t="array" ref="KI40">SUMPRODUCT(--(MOD(COLUMN($II40:$KD40),4)=MOD(COLUMN($IK40),4)),$II40:$KD40)</f>
        <v>0</v>
      </c>
      <c r="KJ40" s="50">
        <f t="shared" si="126"/>
        <v>0</v>
      </c>
      <c r="KK40" s="80"/>
      <c r="KL40" s="80"/>
      <c r="KM40" s="80"/>
      <c r="KN40" s="51">
        <v>1</v>
      </c>
      <c r="KO40" s="285"/>
    </row>
    <row r="41" spans="1:301" s="68" customFormat="1" outlineLevel="1">
      <c r="A41" s="289"/>
      <c r="B41" s="278"/>
      <c r="C41" s="298"/>
      <c r="D41" s="282"/>
      <c r="E41" s="15">
        <v>5</v>
      </c>
      <c r="F41" s="15">
        <v>1</v>
      </c>
      <c r="G41" s="33">
        <v>4491731200</v>
      </c>
      <c r="H41" s="34" t="s">
        <v>57</v>
      </c>
      <c r="I41" s="35">
        <f>842.2/1.2/0.98</f>
        <v>716.15646258503409</v>
      </c>
      <c r="J41" s="35">
        <f>842.2/1.2</f>
        <v>701.83333333333337</v>
      </c>
      <c r="K41" s="55"/>
      <c r="L41" s="55"/>
      <c r="M41" s="36">
        <v>0</v>
      </c>
      <c r="N41" s="37">
        <v>0</v>
      </c>
      <c r="O41" s="38">
        <v>0</v>
      </c>
      <c r="P41" s="37"/>
      <c r="Q41" s="36">
        <v>0</v>
      </c>
      <c r="R41" s="37">
        <v>0</v>
      </c>
      <c r="S41" s="38">
        <v>0</v>
      </c>
      <c r="T41" s="37"/>
      <c r="U41" s="36">
        <v>0</v>
      </c>
      <c r="V41" s="37">
        <v>0</v>
      </c>
      <c r="W41" s="38">
        <v>0</v>
      </c>
      <c r="X41" s="37"/>
      <c r="Y41" s="36">
        <v>5</v>
      </c>
      <c r="Z41" s="39">
        <v>0</v>
      </c>
      <c r="AA41" s="38">
        <v>0</v>
      </c>
      <c r="AB41" s="246"/>
      <c r="AC41" s="36">
        <v>20</v>
      </c>
      <c r="AD41" s="37">
        <v>0</v>
      </c>
      <c r="AE41" s="38">
        <v>0</v>
      </c>
      <c r="AF41" s="246"/>
      <c r="AG41" s="36">
        <v>20</v>
      </c>
      <c r="AH41" s="37">
        <v>0</v>
      </c>
      <c r="AI41" s="38">
        <v>0</v>
      </c>
      <c r="AJ41" s="246"/>
      <c r="AK41" s="36">
        <v>20</v>
      </c>
      <c r="AL41" s="37">
        <v>0</v>
      </c>
      <c r="AM41" s="38">
        <v>0</v>
      </c>
      <c r="AN41" s="246"/>
      <c r="AO41" s="36">
        <v>20</v>
      </c>
      <c r="AP41" s="37">
        <v>0</v>
      </c>
      <c r="AQ41" s="38">
        <v>0</v>
      </c>
      <c r="AR41" s="246"/>
      <c r="AS41" s="36">
        <v>20</v>
      </c>
      <c r="AT41" s="37">
        <v>0</v>
      </c>
      <c r="AU41" s="38">
        <v>0</v>
      </c>
      <c r="AV41" s="246"/>
      <c r="AW41" s="36">
        <v>20</v>
      </c>
      <c r="AX41" s="37">
        <v>0</v>
      </c>
      <c r="AY41" s="54">
        <v>0</v>
      </c>
      <c r="AZ41" s="246"/>
      <c r="BA41" s="36">
        <v>20</v>
      </c>
      <c r="BB41" s="37">
        <v>0</v>
      </c>
      <c r="BC41" s="92">
        <v>0</v>
      </c>
      <c r="BD41" s="37"/>
      <c r="BE41" s="36">
        <v>20</v>
      </c>
      <c r="BF41" s="37">
        <f>$KN41*0</f>
        <v>0</v>
      </c>
      <c r="BG41" s="54">
        <v>0</v>
      </c>
      <c r="BH41" s="37"/>
      <c r="BI41" s="41">
        <f t="shared" si="99"/>
        <v>165</v>
      </c>
      <c r="BJ41" s="42">
        <f t="shared" si="100"/>
        <v>118165.81632653062</v>
      </c>
      <c r="BK41" s="43">
        <f t="shared" si="101"/>
        <v>0</v>
      </c>
      <c r="BL41" s="44">
        <f t="shared" si="102"/>
        <v>0</v>
      </c>
      <c r="BM41" s="45">
        <f t="shared" si="103"/>
        <v>0</v>
      </c>
      <c r="BN41" s="46">
        <f t="shared" si="104"/>
        <v>0</v>
      </c>
      <c r="BO41" s="36">
        <f>$KN41*5</f>
        <v>5</v>
      </c>
      <c r="BP41" s="47">
        <f>$KN41*0</f>
        <v>0</v>
      </c>
      <c r="BQ41" s="37">
        <f>$KN41*5</f>
        <v>5</v>
      </c>
      <c r="BR41" s="38">
        <v>0</v>
      </c>
      <c r="BS41" s="37"/>
      <c r="BT41" s="36">
        <f>$KN41*5</f>
        <v>5</v>
      </c>
      <c r="BU41" s="47">
        <f>$KN41*1</f>
        <v>1</v>
      </c>
      <c r="BV41" s="37">
        <f>$KN41*0</f>
        <v>0</v>
      </c>
      <c r="BW41" s="38">
        <v>0</v>
      </c>
      <c r="BX41" s="37"/>
      <c r="BY41" s="36">
        <f>$KN41*5</f>
        <v>5</v>
      </c>
      <c r="BZ41" s="47">
        <f>$KN41*0</f>
        <v>0</v>
      </c>
      <c r="CA41" s="37">
        <f>$KN41*0</f>
        <v>0</v>
      </c>
      <c r="CB41" s="38">
        <v>0</v>
      </c>
      <c r="CC41" s="37"/>
      <c r="CD41" s="36">
        <f>$KN41*5</f>
        <v>5</v>
      </c>
      <c r="CE41" s="47">
        <f t="shared" si="109"/>
        <v>0</v>
      </c>
      <c r="CF41" s="37">
        <f t="shared" si="109"/>
        <v>0</v>
      </c>
      <c r="CG41" s="38">
        <v>0</v>
      </c>
      <c r="CH41" s="37"/>
      <c r="CI41" s="36">
        <f t="shared" si="110"/>
        <v>5</v>
      </c>
      <c r="CJ41" s="47">
        <f t="shared" si="110"/>
        <v>5</v>
      </c>
      <c r="CK41" s="37">
        <f>$KN41*0</f>
        <v>0</v>
      </c>
      <c r="CL41" s="38">
        <v>0</v>
      </c>
      <c r="CM41" s="37"/>
      <c r="CN41" s="36">
        <f t="shared" si="111"/>
        <v>5</v>
      </c>
      <c r="CO41" s="47">
        <f t="shared" si="111"/>
        <v>5</v>
      </c>
      <c r="CP41" s="37">
        <f>$KN41*0</f>
        <v>0</v>
      </c>
      <c r="CQ41" s="38">
        <v>0</v>
      </c>
      <c r="CR41" s="37"/>
      <c r="CS41" s="36">
        <f t="shared" si="112"/>
        <v>20</v>
      </c>
      <c r="CT41" s="47">
        <f t="shared" si="112"/>
        <v>20</v>
      </c>
      <c r="CU41" s="39">
        <f>$KN41*0</f>
        <v>0</v>
      </c>
      <c r="CV41" s="38">
        <v>0</v>
      </c>
      <c r="CW41" s="37"/>
      <c r="CX41" s="36">
        <f t="shared" si="113"/>
        <v>20</v>
      </c>
      <c r="CY41" s="47">
        <f t="shared" si="113"/>
        <v>20</v>
      </c>
      <c r="CZ41" s="39">
        <f>$KN41*0</f>
        <v>0</v>
      </c>
      <c r="DA41" s="38">
        <v>0</v>
      </c>
      <c r="DB41" s="37"/>
      <c r="DC41" s="36">
        <f t="shared" si="114"/>
        <v>20</v>
      </c>
      <c r="DD41" s="47">
        <f t="shared" si="114"/>
        <v>20</v>
      </c>
      <c r="DE41" s="37">
        <f>$KN41*0</f>
        <v>0</v>
      </c>
      <c r="DF41" s="38">
        <v>0</v>
      </c>
      <c r="DG41" s="37"/>
      <c r="DH41" s="36">
        <f t="shared" si="115"/>
        <v>20</v>
      </c>
      <c r="DI41" s="47">
        <f t="shared" si="115"/>
        <v>20</v>
      </c>
      <c r="DJ41" s="37">
        <f>$KN41*0</f>
        <v>0</v>
      </c>
      <c r="DK41" s="38">
        <v>0</v>
      </c>
      <c r="DL41" s="37"/>
      <c r="DM41" s="36">
        <f t="shared" si="116"/>
        <v>20</v>
      </c>
      <c r="DN41" s="47">
        <f t="shared" si="116"/>
        <v>20</v>
      </c>
      <c r="DO41" s="37">
        <f>$KN41*0</f>
        <v>0</v>
      </c>
      <c r="DP41" s="38">
        <v>0</v>
      </c>
      <c r="DQ41" s="227"/>
      <c r="DR41" s="36">
        <f t="shared" si="117"/>
        <v>20</v>
      </c>
      <c r="DS41" s="47">
        <f t="shared" si="117"/>
        <v>20</v>
      </c>
      <c r="DT41" s="37">
        <f>$KN41*0</f>
        <v>0</v>
      </c>
      <c r="DU41" s="38">
        <v>0</v>
      </c>
      <c r="DV41" s="37"/>
      <c r="DW41" s="41" cm="1">
        <f t="array" ref="DW41">SUMPRODUCT(--(MOD(COLUMN($BO41:$DV41),5)=MOD(COLUMN($BO41),5)),$BO41:$DV41)</f>
        <v>150</v>
      </c>
      <c r="DX41" s="42">
        <f t="shared" si="105"/>
        <v>105275</v>
      </c>
      <c r="DY41" s="48" cm="1">
        <f t="array" ref="DY41">SUMPRODUCT(--(MOD(COLUMN($BO41:$DV41),5)=MOD(COLUMN($BP41),5)),$BO41:$DV41)</f>
        <v>131</v>
      </c>
      <c r="DZ41" s="49">
        <f t="shared" si="106"/>
        <v>91940.166666666672</v>
      </c>
      <c r="EA41" s="43" cm="1">
        <f t="array" ref="EA41">SUMPRODUCT(--(MOD(COLUMN($BO41:$DV41),5)=MOD(COLUMN($BQ41),5)),$BO41:$DV41)</f>
        <v>5</v>
      </c>
      <c r="EB41" s="44">
        <f t="shared" si="107"/>
        <v>3509.166666666667</v>
      </c>
      <c r="EC41" s="45" cm="1">
        <f t="array" ref="EC41">SUMPRODUCT(--(MOD(COLUMN($BO41:$DV41),5)=MOD(COLUMN($BR41),5)),$BO41:$DV41)</f>
        <v>0</v>
      </c>
      <c r="ED41" s="46">
        <f t="shared" si="108"/>
        <v>0</v>
      </c>
      <c r="EE41" s="36">
        <f>$KN41*0</f>
        <v>0</v>
      </c>
      <c r="EF41" s="37">
        <v>0</v>
      </c>
      <c r="EG41" s="38">
        <v>0</v>
      </c>
      <c r="EH41" s="37"/>
      <c r="EI41" s="36">
        <v>5</v>
      </c>
      <c r="EJ41" s="37"/>
      <c r="EK41" s="38"/>
      <c r="EL41" s="37"/>
      <c r="EM41" s="36">
        <v>5</v>
      </c>
      <c r="EN41" s="37">
        <v>0</v>
      </c>
      <c r="EO41" s="38">
        <v>0</v>
      </c>
      <c r="EP41" s="37"/>
      <c r="EQ41" s="36">
        <f>$KN41*10</f>
        <v>10</v>
      </c>
      <c r="ER41" s="37">
        <v>0</v>
      </c>
      <c r="ES41" s="38"/>
      <c r="ET41" s="246"/>
      <c r="EU41" s="36">
        <f>$KN41*15</f>
        <v>15</v>
      </c>
      <c r="EV41" s="155">
        <v>0</v>
      </c>
      <c r="EW41" s="38"/>
      <c r="EX41" s="37"/>
      <c r="EY41" s="36">
        <f>$KN41*20</f>
        <v>20</v>
      </c>
      <c r="EZ41" s="155">
        <v>0</v>
      </c>
      <c r="FA41" s="38"/>
      <c r="FB41" s="37"/>
      <c r="FC41" s="36">
        <f>$KN41*25</f>
        <v>25</v>
      </c>
      <c r="FD41" s="37">
        <v>0</v>
      </c>
      <c r="FE41" s="38"/>
      <c r="FF41" s="37"/>
      <c r="FG41" s="36">
        <f>$KN41*30</f>
        <v>30</v>
      </c>
      <c r="FH41" s="37">
        <v>10</v>
      </c>
      <c r="FI41" s="38"/>
      <c r="FJ41" s="37"/>
      <c r="FK41" s="36">
        <f>$KN41*35</f>
        <v>35</v>
      </c>
      <c r="FL41" s="37">
        <v>10</v>
      </c>
      <c r="FM41" s="38"/>
      <c r="FN41" s="37"/>
      <c r="FO41" s="36">
        <f>$KN41*40</f>
        <v>40</v>
      </c>
      <c r="FP41" s="37">
        <v>15</v>
      </c>
      <c r="FQ41" s="38"/>
      <c r="FR41" s="37"/>
      <c r="FS41" s="36">
        <f>$KN41*45</f>
        <v>45</v>
      </c>
      <c r="FT41" s="37">
        <v>15</v>
      </c>
      <c r="FU41" s="38"/>
      <c r="FV41" s="37"/>
      <c r="FW41" s="36">
        <f>$KN41*50</f>
        <v>50</v>
      </c>
      <c r="FX41" s="37">
        <v>15</v>
      </c>
      <c r="FY41" s="38"/>
      <c r="FZ41" s="37"/>
      <c r="GA41" s="41" cm="1">
        <f t="array" ref="GA41">SUMPRODUCT(--(MOD(COLUMN($EE41:$FZ41),4)=MOD(COLUMN($EE41),4)),$EE41:$FZ41)</f>
        <v>280</v>
      </c>
      <c r="GB41" s="42">
        <f t="shared" si="118"/>
        <v>196513.33333333334</v>
      </c>
      <c r="GC41" s="43" cm="1">
        <f t="array" ref="GC41">SUMPRODUCT(--(MOD(COLUMN($EE41:$FZ41),4)=MOD(COLUMN($EF41),4)),$EE41:$FZ41)</f>
        <v>65</v>
      </c>
      <c r="GD41" s="44">
        <f t="shared" si="119"/>
        <v>45619.166666666672</v>
      </c>
      <c r="GE41" s="45" cm="1">
        <f t="array" ref="GE41">SUMPRODUCT(--(MOD(COLUMN($EE41:$FZ41),4)=MOD(COLUMN($EG41),4)),$EE41:$FZ41)</f>
        <v>0</v>
      </c>
      <c r="GF41" s="46">
        <f t="shared" si="120"/>
        <v>0</v>
      </c>
      <c r="GG41" s="36">
        <f>$KN41*40</f>
        <v>40</v>
      </c>
      <c r="GH41" s="37"/>
      <c r="GI41" s="38"/>
      <c r="GJ41" s="37"/>
      <c r="GK41" s="36">
        <f>$KN41*40</f>
        <v>40</v>
      </c>
      <c r="GL41" s="37"/>
      <c r="GM41" s="38"/>
      <c r="GN41" s="37"/>
      <c r="GO41" s="36">
        <f>$KN41*45</f>
        <v>45</v>
      </c>
      <c r="GP41" s="37"/>
      <c r="GQ41" s="38"/>
      <c r="GR41" s="37"/>
      <c r="GS41" s="36">
        <f>$KN41*50</f>
        <v>50</v>
      </c>
      <c r="GT41" s="37"/>
      <c r="GU41" s="38"/>
      <c r="GV41" s="37"/>
      <c r="GW41" s="36">
        <f>$KN41*50</f>
        <v>50</v>
      </c>
      <c r="GX41" s="37"/>
      <c r="GY41" s="38"/>
      <c r="GZ41" s="37"/>
      <c r="HA41" s="36">
        <f>$KN41*50</f>
        <v>50</v>
      </c>
      <c r="HB41" s="37"/>
      <c r="HC41" s="38"/>
      <c r="HD41" s="37"/>
      <c r="HE41" s="36">
        <f>$KN41*50</f>
        <v>50</v>
      </c>
      <c r="HF41" s="37"/>
      <c r="HG41" s="38"/>
      <c r="HH41" s="37"/>
      <c r="HI41" s="36">
        <f>$KN41*50</f>
        <v>50</v>
      </c>
      <c r="HJ41" s="37"/>
      <c r="HK41" s="38"/>
      <c r="HL41" s="37"/>
      <c r="HM41" s="36">
        <f>$KN41*50</f>
        <v>50</v>
      </c>
      <c r="HN41" s="37"/>
      <c r="HO41" s="38"/>
      <c r="HP41" s="37"/>
      <c r="HQ41" s="36">
        <f>$KN41*50</f>
        <v>50</v>
      </c>
      <c r="HR41" s="37"/>
      <c r="HS41" s="38"/>
      <c r="HT41" s="37"/>
      <c r="HU41" s="36">
        <f>$KN41*50</f>
        <v>50</v>
      </c>
      <c r="HV41" s="37"/>
      <c r="HW41" s="38"/>
      <c r="HX41" s="37"/>
      <c r="HY41" s="36">
        <f>$KN41*50</f>
        <v>50</v>
      </c>
      <c r="HZ41" s="37"/>
      <c r="IA41" s="38"/>
      <c r="IB41" s="37"/>
      <c r="IC41" s="41" cm="1">
        <f t="array" ref="IC41">SUMPRODUCT(--(MOD(COLUMN($GG41:$IB41),4)=MOD(COLUMN($GG41),4)),$GG41:$IB41)</f>
        <v>575</v>
      </c>
      <c r="ID41" s="42">
        <f t="shared" si="121"/>
        <v>403554.16666666669</v>
      </c>
      <c r="IE41" s="43" cm="1">
        <f t="array" ref="IE41">SUMPRODUCT(--(MOD(COLUMN($GG41:$IB41),4)=MOD(COLUMN($GH41),4)),$GG41:$IB41)</f>
        <v>0</v>
      </c>
      <c r="IF41" s="44">
        <f t="shared" si="122"/>
        <v>0</v>
      </c>
      <c r="IG41" s="45" cm="1">
        <f t="array" ref="IG41">SUMPRODUCT(--(MOD(COLUMN($GG41:$IB41),4)=MOD(COLUMN($GI41),4)),$GG41:$IB41)</f>
        <v>0</v>
      </c>
      <c r="IH41" s="46">
        <f t="shared" si="123"/>
        <v>0</v>
      </c>
      <c r="II41" s="36">
        <f>$KN41*45</f>
        <v>45</v>
      </c>
      <c r="IJ41" s="37"/>
      <c r="IK41" s="38"/>
      <c r="IL41" s="37"/>
      <c r="IM41" s="36">
        <f>$KN41*45</f>
        <v>45</v>
      </c>
      <c r="IN41" s="37"/>
      <c r="IO41" s="38"/>
      <c r="IP41" s="37"/>
      <c r="IQ41" s="36">
        <f>$KN41*50</f>
        <v>50</v>
      </c>
      <c r="IR41" s="37"/>
      <c r="IS41" s="38"/>
      <c r="IT41" s="37"/>
      <c r="IU41" s="36">
        <f>$KN41*55</f>
        <v>55</v>
      </c>
      <c r="IV41" s="37"/>
      <c r="IW41" s="38"/>
      <c r="IX41" s="37"/>
      <c r="IY41" s="36">
        <f>$KN41*55</f>
        <v>55</v>
      </c>
      <c r="IZ41" s="37"/>
      <c r="JA41" s="38"/>
      <c r="JB41" s="37"/>
      <c r="JC41" s="36">
        <f>$KN41*55</f>
        <v>55</v>
      </c>
      <c r="JD41" s="37"/>
      <c r="JE41" s="38"/>
      <c r="JF41" s="37"/>
      <c r="JG41" s="36">
        <f>$KN41*60</f>
        <v>60</v>
      </c>
      <c r="JH41" s="37"/>
      <c r="JI41" s="38"/>
      <c r="JJ41" s="37"/>
      <c r="JK41" s="36">
        <f>$KN41*60</f>
        <v>60</v>
      </c>
      <c r="JL41" s="37"/>
      <c r="JM41" s="38"/>
      <c r="JN41" s="37"/>
      <c r="JO41" s="36">
        <f>$KN41*60</f>
        <v>60</v>
      </c>
      <c r="JP41" s="37"/>
      <c r="JQ41" s="38"/>
      <c r="JR41" s="37"/>
      <c r="JS41" s="36">
        <f>$KN41*60</f>
        <v>60</v>
      </c>
      <c r="JT41" s="37"/>
      <c r="JU41" s="38"/>
      <c r="JV41" s="37"/>
      <c r="JW41" s="36">
        <f>$KN41*60</f>
        <v>60</v>
      </c>
      <c r="JX41" s="37"/>
      <c r="JY41" s="38"/>
      <c r="JZ41" s="37"/>
      <c r="KA41" s="36">
        <f>$KN41*60</f>
        <v>60</v>
      </c>
      <c r="KB41" s="37"/>
      <c r="KC41" s="38"/>
      <c r="KD41" s="37"/>
      <c r="KE41" s="41" cm="1">
        <f t="array" ref="KE41">SUMPRODUCT(--(MOD(COLUMN($II41:$KD41),4)=MOD(COLUMN($II41),4)),$II41:$KD41)</f>
        <v>665</v>
      </c>
      <c r="KF41" s="42">
        <f t="shared" si="124"/>
        <v>466719.16666666669</v>
      </c>
      <c r="KG41" s="43" cm="1">
        <f t="array" ref="KG41">SUMPRODUCT(--(MOD(COLUMN($II41:$KD41),4)=MOD(COLUMN($IJ41),4)),$II41:$KD41)</f>
        <v>0</v>
      </c>
      <c r="KH41" s="44">
        <f t="shared" si="125"/>
        <v>0</v>
      </c>
      <c r="KI41" s="45" cm="1">
        <f t="array" ref="KI41">SUMPRODUCT(--(MOD(COLUMN($II41:$KD41),4)=MOD(COLUMN($IK41),4)),$II41:$KD41)</f>
        <v>0</v>
      </c>
      <c r="KJ41" s="50">
        <f t="shared" si="126"/>
        <v>0</v>
      </c>
      <c r="KK41" s="80"/>
      <c r="KL41" s="80"/>
      <c r="KM41" s="80"/>
      <c r="KN41" s="51">
        <v>1</v>
      </c>
      <c r="KO41" s="285"/>
    </row>
    <row r="42" spans="1:301" s="68" customFormat="1" outlineLevel="1">
      <c r="A42" s="289"/>
      <c r="B42" s="278"/>
      <c r="C42" s="298"/>
      <c r="D42" s="282"/>
      <c r="E42" s="15">
        <v>6</v>
      </c>
      <c r="F42" s="202">
        <v>1</v>
      </c>
      <c r="G42" s="147">
        <v>4492731200</v>
      </c>
      <c r="H42" s="148" t="s">
        <v>57</v>
      </c>
      <c r="I42" s="174">
        <v>1037</v>
      </c>
      <c r="J42" s="174">
        <v>1037</v>
      </c>
      <c r="K42" s="173"/>
      <c r="L42" s="173"/>
      <c r="M42" s="175"/>
      <c r="N42" s="176"/>
      <c r="O42" s="177"/>
      <c r="P42" s="176"/>
      <c r="Q42" s="175"/>
      <c r="R42" s="176"/>
      <c r="S42" s="177"/>
      <c r="T42" s="176"/>
      <c r="U42" s="175"/>
      <c r="V42" s="176"/>
      <c r="W42" s="177"/>
      <c r="X42" s="176"/>
      <c r="Y42" s="175"/>
      <c r="Z42" s="206"/>
      <c r="AA42" s="177"/>
      <c r="AB42" s="246"/>
      <c r="AC42" s="175"/>
      <c r="AD42" s="176"/>
      <c r="AE42" s="177"/>
      <c r="AF42" s="246"/>
      <c r="AG42" s="175"/>
      <c r="AH42" s="176"/>
      <c r="AI42" s="177"/>
      <c r="AJ42" s="246"/>
      <c r="AK42" s="175"/>
      <c r="AL42" s="176"/>
      <c r="AM42" s="177"/>
      <c r="AN42" s="246"/>
      <c r="AO42" s="175"/>
      <c r="AP42" s="176"/>
      <c r="AQ42" s="177"/>
      <c r="AR42" s="246"/>
      <c r="AS42" s="175"/>
      <c r="AT42" s="176"/>
      <c r="AU42" s="177"/>
      <c r="AV42" s="246"/>
      <c r="AW42" s="175"/>
      <c r="AX42" s="176"/>
      <c r="AY42" s="208"/>
      <c r="AZ42" s="246"/>
      <c r="BA42" s="175"/>
      <c r="BB42" s="176"/>
      <c r="BC42" s="207"/>
      <c r="BD42" s="176"/>
      <c r="BE42" s="175"/>
      <c r="BF42" s="176"/>
      <c r="BG42" s="208"/>
      <c r="BH42" s="176"/>
      <c r="BI42" s="180"/>
      <c r="BJ42" s="181"/>
      <c r="BK42" s="182"/>
      <c r="BL42" s="183"/>
      <c r="BM42" s="184"/>
      <c r="BN42" s="185"/>
      <c r="BO42" s="175"/>
      <c r="BP42" s="186"/>
      <c r="BQ42" s="176"/>
      <c r="BR42" s="177"/>
      <c r="BS42" s="176"/>
      <c r="BT42" s="175"/>
      <c r="BU42" s="186"/>
      <c r="BV42" s="176"/>
      <c r="BW42" s="177"/>
      <c r="BX42" s="176"/>
      <c r="BY42" s="175"/>
      <c r="BZ42" s="186"/>
      <c r="CA42" s="176"/>
      <c r="CB42" s="177"/>
      <c r="CC42" s="176"/>
      <c r="CD42" s="175"/>
      <c r="CE42" s="186"/>
      <c r="CF42" s="176"/>
      <c r="CG42" s="177"/>
      <c r="CH42" s="176"/>
      <c r="CI42" s="175"/>
      <c r="CJ42" s="186"/>
      <c r="CK42" s="176"/>
      <c r="CL42" s="177"/>
      <c r="CM42" s="176"/>
      <c r="CN42" s="175"/>
      <c r="CO42" s="186"/>
      <c r="CP42" s="176"/>
      <c r="CQ42" s="177"/>
      <c r="CR42" s="176"/>
      <c r="CS42" s="175"/>
      <c r="CT42" s="186"/>
      <c r="CU42" s="206"/>
      <c r="CV42" s="177"/>
      <c r="CW42" s="176"/>
      <c r="CX42" s="175"/>
      <c r="CY42" s="186"/>
      <c r="CZ42" s="206"/>
      <c r="DA42" s="177"/>
      <c r="DB42" s="176"/>
      <c r="DC42" s="175"/>
      <c r="DD42" s="186"/>
      <c r="DE42" s="176"/>
      <c r="DF42" s="177"/>
      <c r="DG42" s="176"/>
      <c r="DH42" s="175"/>
      <c r="DI42" s="186"/>
      <c r="DJ42" s="176"/>
      <c r="DK42" s="177"/>
      <c r="DL42" s="176"/>
      <c r="DM42" s="175"/>
      <c r="DN42" s="186"/>
      <c r="DO42" s="176"/>
      <c r="DP42" s="177"/>
      <c r="DQ42" s="227"/>
      <c r="DR42" s="175"/>
      <c r="DS42" s="186"/>
      <c r="DT42" s="176"/>
      <c r="DU42" s="177"/>
      <c r="DV42" s="176"/>
      <c r="DW42" s="180"/>
      <c r="DX42" s="181"/>
      <c r="DY42" s="187"/>
      <c r="DZ42" s="188"/>
      <c r="EA42" s="182"/>
      <c r="EB42" s="183"/>
      <c r="EC42" s="184"/>
      <c r="ED42" s="185"/>
      <c r="EE42" s="175"/>
      <c r="EF42" s="176"/>
      <c r="EG42" s="177"/>
      <c r="EH42" s="176"/>
      <c r="EI42" s="175"/>
      <c r="EJ42" s="176"/>
      <c r="EK42" s="177"/>
      <c r="EL42" s="176"/>
      <c r="EM42" s="175"/>
      <c r="EN42" s="176"/>
      <c r="EO42" s="38">
        <v>0</v>
      </c>
      <c r="EP42" s="176"/>
      <c r="EQ42" s="175"/>
      <c r="ER42" s="176">
        <v>0</v>
      </c>
      <c r="ES42" s="177"/>
      <c r="ET42" s="246"/>
      <c r="EU42" s="175"/>
      <c r="EV42" s="155">
        <v>1</v>
      </c>
      <c r="EW42" s="177"/>
      <c r="EX42" s="176"/>
      <c r="EY42" s="175"/>
      <c r="EZ42" s="238"/>
      <c r="FA42" s="177"/>
      <c r="FB42" s="176"/>
      <c r="FC42" s="175"/>
      <c r="FD42" s="176"/>
      <c r="FE42" s="177"/>
      <c r="FF42" s="176"/>
      <c r="FG42" s="175"/>
      <c r="FH42" s="176"/>
      <c r="FI42" s="177"/>
      <c r="FJ42" s="176"/>
      <c r="FK42" s="175"/>
      <c r="FL42" s="176"/>
      <c r="FM42" s="177"/>
      <c r="FN42" s="176"/>
      <c r="FO42" s="175"/>
      <c r="FP42" s="176"/>
      <c r="FQ42" s="177"/>
      <c r="FR42" s="176"/>
      <c r="FS42" s="175"/>
      <c r="FT42" s="176"/>
      <c r="FU42" s="177"/>
      <c r="FV42" s="176"/>
      <c r="FW42" s="175"/>
      <c r="FX42" s="176"/>
      <c r="FY42" s="177"/>
      <c r="FZ42" s="176"/>
      <c r="GA42" s="41" cm="1">
        <f t="array" ref="GA42">SUMPRODUCT(--(MOD(COLUMN($EE42:$FZ42),4)=MOD(COLUMN($EE42),4)),$EE42:$FZ42)</f>
        <v>0</v>
      </c>
      <c r="GB42" s="42">
        <f t="shared" si="118"/>
        <v>0</v>
      </c>
      <c r="GC42" s="43" cm="1">
        <f t="array" ref="GC42">SUMPRODUCT(--(MOD(COLUMN($EE42:$FZ42),4)=MOD(COLUMN($EF42),4)),$EE42:$FZ42)</f>
        <v>1</v>
      </c>
      <c r="GD42" s="44">
        <f t="shared" si="119"/>
        <v>1037</v>
      </c>
      <c r="GE42" s="45" cm="1">
        <f t="array" ref="GE42">SUMPRODUCT(--(MOD(COLUMN($EE42:$FZ42),4)=MOD(COLUMN($EG42),4)),$EE42:$FZ42)</f>
        <v>0</v>
      </c>
      <c r="GF42" s="46">
        <f t="shared" si="120"/>
        <v>0</v>
      </c>
      <c r="GG42" s="175"/>
      <c r="GH42" s="176"/>
      <c r="GI42" s="177"/>
      <c r="GJ42" s="176"/>
      <c r="GK42" s="175"/>
      <c r="GL42" s="176"/>
      <c r="GM42" s="177"/>
      <c r="GN42" s="176"/>
      <c r="GO42" s="175"/>
      <c r="GP42" s="176"/>
      <c r="GQ42" s="177"/>
      <c r="GR42" s="176"/>
      <c r="GS42" s="175"/>
      <c r="GT42" s="176"/>
      <c r="GU42" s="177"/>
      <c r="GV42" s="176"/>
      <c r="GW42" s="175"/>
      <c r="GX42" s="176"/>
      <c r="GY42" s="177"/>
      <c r="GZ42" s="176"/>
      <c r="HA42" s="175"/>
      <c r="HB42" s="176"/>
      <c r="HC42" s="177"/>
      <c r="HD42" s="176"/>
      <c r="HE42" s="175"/>
      <c r="HF42" s="176"/>
      <c r="HG42" s="177"/>
      <c r="HH42" s="176"/>
      <c r="HI42" s="175"/>
      <c r="HJ42" s="176"/>
      <c r="HK42" s="177"/>
      <c r="HL42" s="176"/>
      <c r="HM42" s="175"/>
      <c r="HN42" s="176"/>
      <c r="HO42" s="177"/>
      <c r="HP42" s="176"/>
      <c r="HQ42" s="175"/>
      <c r="HR42" s="176"/>
      <c r="HS42" s="177"/>
      <c r="HT42" s="176"/>
      <c r="HU42" s="175"/>
      <c r="HV42" s="176"/>
      <c r="HW42" s="177"/>
      <c r="HX42" s="176"/>
      <c r="HY42" s="175"/>
      <c r="HZ42" s="176"/>
      <c r="IA42" s="177"/>
      <c r="IB42" s="176"/>
      <c r="IC42" s="41" cm="1">
        <f t="array" ref="IC42">SUMPRODUCT(--(MOD(COLUMN($GG42:$IB42),4)=MOD(COLUMN($GG42),4)),$GG42:$IB42)</f>
        <v>0</v>
      </c>
      <c r="ID42" s="42">
        <f t="shared" si="121"/>
        <v>0</v>
      </c>
      <c r="IE42" s="43" cm="1">
        <f t="array" ref="IE42">SUMPRODUCT(--(MOD(COLUMN($GG42:$IB42),4)=MOD(COLUMN($GH42),4)),$GG42:$IB42)</f>
        <v>0</v>
      </c>
      <c r="IF42" s="44">
        <f t="shared" si="122"/>
        <v>0</v>
      </c>
      <c r="IG42" s="45" cm="1">
        <f t="array" ref="IG42">SUMPRODUCT(--(MOD(COLUMN($GG42:$IB42),4)=MOD(COLUMN($GI42),4)),$GG42:$IB42)</f>
        <v>0</v>
      </c>
      <c r="IH42" s="46">
        <f t="shared" si="123"/>
        <v>0</v>
      </c>
      <c r="II42" s="175"/>
      <c r="IJ42" s="176"/>
      <c r="IK42" s="177"/>
      <c r="IL42" s="176"/>
      <c r="IM42" s="175"/>
      <c r="IN42" s="176"/>
      <c r="IO42" s="177"/>
      <c r="IP42" s="176"/>
      <c r="IQ42" s="175"/>
      <c r="IR42" s="176"/>
      <c r="IS42" s="177"/>
      <c r="IT42" s="176"/>
      <c r="IU42" s="175"/>
      <c r="IV42" s="176"/>
      <c r="IW42" s="177"/>
      <c r="IX42" s="176"/>
      <c r="IY42" s="175"/>
      <c r="IZ42" s="176"/>
      <c r="JA42" s="177"/>
      <c r="JB42" s="176"/>
      <c r="JC42" s="175"/>
      <c r="JD42" s="176"/>
      <c r="JE42" s="177"/>
      <c r="JF42" s="176"/>
      <c r="JG42" s="175"/>
      <c r="JH42" s="176"/>
      <c r="JI42" s="177"/>
      <c r="JJ42" s="176"/>
      <c r="JK42" s="175"/>
      <c r="JL42" s="176"/>
      <c r="JM42" s="177"/>
      <c r="JN42" s="176"/>
      <c r="JO42" s="175"/>
      <c r="JP42" s="176"/>
      <c r="JQ42" s="177"/>
      <c r="JR42" s="176"/>
      <c r="JS42" s="175"/>
      <c r="JT42" s="176"/>
      <c r="JU42" s="177"/>
      <c r="JV42" s="176"/>
      <c r="JW42" s="175"/>
      <c r="JX42" s="176"/>
      <c r="JY42" s="177"/>
      <c r="JZ42" s="176"/>
      <c r="KA42" s="175"/>
      <c r="KB42" s="176"/>
      <c r="KC42" s="177"/>
      <c r="KD42" s="176"/>
      <c r="KE42" s="41" cm="1">
        <f t="array" ref="KE42">SUMPRODUCT(--(MOD(COLUMN($II42:$KD42),4)=MOD(COLUMN($II42),4)),$II42:$KD42)</f>
        <v>0</v>
      </c>
      <c r="KF42" s="42">
        <f t="shared" si="124"/>
        <v>0</v>
      </c>
      <c r="KG42" s="43" cm="1">
        <f t="array" ref="KG42">SUMPRODUCT(--(MOD(COLUMN($II42:$KD42),4)=MOD(COLUMN($IJ42),4)),$II42:$KD42)</f>
        <v>0</v>
      </c>
      <c r="KH42" s="44">
        <f t="shared" si="125"/>
        <v>0</v>
      </c>
      <c r="KI42" s="45" cm="1">
        <f t="array" ref="KI42">SUMPRODUCT(--(MOD(COLUMN($II42:$KD42),4)=MOD(COLUMN($IK42),4)),$II42:$KD42)</f>
        <v>0</v>
      </c>
      <c r="KJ42" s="50">
        <f t="shared" si="126"/>
        <v>0</v>
      </c>
      <c r="KK42" s="189"/>
      <c r="KL42" s="189"/>
      <c r="KM42" s="189"/>
      <c r="KN42" s="190"/>
      <c r="KO42" s="291"/>
    </row>
    <row r="43" spans="1:301" s="68" customFormat="1" ht="28.95" customHeight="1" outlineLevel="1">
      <c r="A43" s="289"/>
      <c r="B43" s="278"/>
      <c r="C43" s="298"/>
      <c r="D43" s="282"/>
      <c r="E43" s="15">
        <v>7</v>
      </c>
      <c r="F43" s="15">
        <v>1</v>
      </c>
      <c r="G43" s="147">
        <v>4491731500</v>
      </c>
      <c r="H43" s="148" t="s">
        <v>131</v>
      </c>
      <c r="I43" s="35">
        <v>762.4</v>
      </c>
      <c r="J43" s="35">
        <v>762.4</v>
      </c>
      <c r="K43" s="55"/>
      <c r="L43" s="55"/>
      <c r="M43" s="36"/>
      <c r="N43" s="37"/>
      <c r="O43" s="38"/>
      <c r="P43" s="37"/>
      <c r="Q43" s="36"/>
      <c r="R43" s="37"/>
      <c r="S43" s="38"/>
      <c r="T43" s="37"/>
      <c r="U43" s="36"/>
      <c r="V43" s="37"/>
      <c r="W43" s="38"/>
      <c r="X43" s="37"/>
      <c r="Y43" s="36"/>
      <c r="Z43" s="39"/>
      <c r="AA43" s="38"/>
      <c r="AB43" s="246"/>
      <c r="AC43" s="36"/>
      <c r="AD43" s="37"/>
      <c r="AE43" s="38"/>
      <c r="AF43" s="246"/>
      <c r="AG43" s="36"/>
      <c r="AH43" s="37"/>
      <c r="AI43" s="38"/>
      <c r="AJ43" s="246"/>
      <c r="AK43" s="36"/>
      <c r="AL43" s="37"/>
      <c r="AM43" s="38"/>
      <c r="AN43" s="246"/>
      <c r="AO43" s="36"/>
      <c r="AP43" s="37"/>
      <c r="AQ43" s="38"/>
      <c r="AR43" s="246"/>
      <c r="AS43" s="36"/>
      <c r="AT43" s="37"/>
      <c r="AU43" s="38"/>
      <c r="AV43" s="246"/>
      <c r="AW43" s="36"/>
      <c r="AX43" s="37"/>
      <c r="AY43" s="54"/>
      <c r="AZ43" s="246"/>
      <c r="BA43" s="36"/>
      <c r="BB43" s="37"/>
      <c r="BC43" s="92"/>
      <c r="BD43" s="37"/>
      <c r="BE43" s="36"/>
      <c r="BF43" s="37"/>
      <c r="BG43" s="54"/>
      <c r="BH43" s="37"/>
      <c r="BI43" s="41"/>
      <c r="BJ43" s="42"/>
      <c r="BK43" s="43"/>
      <c r="BL43" s="44"/>
      <c r="BM43" s="45"/>
      <c r="BN43" s="46"/>
      <c r="BO43" s="36"/>
      <c r="BP43" s="47"/>
      <c r="BQ43" s="37"/>
      <c r="BR43" s="38"/>
      <c r="BS43" s="37"/>
      <c r="BT43" s="36"/>
      <c r="BU43" s="47"/>
      <c r="BV43" s="37"/>
      <c r="BW43" s="38"/>
      <c r="BX43" s="37"/>
      <c r="BY43" s="36"/>
      <c r="BZ43" s="47"/>
      <c r="CA43" s="37"/>
      <c r="CB43" s="38"/>
      <c r="CC43" s="37"/>
      <c r="CD43" s="36"/>
      <c r="CE43" s="47"/>
      <c r="CF43" s="37"/>
      <c r="CG43" s="38"/>
      <c r="CH43" s="37"/>
      <c r="CI43" s="36"/>
      <c r="CJ43" s="47"/>
      <c r="CK43" s="37"/>
      <c r="CL43" s="38"/>
      <c r="CM43" s="37"/>
      <c r="CN43" s="36"/>
      <c r="CO43" s="47"/>
      <c r="CP43" s="37"/>
      <c r="CQ43" s="38"/>
      <c r="CR43" s="37"/>
      <c r="CS43" s="36"/>
      <c r="CT43" s="47"/>
      <c r="CU43" s="39"/>
      <c r="CV43" s="38"/>
      <c r="CW43" s="37"/>
      <c r="CX43" s="36"/>
      <c r="CY43" s="47"/>
      <c r="CZ43" s="39"/>
      <c r="DA43" s="38"/>
      <c r="DB43" s="37"/>
      <c r="DC43" s="36"/>
      <c r="DD43" s="47"/>
      <c r="DE43" s="37"/>
      <c r="DF43" s="38"/>
      <c r="DG43" s="37"/>
      <c r="DH43" s="36"/>
      <c r="DI43" s="47"/>
      <c r="DJ43" s="37"/>
      <c r="DK43" s="38"/>
      <c r="DL43" s="37"/>
      <c r="DM43" s="36"/>
      <c r="DN43" s="47"/>
      <c r="DO43" s="37"/>
      <c r="DP43" s="38"/>
      <c r="DQ43" s="227"/>
      <c r="DR43" s="36"/>
      <c r="DS43" s="47"/>
      <c r="DT43" s="37"/>
      <c r="DU43" s="38">
        <v>0</v>
      </c>
      <c r="DV43" s="37"/>
      <c r="DW43" s="41" cm="1">
        <f t="array" ref="DW43">SUMPRODUCT(--(MOD(COLUMN($BO43:$DV43),5)=MOD(COLUMN($BO43),5)),$BO43:$DV43)</f>
        <v>0</v>
      </c>
      <c r="DX43" s="42">
        <f>DW43*$J43</f>
        <v>0</v>
      </c>
      <c r="DY43" s="48" cm="1">
        <f t="array" ref="DY43">SUMPRODUCT(--(MOD(COLUMN($BO43:$DV43),5)=MOD(COLUMN($BP43),5)),$BO43:$DV43)</f>
        <v>0</v>
      </c>
      <c r="DZ43" s="49">
        <f>DY43*$J43</f>
        <v>0</v>
      </c>
      <c r="EA43" s="43" cm="1">
        <f t="array" ref="EA43">SUMPRODUCT(--(MOD(COLUMN($BO43:$DV43),5)=MOD(COLUMN($BQ43),5)),$BO43:$DV43)</f>
        <v>0</v>
      </c>
      <c r="EB43" s="44">
        <f>EA43*$J43</f>
        <v>0</v>
      </c>
      <c r="EC43" s="45" cm="1">
        <f t="array" ref="EC43">SUMPRODUCT(--(MOD(COLUMN($BO43:$DV43),5)=MOD(COLUMN($BR43),5)),$BO43:$DV43)</f>
        <v>0</v>
      </c>
      <c r="ED43" s="46">
        <f>EC43*$J43</f>
        <v>0</v>
      </c>
      <c r="EE43" s="36">
        <f>$KN43*0</f>
        <v>0</v>
      </c>
      <c r="EF43" s="37">
        <v>1</v>
      </c>
      <c r="EG43" s="38">
        <v>0</v>
      </c>
      <c r="EH43" s="37" t="s">
        <v>108</v>
      </c>
      <c r="EI43" s="36"/>
      <c r="EJ43" s="37">
        <v>1</v>
      </c>
      <c r="EK43" s="38">
        <v>1</v>
      </c>
      <c r="EL43" s="37"/>
      <c r="EM43" s="36"/>
      <c r="EN43" s="37">
        <v>0</v>
      </c>
      <c r="EO43" s="38">
        <v>0</v>
      </c>
      <c r="EP43" s="37"/>
      <c r="EQ43" s="36"/>
      <c r="ER43" s="37">
        <v>0</v>
      </c>
      <c r="ES43" s="38"/>
      <c r="ET43" s="246"/>
      <c r="EU43" s="36"/>
      <c r="EV43" s="155">
        <v>1</v>
      </c>
      <c r="EW43" s="38"/>
      <c r="EX43" s="37"/>
      <c r="EY43" s="36"/>
      <c r="EZ43" s="155">
        <v>16</v>
      </c>
      <c r="FA43" s="38"/>
      <c r="FB43" s="37"/>
      <c r="FC43" s="36"/>
      <c r="FD43" s="37">
        <v>18</v>
      </c>
      <c r="FE43" s="38"/>
      <c r="FF43" s="37"/>
      <c r="FG43" s="36"/>
      <c r="FH43" s="37"/>
      <c r="FI43" s="38"/>
      <c r="FJ43" s="37"/>
      <c r="FK43" s="36"/>
      <c r="FL43" s="37"/>
      <c r="FM43" s="38"/>
      <c r="FN43" s="37"/>
      <c r="FO43" s="36"/>
      <c r="FP43" s="37"/>
      <c r="FQ43" s="38"/>
      <c r="FR43" s="37"/>
      <c r="FS43" s="36"/>
      <c r="FT43" s="37"/>
      <c r="FU43" s="38"/>
      <c r="FV43" s="37"/>
      <c r="FW43" s="36"/>
      <c r="FX43" s="37"/>
      <c r="FY43" s="38"/>
      <c r="FZ43" s="37"/>
      <c r="GA43" s="41" cm="1">
        <f t="array" ref="GA43">SUMPRODUCT(--(MOD(COLUMN($EE43:$FZ43),4)=MOD(COLUMN($EE43),4)),$EE43:$FZ43)</f>
        <v>0</v>
      </c>
      <c r="GB43" s="42">
        <f t="shared" si="118"/>
        <v>0</v>
      </c>
      <c r="GC43" s="43" cm="1">
        <f t="array" ref="GC43">SUMPRODUCT(--(MOD(COLUMN($EE43:$FZ43),4)=MOD(COLUMN($EF43),4)),$EE43:$FZ43)</f>
        <v>37</v>
      </c>
      <c r="GD43" s="44">
        <f t="shared" si="119"/>
        <v>28208.799999999999</v>
      </c>
      <c r="GE43" s="45" cm="1">
        <f t="array" ref="GE43">SUMPRODUCT(--(MOD(COLUMN($EE43:$FZ43),4)=MOD(COLUMN($EG43),4)),$EE43:$FZ43)</f>
        <v>1</v>
      </c>
      <c r="GF43" s="46">
        <f t="shared" si="120"/>
        <v>762.4</v>
      </c>
      <c r="GG43" s="36"/>
      <c r="GH43" s="37"/>
      <c r="GI43" s="38"/>
      <c r="GJ43" s="37"/>
      <c r="GK43" s="36"/>
      <c r="GL43" s="37"/>
      <c r="GM43" s="38"/>
      <c r="GN43" s="37"/>
      <c r="GO43" s="36"/>
      <c r="GP43" s="37"/>
      <c r="GQ43" s="38"/>
      <c r="GR43" s="37"/>
      <c r="GS43" s="36"/>
      <c r="GT43" s="37"/>
      <c r="GU43" s="38"/>
      <c r="GV43" s="37"/>
      <c r="GW43" s="36"/>
      <c r="GX43" s="37"/>
      <c r="GY43" s="38"/>
      <c r="GZ43" s="37"/>
      <c r="HA43" s="36"/>
      <c r="HB43" s="37"/>
      <c r="HC43" s="38"/>
      <c r="HD43" s="37"/>
      <c r="HE43" s="36"/>
      <c r="HF43" s="37"/>
      <c r="HG43" s="38"/>
      <c r="HH43" s="37"/>
      <c r="HI43" s="36"/>
      <c r="HJ43" s="37"/>
      <c r="HK43" s="38"/>
      <c r="HL43" s="37"/>
      <c r="HM43" s="36"/>
      <c r="HN43" s="37"/>
      <c r="HO43" s="38"/>
      <c r="HP43" s="37"/>
      <c r="HQ43" s="36"/>
      <c r="HR43" s="37"/>
      <c r="HS43" s="38"/>
      <c r="HT43" s="37"/>
      <c r="HU43" s="36"/>
      <c r="HV43" s="37"/>
      <c r="HW43" s="38"/>
      <c r="HX43" s="37"/>
      <c r="HY43" s="36"/>
      <c r="HZ43" s="37"/>
      <c r="IA43" s="38"/>
      <c r="IB43" s="37"/>
      <c r="IC43" s="41" cm="1">
        <f t="array" ref="IC43">SUMPRODUCT(--(MOD(COLUMN($GG43:$IB43),4)=MOD(COLUMN($GG43),4)),$GG43:$IB43)</f>
        <v>0</v>
      </c>
      <c r="ID43" s="42">
        <f t="shared" si="121"/>
        <v>0</v>
      </c>
      <c r="IE43" s="43" cm="1">
        <f t="array" ref="IE43">SUMPRODUCT(--(MOD(COLUMN($GG43:$IB43),4)=MOD(COLUMN($GH43),4)),$GG43:$IB43)</f>
        <v>0</v>
      </c>
      <c r="IF43" s="44">
        <f t="shared" si="122"/>
        <v>0</v>
      </c>
      <c r="IG43" s="45" cm="1">
        <f t="array" ref="IG43">SUMPRODUCT(--(MOD(COLUMN($GG43:$IB43),4)=MOD(COLUMN($GI43),4)),$GG43:$IB43)</f>
        <v>0</v>
      </c>
      <c r="IH43" s="46">
        <f t="shared" si="123"/>
        <v>0</v>
      </c>
      <c r="II43" s="36"/>
      <c r="IJ43" s="37"/>
      <c r="IK43" s="38"/>
      <c r="IL43" s="37"/>
      <c r="IM43" s="36"/>
      <c r="IN43" s="37"/>
      <c r="IO43" s="38"/>
      <c r="IP43" s="37"/>
      <c r="IQ43" s="36"/>
      <c r="IR43" s="37"/>
      <c r="IS43" s="38"/>
      <c r="IT43" s="37"/>
      <c r="IU43" s="36"/>
      <c r="IV43" s="37"/>
      <c r="IW43" s="38"/>
      <c r="IX43" s="37"/>
      <c r="IY43" s="36"/>
      <c r="IZ43" s="37"/>
      <c r="JA43" s="38"/>
      <c r="JB43" s="37"/>
      <c r="JC43" s="36"/>
      <c r="JD43" s="37"/>
      <c r="JE43" s="38"/>
      <c r="JF43" s="37"/>
      <c r="JG43" s="36"/>
      <c r="JH43" s="37"/>
      <c r="JI43" s="38"/>
      <c r="JJ43" s="37"/>
      <c r="JK43" s="36"/>
      <c r="JL43" s="37"/>
      <c r="JM43" s="38"/>
      <c r="JN43" s="37"/>
      <c r="JO43" s="36"/>
      <c r="JP43" s="37"/>
      <c r="JQ43" s="38"/>
      <c r="JR43" s="37"/>
      <c r="JS43" s="36"/>
      <c r="JT43" s="37"/>
      <c r="JU43" s="38"/>
      <c r="JV43" s="37"/>
      <c r="JW43" s="36"/>
      <c r="JX43" s="37"/>
      <c r="JY43" s="38"/>
      <c r="JZ43" s="37"/>
      <c r="KA43" s="36"/>
      <c r="KB43" s="37"/>
      <c r="KC43" s="38"/>
      <c r="KD43" s="37"/>
      <c r="KE43" s="41" cm="1">
        <f t="array" ref="KE43">SUMPRODUCT(--(MOD(COLUMN($II43:$KD43),4)=MOD(COLUMN($II43),4)),$II43:$KD43)</f>
        <v>0</v>
      </c>
      <c r="KF43" s="42">
        <f t="shared" si="124"/>
        <v>0</v>
      </c>
      <c r="KG43" s="43" cm="1">
        <f t="array" ref="KG43">SUMPRODUCT(--(MOD(COLUMN($II43:$KD43),4)=MOD(COLUMN($IJ43),4)),$II43:$KD43)</f>
        <v>0</v>
      </c>
      <c r="KH43" s="44">
        <f t="shared" si="125"/>
        <v>0</v>
      </c>
      <c r="KI43" s="45" cm="1">
        <f t="array" ref="KI43">SUMPRODUCT(--(MOD(COLUMN($II43:$KD43),4)=MOD(COLUMN($IK43),4)),$II43:$KD43)</f>
        <v>0</v>
      </c>
      <c r="KJ43" s="50">
        <f t="shared" si="126"/>
        <v>0</v>
      </c>
      <c r="KK43" s="80"/>
      <c r="KL43" s="80"/>
      <c r="KM43" s="80"/>
      <c r="KN43" s="51">
        <v>1</v>
      </c>
      <c r="KO43" s="285"/>
    </row>
    <row r="44" spans="1:301" s="68" customFormat="1" outlineLevel="1">
      <c r="A44" s="289"/>
      <c r="B44" s="278"/>
      <c r="C44" s="298"/>
      <c r="D44" s="282"/>
      <c r="E44" s="15">
        <v>8</v>
      </c>
      <c r="F44" s="15">
        <v>1</v>
      </c>
      <c r="G44" s="33">
        <v>4497230300</v>
      </c>
      <c r="H44" s="34" t="s">
        <v>84</v>
      </c>
      <c r="I44" s="35"/>
      <c r="J44" s="35">
        <f>68.4/1.2</f>
        <v>57.000000000000007</v>
      </c>
      <c r="K44" s="55"/>
      <c r="L44" s="55"/>
      <c r="M44" s="36"/>
      <c r="N44" s="37"/>
      <c r="O44" s="38"/>
      <c r="P44" s="37"/>
      <c r="Q44" s="36"/>
      <c r="R44" s="37"/>
      <c r="S44" s="38"/>
      <c r="T44" s="37"/>
      <c r="U44" s="36"/>
      <c r="V44" s="37"/>
      <c r="W44" s="38"/>
      <c r="X44" s="37"/>
      <c r="Y44" s="36"/>
      <c r="Z44" s="39"/>
      <c r="AA44" s="38"/>
      <c r="AB44" s="246"/>
      <c r="AC44" s="36"/>
      <c r="AD44" s="37"/>
      <c r="AE44" s="38"/>
      <c r="AF44" s="246"/>
      <c r="AG44" s="36"/>
      <c r="AH44" s="37"/>
      <c r="AI44" s="38"/>
      <c r="AJ44" s="246"/>
      <c r="AK44" s="36"/>
      <c r="AL44" s="37"/>
      <c r="AM44" s="38"/>
      <c r="AN44" s="246"/>
      <c r="AO44" s="36"/>
      <c r="AP44" s="37"/>
      <c r="AQ44" s="38"/>
      <c r="AR44" s="246"/>
      <c r="AS44" s="36"/>
      <c r="AT44" s="37"/>
      <c r="AU44" s="38"/>
      <c r="AV44" s="246"/>
      <c r="AW44" s="36"/>
      <c r="AX44" s="37"/>
      <c r="AY44" s="54"/>
      <c r="AZ44" s="246"/>
      <c r="BA44" s="36"/>
      <c r="BB44" s="37"/>
      <c r="BC44" s="92"/>
      <c r="BD44" s="37"/>
      <c r="BE44" s="36"/>
      <c r="BF44" s="37"/>
      <c r="BG44" s="54"/>
      <c r="BH44" s="37"/>
      <c r="BI44" s="41"/>
      <c r="BJ44" s="42"/>
      <c r="BK44" s="43"/>
      <c r="BL44" s="44"/>
      <c r="BM44" s="45"/>
      <c r="BN44" s="46"/>
      <c r="BO44" s="36"/>
      <c r="BP44" s="47"/>
      <c r="BQ44" s="37"/>
      <c r="BR44" s="38"/>
      <c r="BS44" s="37"/>
      <c r="BT44" s="36"/>
      <c r="BU44" s="47"/>
      <c r="BV44" s="37"/>
      <c r="BW44" s="38"/>
      <c r="BX44" s="37"/>
      <c r="BY44" s="36"/>
      <c r="BZ44" s="47"/>
      <c r="CA44" s="37"/>
      <c r="CB44" s="38"/>
      <c r="CC44" s="37"/>
      <c r="CD44" s="36"/>
      <c r="CE44" s="47"/>
      <c r="CF44" s="37"/>
      <c r="CG44" s="38"/>
      <c r="CH44" s="37"/>
      <c r="CI44" s="36"/>
      <c r="CJ44" s="47"/>
      <c r="CK44" s="37"/>
      <c r="CL44" s="38"/>
      <c r="CM44" s="37"/>
      <c r="CN44" s="36"/>
      <c r="CO44" s="47"/>
      <c r="CP44" s="37">
        <v>4</v>
      </c>
      <c r="CQ44" s="38">
        <v>4</v>
      </c>
      <c r="CR44" s="37"/>
      <c r="CS44" s="36"/>
      <c r="CT44" s="47"/>
      <c r="CU44" s="39"/>
      <c r="CV44" s="38">
        <v>0</v>
      </c>
      <c r="CW44" s="37"/>
      <c r="CX44" s="36"/>
      <c r="CY44" s="47"/>
      <c r="CZ44" s="39"/>
      <c r="DA44" s="38">
        <v>0</v>
      </c>
      <c r="DB44" s="37"/>
      <c r="DC44" s="36"/>
      <c r="DD44" s="47"/>
      <c r="DE44" s="37">
        <f>$KN44*0</f>
        <v>0</v>
      </c>
      <c r="DF44" s="38">
        <v>0</v>
      </c>
      <c r="DG44" s="37"/>
      <c r="DH44" s="36"/>
      <c r="DI44" s="47"/>
      <c r="DJ44" s="37">
        <f>$KN44*0</f>
        <v>0</v>
      </c>
      <c r="DK44" s="38">
        <v>0</v>
      </c>
      <c r="DL44" s="37"/>
      <c r="DM44" s="36"/>
      <c r="DN44" s="47"/>
      <c r="DO44" s="37">
        <f>$KN44*0</f>
        <v>0</v>
      </c>
      <c r="DP44" s="38">
        <v>0</v>
      </c>
      <c r="DQ44" s="227"/>
      <c r="DR44" s="36"/>
      <c r="DS44" s="47"/>
      <c r="DT44" s="37">
        <f>$KN44*0</f>
        <v>0</v>
      </c>
      <c r="DU44" s="38">
        <v>0</v>
      </c>
      <c r="DV44" s="37"/>
      <c r="DW44" s="41" cm="1">
        <f t="array" ref="DW44">SUMPRODUCT(--(MOD(COLUMN($BO44:$DV44),5)=MOD(COLUMN($BO44),5)),$BO44:$DV44)</f>
        <v>0</v>
      </c>
      <c r="DX44" s="42">
        <f>DW44*$J44</f>
        <v>0</v>
      </c>
      <c r="DY44" s="48" cm="1">
        <f t="array" ref="DY44">SUMPRODUCT(--(MOD(COLUMN($BO44:$DV44),5)=MOD(COLUMN($BP44),5)),$BO44:$DV44)</f>
        <v>0</v>
      </c>
      <c r="DZ44" s="49">
        <f>DY44*$J44</f>
        <v>0</v>
      </c>
      <c r="EA44" s="43" cm="1">
        <f t="array" ref="EA44">SUMPRODUCT(--(MOD(COLUMN($BO44:$DV44),5)=MOD(COLUMN($BQ44),5)),$BO44:$DV44)</f>
        <v>4</v>
      </c>
      <c r="EB44" s="44">
        <f>EA44*$J44</f>
        <v>228.00000000000003</v>
      </c>
      <c r="EC44" s="45" cm="1">
        <f t="array" ref="EC44">SUMPRODUCT(--(MOD(COLUMN($BO44:$DV44),5)=MOD(COLUMN($BR44),5)),$BO44:$DV44)</f>
        <v>4</v>
      </c>
      <c r="ED44" s="46">
        <f>EC44*$J44</f>
        <v>228.00000000000003</v>
      </c>
      <c r="EE44" s="36">
        <f>$KN44*0</f>
        <v>0</v>
      </c>
      <c r="EF44" s="37">
        <v>6</v>
      </c>
      <c r="EG44" s="38">
        <v>0</v>
      </c>
      <c r="EH44" s="37"/>
      <c r="EI44" s="36">
        <v>0</v>
      </c>
      <c r="EJ44" s="37">
        <v>6</v>
      </c>
      <c r="EK44" s="38">
        <v>6</v>
      </c>
      <c r="EL44" s="37"/>
      <c r="EM44" s="36">
        <v>0</v>
      </c>
      <c r="EN44" s="37">
        <v>0</v>
      </c>
      <c r="EO44" s="38">
        <v>0</v>
      </c>
      <c r="EP44" s="37"/>
      <c r="EQ44" s="36">
        <f>$KN44*10</f>
        <v>0</v>
      </c>
      <c r="ER44" s="37">
        <v>0</v>
      </c>
      <c r="ES44" s="38"/>
      <c r="ET44" s="246"/>
      <c r="EU44" s="36">
        <f>$KN44*15</f>
        <v>0</v>
      </c>
      <c r="EV44" s="155">
        <v>0</v>
      </c>
      <c r="EW44" s="38"/>
      <c r="EX44" s="37"/>
      <c r="EY44" s="36">
        <f>$KN44*20</f>
        <v>0</v>
      </c>
      <c r="EZ44" s="155">
        <v>64</v>
      </c>
      <c r="FA44" s="38"/>
      <c r="FB44" s="37"/>
      <c r="FC44" s="36">
        <f>$KN44*25</f>
        <v>0</v>
      </c>
      <c r="FD44" s="37">
        <v>66</v>
      </c>
      <c r="FE44" s="38"/>
      <c r="FF44" s="37"/>
      <c r="FG44" s="36">
        <f>$KN44*30</f>
        <v>0</v>
      </c>
      <c r="FH44" s="37">
        <v>0</v>
      </c>
      <c r="FI44" s="38"/>
      <c r="FJ44" s="37"/>
      <c r="FK44" s="36"/>
      <c r="FL44" s="37">
        <v>0</v>
      </c>
      <c r="FM44" s="38"/>
      <c r="FN44" s="37"/>
      <c r="FO44" s="36"/>
      <c r="FP44" s="37">
        <v>0</v>
      </c>
      <c r="FQ44" s="38"/>
      <c r="FR44" s="37"/>
      <c r="FS44" s="36"/>
      <c r="FT44" s="37">
        <v>0</v>
      </c>
      <c r="FU44" s="38"/>
      <c r="FV44" s="37"/>
      <c r="FW44" s="36"/>
      <c r="FX44" s="37">
        <v>0</v>
      </c>
      <c r="FY44" s="38"/>
      <c r="FZ44" s="37"/>
      <c r="GA44" s="41" cm="1">
        <f t="array" ref="GA44">SUMPRODUCT(--(MOD(COLUMN($EE44:$FZ44),4)=MOD(COLUMN($EE44),4)),$EE44:$FZ44)</f>
        <v>0</v>
      </c>
      <c r="GB44" s="42">
        <f t="shared" si="118"/>
        <v>0</v>
      </c>
      <c r="GC44" s="43" cm="1">
        <f t="array" ref="GC44">SUMPRODUCT(--(MOD(COLUMN($EE44:$FZ44),4)=MOD(COLUMN($EF44),4)),$EE44:$FZ44)</f>
        <v>142</v>
      </c>
      <c r="GD44" s="44">
        <f t="shared" si="119"/>
        <v>8094.0000000000009</v>
      </c>
      <c r="GE44" s="45" cm="1">
        <f t="array" ref="GE44">SUMPRODUCT(--(MOD(COLUMN($EE44:$FZ44),4)=MOD(COLUMN($EG44),4)),$EE44:$FZ44)</f>
        <v>6</v>
      </c>
      <c r="GF44" s="46">
        <f t="shared" si="120"/>
        <v>342.00000000000006</v>
      </c>
      <c r="GG44" s="36"/>
      <c r="GH44" s="37"/>
      <c r="GI44" s="38"/>
      <c r="GJ44" s="37"/>
      <c r="GK44" s="36"/>
      <c r="GL44" s="37"/>
      <c r="GM44" s="38"/>
      <c r="GN44" s="37"/>
      <c r="GO44" s="36"/>
      <c r="GP44" s="37"/>
      <c r="GQ44" s="38"/>
      <c r="GR44" s="37"/>
      <c r="GS44" s="36"/>
      <c r="GT44" s="37"/>
      <c r="GU44" s="38"/>
      <c r="GV44" s="37"/>
      <c r="GW44" s="36"/>
      <c r="GX44" s="37"/>
      <c r="GY44" s="38"/>
      <c r="GZ44" s="37"/>
      <c r="HA44" s="36"/>
      <c r="HB44" s="37"/>
      <c r="HC44" s="38"/>
      <c r="HD44" s="37"/>
      <c r="HE44" s="36"/>
      <c r="HF44" s="37"/>
      <c r="HG44" s="38"/>
      <c r="HH44" s="37"/>
      <c r="HI44" s="36"/>
      <c r="HJ44" s="37"/>
      <c r="HK44" s="38"/>
      <c r="HL44" s="37"/>
      <c r="HM44" s="36"/>
      <c r="HN44" s="37"/>
      <c r="HO44" s="38"/>
      <c r="HP44" s="37"/>
      <c r="HQ44" s="36"/>
      <c r="HR44" s="37"/>
      <c r="HS44" s="38"/>
      <c r="HT44" s="37"/>
      <c r="HU44" s="36"/>
      <c r="HV44" s="37"/>
      <c r="HW44" s="38"/>
      <c r="HX44" s="37"/>
      <c r="HY44" s="36"/>
      <c r="HZ44" s="37"/>
      <c r="IA44" s="38"/>
      <c r="IB44" s="37"/>
      <c r="IC44" s="41" cm="1">
        <f t="array" ref="IC44">SUMPRODUCT(--(MOD(COLUMN($GG44:$IB44),4)=MOD(COLUMN($GG44),4)),$GG44:$IB44)</f>
        <v>0</v>
      </c>
      <c r="ID44" s="42">
        <f t="shared" si="121"/>
        <v>0</v>
      </c>
      <c r="IE44" s="43" cm="1">
        <f t="array" ref="IE44">SUMPRODUCT(--(MOD(COLUMN($GG44:$IB44),4)=MOD(COLUMN($GH44),4)),$GG44:$IB44)</f>
        <v>0</v>
      </c>
      <c r="IF44" s="44">
        <f t="shared" si="122"/>
        <v>0</v>
      </c>
      <c r="IG44" s="45" cm="1">
        <f t="array" ref="IG44">SUMPRODUCT(--(MOD(COLUMN($GG44:$IB44),4)=MOD(COLUMN($GI44),4)),$GG44:$IB44)</f>
        <v>0</v>
      </c>
      <c r="IH44" s="46">
        <f t="shared" si="123"/>
        <v>0</v>
      </c>
      <c r="II44" s="36"/>
      <c r="IJ44" s="37"/>
      <c r="IK44" s="38"/>
      <c r="IL44" s="37"/>
      <c r="IM44" s="36"/>
      <c r="IN44" s="37"/>
      <c r="IO44" s="38"/>
      <c r="IP44" s="37"/>
      <c r="IQ44" s="36"/>
      <c r="IR44" s="37"/>
      <c r="IS44" s="38"/>
      <c r="IT44" s="37"/>
      <c r="IU44" s="36"/>
      <c r="IV44" s="37"/>
      <c r="IW44" s="38"/>
      <c r="IX44" s="37"/>
      <c r="IY44" s="36"/>
      <c r="IZ44" s="37"/>
      <c r="JA44" s="38"/>
      <c r="JB44" s="37"/>
      <c r="JC44" s="36"/>
      <c r="JD44" s="37"/>
      <c r="JE44" s="38"/>
      <c r="JF44" s="37"/>
      <c r="JG44" s="36"/>
      <c r="JH44" s="37"/>
      <c r="JI44" s="38"/>
      <c r="JJ44" s="37"/>
      <c r="JK44" s="36"/>
      <c r="JL44" s="37"/>
      <c r="JM44" s="38"/>
      <c r="JN44" s="37"/>
      <c r="JO44" s="36"/>
      <c r="JP44" s="37"/>
      <c r="JQ44" s="38"/>
      <c r="JR44" s="37"/>
      <c r="JS44" s="36"/>
      <c r="JT44" s="37"/>
      <c r="JU44" s="38"/>
      <c r="JV44" s="37"/>
      <c r="JW44" s="36"/>
      <c r="JX44" s="37"/>
      <c r="JY44" s="38"/>
      <c r="JZ44" s="37"/>
      <c r="KA44" s="36"/>
      <c r="KB44" s="37"/>
      <c r="KC44" s="38"/>
      <c r="KD44" s="37"/>
      <c r="KE44" s="41" cm="1">
        <f t="array" ref="KE44">SUMPRODUCT(--(MOD(COLUMN($II44:$KD44),4)=MOD(COLUMN($II44),4)),$II44:$KD44)</f>
        <v>0</v>
      </c>
      <c r="KF44" s="42">
        <f t="shared" si="124"/>
        <v>0</v>
      </c>
      <c r="KG44" s="43" cm="1">
        <f t="array" ref="KG44">SUMPRODUCT(--(MOD(COLUMN($II44:$KD44),4)=MOD(COLUMN($IJ44),4)),$II44:$KD44)</f>
        <v>0</v>
      </c>
      <c r="KH44" s="44">
        <f t="shared" si="125"/>
        <v>0</v>
      </c>
      <c r="KI44" s="45" cm="1">
        <f t="array" ref="KI44">SUMPRODUCT(--(MOD(COLUMN($II44:$KD44),4)=MOD(COLUMN($IK44),4)),$II44:$KD44)</f>
        <v>0</v>
      </c>
      <c r="KJ44" s="50">
        <f t="shared" si="126"/>
        <v>0</v>
      </c>
      <c r="KK44" s="80"/>
      <c r="KL44" s="80"/>
      <c r="KM44" s="80"/>
      <c r="KN44" s="51"/>
      <c r="KO44" s="285"/>
    </row>
    <row r="45" spans="1:301" s="68" customFormat="1" outlineLevel="1">
      <c r="A45" s="289"/>
      <c r="B45" s="278"/>
      <c r="C45" s="298"/>
      <c r="D45" s="282"/>
      <c r="E45" s="15">
        <v>9</v>
      </c>
      <c r="F45" s="15">
        <v>1</v>
      </c>
      <c r="G45" s="33">
        <v>4497230500</v>
      </c>
      <c r="H45" s="34" t="s">
        <v>58</v>
      </c>
      <c r="I45" s="35">
        <f>71.7/1.2/0.98</f>
        <v>60.969387755102048</v>
      </c>
      <c r="J45" s="35">
        <f>71.7/1.2</f>
        <v>59.750000000000007</v>
      </c>
      <c r="K45" s="55"/>
      <c r="L45" s="55"/>
      <c r="M45" s="36">
        <v>0</v>
      </c>
      <c r="N45" s="37">
        <v>0</v>
      </c>
      <c r="O45" s="38">
        <v>0</v>
      </c>
      <c r="P45" s="37"/>
      <c r="Q45" s="36">
        <v>0</v>
      </c>
      <c r="R45" s="37">
        <v>0</v>
      </c>
      <c r="S45" s="38">
        <v>0</v>
      </c>
      <c r="T45" s="37"/>
      <c r="U45" s="36">
        <v>0</v>
      </c>
      <c r="V45" s="37">
        <v>0</v>
      </c>
      <c r="W45" s="38">
        <v>0</v>
      </c>
      <c r="X45" s="37"/>
      <c r="Y45" s="36">
        <v>10</v>
      </c>
      <c r="Z45" s="39">
        <v>0</v>
      </c>
      <c r="AA45" s="38">
        <v>0</v>
      </c>
      <c r="AB45" s="246"/>
      <c r="AC45" s="36">
        <v>40</v>
      </c>
      <c r="AD45" s="37">
        <v>0</v>
      </c>
      <c r="AE45" s="38">
        <v>0</v>
      </c>
      <c r="AF45" s="246"/>
      <c r="AG45" s="36">
        <v>40</v>
      </c>
      <c r="AH45" s="37">
        <v>0</v>
      </c>
      <c r="AI45" s="38">
        <v>0</v>
      </c>
      <c r="AJ45" s="246"/>
      <c r="AK45" s="36">
        <v>40</v>
      </c>
      <c r="AL45" s="37">
        <v>0</v>
      </c>
      <c r="AM45" s="38">
        <v>0</v>
      </c>
      <c r="AN45" s="246"/>
      <c r="AO45" s="36">
        <v>40</v>
      </c>
      <c r="AP45" s="37">
        <v>0</v>
      </c>
      <c r="AQ45" s="38">
        <v>0</v>
      </c>
      <c r="AR45" s="246"/>
      <c r="AS45" s="36">
        <v>40</v>
      </c>
      <c r="AT45" s="37">
        <v>0</v>
      </c>
      <c r="AU45" s="38">
        <v>0</v>
      </c>
      <c r="AV45" s="246"/>
      <c r="AW45" s="36">
        <v>40</v>
      </c>
      <c r="AX45" s="37">
        <v>0</v>
      </c>
      <c r="AY45" s="54">
        <v>0</v>
      </c>
      <c r="AZ45" s="246"/>
      <c r="BA45" s="36">
        <v>40</v>
      </c>
      <c r="BB45" s="37">
        <v>0</v>
      </c>
      <c r="BC45" s="92">
        <v>0</v>
      </c>
      <c r="BD45" s="37"/>
      <c r="BE45" s="36">
        <v>40</v>
      </c>
      <c r="BF45" s="37">
        <f>$KN45*0</f>
        <v>0</v>
      </c>
      <c r="BG45" s="54">
        <v>0</v>
      </c>
      <c r="BH45" s="37"/>
      <c r="BI45" s="41">
        <f>SUMPRODUCT(--(MOD(COLUMN($M45:$BH45),4)=MOD(COLUMN($M45),4)),$M45:$BH45)</f>
        <v>330</v>
      </c>
      <c r="BJ45" s="42">
        <f>BI45*$I45</f>
        <v>20119.897959183676</v>
      </c>
      <c r="BK45" s="43">
        <f>SUMPRODUCT(--(MOD(COLUMN($M45:$BH45),4)=MOD(COLUMN($M45)+1,4)),$M45:$BH45)</f>
        <v>0</v>
      </c>
      <c r="BL45" s="44">
        <f>BK45*$I45</f>
        <v>0</v>
      </c>
      <c r="BM45" s="45">
        <f>SUMPRODUCT(--(MOD(COLUMN($M45:$BH45),4)=MOD(COLUMN($M45)+2,4)),$M45:$BH45)</f>
        <v>0</v>
      </c>
      <c r="BN45" s="46">
        <f>BM45*$I45</f>
        <v>0</v>
      </c>
      <c r="BO45" s="36">
        <f>$KN45*5</f>
        <v>10</v>
      </c>
      <c r="BP45" s="47">
        <f>$KN45*0</f>
        <v>0</v>
      </c>
      <c r="BQ45" s="37">
        <f>$KN45*5</f>
        <v>10</v>
      </c>
      <c r="BR45" s="38">
        <v>0</v>
      </c>
      <c r="BS45" s="37"/>
      <c r="BT45" s="36">
        <f>$KN45*5</f>
        <v>10</v>
      </c>
      <c r="BU45" s="47">
        <f>$KN45*1</f>
        <v>2</v>
      </c>
      <c r="BV45" s="37">
        <f>$KN45*0</f>
        <v>0</v>
      </c>
      <c r="BW45" s="38">
        <v>0</v>
      </c>
      <c r="BX45" s="37"/>
      <c r="BY45" s="36">
        <f>$KN45*5</f>
        <v>10</v>
      </c>
      <c r="BZ45" s="47">
        <f>$KN45*0</f>
        <v>0</v>
      </c>
      <c r="CA45" s="37">
        <f>$KN45*0</f>
        <v>0</v>
      </c>
      <c r="CB45" s="38">
        <v>0</v>
      </c>
      <c r="CC45" s="37"/>
      <c r="CD45" s="36">
        <f>$KN45*5</f>
        <v>10</v>
      </c>
      <c r="CE45" s="47">
        <f>$KN45*0</f>
        <v>0</v>
      </c>
      <c r="CF45" s="37">
        <f>$KN45*0</f>
        <v>0</v>
      </c>
      <c r="CG45" s="38">
        <v>0</v>
      </c>
      <c r="CH45" s="37"/>
      <c r="CI45" s="36">
        <f>$KN45*5</f>
        <v>10</v>
      </c>
      <c r="CJ45" s="47">
        <f>$KN45*5</f>
        <v>10</v>
      </c>
      <c r="CK45" s="37">
        <f>$KN45*0</f>
        <v>0</v>
      </c>
      <c r="CL45" s="38">
        <v>0</v>
      </c>
      <c r="CM45" s="37"/>
      <c r="CN45" s="36">
        <f>$KN45*5</f>
        <v>10</v>
      </c>
      <c r="CO45" s="47">
        <f>$KN45*5</f>
        <v>10</v>
      </c>
      <c r="CP45" s="37">
        <f>$KN45*0</f>
        <v>0</v>
      </c>
      <c r="CQ45" s="38">
        <v>0</v>
      </c>
      <c r="CR45" s="37"/>
      <c r="CS45" s="36">
        <f>$KN45*20</f>
        <v>40</v>
      </c>
      <c r="CT45" s="47">
        <f>$KN45*20</f>
        <v>40</v>
      </c>
      <c r="CU45" s="39">
        <f>$KN45*0</f>
        <v>0</v>
      </c>
      <c r="CV45" s="38">
        <v>0</v>
      </c>
      <c r="CW45" s="37"/>
      <c r="CX45" s="36">
        <f>$KN45*20</f>
        <v>40</v>
      </c>
      <c r="CY45" s="47">
        <f>$KN45*20</f>
        <v>40</v>
      </c>
      <c r="CZ45" s="39">
        <f>$KN45*0</f>
        <v>0</v>
      </c>
      <c r="DA45" s="38">
        <v>0</v>
      </c>
      <c r="DB45" s="37"/>
      <c r="DC45" s="36">
        <f>$KN45*20</f>
        <v>40</v>
      </c>
      <c r="DD45" s="47">
        <f>$KN45*20</f>
        <v>40</v>
      </c>
      <c r="DE45" s="37">
        <f>$KN45*0</f>
        <v>0</v>
      </c>
      <c r="DF45" s="38">
        <v>0</v>
      </c>
      <c r="DG45" s="37"/>
      <c r="DH45" s="36">
        <f>$KN45*20</f>
        <v>40</v>
      </c>
      <c r="DI45" s="47">
        <f>$KN45*20</f>
        <v>40</v>
      </c>
      <c r="DJ45" s="37">
        <f>$KN45*0</f>
        <v>0</v>
      </c>
      <c r="DK45" s="38">
        <v>0</v>
      </c>
      <c r="DL45" s="37"/>
      <c r="DM45" s="36">
        <f>$KN45*20</f>
        <v>40</v>
      </c>
      <c r="DN45" s="47">
        <f>$KN45*20</f>
        <v>40</v>
      </c>
      <c r="DO45" s="37">
        <f>$KN45*0</f>
        <v>0</v>
      </c>
      <c r="DP45" s="38">
        <v>0</v>
      </c>
      <c r="DQ45" s="227"/>
      <c r="DR45" s="36">
        <f>$KN45*20</f>
        <v>40</v>
      </c>
      <c r="DS45" s="47">
        <f>$KN45*20</f>
        <v>40</v>
      </c>
      <c r="DT45" s="37">
        <f>$KN45*0</f>
        <v>0</v>
      </c>
      <c r="DU45" s="38">
        <v>0</v>
      </c>
      <c r="DV45" s="37"/>
      <c r="DW45" s="41" cm="1">
        <f t="array" ref="DW45">SUMPRODUCT(--(MOD(COLUMN($BO45:$DV45),5)=MOD(COLUMN($BO45),5)),$BO45:$DV45)</f>
        <v>300</v>
      </c>
      <c r="DX45" s="42">
        <f>DW45*$J45</f>
        <v>17925.000000000004</v>
      </c>
      <c r="DY45" s="48" cm="1">
        <f t="array" ref="DY45">SUMPRODUCT(--(MOD(COLUMN($BO45:$DV45),5)=MOD(COLUMN($BP45),5)),$BO45:$DV45)</f>
        <v>262</v>
      </c>
      <c r="DZ45" s="49">
        <f>DY45*$J45</f>
        <v>15654.500000000002</v>
      </c>
      <c r="EA45" s="43" cm="1">
        <f t="array" ref="EA45">SUMPRODUCT(--(MOD(COLUMN($BO45:$DV45),5)=MOD(COLUMN($BQ45),5)),$BO45:$DV45)</f>
        <v>10</v>
      </c>
      <c r="EB45" s="44">
        <f>EA45*$J45</f>
        <v>597.50000000000011</v>
      </c>
      <c r="EC45" s="45" cm="1">
        <f t="array" ref="EC45">SUMPRODUCT(--(MOD(COLUMN($BO45:$DV45),5)=MOD(COLUMN($BR45),5)),$BO45:$DV45)</f>
        <v>0</v>
      </c>
      <c r="ED45" s="46">
        <f>EC45*$J45</f>
        <v>0</v>
      </c>
      <c r="EE45" s="36">
        <f>$KN45*0</f>
        <v>0</v>
      </c>
      <c r="EF45" s="37">
        <v>0</v>
      </c>
      <c r="EG45" s="38">
        <v>0</v>
      </c>
      <c r="EH45" s="37"/>
      <c r="EI45" s="36">
        <v>10</v>
      </c>
      <c r="EJ45" s="37"/>
      <c r="EK45" s="38"/>
      <c r="EL45" s="37"/>
      <c r="EM45" s="36">
        <v>10</v>
      </c>
      <c r="EN45" s="37">
        <v>0</v>
      </c>
      <c r="EO45" s="38">
        <v>0</v>
      </c>
      <c r="EP45" s="37"/>
      <c r="EQ45" s="36">
        <f>$KN45*10</f>
        <v>20</v>
      </c>
      <c r="ER45" s="37">
        <v>0</v>
      </c>
      <c r="ES45" s="38"/>
      <c r="ET45" s="246"/>
      <c r="EU45" s="36">
        <f>$KN45*15</f>
        <v>30</v>
      </c>
      <c r="EV45" s="155">
        <v>4</v>
      </c>
      <c r="EW45" s="38"/>
      <c r="EX45" s="37"/>
      <c r="EY45" s="36">
        <f>$KN45*20</f>
        <v>40</v>
      </c>
      <c r="EZ45" s="155">
        <v>0</v>
      </c>
      <c r="FA45" s="38"/>
      <c r="FB45" s="37"/>
      <c r="FC45" s="36">
        <f>$KN45*25</f>
        <v>50</v>
      </c>
      <c r="FD45" s="37">
        <v>0</v>
      </c>
      <c r="FE45" s="38"/>
      <c r="FF45" s="37"/>
      <c r="FG45" s="36">
        <f>$KN45*30</f>
        <v>60</v>
      </c>
      <c r="FH45" s="37">
        <v>20</v>
      </c>
      <c r="FI45" s="38"/>
      <c r="FJ45" s="37"/>
      <c r="FK45" s="36">
        <f>$KN45*35</f>
        <v>70</v>
      </c>
      <c r="FL45" s="37">
        <v>20</v>
      </c>
      <c r="FM45" s="38"/>
      <c r="FN45" s="37"/>
      <c r="FO45" s="36">
        <f>$KN45*40</f>
        <v>80</v>
      </c>
      <c r="FP45" s="37">
        <v>30</v>
      </c>
      <c r="FQ45" s="38"/>
      <c r="FR45" s="37"/>
      <c r="FS45" s="36">
        <f>$KN45*45</f>
        <v>90</v>
      </c>
      <c r="FT45" s="37">
        <v>30</v>
      </c>
      <c r="FU45" s="38"/>
      <c r="FV45" s="37"/>
      <c r="FW45" s="36">
        <f>$KN45*50</f>
        <v>100</v>
      </c>
      <c r="FX45" s="37">
        <v>30</v>
      </c>
      <c r="FY45" s="38"/>
      <c r="FZ45" s="37"/>
      <c r="GA45" s="41" cm="1">
        <f t="array" ref="GA45">SUMPRODUCT(--(MOD(COLUMN($EE45:$FZ45),4)=MOD(COLUMN($EE45),4)),$EE45:$FZ45)</f>
        <v>560</v>
      </c>
      <c r="GB45" s="42">
        <f t="shared" si="118"/>
        <v>33460.000000000007</v>
      </c>
      <c r="GC45" s="43" cm="1">
        <f t="array" ref="GC45">SUMPRODUCT(--(MOD(COLUMN($EE45:$FZ45),4)=MOD(COLUMN($EF45),4)),$EE45:$FZ45)</f>
        <v>134</v>
      </c>
      <c r="GD45" s="44">
        <f t="shared" si="119"/>
        <v>8006.5000000000009</v>
      </c>
      <c r="GE45" s="45" cm="1">
        <f t="array" ref="GE45">SUMPRODUCT(--(MOD(COLUMN($EE45:$FZ45),4)=MOD(COLUMN($EG45),4)),$EE45:$FZ45)</f>
        <v>0</v>
      </c>
      <c r="GF45" s="46">
        <f t="shared" si="120"/>
        <v>0</v>
      </c>
      <c r="GG45" s="36">
        <f>$KN45*40</f>
        <v>80</v>
      </c>
      <c r="GH45" s="37"/>
      <c r="GI45" s="38"/>
      <c r="GJ45" s="37"/>
      <c r="GK45" s="36">
        <f>$KN45*40</f>
        <v>80</v>
      </c>
      <c r="GL45" s="37"/>
      <c r="GM45" s="38"/>
      <c r="GN45" s="37"/>
      <c r="GO45" s="36">
        <f>$KN45*45</f>
        <v>90</v>
      </c>
      <c r="GP45" s="37"/>
      <c r="GQ45" s="38"/>
      <c r="GR45" s="37"/>
      <c r="GS45" s="36">
        <f>$KN45*50</f>
        <v>100</v>
      </c>
      <c r="GT45" s="37"/>
      <c r="GU45" s="38"/>
      <c r="GV45" s="37"/>
      <c r="GW45" s="36">
        <f>$KN45*50</f>
        <v>100</v>
      </c>
      <c r="GX45" s="37"/>
      <c r="GY45" s="38"/>
      <c r="GZ45" s="37"/>
      <c r="HA45" s="36">
        <f>$KN45*50</f>
        <v>100</v>
      </c>
      <c r="HB45" s="37"/>
      <c r="HC45" s="38"/>
      <c r="HD45" s="37"/>
      <c r="HE45" s="36">
        <f>$KN45*50</f>
        <v>100</v>
      </c>
      <c r="HF45" s="37"/>
      <c r="HG45" s="38"/>
      <c r="HH45" s="37"/>
      <c r="HI45" s="36">
        <f>$KN45*50</f>
        <v>100</v>
      </c>
      <c r="HJ45" s="37"/>
      <c r="HK45" s="38"/>
      <c r="HL45" s="37"/>
      <c r="HM45" s="36">
        <f>$KN45*50</f>
        <v>100</v>
      </c>
      <c r="HN45" s="37"/>
      <c r="HO45" s="38"/>
      <c r="HP45" s="37"/>
      <c r="HQ45" s="36">
        <f>$KN45*50</f>
        <v>100</v>
      </c>
      <c r="HR45" s="37"/>
      <c r="HS45" s="38"/>
      <c r="HT45" s="37"/>
      <c r="HU45" s="36">
        <f>$KN45*50</f>
        <v>100</v>
      </c>
      <c r="HV45" s="37"/>
      <c r="HW45" s="38"/>
      <c r="HX45" s="37"/>
      <c r="HY45" s="36">
        <f>$KN45*50</f>
        <v>100</v>
      </c>
      <c r="HZ45" s="37"/>
      <c r="IA45" s="38"/>
      <c r="IB45" s="37"/>
      <c r="IC45" s="41" cm="1">
        <f t="array" ref="IC45">SUMPRODUCT(--(MOD(COLUMN($GG45:$IB45),4)=MOD(COLUMN($GG45),4)),$GG45:$IB45)</f>
        <v>1150</v>
      </c>
      <c r="ID45" s="42">
        <f t="shared" si="121"/>
        <v>68712.500000000015</v>
      </c>
      <c r="IE45" s="43" cm="1">
        <f t="array" ref="IE45">SUMPRODUCT(--(MOD(COLUMN($GG45:$IB45),4)=MOD(COLUMN($GH45),4)),$GG45:$IB45)</f>
        <v>0</v>
      </c>
      <c r="IF45" s="44">
        <f t="shared" si="122"/>
        <v>0</v>
      </c>
      <c r="IG45" s="45" cm="1">
        <f t="array" ref="IG45">SUMPRODUCT(--(MOD(COLUMN($GG45:$IB45),4)=MOD(COLUMN($GI45),4)),$GG45:$IB45)</f>
        <v>0</v>
      </c>
      <c r="IH45" s="46">
        <f t="shared" si="123"/>
        <v>0</v>
      </c>
      <c r="II45" s="36">
        <f>$KN45*45</f>
        <v>90</v>
      </c>
      <c r="IJ45" s="37"/>
      <c r="IK45" s="38"/>
      <c r="IL45" s="37"/>
      <c r="IM45" s="36">
        <f>$KN45*45</f>
        <v>90</v>
      </c>
      <c r="IN45" s="37"/>
      <c r="IO45" s="38"/>
      <c r="IP45" s="37"/>
      <c r="IQ45" s="36">
        <f>$KN45*50</f>
        <v>100</v>
      </c>
      <c r="IR45" s="37"/>
      <c r="IS45" s="38"/>
      <c r="IT45" s="37"/>
      <c r="IU45" s="36">
        <f>$KN45*55</f>
        <v>110</v>
      </c>
      <c r="IV45" s="37"/>
      <c r="IW45" s="38"/>
      <c r="IX45" s="37"/>
      <c r="IY45" s="36">
        <f>$KN45*55</f>
        <v>110</v>
      </c>
      <c r="IZ45" s="37"/>
      <c r="JA45" s="38"/>
      <c r="JB45" s="37"/>
      <c r="JC45" s="36">
        <f>$KN45*55</f>
        <v>110</v>
      </c>
      <c r="JD45" s="37"/>
      <c r="JE45" s="38"/>
      <c r="JF45" s="37"/>
      <c r="JG45" s="36">
        <f>$KN45*60</f>
        <v>120</v>
      </c>
      <c r="JH45" s="37"/>
      <c r="JI45" s="38"/>
      <c r="JJ45" s="37"/>
      <c r="JK45" s="36">
        <f>$KN45*60</f>
        <v>120</v>
      </c>
      <c r="JL45" s="37"/>
      <c r="JM45" s="38"/>
      <c r="JN45" s="37"/>
      <c r="JO45" s="36">
        <f>$KN45*60</f>
        <v>120</v>
      </c>
      <c r="JP45" s="37"/>
      <c r="JQ45" s="38"/>
      <c r="JR45" s="37"/>
      <c r="JS45" s="36">
        <f>$KN45*60</f>
        <v>120</v>
      </c>
      <c r="JT45" s="37"/>
      <c r="JU45" s="38"/>
      <c r="JV45" s="37"/>
      <c r="JW45" s="36">
        <f>$KN45*60</f>
        <v>120</v>
      </c>
      <c r="JX45" s="37"/>
      <c r="JY45" s="38"/>
      <c r="JZ45" s="37"/>
      <c r="KA45" s="36">
        <f>$KN45*60</f>
        <v>120</v>
      </c>
      <c r="KB45" s="37"/>
      <c r="KC45" s="38"/>
      <c r="KD45" s="37"/>
      <c r="KE45" s="41" cm="1">
        <f t="array" ref="KE45">SUMPRODUCT(--(MOD(COLUMN($II45:$KD45),4)=MOD(COLUMN($II45),4)),$II45:$KD45)</f>
        <v>1330</v>
      </c>
      <c r="KF45" s="42">
        <f t="shared" si="124"/>
        <v>79467.500000000015</v>
      </c>
      <c r="KG45" s="43" cm="1">
        <f t="array" ref="KG45">SUMPRODUCT(--(MOD(COLUMN($II45:$KD45),4)=MOD(COLUMN($IJ45),4)),$II45:$KD45)</f>
        <v>0</v>
      </c>
      <c r="KH45" s="44">
        <f t="shared" si="125"/>
        <v>0</v>
      </c>
      <c r="KI45" s="45" cm="1">
        <f t="array" ref="KI45">SUMPRODUCT(--(MOD(COLUMN($II45:$KD45),4)=MOD(COLUMN($IK45),4)),$II45:$KD45)</f>
        <v>0</v>
      </c>
      <c r="KJ45" s="50">
        <f t="shared" si="126"/>
        <v>0</v>
      </c>
      <c r="KK45" s="80"/>
      <c r="KL45" s="80"/>
      <c r="KM45" s="80"/>
      <c r="KN45" s="51">
        <v>2</v>
      </c>
      <c r="KO45" s="285"/>
    </row>
    <row r="46" spans="1:301" s="68" customFormat="1" outlineLevel="1">
      <c r="A46" s="289"/>
      <c r="B46" s="278"/>
      <c r="C46" s="298"/>
      <c r="D46" s="282"/>
      <c r="E46" s="15">
        <v>10</v>
      </c>
      <c r="F46" s="202">
        <v>1</v>
      </c>
      <c r="G46" s="147">
        <v>4497230800</v>
      </c>
      <c r="H46" s="148" t="s">
        <v>266</v>
      </c>
      <c r="I46" s="174">
        <v>209.6</v>
      </c>
      <c r="J46" s="174">
        <v>209.6</v>
      </c>
      <c r="K46" s="173"/>
      <c r="L46" s="173"/>
      <c r="M46" s="175"/>
      <c r="N46" s="176"/>
      <c r="O46" s="177"/>
      <c r="P46" s="176"/>
      <c r="Q46" s="175"/>
      <c r="R46" s="176"/>
      <c r="S46" s="177"/>
      <c r="T46" s="176"/>
      <c r="U46" s="175"/>
      <c r="V46" s="176"/>
      <c r="W46" s="177"/>
      <c r="X46" s="176"/>
      <c r="Y46" s="175"/>
      <c r="Z46" s="206"/>
      <c r="AA46" s="177"/>
      <c r="AB46" s="246"/>
      <c r="AC46" s="175"/>
      <c r="AD46" s="176"/>
      <c r="AE46" s="177"/>
      <c r="AF46" s="246"/>
      <c r="AG46" s="175"/>
      <c r="AH46" s="176"/>
      <c r="AI46" s="177"/>
      <c r="AJ46" s="246"/>
      <c r="AK46" s="175"/>
      <c r="AL46" s="176"/>
      <c r="AM46" s="177"/>
      <c r="AN46" s="246"/>
      <c r="AO46" s="175"/>
      <c r="AP46" s="176"/>
      <c r="AQ46" s="177"/>
      <c r="AR46" s="246"/>
      <c r="AS46" s="175"/>
      <c r="AT46" s="176"/>
      <c r="AU46" s="177"/>
      <c r="AV46" s="246"/>
      <c r="AW46" s="175"/>
      <c r="AX46" s="176"/>
      <c r="AY46" s="208"/>
      <c r="AZ46" s="246"/>
      <c r="BA46" s="175"/>
      <c r="BB46" s="176"/>
      <c r="BC46" s="207"/>
      <c r="BD46" s="176"/>
      <c r="BE46" s="175"/>
      <c r="BF46" s="176"/>
      <c r="BG46" s="208"/>
      <c r="BH46" s="176"/>
      <c r="BI46" s="180"/>
      <c r="BJ46" s="181"/>
      <c r="BK46" s="182"/>
      <c r="BL46" s="183"/>
      <c r="BM46" s="184"/>
      <c r="BN46" s="185"/>
      <c r="BO46" s="175"/>
      <c r="BP46" s="186"/>
      <c r="BQ46" s="176"/>
      <c r="BR46" s="177"/>
      <c r="BS46" s="176"/>
      <c r="BT46" s="175"/>
      <c r="BU46" s="186"/>
      <c r="BV46" s="176"/>
      <c r="BW46" s="177"/>
      <c r="BX46" s="176"/>
      <c r="BY46" s="175"/>
      <c r="BZ46" s="186"/>
      <c r="CA46" s="176"/>
      <c r="CB46" s="177"/>
      <c r="CC46" s="176"/>
      <c r="CD46" s="175"/>
      <c r="CE46" s="186"/>
      <c r="CF46" s="176"/>
      <c r="CG46" s="177"/>
      <c r="CH46" s="176"/>
      <c r="CI46" s="175"/>
      <c r="CJ46" s="186"/>
      <c r="CK46" s="176"/>
      <c r="CL46" s="177"/>
      <c r="CM46" s="176"/>
      <c r="CN46" s="175"/>
      <c r="CO46" s="186"/>
      <c r="CP46" s="176"/>
      <c r="CQ46" s="177"/>
      <c r="CR46" s="176"/>
      <c r="CS46" s="175"/>
      <c r="CT46" s="186"/>
      <c r="CU46" s="206"/>
      <c r="CV46" s="177"/>
      <c r="CW46" s="176"/>
      <c r="CX46" s="175"/>
      <c r="CY46" s="186"/>
      <c r="CZ46" s="206"/>
      <c r="DA46" s="177"/>
      <c r="DB46" s="176"/>
      <c r="DC46" s="175"/>
      <c r="DD46" s="186"/>
      <c r="DE46" s="176"/>
      <c r="DF46" s="177"/>
      <c r="DG46" s="176"/>
      <c r="DH46" s="175"/>
      <c r="DI46" s="186"/>
      <c r="DJ46" s="176"/>
      <c r="DK46" s="177"/>
      <c r="DL46" s="176"/>
      <c r="DM46" s="175"/>
      <c r="DN46" s="186"/>
      <c r="DO46" s="176"/>
      <c r="DP46" s="177"/>
      <c r="DQ46" s="227"/>
      <c r="DR46" s="175"/>
      <c r="DS46" s="186"/>
      <c r="DT46" s="176"/>
      <c r="DU46" s="177"/>
      <c r="DV46" s="176"/>
      <c r="DW46" s="180"/>
      <c r="DX46" s="181"/>
      <c r="DY46" s="187"/>
      <c r="DZ46" s="188"/>
      <c r="EA46" s="182"/>
      <c r="EB46" s="183"/>
      <c r="EC46" s="184"/>
      <c r="ED46" s="185"/>
      <c r="EE46" s="175"/>
      <c r="EF46" s="176"/>
      <c r="EG46" s="177"/>
      <c r="EH46" s="176"/>
      <c r="EI46" s="175"/>
      <c r="EJ46" s="176"/>
      <c r="EK46" s="177"/>
      <c r="EL46" s="176"/>
      <c r="EM46" s="175"/>
      <c r="EN46" s="176"/>
      <c r="EO46" s="38">
        <v>0</v>
      </c>
      <c r="EP46" s="176"/>
      <c r="EQ46" s="175"/>
      <c r="ER46" s="176">
        <v>0</v>
      </c>
      <c r="ES46" s="177"/>
      <c r="ET46" s="246"/>
      <c r="EU46" s="175"/>
      <c r="EV46" s="155">
        <v>2</v>
      </c>
      <c r="EW46" s="177"/>
      <c r="EX46" s="176"/>
      <c r="EY46" s="175"/>
      <c r="EZ46" s="238"/>
      <c r="FA46" s="177"/>
      <c r="FB46" s="176"/>
      <c r="FC46" s="175"/>
      <c r="FD46" s="176"/>
      <c r="FE46" s="177"/>
      <c r="FF46" s="176"/>
      <c r="FG46" s="175"/>
      <c r="FH46" s="176"/>
      <c r="FI46" s="177"/>
      <c r="FJ46" s="176"/>
      <c r="FK46" s="175"/>
      <c r="FL46" s="176"/>
      <c r="FM46" s="177"/>
      <c r="FN46" s="176"/>
      <c r="FO46" s="175"/>
      <c r="FP46" s="176"/>
      <c r="FQ46" s="177"/>
      <c r="FR46" s="176"/>
      <c r="FS46" s="175"/>
      <c r="FT46" s="176"/>
      <c r="FU46" s="177"/>
      <c r="FV46" s="176"/>
      <c r="FW46" s="175"/>
      <c r="FX46" s="176"/>
      <c r="FY46" s="177"/>
      <c r="FZ46" s="176"/>
      <c r="GA46" s="41" cm="1">
        <f t="array" ref="GA46">SUMPRODUCT(--(MOD(COLUMN($EE46:$FZ46),4)=MOD(COLUMN($EE46),4)),$EE46:$FZ46)</f>
        <v>0</v>
      </c>
      <c r="GB46" s="42">
        <f t="shared" si="118"/>
        <v>0</v>
      </c>
      <c r="GC46" s="43" cm="1">
        <f t="array" ref="GC46">SUMPRODUCT(--(MOD(COLUMN($EE46:$FZ46),4)=MOD(COLUMN($EF46),4)),$EE46:$FZ46)</f>
        <v>2</v>
      </c>
      <c r="GD46" s="44">
        <f t="shared" si="119"/>
        <v>419.2</v>
      </c>
      <c r="GE46" s="45" cm="1">
        <f t="array" ref="GE46">SUMPRODUCT(--(MOD(COLUMN($EE46:$FZ46),4)=MOD(COLUMN($EG46),4)),$EE46:$FZ46)</f>
        <v>0</v>
      </c>
      <c r="GF46" s="46">
        <f t="shared" si="120"/>
        <v>0</v>
      </c>
      <c r="GG46" s="175"/>
      <c r="GH46" s="176"/>
      <c r="GI46" s="177"/>
      <c r="GJ46" s="176"/>
      <c r="GK46" s="175"/>
      <c r="GL46" s="176"/>
      <c r="GM46" s="177"/>
      <c r="GN46" s="176"/>
      <c r="GO46" s="175"/>
      <c r="GP46" s="176"/>
      <c r="GQ46" s="177"/>
      <c r="GR46" s="176"/>
      <c r="GS46" s="175"/>
      <c r="GT46" s="176"/>
      <c r="GU46" s="177"/>
      <c r="GV46" s="176"/>
      <c r="GW46" s="175"/>
      <c r="GX46" s="176"/>
      <c r="GY46" s="177"/>
      <c r="GZ46" s="176"/>
      <c r="HA46" s="175"/>
      <c r="HB46" s="176"/>
      <c r="HC46" s="177"/>
      <c r="HD46" s="176"/>
      <c r="HE46" s="175"/>
      <c r="HF46" s="176"/>
      <c r="HG46" s="177"/>
      <c r="HH46" s="176"/>
      <c r="HI46" s="175"/>
      <c r="HJ46" s="176"/>
      <c r="HK46" s="177"/>
      <c r="HL46" s="176"/>
      <c r="HM46" s="175"/>
      <c r="HN46" s="176"/>
      <c r="HO46" s="177"/>
      <c r="HP46" s="176"/>
      <c r="HQ46" s="175"/>
      <c r="HR46" s="176"/>
      <c r="HS46" s="177"/>
      <c r="HT46" s="176"/>
      <c r="HU46" s="175"/>
      <c r="HV46" s="176"/>
      <c r="HW46" s="177"/>
      <c r="HX46" s="176"/>
      <c r="HY46" s="175"/>
      <c r="HZ46" s="176"/>
      <c r="IA46" s="177"/>
      <c r="IB46" s="176"/>
      <c r="IC46" s="41" cm="1">
        <f t="array" ref="IC46">SUMPRODUCT(--(MOD(COLUMN($GG46:$IB46),4)=MOD(COLUMN($GG46),4)),$GG46:$IB46)</f>
        <v>0</v>
      </c>
      <c r="ID46" s="42">
        <f t="shared" si="121"/>
        <v>0</v>
      </c>
      <c r="IE46" s="43" cm="1">
        <f t="array" ref="IE46">SUMPRODUCT(--(MOD(COLUMN($GG46:$IB46),4)=MOD(COLUMN($GH46),4)),$GG46:$IB46)</f>
        <v>0</v>
      </c>
      <c r="IF46" s="44">
        <f t="shared" si="122"/>
        <v>0</v>
      </c>
      <c r="IG46" s="45" cm="1">
        <f t="array" ref="IG46">SUMPRODUCT(--(MOD(COLUMN($GG46:$IB46),4)=MOD(COLUMN($GI46),4)),$GG46:$IB46)</f>
        <v>0</v>
      </c>
      <c r="IH46" s="46">
        <f t="shared" si="123"/>
        <v>0</v>
      </c>
      <c r="II46" s="175"/>
      <c r="IJ46" s="176"/>
      <c r="IK46" s="177"/>
      <c r="IL46" s="176"/>
      <c r="IM46" s="175"/>
      <c r="IN46" s="176"/>
      <c r="IO46" s="177"/>
      <c r="IP46" s="176"/>
      <c r="IQ46" s="175"/>
      <c r="IR46" s="176"/>
      <c r="IS46" s="177"/>
      <c r="IT46" s="176"/>
      <c r="IU46" s="175"/>
      <c r="IV46" s="176"/>
      <c r="IW46" s="177"/>
      <c r="IX46" s="176"/>
      <c r="IY46" s="175"/>
      <c r="IZ46" s="176"/>
      <c r="JA46" s="177"/>
      <c r="JB46" s="176"/>
      <c r="JC46" s="175"/>
      <c r="JD46" s="176"/>
      <c r="JE46" s="177"/>
      <c r="JF46" s="176"/>
      <c r="JG46" s="175"/>
      <c r="JH46" s="176"/>
      <c r="JI46" s="177"/>
      <c r="JJ46" s="176"/>
      <c r="JK46" s="175"/>
      <c r="JL46" s="176"/>
      <c r="JM46" s="177"/>
      <c r="JN46" s="176"/>
      <c r="JO46" s="175"/>
      <c r="JP46" s="176"/>
      <c r="JQ46" s="177"/>
      <c r="JR46" s="176"/>
      <c r="JS46" s="175"/>
      <c r="JT46" s="176"/>
      <c r="JU46" s="177"/>
      <c r="JV46" s="176"/>
      <c r="JW46" s="175"/>
      <c r="JX46" s="176"/>
      <c r="JY46" s="177"/>
      <c r="JZ46" s="176"/>
      <c r="KA46" s="175"/>
      <c r="KB46" s="176"/>
      <c r="KC46" s="177"/>
      <c r="KD46" s="176"/>
      <c r="KE46" s="41" cm="1">
        <f t="array" ref="KE46">SUMPRODUCT(--(MOD(COLUMN($II46:$KD46),4)=MOD(COLUMN($II46),4)),$II46:$KD46)</f>
        <v>0</v>
      </c>
      <c r="KF46" s="42">
        <f t="shared" si="124"/>
        <v>0</v>
      </c>
      <c r="KG46" s="43" cm="1">
        <f t="array" ref="KG46">SUMPRODUCT(--(MOD(COLUMN($II46:$KD46),4)=MOD(COLUMN($IJ46),4)),$II46:$KD46)</f>
        <v>0</v>
      </c>
      <c r="KH46" s="44">
        <f t="shared" si="125"/>
        <v>0</v>
      </c>
      <c r="KI46" s="45" cm="1">
        <f t="array" ref="KI46">SUMPRODUCT(--(MOD(COLUMN($II46:$KD46),4)=MOD(COLUMN($IK46),4)),$II46:$KD46)</f>
        <v>0</v>
      </c>
      <c r="KJ46" s="50">
        <f t="shared" si="126"/>
        <v>0</v>
      </c>
      <c r="KK46" s="189"/>
      <c r="KL46" s="189"/>
      <c r="KM46" s="189"/>
      <c r="KN46" s="190"/>
      <c r="KO46" s="291"/>
    </row>
    <row r="47" spans="1:301" s="68" customFormat="1" ht="28.8" outlineLevel="1">
      <c r="A47" s="289"/>
      <c r="B47" s="278"/>
      <c r="C47" s="298"/>
      <c r="D47" s="282"/>
      <c r="E47" s="15">
        <v>11</v>
      </c>
      <c r="F47" s="15">
        <v>1</v>
      </c>
      <c r="G47" s="33">
        <v>4640061000</v>
      </c>
      <c r="H47" s="34" t="s">
        <v>59</v>
      </c>
      <c r="I47" s="35">
        <f>584/1.2/0.98</f>
        <v>496.59863945578235</v>
      </c>
      <c r="J47" s="35">
        <f>584/1.2</f>
        <v>486.66666666666669</v>
      </c>
      <c r="K47" s="55"/>
      <c r="L47" s="55"/>
      <c r="M47" s="36">
        <v>0</v>
      </c>
      <c r="N47" s="37">
        <v>0</v>
      </c>
      <c r="O47" s="38">
        <v>0</v>
      </c>
      <c r="P47" s="37"/>
      <c r="Q47" s="36">
        <v>0</v>
      </c>
      <c r="R47" s="37">
        <v>0</v>
      </c>
      <c r="S47" s="38">
        <v>0</v>
      </c>
      <c r="T47" s="37"/>
      <c r="U47" s="36">
        <v>0</v>
      </c>
      <c r="V47" s="37">
        <v>0</v>
      </c>
      <c r="W47" s="38">
        <v>0</v>
      </c>
      <c r="X47" s="37"/>
      <c r="Y47" s="36">
        <v>5</v>
      </c>
      <c r="Z47" s="39">
        <v>0</v>
      </c>
      <c r="AA47" s="38">
        <v>0</v>
      </c>
      <c r="AB47" s="246"/>
      <c r="AC47" s="36">
        <v>20</v>
      </c>
      <c r="AD47" s="37">
        <v>0</v>
      </c>
      <c r="AE47" s="38">
        <v>0</v>
      </c>
      <c r="AF47" s="246"/>
      <c r="AG47" s="36">
        <v>20</v>
      </c>
      <c r="AH47" s="37">
        <v>0</v>
      </c>
      <c r="AI47" s="38">
        <v>0</v>
      </c>
      <c r="AJ47" s="246"/>
      <c r="AK47" s="36">
        <v>20</v>
      </c>
      <c r="AL47" s="37">
        <v>0</v>
      </c>
      <c r="AM47" s="38">
        <v>0</v>
      </c>
      <c r="AN47" s="246"/>
      <c r="AO47" s="36">
        <v>20</v>
      </c>
      <c r="AP47" s="37">
        <v>0</v>
      </c>
      <c r="AQ47" s="38">
        <v>0</v>
      </c>
      <c r="AR47" s="246"/>
      <c r="AS47" s="36">
        <v>20</v>
      </c>
      <c r="AT47" s="37">
        <v>0</v>
      </c>
      <c r="AU47" s="38">
        <v>0</v>
      </c>
      <c r="AV47" s="246"/>
      <c r="AW47" s="36">
        <v>20</v>
      </c>
      <c r="AX47" s="37">
        <v>0</v>
      </c>
      <c r="AY47" s="54">
        <v>0</v>
      </c>
      <c r="AZ47" s="246"/>
      <c r="BA47" s="36">
        <v>20</v>
      </c>
      <c r="BB47" s="37">
        <v>0</v>
      </c>
      <c r="BC47" s="92">
        <v>0</v>
      </c>
      <c r="BD47" s="37"/>
      <c r="BE47" s="36">
        <v>20</v>
      </c>
      <c r="BF47" s="37">
        <f>$KN47*0</f>
        <v>0</v>
      </c>
      <c r="BG47" s="54">
        <v>0</v>
      </c>
      <c r="BH47" s="37"/>
      <c r="BI47" s="41">
        <f>SUMPRODUCT(--(MOD(COLUMN($M47:$BH47),4)=MOD(COLUMN($M47),4)),$M47:$BH47)</f>
        <v>165</v>
      </c>
      <c r="BJ47" s="42">
        <f>BI47*$I47</f>
        <v>81938.775510204083</v>
      </c>
      <c r="BK47" s="43">
        <f>SUMPRODUCT(--(MOD(COLUMN($M47:$BH47),4)=MOD(COLUMN($M47)+1,4)),$M47:$BH47)</f>
        <v>0</v>
      </c>
      <c r="BL47" s="44">
        <f>BK47*$I47</f>
        <v>0</v>
      </c>
      <c r="BM47" s="45">
        <f>SUMPRODUCT(--(MOD(COLUMN($M47:$BH47),4)=MOD(COLUMN($M47)+2,4)),$M47:$BH47)</f>
        <v>0</v>
      </c>
      <c r="BN47" s="46">
        <f>BM47*$I47</f>
        <v>0</v>
      </c>
      <c r="BO47" s="36">
        <f>$KN47*5</f>
        <v>5</v>
      </c>
      <c r="BP47" s="47">
        <f>$KN47*0</f>
        <v>0</v>
      </c>
      <c r="BQ47" s="37">
        <f>$KN47*5</f>
        <v>5</v>
      </c>
      <c r="BR47" s="38">
        <v>0</v>
      </c>
      <c r="BS47" s="37"/>
      <c r="BT47" s="36">
        <f>$KN47*5</f>
        <v>5</v>
      </c>
      <c r="BU47" s="47">
        <f>$KN47*1</f>
        <v>1</v>
      </c>
      <c r="BV47" s="37">
        <f>$KN47*0</f>
        <v>0</v>
      </c>
      <c r="BW47" s="38">
        <v>0</v>
      </c>
      <c r="BX47" s="37"/>
      <c r="BY47" s="36">
        <f>$KN47*5</f>
        <v>5</v>
      </c>
      <c r="BZ47" s="47">
        <f t="shared" ref="BZ47:CA51" si="127">$KN47*0</f>
        <v>0</v>
      </c>
      <c r="CA47" s="37">
        <f t="shared" si="127"/>
        <v>0</v>
      </c>
      <c r="CB47" s="38">
        <v>0</v>
      </c>
      <c r="CC47" s="37"/>
      <c r="CD47" s="36">
        <f>$KN47*5</f>
        <v>5</v>
      </c>
      <c r="CE47" s="47">
        <f t="shared" ref="CE47:CF51" si="128">$KN47*0</f>
        <v>0</v>
      </c>
      <c r="CF47" s="37">
        <f t="shared" si="128"/>
        <v>0</v>
      </c>
      <c r="CG47" s="38">
        <v>0</v>
      </c>
      <c r="CH47" s="37"/>
      <c r="CI47" s="36">
        <f t="shared" ref="CI47:CJ51" si="129">$KN47*5</f>
        <v>5</v>
      </c>
      <c r="CJ47" s="47">
        <f t="shared" si="129"/>
        <v>5</v>
      </c>
      <c r="CK47" s="37">
        <f>$KN47*0</f>
        <v>0</v>
      </c>
      <c r="CL47" s="38">
        <v>0</v>
      </c>
      <c r="CM47" s="37"/>
      <c r="CN47" s="36">
        <f t="shared" ref="CN47:CO51" si="130">$KN47*5</f>
        <v>5</v>
      </c>
      <c r="CO47" s="47">
        <f t="shared" si="130"/>
        <v>5</v>
      </c>
      <c r="CP47" s="37">
        <f>$KN47*0</f>
        <v>0</v>
      </c>
      <c r="CQ47" s="38">
        <v>0</v>
      </c>
      <c r="CR47" s="37"/>
      <c r="CS47" s="36">
        <f t="shared" ref="CS47:CT51" si="131">$KN47*20</f>
        <v>20</v>
      </c>
      <c r="CT47" s="47">
        <f t="shared" si="131"/>
        <v>20</v>
      </c>
      <c r="CU47" s="39">
        <f>$KN47*0</f>
        <v>0</v>
      </c>
      <c r="CV47" s="38">
        <v>0</v>
      </c>
      <c r="CW47" s="37"/>
      <c r="CX47" s="36">
        <f t="shared" ref="CX47:CY51" si="132">$KN47*20</f>
        <v>20</v>
      </c>
      <c r="CY47" s="47">
        <f t="shared" si="132"/>
        <v>20</v>
      </c>
      <c r="CZ47" s="39">
        <f>$KN47*0</f>
        <v>0</v>
      </c>
      <c r="DA47" s="38">
        <v>0</v>
      </c>
      <c r="DB47" s="37"/>
      <c r="DC47" s="36">
        <f t="shared" ref="DC47:DD51" si="133">$KN47*20</f>
        <v>20</v>
      </c>
      <c r="DD47" s="47">
        <f t="shared" si="133"/>
        <v>20</v>
      </c>
      <c r="DE47" s="37">
        <f>$KN47*0</f>
        <v>0</v>
      </c>
      <c r="DF47" s="38">
        <v>0</v>
      </c>
      <c r="DG47" s="37"/>
      <c r="DH47" s="36">
        <f t="shared" ref="DH47:DI51" si="134">$KN47*20</f>
        <v>20</v>
      </c>
      <c r="DI47" s="47">
        <f t="shared" si="134"/>
        <v>20</v>
      </c>
      <c r="DJ47" s="37">
        <f>$KN47*0</f>
        <v>0</v>
      </c>
      <c r="DK47" s="38">
        <v>0</v>
      </c>
      <c r="DL47" s="37"/>
      <c r="DM47" s="36">
        <f t="shared" ref="DM47:DN51" si="135">$KN47*20</f>
        <v>20</v>
      </c>
      <c r="DN47" s="47">
        <f t="shared" si="135"/>
        <v>20</v>
      </c>
      <c r="DO47" s="37">
        <f>$KN47*0</f>
        <v>0</v>
      </c>
      <c r="DP47" s="38">
        <v>0</v>
      </c>
      <c r="DQ47" s="227"/>
      <c r="DR47" s="36">
        <f t="shared" ref="DR47:DS51" si="136">$KN47*20</f>
        <v>20</v>
      </c>
      <c r="DS47" s="47">
        <f t="shared" si="136"/>
        <v>20</v>
      </c>
      <c r="DT47" s="37">
        <f>$KN47*0</f>
        <v>0</v>
      </c>
      <c r="DU47" s="38">
        <v>0</v>
      </c>
      <c r="DV47" s="37"/>
      <c r="DW47" s="41" cm="1">
        <f t="array" ref="DW47">SUMPRODUCT(--(MOD(COLUMN($BO47:$DV47),5)=MOD(COLUMN($BO47),5)),$BO47:$DV47)</f>
        <v>150</v>
      </c>
      <c r="DX47" s="42">
        <f t="shared" ref="DX47:DX53" si="137">DW47*$J47</f>
        <v>73000</v>
      </c>
      <c r="DY47" s="48" cm="1">
        <f t="array" ref="DY47">SUMPRODUCT(--(MOD(COLUMN($BO47:$DV47),5)=MOD(COLUMN($BP47),5)),$BO47:$DV47)</f>
        <v>131</v>
      </c>
      <c r="DZ47" s="49">
        <f t="shared" ref="DZ47:DZ53" si="138">DY47*$J47</f>
        <v>63753.333333333336</v>
      </c>
      <c r="EA47" s="43" cm="1">
        <f t="array" ref="EA47">SUMPRODUCT(--(MOD(COLUMN($BO47:$DV47),5)=MOD(COLUMN($BQ47),5)),$BO47:$DV47)</f>
        <v>5</v>
      </c>
      <c r="EB47" s="44">
        <f t="shared" ref="EB47:EB53" si="139">EA47*$J47</f>
        <v>2433.3333333333335</v>
      </c>
      <c r="EC47" s="45" cm="1">
        <f t="array" ref="EC47">SUMPRODUCT(--(MOD(COLUMN($BO47:$DV47),5)=MOD(COLUMN($BR47),5)),$BO47:$DV47)</f>
        <v>0</v>
      </c>
      <c r="ED47" s="46">
        <f t="shared" ref="ED47:ED53" si="140">EC47*$J47</f>
        <v>0</v>
      </c>
      <c r="EE47" s="36">
        <f>$KN47*0</f>
        <v>0</v>
      </c>
      <c r="EF47" s="37">
        <v>2</v>
      </c>
      <c r="EG47" s="38">
        <v>0</v>
      </c>
      <c r="EH47" s="37"/>
      <c r="EI47" s="36">
        <v>5</v>
      </c>
      <c r="EJ47" s="37">
        <v>2</v>
      </c>
      <c r="EK47" s="38">
        <v>2</v>
      </c>
      <c r="EL47" s="37"/>
      <c r="EM47" s="36">
        <v>5</v>
      </c>
      <c r="EN47" s="37">
        <v>0</v>
      </c>
      <c r="EO47" s="38">
        <v>0</v>
      </c>
      <c r="EP47" s="37"/>
      <c r="EQ47" s="36">
        <f>$KN47*10</f>
        <v>10</v>
      </c>
      <c r="ER47" s="37">
        <v>0</v>
      </c>
      <c r="ES47" s="38"/>
      <c r="ET47" s="246"/>
      <c r="EU47" s="36">
        <f>$KN47*15</f>
        <v>15</v>
      </c>
      <c r="EV47" s="155">
        <v>1</v>
      </c>
      <c r="EW47" s="38"/>
      <c r="EX47" s="37"/>
      <c r="EY47" s="36">
        <f>$KN47*20</f>
        <v>20</v>
      </c>
      <c r="EZ47" s="155">
        <v>16</v>
      </c>
      <c r="FA47" s="38"/>
      <c r="FB47" s="37"/>
      <c r="FC47" s="36">
        <f>$KN47*25</f>
        <v>25</v>
      </c>
      <c r="FD47" s="37">
        <v>18</v>
      </c>
      <c r="FE47" s="38"/>
      <c r="FF47" s="37"/>
      <c r="FG47" s="36">
        <f>$KN47*30</f>
        <v>30</v>
      </c>
      <c r="FH47" s="37">
        <v>10</v>
      </c>
      <c r="FI47" s="38"/>
      <c r="FJ47" s="37"/>
      <c r="FK47" s="36">
        <f>$KN47*35</f>
        <v>35</v>
      </c>
      <c r="FL47" s="37">
        <v>10</v>
      </c>
      <c r="FM47" s="38"/>
      <c r="FN47" s="37"/>
      <c r="FO47" s="36">
        <f>$KN47*40</f>
        <v>40</v>
      </c>
      <c r="FP47" s="37">
        <v>15</v>
      </c>
      <c r="FQ47" s="38"/>
      <c r="FR47" s="37"/>
      <c r="FS47" s="36">
        <f>$KN47*45</f>
        <v>45</v>
      </c>
      <c r="FT47" s="37">
        <v>15</v>
      </c>
      <c r="FU47" s="38"/>
      <c r="FV47" s="37"/>
      <c r="FW47" s="36">
        <f>$KN47*50</f>
        <v>50</v>
      </c>
      <c r="FX47" s="37">
        <v>15</v>
      </c>
      <c r="FY47" s="38"/>
      <c r="FZ47" s="37"/>
      <c r="GA47" s="41" cm="1">
        <f t="array" ref="GA47">SUMPRODUCT(--(MOD(COLUMN($EE47:$FZ47),4)=MOD(COLUMN($EE47),4)),$EE47:$FZ47)</f>
        <v>280</v>
      </c>
      <c r="GB47" s="42">
        <f t="shared" si="118"/>
        <v>136266.66666666669</v>
      </c>
      <c r="GC47" s="43" cm="1">
        <f t="array" ref="GC47">SUMPRODUCT(--(MOD(COLUMN($EE47:$FZ47),4)=MOD(COLUMN($EF47),4)),$EE47:$FZ47)</f>
        <v>104</v>
      </c>
      <c r="GD47" s="44">
        <f t="shared" si="119"/>
        <v>50613.333333333336</v>
      </c>
      <c r="GE47" s="45" cm="1">
        <f t="array" ref="GE47">SUMPRODUCT(--(MOD(COLUMN($EE47:$FZ47),4)=MOD(COLUMN($EG47),4)),$EE47:$FZ47)</f>
        <v>2</v>
      </c>
      <c r="GF47" s="46">
        <f t="shared" si="120"/>
        <v>973.33333333333337</v>
      </c>
      <c r="GG47" s="36">
        <f>$KN47*40</f>
        <v>40</v>
      </c>
      <c r="GH47" s="37"/>
      <c r="GI47" s="38"/>
      <c r="GJ47" s="37"/>
      <c r="GK47" s="36">
        <f>$KN47*40</f>
        <v>40</v>
      </c>
      <c r="GL47" s="37"/>
      <c r="GM47" s="38"/>
      <c r="GN47" s="37"/>
      <c r="GO47" s="36">
        <f>$KN47*45</f>
        <v>45</v>
      </c>
      <c r="GP47" s="37"/>
      <c r="GQ47" s="38"/>
      <c r="GR47" s="37"/>
      <c r="GS47" s="36">
        <f>$KN47*50</f>
        <v>50</v>
      </c>
      <c r="GT47" s="37"/>
      <c r="GU47" s="38"/>
      <c r="GV47" s="37"/>
      <c r="GW47" s="36">
        <f>$KN47*50</f>
        <v>50</v>
      </c>
      <c r="GX47" s="37"/>
      <c r="GY47" s="38"/>
      <c r="GZ47" s="37"/>
      <c r="HA47" s="36">
        <f>$KN47*50</f>
        <v>50</v>
      </c>
      <c r="HB47" s="37"/>
      <c r="HC47" s="38"/>
      <c r="HD47" s="37"/>
      <c r="HE47" s="36">
        <f>$KN47*50</f>
        <v>50</v>
      </c>
      <c r="HF47" s="37"/>
      <c r="HG47" s="38"/>
      <c r="HH47" s="37"/>
      <c r="HI47" s="36">
        <f>$KN47*50</f>
        <v>50</v>
      </c>
      <c r="HJ47" s="37"/>
      <c r="HK47" s="38"/>
      <c r="HL47" s="37"/>
      <c r="HM47" s="36">
        <f>$KN47*50</f>
        <v>50</v>
      </c>
      <c r="HN47" s="37"/>
      <c r="HO47" s="38"/>
      <c r="HP47" s="37"/>
      <c r="HQ47" s="36">
        <f>$KN47*50</f>
        <v>50</v>
      </c>
      <c r="HR47" s="37"/>
      <c r="HS47" s="38"/>
      <c r="HT47" s="37"/>
      <c r="HU47" s="36">
        <f>$KN47*50</f>
        <v>50</v>
      </c>
      <c r="HV47" s="37"/>
      <c r="HW47" s="38"/>
      <c r="HX47" s="37"/>
      <c r="HY47" s="36">
        <f>$KN47*50</f>
        <v>50</v>
      </c>
      <c r="HZ47" s="37"/>
      <c r="IA47" s="38"/>
      <c r="IB47" s="37"/>
      <c r="IC47" s="41" cm="1">
        <f t="array" ref="IC47">SUMPRODUCT(--(MOD(COLUMN($GG47:$IB47),4)=MOD(COLUMN($GG47),4)),$GG47:$IB47)</f>
        <v>575</v>
      </c>
      <c r="ID47" s="42">
        <f t="shared" si="121"/>
        <v>279833.33333333337</v>
      </c>
      <c r="IE47" s="43" cm="1">
        <f t="array" ref="IE47">SUMPRODUCT(--(MOD(COLUMN($GG47:$IB47),4)=MOD(COLUMN($GH47),4)),$GG47:$IB47)</f>
        <v>0</v>
      </c>
      <c r="IF47" s="44">
        <f t="shared" si="122"/>
        <v>0</v>
      </c>
      <c r="IG47" s="45" cm="1">
        <f t="array" ref="IG47">SUMPRODUCT(--(MOD(COLUMN($GG47:$IB47),4)=MOD(COLUMN($GI47),4)),$GG47:$IB47)</f>
        <v>0</v>
      </c>
      <c r="IH47" s="46">
        <f t="shared" si="123"/>
        <v>0</v>
      </c>
      <c r="II47" s="36">
        <f>$KN47*45</f>
        <v>45</v>
      </c>
      <c r="IJ47" s="37"/>
      <c r="IK47" s="38"/>
      <c r="IL47" s="37"/>
      <c r="IM47" s="36">
        <f>$KN47*45</f>
        <v>45</v>
      </c>
      <c r="IN47" s="37"/>
      <c r="IO47" s="38"/>
      <c r="IP47" s="37"/>
      <c r="IQ47" s="36">
        <f>$KN47*50</f>
        <v>50</v>
      </c>
      <c r="IR47" s="37"/>
      <c r="IS47" s="38"/>
      <c r="IT47" s="37"/>
      <c r="IU47" s="36">
        <f>$KN47*55</f>
        <v>55</v>
      </c>
      <c r="IV47" s="37"/>
      <c r="IW47" s="38"/>
      <c r="IX47" s="37"/>
      <c r="IY47" s="36">
        <f>$KN47*55</f>
        <v>55</v>
      </c>
      <c r="IZ47" s="37"/>
      <c r="JA47" s="38"/>
      <c r="JB47" s="37"/>
      <c r="JC47" s="36">
        <f>$KN47*55</f>
        <v>55</v>
      </c>
      <c r="JD47" s="37"/>
      <c r="JE47" s="38"/>
      <c r="JF47" s="37"/>
      <c r="JG47" s="36">
        <f>$KN47*60</f>
        <v>60</v>
      </c>
      <c r="JH47" s="37"/>
      <c r="JI47" s="38"/>
      <c r="JJ47" s="37"/>
      <c r="JK47" s="36">
        <f>$KN47*60</f>
        <v>60</v>
      </c>
      <c r="JL47" s="37"/>
      <c r="JM47" s="38"/>
      <c r="JN47" s="37"/>
      <c r="JO47" s="36">
        <f>$KN47*60</f>
        <v>60</v>
      </c>
      <c r="JP47" s="37"/>
      <c r="JQ47" s="38"/>
      <c r="JR47" s="37"/>
      <c r="JS47" s="36">
        <f>$KN47*60</f>
        <v>60</v>
      </c>
      <c r="JT47" s="37"/>
      <c r="JU47" s="38"/>
      <c r="JV47" s="37"/>
      <c r="JW47" s="36">
        <f>$KN47*60</f>
        <v>60</v>
      </c>
      <c r="JX47" s="37"/>
      <c r="JY47" s="38"/>
      <c r="JZ47" s="37"/>
      <c r="KA47" s="36">
        <f>$KN47*60</f>
        <v>60</v>
      </c>
      <c r="KB47" s="37"/>
      <c r="KC47" s="38"/>
      <c r="KD47" s="37"/>
      <c r="KE47" s="41" cm="1">
        <f t="array" ref="KE47">SUMPRODUCT(--(MOD(COLUMN($II47:$KD47),4)=MOD(COLUMN($II47),4)),$II47:$KD47)</f>
        <v>665</v>
      </c>
      <c r="KF47" s="42">
        <f t="shared" si="124"/>
        <v>323633.33333333337</v>
      </c>
      <c r="KG47" s="43" cm="1">
        <f t="array" ref="KG47">SUMPRODUCT(--(MOD(COLUMN($II47:$KD47),4)=MOD(COLUMN($IJ47),4)),$II47:$KD47)</f>
        <v>0</v>
      </c>
      <c r="KH47" s="44">
        <f t="shared" si="125"/>
        <v>0</v>
      </c>
      <c r="KI47" s="45" cm="1">
        <f t="array" ref="KI47">SUMPRODUCT(--(MOD(COLUMN($II47:$KD47),4)=MOD(COLUMN($IK47),4)),$II47:$KD47)</f>
        <v>0</v>
      </c>
      <c r="KJ47" s="50">
        <f t="shared" si="126"/>
        <v>0</v>
      </c>
      <c r="KK47" s="80"/>
      <c r="KL47" s="80"/>
      <c r="KM47" s="80"/>
      <c r="KN47" s="51">
        <v>1</v>
      </c>
      <c r="KO47" s="285"/>
    </row>
    <row r="48" spans="1:301" s="68" customFormat="1" ht="28.8" outlineLevel="1">
      <c r="A48" s="289"/>
      <c r="B48" s="278"/>
      <c r="C48" s="298"/>
      <c r="D48" s="282"/>
      <c r="E48" s="15">
        <v>12</v>
      </c>
      <c r="F48" s="15">
        <v>1</v>
      </c>
      <c r="G48" s="33">
        <v>4630320200</v>
      </c>
      <c r="H48" s="34" t="s">
        <v>60</v>
      </c>
      <c r="I48" s="35">
        <f>537.4/1.2/0.98</f>
        <v>456.97278911564626</v>
      </c>
      <c r="J48" s="35">
        <f>537.4/1.2</f>
        <v>447.83333333333331</v>
      </c>
      <c r="K48" s="55"/>
      <c r="L48" s="55"/>
      <c r="M48" s="36">
        <v>0</v>
      </c>
      <c r="N48" s="37">
        <v>0</v>
      </c>
      <c r="O48" s="38">
        <v>0</v>
      </c>
      <c r="P48" s="37"/>
      <c r="Q48" s="36">
        <v>0</v>
      </c>
      <c r="R48" s="37">
        <v>0</v>
      </c>
      <c r="S48" s="38">
        <v>0</v>
      </c>
      <c r="T48" s="37"/>
      <c r="U48" s="36">
        <v>0</v>
      </c>
      <c r="V48" s="37">
        <v>0</v>
      </c>
      <c r="W48" s="38">
        <v>0</v>
      </c>
      <c r="X48" s="37"/>
      <c r="Y48" s="36">
        <v>5</v>
      </c>
      <c r="Z48" s="39">
        <v>0</v>
      </c>
      <c r="AA48" s="38">
        <v>0</v>
      </c>
      <c r="AB48" s="246"/>
      <c r="AC48" s="36">
        <v>20</v>
      </c>
      <c r="AD48" s="37">
        <v>0</v>
      </c>
      <c r="AE48" s="38">
        <v>0</v>
      </c>
      <c r="AF48" s="246"/>
      <c r="AG48" s="36">
        <v>20</v>
      </c>
      <c r="AH48" s="37">
        <v>0</v>
      </c>
      <c r="AI48" s="38">
        <v>0</v>
      </c>
      <c r="AJ48" s="246"/>
      <c r="AK48" s="36">
        <v>20</v>
      </c>
      <c r="AL48" s="37">
        <v>0</v>
      </c>
      <c r="AM48" s="38">
        <v>0</v>
      </c>
      <c r="AN48" s="246"/>
      <c r="AO48" s="36">
        <v>20</v>
      </c>
      <c r="AP48" s="37">
        <v>0</v>
      </c>
      <c r="AQ48" s="38">
        <v>0</v>
      </c>
      <c r="AR48" s="246"/>
      <c r="AS48" s="36">
        <v>20</v>
      </c>
      <c r="AT48" s="37">
        <v>0</v>
      </c>
      <c r="AU48" s="38">
        <v>0</v>
      </c>
      <c r="AV48" s="246"/>
      <c r="AW48" s="36">
        <v>20</v>
      </c>
      <c r="AX48" s="37">
        <v>0</v>
      </c>
      <c r="AY48" s="54">
        <v>0</v>
      </c>
      <c r="AZ48" s="246"/>
      <c r="BA48" s="36">
        <v>20</v>
      </c>
      <c r="BB48" s="37">
        <v>0</v>
      </c>
      <c r="BC48" s="92">
        <v>0</v>
      </c>
      <c r="BD48" s="37"/>
      <c r="BE48" s="36">
        <v>20</v>
      </c>
      <c r="BF48" s="37">
        <f>$KN48*0</f>
        <v>0</v>
      </c>
      <c r="BG48" s="54">
        <v>0</v>
      </c>
      <c r="BH48" s="37"/>
      <c r="BI48" s="41">
        <f>SUMPRODUCT(--(MOD(COLUMN($M48:$BH48),4)=MOD(COLUMN($M48),4)),$M48:$BH48)</f>
        <v>165</v>
      </c>
      <c r="BJ48" s="42">
        <f>BI48*$I48</f>
        <v>75400.510204081627</v>
      </c>
      <c r="BK48" s="43">
        <f>SUMPRODUCT(--(MOD(COLUMN($M48:$BH48),4)=MOD(COLUMN($M48)+1,4)),$M48:$BH48)</f>
        <v>0</v>
      </c>
      <c r="BL48" s="44">
        <f>BK48*$I48</f>
        <v>0</v>
      </c>
      <c r="BM48" s="45">
        <f>SUMPRODUCT(--(MOD(COLUMN($M48:$BH48),4)=MOD(COLUMN($M48)+2,4)),$M48:$BH48)</f>
        <v>0</v>
      </c>
      <c r="BN48" s="46">
        <f>BM48*$I48</f>
        <v>0</v>
      </c>
      <c r="BO48" s="36">
        <f>$KN48*5</f>
        <v>5</v>
      </c>
      <c r="BP48" s="47">
        <f>$KN48*0</f>
        <v>0</v>
      </c>
      <c r="BQ48" s="37">
        <f>$KN48*5</f>
        <v>5</v>
      </c>
      <c r="BR48" s="38">
        <v>0</v>
      </c>
      <c r="BS48" s="37"/>
      <c r="BT48" s="36">
        <f>$KN48*5</f>
        <v>5</v>
      </c>
      <c r="BU48" s="47">
        <f>$KN48*1</f>
        <v>1</v>
      </c>
      <c r="BV48" s="37">
        <f>$KN48*0</f>
        <v>0</v>
      </c>
      <c r="BW48" s="38">
        <v>0</v>
      </c>
      <c r="BX48" s="37"/>
      <c r="BY48" s="36">
        <f>$KN48*5</f>
        <v>5</v>
      </c>
      <c r="BZ48" s="47">
        <f t="shared" si="127"/>
        <v>0</v>
      </c>
      <c r="CA48" s="37">
        <f t="shared" si="127"/>
        <v>0</v>
      </c>
      <c r="CB48" s="38">
        <v>0</v>
      </c>
      <c r="CC48" s="37"/>
      <c r="CD48" s="36">
        <f>$KN48*5</f>
        <v>5</v>
      </c>
      <c r="CE48" s="47">
        <f t="shared" si="128"/>
        <v>0</v>
      </c>
      <c r="CF48" s="37">
        <f t="shared" si="128"/>
        <v>0</v>
      </c>
      <c r="CG48" s="38">
        <v>0</v>
      </c>
      <c r="CH48" s="37"/>
      <c r="CI48" s="36">
        <f t="shared" si="129"/>
        <v>5</v>
      </c>
      <c r="CJ48" s="47">
        <f t="shared" si="129"/>
        <v>5</v>
      </c>
      <c r="CK48" s="37">
        <f>$KN48*0</f>
        <v>0</v>
      </c>
      <c r="CL48" s="38">
        <v>0</v>
      </c>
      <c r="CM48" s="37"/>
      <c r="CN48" s="36">
        <f t="shared" si="130"/>
        <v>5</v>
      </c>
      <c r="CO48" s="47">
        <f t="shared" si="130"/>
        <v>5</v>
      </c>
      <c r="CP48" s="37">
        <f>$KN48*0</f>
        <v>0</v>
      </c>
      <c r="CQ48" s="38">
        <v>0</v>
      </c>
      <c r="CR48" s="37"/>
      <c r="CS48" s="36">
        <f t="shared" si="131"/>
        <v>20</v>
      </c>
      <c r="CT48" s="47">
        <f t="shared" si="131"/>
        <v>20</v>
      </c>
      <c r="CU48" s="39">
        <f>$KN48*0</f>
        <v>0</v>
      </c>
      <c r="CV48" s="38">
        <v>0</v>
      </c>
      <c r="CW48" s="37"/>
      <c r="CX48" s="36">
        <f t="shared" si="132"/>
        <v>20</v>
      </c>
      <c r="CY48" s="47">
        <f t="shared" si="132"/>
        <v>20</v>
      </c>
      <c r="CZ48" s="39">
        <f>$KN48*0</f>
        <v>0</v>
      </c>
      <c r="DA48" s="38">
        <v>0</v>
      </c>
      <c r="DB48" s="37"/>
      <c r="DC48" s="36">
        <f t="shared" si="133"/>
        <v>20</v>
      </c>
      <c r="DD48" s="47">
        <f t="shared" si="133"/>
        <v>20</v>
      </c>
      <c r="DE48" s="37">
        <f>$KN48*0</f>
        <v>0</v>
      </c>
      <c r="DF48" s="38">
        <v>0</v>
      </c>
      <c r="DG48" s="37"/>
      <c r="DH48" s="36">
        <f t="shared" si="134"/>
        <v>20</v>
      </c>
      <c r="DI48" s="47">
        <f t="shared" si="134"/>
        <v>20</v>
      </c>
      <c r="DJ48" s="37">
        <f>$KN48*0</f>
        <v>0</v>
      </c>
      <c r="DK48" s="38">
        <v>0</v>
      </c>
      <c r="DL48" s="37"/>
      <c r="DM48" s="36">
        <f t="shared" si="135"/>
        <v>20</v>
      </c>
      <c r="DN48" s="47">
        <f t="shared" si="135"/>
        <v>20</v>
      </c>
      <c r="DO48" s="37">
        <f>$KN48*0</f>
        <v>0</v>
      </c>
      <c r="DP48" s="38">
        <v>0</v>
      </c>
      <c r="DQ48" s="227"/>
      <c r="DR48" s="36">
        <f t="shared" si="136"/>
        <v>20</v>
      </c>
      <c r="DS48" s="47">
        <f t="shared" si="136"/>
        <v>20</v>
      </c>
      <c r="DT48" s="37">
        <f>$KN48*0</f>
        <v>0</v>
      </c>
      <c r="DU48" s="38">
        <v>0</v>
      </c>
      <c r="DV48" s="37"/>
      <c r="DW48" s="41" cm="1">
        <f t="array" ref="DW48">SUMPRODUCT(--(MOD(COLUMN($BO48:$DV48),5)=MOD(COLUMN($BO48),5)),$BO48:$DV48)</f>
        <v>150</v>
      </c>
      <c r="DX48" s="42">
        <f t="shared" si="137"/>
        <v>67175</v>
      </c>
      <c r="DY48" s="48" cm="1">
        <f t="array" ref="DY48">SUMPRODUCT(--(MOD(COLUMN($BO48:$DV48),5)=MOD(COLUMN($BP48),5)),$BO48:$DV48)</f>
        <v>131</v>
      </c>
      <c r="DZ48" s="49">
        <f t="shared" si="138"/>
        <v>58666.166666666664</v>
      </c>
      <c r="EA48" s="43" cm="1">
        <f t="array" ref="EA48">SUMPRODUCT(--(MOD(COLUMN($BO48:$DV48),5)=MOD(COLUMN($BQ48),5)),$BO48:$DV48)</f>
        <v>5</v>
      </c>
      <c r="EB48" s="44">
        <f t="shared" si="139"/>
        <v>2239.1666666666665</v>
      </c>
      <c r="EC48" s="45" cm="1">
        <f t="array" ref="EC48">SUMPRODUCT(--(MOD(COLUMN($BO48:$DV48),5)=MOD(COLUMN($BR48),5)),$BO48:$DV48)</f>
        <v>0</v>
      </c>
      <c r="ED48" s="46">
        <f t="shared" si="140"/>
        <v>0</v>
      </c>
      <c r="EE48" s="36">
        <f>$KN48*0</f>
        <v>0</v>
      </c>
      <c r="EF48" s="37">
        <v>2</v>
      </c>
      <c r="EG48" s="38">
        <v>0</v>
      </c>
      <c r="EH48" s="37"/>
      <c r="EI48" s="36">
        <v>5</v>
      </c>
      <c r="EJ48" s="39">
        <v>3</v>
      </c>
      <c r="EK48" s="38">
        <v>2</v>
      </c>
      <c r="EL48" s="37"/>
      <c r="EM48" s="36">
        <v>5</v>
      </c>
      <c r="EN48" s="37">
        <v>1</v>
      </c>
      <c r="EO48" s="38">
        <v>0</v>
      </c>
      <c r="EP48" s="37"/>
      <c r="EQ48" s="36">
        <f>$KN48*10</f>
        <v>10</v>
      </c>
      <c r="ER48" s="37">
        <v>0</v>
      </c>
      <c r="ES48" s="38"/>
      <c r="ET48" s="246"/>
      <c r="EU48" s="36">
        <f>$KN48*15</f>
        <v>15</v>
      </c>
      <c r="EV48" s="155">
        <v>2</v>
      </c>
      <c r="EW48" s="38"/>
      <c r="EX48" s="37"/>
      <c r="EY48" s="36">
        <f>$KN48*20</f>
        <v>20</v>
      </c>
      <c r="EZ48" s="155">
        <v>16</v>
      </c>
      <c r="FA48" s="38"/>
      <c r="FB48" s="37"/>
      <c r="FC48" s="36">
        <f>$KN48*25</f>
        <v>25</v>
      </c>
      <c r="FD48" s="37">
        <v>18</v>
      </c>
      <c r="FE48" s="38"/>
      <c r="FF48" s="37"/>
      <c r="FG48" s="36">
        <f>$KN48*30</f>
        <v>30</v>
      </c>
      <c r="FH48" s="37">
        <v>10</v>
      </c>
      <c r="FI48" s="38"/>
      <c r="FJ48" s="37"/>
      <c r="FK48" s="36">
        <f>$KN48*35</f>
        <v>35</v>
      </c>
      <c r="FL48" s="37">
        <v>10</v>
      </c>
      <c r="FM48" s="38"/>
      <c r="FN48" s="37"/>
      <c r="FO48" s="36">
        <f>$KN48*40</f>
        <v>40</v>
      </c>
      <c r="FP48" s="37">
        <v>15</v>
      </c>
      <c r="FQ48" s="38"/>
      <c r="FR48" s="37"/>
      <c r="FS48" s="36">
        <f>$KN48*45</f>
        <v>45</v>
      </c>
      <c r="FT48" s="37">
        <v>15</v>
      </c>
      <c r="FU48" s="38"/>
      <c r="FV48" s="37"/>
      <c r="FW48" s="36">
        <f>$KN48*50</f>
        <v>50</v>
      </c>
      <c r="FX48" s="37">
        <v>15</v>
      </c>
      <c r="FY48" s="38"/>
      <c r="FZ48" s="37"/>
      <c r="GA48" s="41" cm="1">
        <f t="array" ref="GA48">SUMPRODUCT(--(MOD(COLUMN($EE48:$FZ48),4)=MOD(COLUMN($EE48),4)),$EE48:$FZ48)</f>
        <v>280</v>
      </c>
      <c r="GB48" s="42">
        <f t="shared" si="118"/>
        <v>125393.33333333333</v>
      </c>
      <c r="GC48" s="43" cm="1">
        <f t="array" ref="GC48">SUMPRODUCT(--(MOD(COLUMN($EE48:$FZ48),4)=MOD(COLUMN($EF48),4)),$EE48:$FZ48)</f>
        <v>107</v>
      </c>
      <c r="GD48" s="44">
        <f t="shared" si="119"/>
        <v>47918.166666666664</v>
      </c>
      <c r="GE48" s="45" cm="1">
        <f t="array" ref="GE48">SUMPRODUCT(--(MOD(COLUMN($EE48:$FZ48),4)=MOD(COLUMN($EG48),4)),$EE48:$FZ48)</f>
        <v>2</v>
      </c>
      <c r="GF48" s="46">
        <f t="shared" si="120"/>
        <v>895.66666666666663</v>
      </c>
      <c r="GG48" s="36">
        <f>$KN48*40</f>
        <v>40</v>
      </c>
      <c r="GH48" s="37"/>
      <c r="GI48" s="38"/>
      <c r="GJ48" s="37"/>
      <c r="GK48" s="36">
        <f>$KN48*40</f>
        <v>40</v>
      </c>
      <c r="GL48" s="37"/>
      <c r="GM48" s="38"/>
      <c r="GN48" s="37"/>
      <c r="GO48" s="36">
        <f>$KN48*45</f>
        <v>45</v>
      </c>
      <c r="GP48" s="37"/>
      <c r="GQ48" s="38"/>
      <c r="GR48" s="37"/>
      <c r="GS48" s="36">
        <f>$KN48*50</f>
        <v>50</v>
      </c>
      <c r="GT48" s="37"/>
      <c r="GU48" s="38"/>
      <c r="GV48" s="37"/>
      <c r="GW48" s="36">
        <f>$KN48*50</f>
        <v>50</v>
      </c>
      <c r="GX48" s="37"/>
      <c r="GY48" s="38"/>
      <c r="GZ48" s="37"/>
      <c r="HA48" s="36">
        <f>$KN48*50</f>
        <v>50</v>
      </c>
      <c r="HB48" s="37"/>
      <c r="HC48" s="38"/>
      <c r="HD48" s="37"/>
      <c r="HE48" s="36">
        <f>$KN48*50</f>
        <v>50</v>
      </c>
      <c r="HF48" s="37"/>
      <c r="HG48" s="38"/>
      <c r="HH48" s="37"/>
      <c r="HI48" s="36">
        <f>$KN48*50</f>
        <v>50</v>
      </c>
      <c r="HJ48" s="37"/>
      <c r="HK48" s="38"/>
      <c r="HL48" s="37"/>
      <c r="HM48" s="36">
        <f>$KN48*50</f>
        <v>50</v>
      </c>
      <c r="HN48" s="37"/>
      <c r="HO48" s="38"/>
      <c r="HP48" s="37"/>
      <c r="HQ48" s="36">
        <f>$KN48*50</f>
        <v>50</v>
      </c>
      <c r="HR48" s="37"/>
      <c r="HS48" s="38"/>
      <c r="HT48" s="37"/>
      <c r="HU48" s="36">
        <f>$KN48*50</f>
        <v>50</v>
      </c>
      <c r="HV48" s="37"/>
      <c r="HW48" s="38"/>
      <c r="HX48" s="37"/>
      <c r="HY48" s="36">
        <f>$KN48*50</f>
        <v>50</v>
      </c>
      <c r="HZ48" s="37"/>
      <c r="IA48" s="38"/>
      <c r="IB48" s="37"/>
      <c r="IC48" s="41" cm="1">
        <f t="array" ref="IC48">SUMPRODUCT(--(MOD(COLUMN($GG48:$IB48),4)=MOD(COLUMN($GG48),4)),$GG48:$IB48)</f>
        <v>575</v>
      </c>
      <c r="ID48" s="42">
        <f t="shared" si="121"/>
        <v>257504.16666666666</v>
      </c>
      <c r="IE48" s="43" cm="1">
        <f t="array" ref="IE48">SUMPRODUCT(--(MOD(COLUMN($GG48:$IB48),4)=MOD(COLUMN($GH48),4)),$GG48:$IB48)</f>
        <v>0</v>
      </c>
      <c r="IF48" s="44">
        <f t="shared" si="122"/>
        <v>0</v>
      </c>
      <c r="IG48" s="45" cm="1">
        <f t="array" ref="IG48">SUMPRODUCT(--(MOD(COLUMN($GG48:$IB48),4)=MOD(COLUMN($GI48),4)),$GG48:$IB48)</f>
        <v>0</v>
      </c>
      <c r="IH48" s="46">
        <f t="shared" si="123"/>
        <v>0</v>
      </c>
      <c r="II48" s="36">
        <f>$KN48*45</f>
        <v>45</v>
      </c>
      <c r="IJ48" s="37"/>
      <c r="IK48" s="38"/>
      <c r="IL48" s="37"/>
      <c r="IM48" s="36">
        <f>$KN48*45</f>
        <v>45</v>
      </c>
      <c r="IN48" s="37"/>
      <c r="IO48" s="38"/>
      <c r="IP48" s="37"/>
      <c r="IQ48" s="36">
        <f>$KN48*50</f>
        <v>50</v>
      </c>
      <c r="IR48" s="37"/>
      <c r="IS48" s="38"/>
      <c r="IT48" s="37"/>
      <c r="IU48" s="36">
        <f>$KN48*55</f>
        <v>55</v>
      </c>
      <c r="IV48" s="37"/>
      <c r="IW48" s="38"/>
      <c r="IX48" s="37"/>
      <c r="IY48" s="36">
        <f>$KN48*55</f>
        <v>55</v>
      </c>
      <c r="IZ48" s="37"/>
      <c r="JA48" s="38"/>
      <c r="JB48" s="37"/>
      <c r="JC48" s="36">
        <f>$KN48*55</f>
        <v>55</v>
      </c>
      <c r="JD48" s="37"/>
      <c r="JE48" s="38"/>
      <c r="JF48" s="37"/>
      <c r="JG48" s="36">
        <f>$KN48*60</f>
        <v>60</v>
      </c>
      <c r="JH48" s="37"/>
      <c r="JI48" s="38"/>
      <c r="JJ48" s="37"/>
      <c r="JK48" s="36">
        <f>$KN48*60</f>
        <v>60</v>
      </c>
      <c r="JL48" s="37"/>
      <c r="JM48" s="38"/>
      <c r="JN48" s="37"/>
      <c r="JO48" s="36">
        <f>$KN48*60</f>
        <v>60</v>
      </c>
      <c r="JP48" s="37"/>
      <c r="JQ48" s="38"/>
      <c r="JR48" s="37"/>
      <c r="JS48" s="36">
        <f>$KN48*60</f>
        <v>60</v>
      </c>
      <c r="JT48" s="37"/>
      <c r="JU48" s="38"/>
      <c r="JV48" s="37"/>
      <c r="JW48" s="36">
        <f>$KN48*60</f>
        <v>60</v>
      </c>
      <c r="JX48" s="37"/>
      <c r="JY48" s="38"/>
      <c r="JZ48" s="37"/>
      <c r="KA48" s="36">
        <f>$KN48*60</f>
        <v>60</v>
      </c>
      <c r="KB48" s="37"/>
      <c r="KC48" s="38"/>
      <c r="KD48" s="37"/>
      <c r="KE48" s="41" cm="1">
        <f t="array" ref="KE48">SUMPRODUCT(--(MOD(COLUMN($II48:$KD48),4)=MOD(COLUMN($II48),4)),$II48:$KD48)</f>
        <v>665</v>
      </c>
      <c r="KF48" s="42">
        <f t="shared" si="124"/>
        <v>297809.16666666663</v>
      </c>
      <c r="KG48" s="43" cm="1">
        <f t="array" ref="KG48">SUMPRODUCT(--(MOD(COLUMN($II48:$KD48),4)=MOD(COLUMN($IJ48),4)),$II48:$KD48)</f>
        <v>0</v>
      </c>
      <c r="KH48" s="44">
        <f t="shared" si="125"/>
        <v>0</v>
      </c>
      <c r="KI48" s="45" cm="1">
        <f t="array" ref="KI48">SUMPRODUCT(--(MOD(COLUMN($II48:$KD48),4)=MOD(COLUMN($IK48),4)),$II48:$KD48)</f>
        <v>0</v>
      </c>
      <c r="KJ48" s="50">
        <f t="shared" si="126"/>
        <v>0</v>
      </c>
      <c r="KK48" s="80"/>
      <c r="KL48" s="80"/>
      <c r="KM48" s="80"/>
      <c r="KN48" s="51">
        <v>1</v>
      </c>
      <c r="KO48" s="285"/>
    </row>
    <row r="49" spans="1:301" s="68" customFormat="1" outlineLevel="1">
      <c r="A49" s="289"/>
      <c r="B49" s="278"/>
      <c r="C49" s="298"/>
      <c r="D49" s="282"/>
      <c r="E49" s="15">
        <v>13</v>
      </c>
      <c r="F49" s="15">
        <v>1</v>
      </c>
      <c r="G49" s="33">
        <v>4334010030</v>
      </c>
      <c r="H49" s="34" t="s">
        <v>61</v>
      </c>
      <c r="I49" s="35">
        <f>41.9/1.2/0.98</f>
        <v>35.629251700680271</v>
      </c>
      <c r="J49" s="35">
        <f>41.9/1.2</f>
        <v>34.916666666666664</v>
      </c>
      <c r="K49" s="55"/>
      <c r="L49" s="55"/>
      <c r="M49" s="36">
        <v>0</v>
      </c>
      <c r="N49" s="37">
        <v>0</v>
      </c>
      <c r="O49" s="38">
        <v>0</v>
      </c>
      <c r="P49" s="37"/>
      <c r="Q49" s="36">
        <v>0</v>
      </c>
      <c r="R49" s="37">
        <v>0</v>
      </c>
      <c r="S49" s="38">
        <v>0</v>
      </c>
      <c r="T49" s="37"/>
      <c r="U49" s="36">
        <v>0</v>
      </c>
      <c r="V49" s="37">
        <v>0</v>
      </c>
      <c r="W49" s="38">
        <v>0</v>
      </c>
      <c r="X49" s="37"/>
      <c r="Y49" s="36">
        <v>5</v>
      </c>
      <c r="Z49" s="39">
        <v>0</v>
      </c>
      <c r="AA49" s="38">
        <v>0</v>
      </c>
      <c r="AB49" s="246"/>
      <c r="AC49" s="36">
        <v>20</v>
      </c>
      <c r="AD49" s="37">
        <v>0</v>
      </c>
      <c r="AE49" s="38">
        <v>0</v>
      </c>
      <c r="AF49" s="246"/>
      <c r="AG49" s="36">
        <v>20</v>
      </c>
      <c r="AH49" s="37">
        <v>0</v>
      </c>
      <c r="AI49" s="38">
        <v>0</v>
      </c>
      <c r="AJ49" s="246"/>
      <c r="AK49" s="36">
        <v>20</v>
      </c>
      <c r="AL49" s="37">
        <v>0</v>
      </c>
      <c r="AM49" s="38">
        <v>0</v>
      </c>
      <c r="AN49" s="246"/>
      <c r="AO49" s="36">
        <v>20</v>
      </c>
      <c r="AP49" s="37">
        <v>0</v>
      </c>
      <c r="AQ49" s="38">
        <v>0</v>
      </c>
      <c r="AR49" s="246"/>
      <c r="AS49" s="36">
        <v>20</v>
      </c>
      <c r="AT49" s="37">
        <v>0</v>
      </c>
      <c r="AU49" s="38">
        <v>0</v>
      </c>
      <c r="AV49" s="246"/>
      <c r="AW49" s="36">
        <v>20</v>
      </c>
      <c r="AX49" s="37">
        <v>0</v>
      </c>
      <c r="AY49" s="54">
        <v>0</v>
      </c>
      <c r="AZ49" s="246"/>
      <c r="BA49" s="36">
        <v>20</v>
      </c>
      <c r="BB49" s="37">
        <v>0</v>
      </c>
      <c r="BC49" s="92">
        <v>0</v>
      </c>
      <c r="BD49" s="37"/>
      <c r="BE49" s="36">
        <v>20</v>
      </c>
      <c r="BF49" s="37">
        <f>$KN49*0</f>
        <v>0</v>
      </c>
      <c r="BG49" s="54">
        <v>0</v>
      </c>
      <c r="BH49" s="37"/>
      <c r="BI49" s="41">
        <f>SUMPRODUCT(--(MOD(COLUMN($M49:$BH49),4)=MOD(COLUMN($M49),4)),$M49:$BH49)</f>
        <v>165</v>
      </c>
      <c r="BJ49" s="42">
        <f>BI49*$I49</f>
        <v>5878.8265306122448</v>
      </c>
      <c r="BK49" s="43">
        <f>SUMPRODUCT(--(MOD(COLUMN($M49:$BH49),4)=MOD(COLUMN($M49)+1,4)),$M49:$BH49)</f>
        <v>0</v>
      </c>
      <c r="BL49" s="44">
        <f>BK49*$I49</f>
        <v>0</v>
      </c>
      <c r="BM49" s="45">
        <f>SUMPRODUCT(--(MOD(COLUMN($M49:$BH49),4)=MOD(COLUMN($M49)+2,4)),$M49:$BH49)</f>
        <v>0</v>
      </c>
      <c r="BN49" s="46">
        <f>BM49*$I49</f>
        <v>0</v>
      </c>
      <c r="BO49" s="36">
        <f>$KN49*5</f>
        <v>5</v>
      </c>
      <c r="BP49" s="47">
        <f>$KN49*0</f>
        <v>0</v>
      </c>
      <c r="BQ49" s="37">
        <f>$KN49*5</f>
        <v>5</v>
      </c>
      <c r="BR49" s="38">
        <v>0</v>
      </c>
      <c r="BS49" s="37"/>
      <c r="BT49" s="36">
        <f>$KN49*5</f>
        <v>5</v>
      </c>
      <c r="BU49" s="47">
        <f>$KN49*1</f>
        <v>1</v>
      </c>
      <c r="BV49" s="37">
        <f>$KN49*0</f>
        <v>0</v>
      </c>
      <c r="BW49" s="38">
        <v>0</v>
      </c>
      <c r="BX49" s="37"/>
      <c r="BY49" s="36">
        <f>$KN49*5</f>
        <v>5</v>
      </c>
      <c r="BZ49" s="47">
        <f t="shared" si="127"/>
        <v>0</v>
      </c>
      <c r="CA49" s="37">
        <f t="shared" si="127"/>
        <v>0</v>
      </c>
      <c r="CB49" s="38">
        <v>0</v>
      </c>
      <c r="CC49" s="37"/>
      <c r="CD49" s="36">
        <f>$KN49*5</f>
        <v>5</v>
      </c>
      <c r="CE49" s="47">
        <f t="shared" si="128"/>
        <v>0</v>
      </c>
      <c r="CF49" s="37">
        <f t="shared" si="128"/>
        <v>0</v>
      </c>
      <c r="CG49" s="38">
        <v>0</v>
      </c>
      <c r="CH49" s="37"/>
      <c r="CI49" s="36">
        <f t="shared" si="129"/>
        <v>5</v>
      </c>
      <c r="CJ49" s="47">
        <f t="shared" si="129"/>
        <v>5</v>
      </c>
      <c r="CK49" s="37">
        <f>$KN49*0</f>
        <v>0</v>
      </c>
      <c r="CL49" s="38">
        <v>0</v>
      </c>
      <c r="CM49" s="37"/>
      <c r="CN49" s="36">
        <f t="shared" si="130"/>
        <v>5</v>
      </c>
      <c r="CO49" s="47">
        <f t="shared" si="130"/>
        <v>5</v>
      </c>
      <c r="CP49" s="37">
        <f>$KN49*0</f>
        <v>0</v>
      </c>
      <c r="CQ49" s="38">
        <v>0</v>
      </c>
      <c r="CR49" s="37"/>
      <c r="CS49" s="36">
        <f t="shared" si="131"/>
        <v>20</v>
      </c>
      <c r="CT49" s="47">
        <f t="shared" si="131"/>
        <v>20</v>
      </c>
      <c r="CU49" s="39">
        <f>$KN49*0</f>
        <v>0</v>
      </c>
      <c r="CV49" s="38">
        <v>0</v>
      </c>
      <c r="CW49" s="37"/>
      <c r="CX49" s="36">
        <f t="shared" si="132"/>
        <v>20</v>
      </c>
      <c r="CY49" s="47">
        <f t="shared" si="132"/>
        <v>20</v>
      </c>
      <c r="CZ49" s="39">
        <f>$KN49*0</f>
        <v>0</v>
      </c>
      <c r="DA49" s="38">
        <v>0</v>
      </c>
      <c r="DB49" s="37"/>
      <c r="DC49" s="36">
        <f t="shared" si="133"/>
        <v>20</v>
      </c>
      <c r="DD49" s="47">
        <f t="shared" si="133"/>
        <v>20</v>
      </c>
      <c r="DE49" s="37">
        <f>$KN49*0</f>
        <v>0</v>
      </c>
      <c r="DF49" s="38">
        <v>0</v>
      </c>
      <c r="DG49" s="37"/>
      <c r="DH49" s="36">
        <f t="shared" si="134"/>
        <v>20</v>
      </c>
      <c r="DI49" s="47">
        <f t="shared" si="134"/>
        <v>20</v>
      </c>
      <c r="DJ49" s="37">
        <f>$KN49*0</f>
        <v>0</v>
      </c>
      <c r="DK49" s="38">
        <v>0</v>
      </c>
      <c r="DL49" s="37"/>
      <c r="DM49" s="36">
        <f t="shared" si="135"/>
        <v>20</v>
      </c>
      <c r="DN49" s="47">
        <f t="shared" si="135"/>
        <v>20</v>
      </c>
      <c r="DO49" s="37">
        <f>$KN49*0</f>
        <v>0</v>
      </c>
      <c r="DP49" s="38">
        <v>0</v>
      </c>
      <c r="DQ49" s="227"/>
      <c r="DR49" s="36">
        <f t="shared" si="136"/>
        <v>20</v>
      </c>
      <c r="DS49" s="47">
        <f t="shared" si="136"/>
        <v>20</v>
      </c>
      <c r="DT49" s="37">
        <f>$KN49*0</f>
        <v>0</v>
      </c>
      <c r="DU49" s="38">
        <v>0</v>
      </c>
      <c r="DV49" s="37"/>
      <c r="DW49" s="41" cm="1">
        <f t="array" ref="DW49">SUMPRODUCT(--(MOD(COLUMN($BO49:$DV49),5)=MOD(COLUMN($BO49),5)),$BO49:$DV49)</f>
        <v>150</v>
      </c>
      <c r="DX49" s="42">
        <f t="shared" si="137"/>
        <v>5237.5</v>
      </c>
      <c r="DY49" s="48" cm="1">
        <f t="array" ref="DY49">SUMPRODUCT(--(MOD(COLUMN($BO49:$DV49),5)=MOD(COLUMN($BP49),5)),$BO49:$DV49)</f>
        <v>131</v>
      </c>
      <c r="DZ49" s="49">
        <f t="shared" si="138"/>
        <v>4574.083333333333</v>
      </c>
      <c r="EA49" s="43" cm="1">
        <f t="array" ref="EA49">SUMPRODUCT(--(MOD(COLUMN($BO49:$DV49),5)=MOD(COLUMN($BQ49),5)),$BO49:$DV49)</f>
        <v>5</v>
      </c>
      <c r="EB49" s="44">
        <f t="shared" si="139"/>
        <v>174.58333333333331</v>
      </c>
      <c r="EC49" s="45" cm="1">
        <f t="array" ref="EC49">SUMPRODUCT(--(MOD(COLUMN($BO49:$DV49),5)=MOD(COLUMN($BR49),5)),$BO49:$DV49)</f>
        <v>0</v>
      </c>
      <c r="ED49" s="46">
        <f t="shared" si="140"/>
        <v>0</v>
      </c>
      <c r="EE49" s="36">
        <f>$KN49*0</f>
        <v>0</v>
      </c>
      <c r="EF49" s="37">
        <v>2</v>
      </c>
      <c r="EG49" s="38">
        <v>0</v>
      </c>
      <c r="EH49" s="37"/>
      <c r="EI49" s="36">
        <v>5</v>
      </c>
      <c r="EJ49" s="39">
        <v>3</v>
      </c>
      <c r="EK49" s="38">
        <v>2</v>
      </c>
      <c r="EL49" s="37"/>
      <c r="EM49" s="36">
        <v>5</v>
      </c>
      <c r="EN49" s="37">
        <v>1</v>
      </c>
      <c r="EO49" s="38">
        <v>0</v>
      </c>
      <c r="EP49" s="37"/>
      <c r="EQ49" s="36">
        <f>$KN49*10</f>
        <v>10</v>
      </c>
      <c r="ER49" s="37">
        <v>0</v>
      </c>
      <c r="ES49" s="38"/>
      <c r="ET49" s="246"/>
      <c r="EU49" s="36">
        <f>$KN49*15</f>
        <v>15</v>
      </c>
      <c r="EV49" s="155">
        <v>4</v>
      </c>
      <c r="EW49" s="38"/>
      <c r="EX49" s="37"/>
      <c r="EY49" s="36">
        <f>$KN49*20</f>
        <v>20</v>
      </c>
      <c r="EZ49" s="155">
        <v>16</v>
      </c>
      <c r="FA49" s="38"/>
      <c r="FB49" s="37"/>
      <c r="FC49" s="36">
        <f>$KN49*25</f>
        <v>25</v>
      </c>
      <c r="FD49" s="37">
        <v>18</v>
      </c>
      <c r="FE49" s="38"/>
      <c r="FF49" s="37"/>
      <c r="FG49" s="36">
        <f>$KN49*30</f>
        <v>30</v>
      </c>
      <c r="FH49" s="37">
        <v>10</v>
      </c>
      <c r="FI49" s="38"/>
      <c r="FJ49" s="37"/>
      <c r="FK49" s="36">
        <f>$KN49*35</f>
        <v>35</v>
      </c>
      <c r="FL49" s="37">
        <v>10</v>
      </c>
      <c r="FM49" s="38"/>
      <c r="FN49" s="37"/>
      <c r="FO49" s="36">
        <f>$KN49*40</f>
        <v>40</v>
      </c>
      <c r="FP49" s="37">
        <v>15</v>
      </c>
      <c r="FQ49" s="38"/>
      <c r="FR49" s="37"/>
      <c r="FS49" s="36">
        <f>$KN49*45</f>
        <v>45</v>
      </c>
      <c r="FT49" s="37">
        <v>15</v>
      </c>
      <c r="FU49" s="38"/>
      <c r="FV49" s="37"/>
      <c r="FW49" s="36">
        <f>$KN49*50</f>
        <v>50</v>
      </c>
      <c r="FX49" s="37">
        <v>15</v>
      </c>
      <c r="FY49" s="38"/>
      <c r="FZ49" s="37"/>
      <c r="GA49" s="41" cm="1">
        <f t="array" ref="GA49">SUMPRODUCT(--(MOD(COLUMN($EE49:$FZ49),4)=MOD(COLUMN($EE49),4)),$EE49:$FZ49)</f>
        <v>280</v>
      </c>
      <c r="GB49" s="42">
        <f t="shared" si="118"/>
        <v>9776.6666666666661</v>
      </c>
      <c r="GC49" s="43" cm="1">
        <f t="array" ref="GC49">SUMPRODUCT(--(MOD(COLUMN($EE49:$FZ49),4)=MOD(COLUMN($EF49),4)),$EE49:$FZ49)</f>
        <v>109</v>
      </c>
      <c r="GD49" s="44">
        <f t="shared" si="119"/>
        <v>3805.9166666666665</v>
      </c>
      <c r="GE49" s="45" cm="1">
        <f t="array" ref="GE49">SUMPRODUCT(--(MOD(COLUMN($EE49:$FZ49),4)=MOD(COLUMN($EG49),4)),$EE49:$FZ49)</f>
        <v>2</v>
      </c>
      <c r="GF49" s="46">
        <f t="shared" si="120"/>
        <v>69.833333333333329</v>
      </c>
      <c r="GG49" s="36">
        <f>$KN49*40</f>
        <v>40</v>
      </c>
      <c r="GH49" s="37"/>
      <c r="GI49" s="38"/>
      <c r="GJ49" s="37"/>
      <c r="GK49" s="36">
        <f>$KN49*40</f>
        <v>40</v>
      </c>
      <c r="GL49" s="37"/>
      <c r="GM49" s="38"/>
      <c r="GN49" s="37"/>
      <c r="GO49" s="36">
        <f>$KN49*45</f>
        <v>45</v>
      </c>
      <c r="GP49" s="37"/>
      <c r="GQ49" s="38"/>
      <c r="GR49" s="37"/>
      <c r="GS49" s="36">
        <f>$KN49*50</f>
        <v>50</v>
      </c>
      <c r="GT49" s="37"/>
      <c r="GU49" s="38"/>
      <c r="GV49" s="37"/>
      <c r="GW49" s="36">
        <f>$KN49*50</f>
        <v>50</v>
      </c>
      <c r="GX49" s="37"/>
      <c r="GY49" s="38"/>
      <c r="GZ49" s="37"/>
      <c r="HA49" s="36">
        <f>$KN49*50</f>
        <v>50</v>
      </c>
      <c r="HB49" s="37"/>
      <c r="HC49" s="38"/>
      <c r="HD49" s="37"/>
      <c r="HE49" s="36">
        <f>$KN49*50</f>
        <v>50</v>
      </c>
      <c r="HF49" s="37"/>
      <c r="HG49" s="38"/>
      <c r="HH49" s="37"/>
      <c r="HI49" s="36">
        <f>$KN49*50</f>
        <v>50</v>
      </c>
      <c r="HJ49" s="37"/>
      <c r="HK49" s="38"/>
      <c r="HL49" s="37"/>
      <c r="HM49" s="36">
        <f>$KN49*50</f>
        <v>50</v>
      </c>
      <c r="HN49" s="37"/>
      <c r="HO49" s="38"/>
      <c r="HP49" s="37"/>
      <c r="HQ49" s="36">
        <f>$KN49*50</f>
        <v>50</v>
      </c>
      <c r="HR49" s="37"/>
      <c r="HS49" s="38"/>
      <c r="HT49" s="37"/>
      <c r="HU49" s="36">
        <f>$KN49*50</f>
        <v>50</v>
      </c>
      <c r="HV49" s="37"/>
      <c r="HW49" s="38"/>
      <c r="HX49" s="37"/>
      <c r="HY49" s="36">
        <f>$KN49*50</f>
        <v>50</v>
      </c>
      <c r="HZ49" s="37"/>
      <c r="IA49" s="38"/>
      <c r="IB49" s="37"/>
      <c r="IC49" s="41" cm="1">
        <f t="array" ref="IC49">SUMPRODUCT(--(MOD(COLUMN($GG49:$IB49),4)=MOD(COLUMN($GG49),4)),$GG49:$IB49)</f>
        <v>575</v>
      </c>
      <c r="ID49" s="42">
        <f t="shared" si="121"/>
        <v>20077.083333333332</v>
      </c>
      <c r="IE49" s="43" cm="1">
        <f t="array" ref="IE49">SUMPRODUCT(--(MOD(COLUMN($GG49:$IB49),4)=MOD(COLUMN($GH49),4)),$GG49:$IB49)</f>
        <v>0</v>
      </c>
      <c r="IF49" s="44">
        <f t="shared" si="122"/>
        <v>0</v>
      </c>
      <c r="IG49" s="45" cm="1">
        <f t="array" ref="IG49">SUMPRODUCT(--(MOD(COLUMN($GG49:$IB49),4)=MOD(COLUMN($GI49),4)),$GG49:$IB49)</f>
        <v>0</v>
      </c>
      <c r="IH49" s="46">
        <f t="shared" si="123"/>
        <v>0</v>
      </c>
      <c r="II49" s="36">
        <f>$KN49*45</f>
        <v>45</v>
      </c>
      <c r="IJ49" s="37"/>
      <c r="IK49" s="38"/>
      <c r="IL49" s="37"/>
      <c r="IM49" s="36">
        <f>$KN49*45</f>
        <v>45</v>
      </c>
      <c r="IN49" s="37"/>
      <c r="IO49" s="38"/>
      <c r="IP49" s="37"/>
      <c r="IQ49" s="36">
        <f>$KN49*50</f>
        <v>50</v>
      </c>
      <c r="IR49" s="37"/>
      <c r="IS49" s="38"/>
      <c r="IT49" s="37"/>
      <c r="IU49" s="36">
        <f>$KN49*55</f>
        <v>55</v>
      </c>
      <c r="IV49" s="37"/>
      <c r="IW49" s="38"/>
      <c r="IX49" s="37"/>
      <c r="IY49" s="36">
        <f>$KN49*55</f>
        <v>55</v>
      </c>
      <c r="IZ49" s="37"/>
      <c r="JA49" s="38"/>
      <c r="JB49" s="37"/>
      <c r="JC49" s="36">
        <f>$KN49*55</f>
        <v>55</v>
      </c>
      <c r="JD49" s="37"/>
      <c r="JE49" s="38"/>
      <c r="JF49" s="37"/>
      <c r="JG49" s="36">
        <f>$KN49*60</f>
        <v>60</v>
      </c>
      <c r="JH49" s="37"/>
      <c r="JI49" s="38"/>
      <c r="JJ49" s="37"/>
      <c r="JK49" s="36">
        <f>$KN49*60</f>
        <v>60</v>
      </c>
      <c r="JL49" s="37"/>
      <c r="JM49" s="38"/>
      <c r="JN49" s="37"/>
      <c r="JO49" s="36">
        <f>$KN49*60</f>
        <v>60</v>
      </c>
      <c r="JP49" s="37"/>
      <c r="JQ49" s="38"/>
      <c r="JR49" s="37"/>
      <c r="JS49" s="36">
        <f>$KN49*60</f>
        <v>60</v>
      </c>
      <c r="JT49" s="37"/>
      <c r="JU49" s="38"/>
      <c r="JV49" s="37"/>
      <c r="JW49" s="36">
        <f>$KN49*60</f>
        <v>60</v>
      </c>
      <c r="JX49" s="37"/>
      <c r="JY49" s="38"/>
      <c r="JZ49" s="37"/>
      <c r="KA49" s="36">
        <f>$KN49*60</f>
        <v>60</v>
      </c>
      <c r="KB49" s="37"/>
      <c r="KC49" s="38"/>
      <c r="KD49" s="37"/>
      <c r="KE49" s="41" cm="1">
        <f t="array" ref="KE49">SUMPRODUCT(--(MOD(COLUMN($II49:$KD49),4)=MOD(COLUMN($II49),4)),$II49:$KD49)</f>
        <v>665</v>
      </c>
      <c r="KF49" s="42">
        <f t="shared" si="124"/>
        <v>23219.583333333332</v>
      </c>
      <c r="KG49" s="43" cm="1">
        <f t="array" ref="KG49">SUMPRODUCT(--(MOD(COLUMN($II49:$KD49),4)=MOD(COLUMN($IJ49),4)),$II49:$KD49)</f>
        <v>0</v>
      </c>
      <c r="KH49" s="44">
        <f t="shared" si="125"/>
        <v>0</v>
      </c>
      <c r="KI49" s="45" cm="1">
        <f t="array" ref="KI49">SUMPRODUCT(--(MOD(COLUMN($II49:$KD49),4)=MOD(COLUMN($IK49),4)),$II49:$KD49)</f>
        <v>0</v>
      </c>
      <c r="KJ49" s="50">
        <f t="shared" si="126"/>
        <v>0</v>
      </c>
      <c r="KK49" s="80"/>
      <c r="KL49" s="80"/>
      <c r="KM49" s="80"/>
      <c r="KN49" s="51">
        <v>1</v>
      </c>
      <c r="KO49" s="285"/>
    </row>
    <row r="50" spans="1:301" s="68" customFormat="1" ht="43.2" outlineLevel="1">
      <c r="A50" s="289"/>
      <c r="B50" s="278"/>
      <c r="C50" s="298"/>
      <c r="D50" s="282"/>
      <c r="E50" s="15">
        <v>14</v>
      </c>
      <c r="F50" s="15">
        <v>1</v>
      </c>
      <c r="G50" s="33">
        <v>4630840310</v>
      </c>
      <c r="H50" s="34" t="s">
        <v>62</v>
      </c>
      <c r="I50" s="35">
        <f>657.1/1.2/0.98</f>
        <v>558.7585034013606</v>
      </c>
      <c r="J50" s="35">
        <f>657.1/1.2</f>
        <v>547.58333333333337</v>
      </c>
      <c r="K50" s="55"/>
      <c r="L50" s="55"/>
      <c r="M50" s="36">
        <v>0</v>
      </c>
      <c r="N50" s="37">
        <v>0</v>
      </c>
      <c r="O50" s="38">
        <v>0</v>
      </c>
      <c r="P50" s="37"/>
      <c r="Q50" s="36">
        <v>0</v>
      </c>
      <c r="R50" s="37">
        <v>0</v>
      </c>
      <c r="S50" s="38">
        <v>0</v>
      </c>
      <c r="T50" s="37"/>
      <c r="U50" s="36">
        <v>0</v>
      </c>
      <c r="V50" s="37">
        <v>0</v>
      </c>
      <c r="W50" s="38">
        <v>0</v>
      </c>
      <c r="X50" s="37"/>
      <c r="Y50" s="36">
        <v>5</v>
      </c>
      <c r="Z50" s="39">
        <v>0</v>
      </c>
      <c r="AA50" s="38">
        <v>0</v>
      </c>
      <c r="AB50" s="246"/>
      <c r="AC50" s="36">
        <v>20</v>
      </c>
      <c r="AD50" s="37">
        <v>0</v>
      </c>
      <c r="AE50" s="38">
        <v>0</v>
      </c>
      <c r="AF50" s="246"/>
      <c r="AG50" s="36">
        <v>20</v>
      </c>
      <c r="AH50" s="37">
        <v>0</v>
      </c>
      <c r="AI50" s="38">
        <v>0</v>
      </c>
      <c r="AJ50" s="246"/>
      <c r="AK50" s="36">
        <v>20</v>
      </c>
      <c r="AL50" s="37">
        <v>0</v>
      </c>
      <c r="AM50" s="38">
        <v>0</v>
      </c>
      <c r="AN50" s="246"/>
      <c r="AO50" s="36">
        <v>20</v>
      </c>
      <c r="AP50" s="37">
        <v>0</v>
      </c>
      <c r="AQ50" s="38">
        <v>0</v>
      </c>
      <c r="AR50" s="246"/>
      <c r="AS50" s="36">
        <v>20</v>
      </c>
      <c r="AT50" s="37">
        <v>0</v>
      </c>
      <c r="AU50" s="38">
        <v>0</v>
      </c>
      <c r="AV50" s="246"/>
      <c r="AW50" s="36">
        <v>20</v>
      </c>
      <c r="AX50" s="37">
        <v>0</v>
      </c>
      <c r="AY50" s="38">
        <v>0</v>
      </c>
      <c r="AZ50" s="246"/>
      <c r="BA50" s="36">
        <v>20</v>
      </c>
      <c r="BB50" s="37">
        <v>0</v>
      </c>
      <c r="BC50" s="92">
        <v>0</v>
      </c>
      <c r="BD50" s="37"/>
      <c r="BE50" s="36">
        <v>20</v>
      </c>
      <c r="BF50" s="37">
        <f>$KN50*0</f>
        <v>0</v>
      </c>
      <c r="BG50" s="54">
        <v>0</v>
      </c>
      <c r="BH50" s="37"/>
      <c r="BI50" s="41">
        <f>SUMPRODUCT(--(MOD(COLUMN($M50:$BH50),4)=MOD(COLUMN($M50),4)),$M50:$BH50)</f>
        <v>165</v>
      </c>
      <c r="BJ50" s="42">
        <f>BI50*$I50</f>
        <v>92195.153061224497</v>
      </c>
      <c r="BK50" s="43">
        <f>SUMPRODUCT(--(MOD(COLUMN($M50:$BH50),4)=MOD(COLUMN($M50)+1,4)),$M50:$BH50)</f>
        <v>0</v>
      </c>
      <c r="BL50" s="44">
        <f>BK50*$I50</f>
        <v>0</v>
      </c>
      <c r="BM50" s="45">
        <f>SUMPRODUCT(--(MOD(COLUMN($M50:$BH50),4)=MOD(COLUMN($M50)+2,4)),$M50:$BH50)</f>
        <v>0</v>
      </c>
      <c r="BN50" s="46">
        <f>BM50*$I50</f>
        <v>0</v>
      </c>
      <c r="BO50" s="36">
        <f>$KN50*5</f>
        <v>5</v>
      </c>
      <c r="BP50" s="47">
        <f>$KN50*0</f>
        <v>0</v>
      </c>
      <c r="BQ50" s="37">
        <f>$KN50*5</f>
        <v>5</v>
      </c>
      <c r="BR50" s="38">
        <v>2</v>
      </c>
      <c r="BS50" s="37"/>
      <c r="BT50" s="36">
        <f>$KN50*5</f>
        <v>5</v>
      </c>
      <c r="BU50" s="47">
        <f>$KN50*1</f>
        <v>1</v>
      </c>
      <c r="BV50" s="37">
        <f>$KN50*10</f>
        <v>10</v>
      </c>
      <c r="BW50" s="38">
        <v>10</v>
      </c>
      <c r="BX50" s="37"/>
      <c r="BY50" s="36">
        <f>$KN50*5</f>
        <v>5</v>
      </c>
      <c r="BZ50" s="47">
        <f t="shared" si="127"/>
        <v>0</v>
      </c>
      <c r="CA50" s="37">
        <f t="shared" si="127"/>
        <v>0</v>
      </c>
      <c r="CB50" s="38">
        <v>0</v>
      </c>
      <c r="CC50" s="37"/>
      <c r="CD50" s="36">
        <f>$KN50*5</f>
        <v>5</v>
      </c>
      <c r="CE50" s="47">
        <f t="shared" si="128"/>
        <v>0</v>
      </c>
      <c r="CF50" s="37">
        <f t="shared" si="128"/>
        <v>0</v>
      </c>
      <c r="CG50" s="38">
        <v>0</v>
      </c>
      <c r="CH50" s="37"/>
      <c r="CI50" s="36">
        <f t="shared" si="129"/>
        <v>5</v>
      </c>
      <c r="CJ50" s="47">
        <f t="shared" si="129"/>
        <v>5</v>
      </c>
      <c r="CK50" s="37">
        <f>$KN50*0</f>
        <v>0</v>
      </c>
      <c r="CL50" s="38">
        <v>0</v>
      </c>
      <c r="CM50" s="37"/>
      <c r="CN50" s="36">
        <f t="shared" si="130"/>
        <v>5</v>
      </c>
      <c r="CO50" s="47">
        <f t="shared" si="130"/>
        <v>5</v>
      </c>
      <c r="CP50" s="37">
        <f>$KN50*0</f>
        <v>0</v>
      </c>
      <c r="CQ50" s="38">
        <v>0</v>
      </c>
      <c r="CR50" s="37"/>
      <c r="CS50" s="36">
        <f t="shared" si="131"/>
        <v>20</v>
      </c>
      <c r="CT50" s="47">
        <f t="shared" si="131"/>
        <v>20</v>
      </c>
      <c r="CU50" s="39">
        <f>$KN50*0</f>
        <v>0</v>
      </c>
      <c r="CV50" s="38">
        <v>0</v>
      </c>
      <c r="CW50" s="37"/>
      <c r="CX50" s="36">
        <f t="shared" si="132"/>
        <v>20</v>
      </c>
      <c r="CY50" s="47">
        <f t="shared" si="132"/>
        <v>20</v>
      </c>
      <c r="CZ50" s="39">
        <f>$KN50*0</f>
        <v>0</v>
      </c>
      <c r="DA50" s="38">
        <v>0</v>
      </c>
      <c r="DB50" s="37"/>
      <c r="DC50" s="36">
        <f t="shared" si="133"/>
        <v>20</v>
      </c>
      <c r="DD50" s="47">
        <f t="shared" si="133"/>
        <v>20</v>
      </c>
      <c r="DE50" s="37">
        <f>$KN50*0</f>
        <v>0</v>
      </c>
      <c r="DF50" s="38">
        <v>0</v>
      </c>
      <c r="DG50" s="37"/>
      <c r="DH50" s="36">
        <f t="shared" si="134"/>
        <v>20</v>
      </c>
      <c r="DI50" s="47">
        <f t="shared" si="134"/>
        <v>20</v>
      </c>
      <c r="DJ50" s="37">
        <f>$KN50*0</f>
        <v>0</v>
      </c>
      <c r="DK50" s="38">
        <v>0</v>
      </c>
      <c r="DL50" s="37"/>
      <c r="DM50" s="36">
        <f t="shared" si="135"/>
        <v>20</v>
      </c>
      <c r="DN50" s="47">
        <f t="shared" si="135"/>
        <v>20</v>
      </c>
      <c r="DO50" s="37">
        <f>$KN50*0</f>
        <v>0</v>
      </c>
      <c r="DP50" s="38">
        <v>0</v>
      </c>
      <c r="DQ50" s="227"/>
      <c r="DR50" s="36">
        <f t="shared" si="136"/>
        <v>20</v>
      </c>
      <c r="DS50" s="47">
        <f t="shared" si="136"/>
        <v>20</v>
      </c>
      <c r="DT50" s="37">
        <f>$KN50*0</f>
        <v>0</v>
      </c>
      <c r="DU50" s="38">
        <v>0</v>
      </c>
      <c r="DV50" s="37"/>
      <c r="DW50" s="41" cm="1">
        <f t="array" ref="DW50">SUMPRODUCT(--(MOD(COLUMN($BO50:$DV50),5)=MOD(COLUMN($BO50),5)),$BO50:$DV50)</f>
        <v>150</v>
      </c>
      <c r="DX50" s="42">
        <f t="shared" si="137"/>
        <v>82137.5</v>
      </c>
      <c r="DY50" s="48" cm="1">
        <f t="array" ref="DY50">SUMPRODUCT(--(MOD(COLUMN($BO50:$DV50),5)=MOD(COLUMN($BP50),5)),$BO50:$DV50)</f>
        <v>131</v>
      </c>
      <c r="DZ50" s="49">
        <f t="shared" si="138"/>
        <v>71733.416666666672</v>
      </c>
      <c r="EA50" s="43" cm="1">
        <f t="array" ref="EA50">SUMPRODUCT(--(MOD(COLUMN($BO50:$DV50),5)=MOD(COLUMN($BQ50),5)),$BO50:$DV50)</f>
        <v>15</v>
      </c>
      <c r="EB50" s="44">
        <f t="shared" si="139"/>
        <v>8213.75</v>
      </c>
      <c r="EC50" s="45" cm="1">
        <f t="array" ref="EC50">SUMPRODUCT(--(MOD(COLUMN($BO50:$DV50),5)=MOD(COLUMN($BR50),5)),$BO50:$DV50)</f>
        <v>12</v>
      </c>
      <c r="ED50" s="46">
        <f t="shared" si="140"/>
        <v>6571</v>
      </c>
      <c r="EE50" s="36">
        <f>$KN50*0</f>
        <v>0</v>
      </c>
      <c r="EF50" s="37">
        <v>1</v>
      </c>
      <c r="EG50" s="38">
        <v>0</v>
      </c>
      <c r="EH50" s="37"/>
      <c r="EI50" s="36">
        <v>5</v>
      </c>
      <c r="EJ50" s="37">
        <v>1</v>
      </c>
      <c r="EK50" s="38">
        <v>1</v>
      </c>
      <c r="EL50" s="37"/>
      <c r="EM50" s="36">
        <v>5</v>
      </c>
      <c r="EN50" s="37">
        <v>0</v>
      </c>
      <c r="EO50" s="38">
        <v>0</v>
      </c>
      <c r="EP50" s="37"/>
      <c r="EQ50" s="36">
        <f>$KN50*10</f>
        <v>10</v>
      </c>
      <c r="ER50" s="37">
        <v>0</v>
      </c>
      <c r="ES50" s="38">
        <v>1</v>
      </c>
      <c r="ET50" s="246"/>
      <c r="EU50" s="36">
        <f>$KN50*15</f>
        <v>15</v>
      </c>
      <c r="EV50" s="155">
        <v>2</v>
      </c>
      <c r="EW50" s="38"/>
      <c r="EX50" s="37"/>
      <c r="EY50" s="36">
        <f>$KN50*20</f>
        <v>20</v>
      </c>
      <c r="EZ50" s="155">
        <v>32</v>
      </c>
      <c r="FA50" s="38"/>
      <c r="FB50" s="37"/>
      <c r="FC50" s="36">
        <f>$KN50*25</f>
        <v>25</v>
      </c>
      <c r="FD50" s="37">
        <v>33</v>
      </c>
      <c r="FE50" s="38"/>
      <c r="FF50" s="37"/>
      <c r="FG50" s="36">
        <f>$KN50*30</f>
        <v>30</v>
      </c>
      <c r="FH50" s="37">
        <v>10</v>
      </c>
      <c r="FI50" s="38"/>
      <c r="FJ50" s="37"/>
      <c r="FK50" s="36">
        <f>$KN50*35</f>
        <v>35</v>
      </c>
      <c r="FL50" s="37">
        <v>10</v>
      </c>
      <c r="FM50" s="38"/>
      <c r="FN50" s="37"/>
      <c r="FO50" s="36">
        <f>$KN50*40</f>
        <v>40</v>
      </c>
      <c r="FP50" s="37">
        <v>15</v>
      </c>
      <c r="FQ50" s="38"/>
      <c r="FR50" s="37"/>
      <c r="FS50" s="36">
        <f>$KN50*45</f>
        <v>45</v>
      </c>
      <c r="FT50" s="37">
        <v>15</v>
      </c>
      <c r="FU50" s="38"/>
      <c r="FV50" s="37"/>
      <c r="FW50" s="36">
        <f>$KN50*50</f>
        <v>50</v>
      </c>
      <c r="FX50" s="37">
        <v>15</v>
      </c>
      <c r="FY50" s="38"/>
      <c r="FZ50" s="37"/>
      <c r="GA50" s="41">
        <f>SUMPRODUCT(--(MOD(COLUMN($EE50:$FZ50),4)=MOD(COLUMN($EE50),4)),$EE50:$FZ50)</f>
        <v>280</v>
      </c>
      <c r="GB50" s="42">
        <f t="shared" si="118"/>
        <v>153323.33333333334</v>
      </c>
      <c r="GC50" s="43">
        <f>SUMPRODUCT(--(MOD(COLUMN($EE50:$FZ50),4)=MOD(COLUMN($EF50),4)),$EE50:$FZ50)</f>
        <v>134</v>
      </c>
      <c r="GD50" s="44">
        <f t="shared" si="119"/>
        <v>73376.166666666672</v>
      </c>
      <c r="GE50" s="45">
        <f>SUMPRODUCT(--(MOD(COLUMN($EE50:$FZ50),4)=MOD(COLUMN($EG50),4)),$EE50:$FZ50)</f>
        <v>2</v>
      </c>
      <c r="GF50" s="46">
        <f t="shared" si="120"/>
        <v>1095.1666666666667</v>
      </c>
      <c r="GG50" s="36">
        <f>$KN50*40</f>
        <v>40</v>
      </c>
      <c r="GH50" s="37"/>
      <c r="GI50" s="38"/>
      <c r="GJ50" s="37"/>
      <c r="GK50" s="36">
        <f>$KN50*40</f>
        <v>40</v>
      </c>
      <c r="GL50" s="37"/>
      <c r="GM50" s="38"/>
      <c r="GN50" s="37"/>
      <c r="GO50" s="36">
        <f>$KN50*45</f>
        <v>45</v>
      </c>
      <c r="GP50" s="37"/>
      <c r="GQ50" s="38"/>
      <c r="GR50" s="37"/>
      <c r="GS50" s="36">
        <f>$KN50*50</f>
        <v>50</v>
      </c>
      <c r="GT50" s="37"/>
      <c r="GU50" s="38"/>
      <c r="GV50" s="37"/>
      <c r="GW50" s="36">
        <f>$KN50*50</f>
        <v>50</v>
      </c>
      <c r="GX50" s="37"/>
      <c r="GY50" s="38"/>
      <c r="GZ50" s="37"/>
      <c r="HA50" s="36">
        <f>$KN50*50</f>
        <v>50</v>
      </c>
      <c r="HB50" s="37"/>
      <c r="HC50" s="38"/>
      <c r="HD50" s="37"/>
      <c r="HE50" s="36">
        <f>$KN50*50</f>
        <v>50</v>
      </c>
      <c r="HF50" s="37"/>
      <c r="HG50" s="38"/>
      <c r="HH50" s="37"/>
      <c r="HI50" s="36">
        <f>$KN50*50</f>
        <v>50</v>
      </c>
      <c r="HJ50" s="37"/>
      <c r="HK50" s="38"/>
      <c r="HL50" s="37"/>
      <c r="HM50" s="36">
        <f>$KN50*50</f>
        <v>50</v>
      </c>
      <c r="HN50" s="37"/>
      <c r="HO50" s="38"/>
      <c r="HP50" s="37"/>
      <c r="HQ50" s="36">
        <f>$KN50*50</f>
        <v>50</v>
      </c>
      <c r="HR50" s="37"/>
      <c r="HS50" s="38"/>
      <c r="HT50" s="37"/>
      <c r="HU50" s="36">
        <f>$KN50*50</f>
        <v>50</v>
      </c>
      <c r="HV50" s="37"/>
      <c r="HW50" s="38"/>
      <c r="HX50" s="37"/>
      <c r="HY50" s="36">
        <f>$KN50*50</f>
        <v>50</v>
      </c>
      <c r="HZ50" s="37"/>
      <c r="IA50" s="38"/>
      <c r="IB50" s="37"/>
      <c r="IC50" s="41" cm="1">
        <f t="array" ref="IC50">SUMPRODUCT(--(MOD(COLUMN($GG50:$IB50),4)=MOD(COLUMN($GG50),4)),$GG50:$IB50)</f>
        <v>575</v>
      </c>
      <c r="ID50" s="42">
        <f t="shared" si="121"/>
        <v>314860.41666666669</v>
      </c>
      <c r="IE50" s="43" cm="1">
        <f t="array" ref="IE50">SUMPRODUCT(--(MOD(COLUMN($GG50:$IB50),4)=MOD(COLUMN($GH50),4)),$GG50:$IB50)</f>
        <v>0</v>
      </c>
      <c r="IF50" s="44">
        <f t="shared" si="122"/>
        <v>0</v>
      </c>
      <c r="IG50" s="45" cm="1">
        <f t="array" ref="IG50">SUMPRODUCT(--(MOD(COLUMN($GG50:$IB50),4)=MOD(COLUMN($GI50),4)),$GG50:$IB50)</f>
        <v>0</v>
      </c>
      <c r="IH50" s="46">
        <f t="shared" si="123"/>
        <v>0</v>
      </c>
      <c r="II50" s="36">
        <f>$KN50*45</f>
        <v>45</v>
      </c>
      <c r="IJ50" s="37"/>
      <c r="IK50" s="38"/>
      <c r="IL50" s="37"/>
      <c r="IM50" s="36">
        <f>$KN50*45</f>
        <v>45</v>
      </c>
      <c r="IN50" s="37"/>
      <c r="IO50" s="38"/>
      <c r="IP50" s="37"/>
      <c r="IQ50" s="36">
        <f>$KN50*50</f>
        <v>50</v>
      </c>
      <c r="IR50" s="37"/>
      <c r="IS50" s="38"/>
      <c r="IT50" s="37"/>
      <c r="IU50" s="36">
        <f>$KN50*55</f>
        <v>55</v>
      </c>
      <c r="IV50" s="37"/>
      <c r="IW50" s="38"/>
      <c r="IX50" s="37"/>
      <c r="IY50" s="36">
        <f>$KN50*55</f>
        <v>55</v>
      </c>
      <c r="IZ50" s="37"/>
      <c r="JA50" s="38"/>
      <c r="JB50" s="37"/>
      <c r="JC50" s="36">
        <f>$KN50*55</f>
        <v>55</v>
      </c>
      <c r="JD50" s="37"/>
      <c r="JE50" s="38"/>
      <c r="JF50" s="37"/>
      <c r="JG50" s="36">
        <f>$KN50*60</f>
        <v>60</v>
      </c>
      <c r="JH50" s="37"/>
      <c r="JI50" s="38"/>
      <c r="JJ50" s="37"/>
      <c r="JK50" s="36">
        <f>$KN50*60</f>
        <v>60</v>
      </c>
      <c r="JL50" s="37"/>
      <c r="JM50" s="38"/>
      <c r="JN50" s="37"/>
      <c r="JO50" s="36">
        <f>$KN50*60</f>
        <v>60</v>
      </c>
      <c r="JP50" s="37"/>
      <c r="JQ50" s="38"/>
      <c r="JR50" s="37"/>
      <c r="JS50" s="36">
        <f>$KN50*60</f>
        <v>60</v>
      </c>
      <c r="JT50" s="37"/>
      <c r="JU50" s="38"/>
      <c r="JV50" s="37"/>
      <c r="JW50" s="36">
        <f>$KN50*60</f>
        <v>60</v>
      </c>
      <c r="JX50" s="37"/>
      <c r="JY50" s="38"/>
      <c r="JZ50" s="37"/>
      <c r="KA50" s="36">
        <f>$KN50*60</f>
        <v>60</v>
      </c>
      <c r="KB50" s="37"/>
      <c r="KC50" s="38"/>
      <c r="KD50" s="37"/>
      <c r="KE50" s="41" cm="1">
        <f t="array" ref="KE50">SUMPRODUCT(--(MOD(COLUMN($II50:$KD50),4)=MOD(COLUMN($II50),4)),$II50:$KD50)</f>
        <v>665</v>
      </c>
      <c r="KF50" s="42">
        <f t="shared" si="124"/>
        <v>364142.91666666669</v>
      </c>
      <c r="KG50" s="43" cm="1">
        <f t="array" ref="KG50">SUMPRODUCT(--(MOD(COLUMN($II50:$KD50),4)=MOD(COLUMN($IJ50),4)),$II50:$KD50)</f>
        <v>0</v>
      </c>
      <c r="KH50" s="44">
        <f t="shared" si="125"/>
        <v>0</v>
      </c>
      <c r="KI50" s="45" cm="1">
        <f t="array" ref="KI50">SUMPRODUCT(--(MOD(COLUMN($II50:$KD50),4)=MOD(COLUMN($IK50),4)),$II50:$KD50)</f>
        <v>0</v>
      </c>
      <c r="KJ50" s="50">
        <f t="shared" si="126"/>
        <v>0</v>
      </c>
      <c r="KK50" s="80"/>
      <c r="KL50" s="80"/>
      <c r="KM50" s="80"/>
      <c r="KN50" s="51">
        <v>1</v>
      </c>
      <c r="KO50" s="285" t="s">
        <v>63</v>
      </c>
    </row>
    <row r="51" spans="1:301" s="68" customFormat="1" ht="43.2" outlineLevel="1">
      <c r="A51" s="289"/>
      <c r="B51" s="278"/>
      <c r="C51" s="298"/>
      <c r="D51" s="282"/>
      <c r="E51" s="15">
        <v>15</v>
      </c>
      <c r="F51" s="15">
        <v>1</v>
      </c>
      <c r="G51" s="33">
        <v>4494430600</v>
      </c>
      <c r="H51" s="34" t="s">
        <v>65</v>
      </c>
      <c r="I51" s="35">
        <f>164.2/1.2/0.98</f>
        <v>139.62585034013605</v>
      </c>
      <c r="J51" s="35">
        <f>164.2/1.2</f>
        <v>136.83333333333334</v>
      </c>
      <c r="K51" s="55"/>
      <c r="L51" s="55"/>
      <c r="M51" s="36">
        <v>0</v>
      </c>
      <c r="N51" s="37">
        <v>0</v>
      </c>
      <c r="O51" s="38">
        <v>0</v>
      </c>
      <c r="P51" s="37"/>
      <c r="Q51" s="36">
        <v>0</v>
      </c>
      <c r="R51" s="37">
        <v>0</v>
      </c>
      <c r="S51" s="38">
        <v>0</v>
      </c>
      <c r="T51" s="37"/>
      <c r="U51" s="36">
        <v>0</v>
      </c>
      <c r="V51" s="37">
        <v>0</v>
      </c>
      <c r="W51" s="38">
        <v>0</v>
      </c>
      <c r="X51" s="37"/>
      <c r="Y51" s="36">
        <v>5</v>
      </c>
      <c r="Z51" s="39">
        <v>0</v>
      </c>
      <c r="AA51" s="38">
        <v>0</v>
      </c>
      <c r="AB51" s="247"/>
      <c r="AC51" s="36">
        <v>20</v>
      </c>
      <c r="AD51" s="37">
        <v>0</v>
      </c>
      <c r="AE51" s="38">
        <v>0</v>
      </c>
      <c r="AF51" s="247"/>
      <c r="AG51" s="36">
        <v>20</v>
      </c>
      <c r="AH51" s="37">
        <v>0</v>
      </c>
      <c r="AI51" s="38">
        <v>0</v>
      </c>
      <c r="AJ51" s="247"/>
      <c r="AK51" s="36">
        <v>20</v>
      </c>
      <c r="AL51" s="37">
        <v>0</v>
      </c>
      <c r="AM51" s="38"/>
      <c r="AN51" s="247"/>
      <c r="AO51" s="36">
        <v>20</v>
      </c>
      <c r="AP51" s="37">
        <v>0</v>
      </c>
      <c r="AQ51" s="38">
        <v>0</v>
      </c>
      <c r="AR51" s="247"/>
      <c r="AS51" s="36">
        <v>20</v>
      </c>
      <c r="AT51" s="37">
        <v>0</v>
      </c>
      <c r="AU51" s="38">
        <v>0</v>
      </c>
      <c r="AV51" s="247"/>
      <c r="AW51" s="36">
        <v>20</v>
      </c>
      <c r="AX51" s="37">
        <v>0</v>
      </c>
      <c r="AY51" s="38">
        <v>0</v>
      </c>
      <c r="AZ51" s="247"/>
      <c r="BA51" s="36">
        <v>20</v>
      </c>
      <c r="BB51" s="37">
        <v>0</v>
      </c>
      <c r="BC51" s="92">
        <v>0</v>
      </c>
      <c r="BD51" s="37"/>
      <c r="BE51" s="36">
        <v>20</v>
      </c>
      <c r="BF51" s="37">
        <f>$KN51*0</f>
        <v>0</v>
      </c>
      <c r="BG51" s="54">
        <v>0</v>
      </c>
      <c r="BH51" s="37"/>
      <c r="BI51" s="41">
        <f>SUMPRODUCT(--(MOD(COLUMN($M51:$BH51),4)=MOD(COLUMN($M51),4)),$M51:$BH51)</f>
        <v>165</v>
      </c>
      <c r="BJ51" s="42">
        <f>BI51*$I51</f>
        <v>23038.265306122448</v>
      </c>
      <c r="BK51" s="43">
        <f>SUMPRODUCT(--(MOD(COLUMN($M51:$BH51),4)=MOD(COLUMN($M51)+1,4)),$M51:$BH51)</f>
        <v>0</v>
      </c>
      <c r="BL51" s="44">
        <f>BK51*$I51</f>
        <v>0</v>
      </c>
      <c r="BM51" s="45">
        <f>SUMPRODUCT(--(MOD(COLUMN($M51:$BH51),4)=MOD(COLUMN($M51)+2,4)),$M51:$BH51)</f>
        <v>0</v>
      </c>
      <c r="BN51" s="46">
        <f>BM51*$I51</f>
        <v>0</v>
      </c>
      <c r="BO51" s="36">
        <f>$KN51*5</f>
        <v>5</v>
      </c>
      <c r="BP51" s="47">
        <f>$KN51*0</f>
        <v>0</v>
      </c>
      <c r="BQ51" s="37">
        <f>$KN51*5</f>
        <v>5</v>
      </c>
      <c r="BR51" s="38">
        <v>2</v>
      </c>
      <c r="BS51" s="37"/>
      <c r="BT51" s="36">
        <f>$KN51*5</f>
        <v>5</v>
      </c>
      <c r="BU51" s="47">
        <f>$KN51*1</f>
        <v>1</v>
      </c>
      <c r="BV51" s="37">
        <f>$KN51*10</f>
        <v>10</v>
      </c>
      <c r="BW51" s="38">
        <v>7</v>
      </c>
      <c r="BX51" s="37"/>
      <c r="BY51" s="36">
        <f>$KN51*5</f>
        <v>5</v>
      </c>
      <c r="BZ51" s="47">
        <f t="shared" si="127"/>
        <v>0</v>
      </c>
      <c r="CA51" s="37">
        <f t="shared" si="127"/>
        <v>0</v>
      </c>
      <c r="CB51" s="38">
        <v>0</v>
      </c>
      <c r="CC51" s="37"/>
      <c r="CD51" s="36">
        <f>$KN51*5</f>
        <v>5</v>
      </c>
      <c r="CE51" s="47">
        <f t="shared" si="128"/>
        <v>0</v>
      </c>
      <c r="CF51" s="37">
        <f t="shared" si="128"/>
        <v>0</v>
      </c>
      <c r="CG51" s="38">
        <v>0</v>
      </c>
      <c r="CH51" s="37"/>
      <c r="CI51" s="36">
        <f t="shared" si="129"/>
        <v>5</v>
      </c>
      <c r="CJ51" s="47">
        <f t="shared" si="129"/>
        <v>5</v>
      </c>
      <c r="CK51" s="37">
        <f>$KN51*0</f>
        <v>0</v>
      </c>
      <c r="CL51" s="38">
        <v>0</v>
      </c>
      <c r="CM51" s="37"/>
      <c r="CN51" s="36">
        <f t="shared" si="130"/>
        <v>5</v>
      </c>
      <c r="CO51" s="47">
        <f t="shared" si="130"/>
        <v>5</v>
      </c>
      <c r="CP51" s="37">
        <f>$KN51*0</f>
        <v>0</v>
      </c>
      <c r="CQ51" s="38">
        <v>0</v>
      </c>
      <c r="CR51" s="37"/>
      <c r="CS51" s="36">
        <f t="shared" si="131"/>
        <v>20</v>
      </c>
      <c r="CT51" s="47">
        <f t="shared" si="131"/>
        <v>20</v>
      </c>
      <c r="CU51" s="39">
        <f>$KN51*0</f>
        <v>0</v>
      </c>
      <c r="CV51" s="38">
        <v>0</v>
      </c>
      <c r="CW51" s="37"/>
      <c r="CX51" s="36">
        <f t="shared" si="132"/>
        <v>20</v>
      </c>
      <c r="CY51" s="47">
        <f t="shared" si="132"/>
        <v>20</v>
      </c>
      <c r="CZ51" s="39">
        <f>$KN51*0</f>
        <v>0</v>
      </c>
      <c r="DA51" s="38">
        <v>0</v>
      </c>
      <c r="DB51" s="37"/>
      <c r="DC51" s="36">
        <f t="shared" si="133"/>
        <v>20</v>
      </c>
      <c r="DD51" s="47">
        <f t="shared" si="133"/>
        <v>20</v>
      </c>
      <c r="DE51" s="37">
        <f>$KN51*0</f>
        <v>0</v>
      </c>
      <c r="DF51" s="38">
        <v>0</v>
      </c>
      <c r="DG51" s="37"/>
      <c r="DH51" s="36">
        <f t="shared" si="134"/>
        <v>20</v>
      </c>
      <c r="DI51" s="47">
        <f t="shared" si="134"/>
        <v>20</v>
      </c>
      <c r="DJ51" s="37">
        <f>$KN51*0</f>
        <v>0</v>
      </c>
      <c r="DK51" s="38">
        <v>0</v>
      </c>
      <c r="DL51" s="37"/>
      <c r="DM51" s="36">
        <f t="shared" si="135"/>
        <v>20</v>
      </c>
      <c r="DN51" s="47">
        <f t="shared" si="135"/>
        <v>20</v>
      </c>
      <c r="DO51" s="37">
        <f>$KN51*0</f>
        <v>0</v>
      </c>
      <c r="DP51" s="38">
        <v>0</v>
      </c>
      <c r="DQ51" s="227"/>
      <c r="DR51" s="36">
        <f t="shared" si="136"/>
        <v>20</v>
      </c>
      <c r="DS51" s="47">
        <f t="shared" si="136"/>
        <v>20</v>
      </c>
      <c r="DT51" s="37">
        <f>$KN51*0</f>
        <v>0</v>
      </c>
      <c r="DU51" s="38">
        <v>0</v>
      </c>
      <c r="DV51" s="37"/>
      <c r="DW51" s="41" cm="1">
        <f t="array" ref="DW51">SUMPRODUCT(--(MOD(COLUMN($BO51:$DV51),5)=MOD(COLUMN($BO51),5)),$BO51:$DV51)</f>
        <v>150</v>
      </c>
      <c r="DX51" s="42">
        <f t="shared" si="137"/>
        <v>20525</v>
      </c>
      <c r="DY51" s="48" cm="1">
        <f t="array" ref="DY51">SUMPRODUCT(--(MOD(COLUMN($BO51:$DV51),5)=MOD(COLUMN($BP51),5)),$BO51:$DV51)</f>
        <v>131</v>
      </c>
      <c r="DZ51" s="49">
        <f t="shared" si="138"/>
        <v>17925.166666666668</v>
      </c>
      <c r="EA51" s="43" cm="1">
        <f t="array" ref="EA51">SUMPRODUCT(--(MOD(COLUMN($BO51:$DV51),5)=MOD(COLUMN($BQ51),5)),$BO51:$DV51)</f>
        <v>15</v>
      </c>
      <c r="EB51" s="44">
        <f t="shared" si="139"/>
        <v>2052.5</v>
      </c>
      <c r="EC51" s="45" cm="1">
        <f t="array" ref="EC51">SUMPRODUCT(--(MOD(COLUMN($BO51:$DV51),5)=MOD(COLUMN($BR51),5)),$BO51:$DV51)</f>
        <v>9</v>
      </c>
      <c r="ED51" s="46">
        <f t="shared" si="140"/>
        <v>1231.5</v>
      </c>
      <c r="EE51" s="36">
        <f>$KN51*0</f>
        <v>0</v>
      </c>
      <c r="EF51" s="37">
        <v>3</v>
      </c>
      <c r="EG51" s="38">
        <v>0</v>
      </c>
      <c r="EH51" s="37"/>
      <c r="EI51" s="36">
        <v>5</v>
      </c>
      <c r="EJ51" s="37">
        <v>3</v>
      </c>
      <c r="EK51" s="38">
        <v>3</v>
      </c>
      <c r="EL51" s="37"/>
      <c r="EM51" s="36">
        <v>5</v>
      </c>
      <c r="EN51" s="37">
        <v>0</v>
      </c>
      <c r="EO51" s="38">
        <v>0</v>
      </c>
      <c r="EP51" s="37"/>
      <c r="EQ51" s="36">
        <f>$KN51*10</f>
        <v>10</v>
      </c>
      <c r="ER51" s="37">
        <v>0</v>
      </c>
      <c r="ES51" s="38">
        <v>1</v>
      </c>
      <c r="ET51" s="246"/>
      <c r="EU51" s="36">
        <f>$KN51*15</f>
        <v>15</v>
      </c>
      <c r="EV51" s="155">
        <v>2</v>
      </c>
      <c r="EW51" s="38"/>
      <c r="EX51" s="37"/>
      <c r="EY51" s="36">
        <f>$KN51*20</f>
        <v>20</v>
      </c>
      <c r="EZ51" s="155">
        <v>32</v>
      </c>
      <c r="FA51" s="38"/>
      <c r="FB51" s="37"/>
      <c r="FC51" s="36">
        <f>$KN51*25</f>
        <v>25</v>
      </c>
      <c r="FD51" s="37">
        <v>33</v>
      </c>
      <c r="FE51" s="38"/>
      <c r="FF51" s="37"/>
      <c r="FG51" s="36">
        <f>$KN51*30</f>
        <v>30</v>
      </c>
      <c r="FH51" s="37">
        <v>10</v>
      </c>
      <c r="FI51" s="38"/>
      <c r="FJ51" s="37"/>
      <c r="FK51" s="36">
        <f>$KN51*35</f>
        <v>35</v>
      </c>
      <c r="FL51" s="37">
        <v>10</v>
      </c>
      <c r="FM51" s="38"/>
      <c r="FN51" s="37"/>
      <c r="FO51" s="36">
        <f>$KN51*40</f>
        <v>40</v>
      </c>
      <c r="FP51" s="37">
        <v>15</v>
      </c>
      <c r="FQ51" s="38"/>
      <c r="FR51" s="37"/>
      <c r="FS51" s="36">
        <f>$KN51*45</f>
        <v>45</v>
      </c>
      <c r="FT51" s="37">
        <v>15</v>
      </c>
      <c r="FU51" s="38"/>
      <c r="FV51" s="37"/>
      <c r="FW51" s="36">
        <f>$KN51*50</f>
        <v>50</v>
      </c>
      <c r="FX51" s="37">
        <v>15</v>
      </c>
      <c r="FY51" s="38"/>
      <c r="FZ51" s="37"/>
      <c r="GA51" s="41">
        <f>SUMPRODUCT(--(MOD(COLUMN($EE51:$FZ51),4)=MOD(COLUMN($EE51),4)),$EE51:$FZ51)</f>
        <v>280</v>
      </c>
      <c r="GB51" s="42">
        <f t="shared" si="118"/>
        <v>38313.333333333336</v>
      </c>
      <c r="GC51" s="43">
        <f>SUMPRODUCT(--(MOD(COLUMN($EE51:$FZ51),4)=MOD(COLUMN($EF51),4)),$EE51:$FZ51)</f>
        <v>138</v>
      </c>
      <c r="GD51" s="44">
        <f t="shared" si="119"/>
        <v>18883</v>
      </c>
      <c r="GE51" s="45">
        <f>SUMPRODUCT(--(MOD(COLUMN($EE51:$FZ51),4)=MOD(COLUMN($EG51),4)),$EE51:$FZ51)</f>
        <v>4</v>
      </c>
      <c r="GF51" s="46">
        <f t="shared" si="120"/>
        <v>547.33333333333337</v>
      </c>
      <c r="GG51" s="36">
        <f>$KN51*40</f>
        <v>40</v>
      </c>
      <c r="GH51" s="37"/>
      <c r="GI51" s="38"/>
      <c r="GJ51" s="37"/>
      <c r="GK51" s="36">
        <f>$KN51*40</f>
        <v>40</v>
      </c>
      <c r="GL51" s="37"/>
      <c r="GM51" s="38"/>
      <c r="GN51" s="37"/>
      <c r="GO51" s="36">
        <f>$KN51*45</f>
        <v>45</v>
      </c>
      <c r="GP51" s="37"/>
      <c r="GQ51" s="38"/>
      <c r="GR51" s="37"/>
      <c r="GS51" s="36">
        <f>$KN51*50</f>
        <v>50</v>
      </c>
      <c r="GT51" s="37"/>
      <c r="GU51" s="38"/>
      <c r="GV51" s="37"/>
      <c r="GW51" s="36">
        <f>$KN51*50</f>
        <v>50</v>
      </c>
      <c r="GX51" s="37"/>
      <c r="GY51" s="38"/>
      <c r="GZ51" s="37"/>
      <c r="HA51" s="36">
        <f>$KN51*50</f>
        <v>50</v>
      </c>
      <c r="HB51" s="37"/>
      <c r="HC51" s="38"/>
      <c r="HD51" s="37"/>
      <c r="HE51" s="36">
        <f>$KN51*50</f>
        <v>50</v>
      </c>
      <c r="HF51" s="37"/>
      <c r="HG51" s="38"/>
      <c r="HH51" s="37"/>
      <c r="HI51" s="36">
        <f>$KN51*50</f>
        <v>50</v>
      </c>
      <c r="HJ51" s="37"/>
      <c r="HK51" s="38"/>
      <c r="HL51" s="37"/>
      <c r="HM51" s="36">
        <f>$KN51*50</f>
        <v>50</v>
      </c>
      <c r="HN51" s="37"/>
      <c r="HO51" s="38"/>
      <c r="HP51" s="37"/>
      <c r="HQ51" s="36">
        <f>$KN51*50</f>
        <v>50</v>
      </c>
      <c r="HR51" s="37"/>
      <c r="HS51" s="38"/>
      <c r="HT51" s="37"/>
      <c r="HU51" s="36">
        <f>$KN51*50</f>
        <v>50</v>
      </c>
      <c r="HV51" s="37"/>
      <c r="HW51" s="38"/>
      <c r="HX51" s="37"/>
      <c r="HY51" s="36">
        <f>$KN51*50</f>
        <v>50</v>
      </c>
      <c r="HZ51" s="37"/>
      <c r="IA51" s="38"/>
      <c r="IB51" s="37"/>
      <c r="IC51" s="41" cm="1">
        <f t="array" ref="IC51">SUMPRODUCT(--(MOD(COLUMN($GG51:$IB51),4)=MOD(COLUMN($GG51),4)),$GG51:$IB51)</f>
        <v>575</v>
      </c>
      <c r="ID51" s="42">
        <f t="shared" si="121"/>
        <v>78679.166666666672</v>
      </c>
      <c r="IE51" s="43" cm="1">
        <f t="array" ref="IE51">SUMPRODUCT(--(MOD(COLUMN($GG51:$IB51),4)=MOD(COLUMN($GH51),4)),$GG51:$IB51)</f>
        <v>0</v>
      </c>
      <c r="IF51" s="44">
        <f t="shared" si="122"/>
        <v>0</v>
      </c>
      <c r="IG51" s="45" cm="1">
        <f t="array" ref="IG51">SUMPRODUCT(--(MOD(COLUMN($GG51:$IB51),4)=MOD(COLUMN($GI51),4)),$GG51:$IB51)</f>
        <v>0</v>
      </c>
      <c r="IH51" s="46">
        <f t="shared" si="123"/>
        <v>0</v>
      </c>
      <c r="II51" s="36">
        <f>$KN51*45</f>
        <v>45</v>
      </c>
      <c r="IJ51" s="37"/>
      <c r="IK51" s="38"/>
      <c r="IL51" s="37"/>
      <c r="IM51" s="36">
        <f>$KN51*45</f>
        <v>45</v>
      </c>
      <c r="IN51" s="37"/>
      <c r="IO51" s="38"/>
      <c r="IP51" s="37"/>
      <c r="IQ51" s="36">
        <f>$KN51*50</f>
        <v>50</v>
      </c>
      <c r="IR51" s="37"/>
      <c r="IS51" s="38"/>
      <c r="IT51" s="37"/>
      <c r="IU51" s="36">
        <f>$KN51*55</f>
        <v>55</v>
      </c>
      <c r="IV51" s="37"/>
      <c r="IW51" s="38"/>
      <c r="IX51" s="37"/>
      <c r="IY51" s="36">
        <f>$KN51*55</f>
        <v>55</v>
      </c>
      <c r="IZ51" s="37"/>
      <c r="JA51" s="38"/>
      <c r="JB51" s="37"/>
      <c r="JC51" s="36">
        <f>$KN51*55</f>
        <v>55</v>
      </c>
      <c r="JD51" s="37"/>
      <c r="JE51" s="38"/>
      <c r="JF51" s="37"/>
      <c r="JG51" s="36">
        <f>$KN51*60</f>
        <v>60</v>
      </c>
      <c r="JH51" s="37"/>
      <c r="JI51" s="38"/>
      <c r="JJ51" s="37"/>
      <c r="JK51" s="36">
        <f>$KN51*60</f>
        <v>60</v>
      </c>
      <c r="JL51" s="37"/>
      <c r="JM51" s="38"/>
      <c r="JN51" s="37"/>
      <c r="JO51" s="36">
        <f>$KN51*60</f>
        <v>60</v>
      </c>
      <c r="JP51" s="37"/>
      <c r="JQ51" s="38"/>
      <c r="JR51" s="37"/>
      <c r="JS51" s="36">
        <f>$KN51*60</f>
        <v>60</v>
      </c>
      <c r="JT51" s="37"/>
      <c r="JU51" s="38"/>
      <c r="JV51" s="37"/>
      <c r="JW51" s="36">
        <f>$KN51*60</f>
        <v>60</v>
      </c>
      <c r="JX51" s="37"/>
      <c r="JY51" s="38"/>
      <c r="JZ51" s="37"/>
      <c r="KA51" s="36">
        <f>$KN51*60</f>
        <v>60</v>
      </c>
      <c r="KB51" s="37"/>
      <c r="KC51" s="38"/>
      <c r="KD51" s="37"/>
      <c r="KE51" s="41" cm="1">
        <f t="array" ref="KE51">SUMPRODUCT(--(MOD(COLUMN($II51:$KD51),4)=MOD(COLUMN($II51),4)),$II51:$KD51)</f>
        <v>665</v>
      </c>
      <c r="KF51" s="42">
        <f t="shared" si="124"/>
        <v>90994.166666666672</v>
      </c>
      <c r="KG51" s="43" cm="1">
        <f t="array" ref="KG51">SUMPRODUCT(--(MOD(COLUMN($II51:$KD51),4)=MOD(COLUMN($IJ51),4)),$II51:$KD51)</f>
        <v>0</v>
      </c>
      <c r="KH51" s="44">
        <f t="shared" si="125"/>
        <v>0</v>
      </c>
      <c r="KI51" s="45" cm="1">
        <f t="array" ref="KI51">SUMPRODUCT(--(MOD(COLUMN($II51:$KD51),4)=MOD(COLUMN($IK51),4)),$II51:$KD51)</f>
        <v>0</v>
      </c>
      <c r="KJ51" s="50">
        <f t="shared" si="126"/>
        <v>0</v>
      </c>
      <c r="KK51" s="80"/>
      <c r="KL51" s="80"/>
      <c r="KM51" s="80"/>
      <c r="KN51" s="51">
        <v>1</v>
      </c>
      <c r="KO51" s="285"/>
    </row>
    <row r="52" spans="1:301" s="68" customFormat="1" ht="28.8" outlineLevel="1">
      <c r="A52" s="289"/>
      <c r="B52" s="278"/>
      <c r="C52" s="298"/>
      <c r="D52" s="282"/>
      <c r="E52" s="15">
        <v>16</v>
      </c>
      <c r="F52" s="60">
        <v>1</v>
      </c>
      <c r="G52" s="62">
        <v>4802070100</v>
      </c>
      <c r="H52" s="63" t="s">
        <v>107</v>
      </c>
      <c r="I52" s="229">
        <v>3264</v>
      </c>
      <c r="J52" s="229">
        <v>3264</v>
      </c>
      <c r="K52" s="55"/>
      <c r="L52" s="55"/>
      <c r="M52" s="36"/>
      <c r="N52" s="37">
        <v>1</v>
      </c>
      <c r="O52" s="38">
        <v>0</v>
      </c>
      <c r="P52" s="37"/>
      <c r="Q52" s="36"/>
      <c r="R52" s="37">
        <v>1</v>
      </c>
      <c r="S52" s="38">
        <v>1</v>
      </c>
      <c r="T52" s="37"/>
      <c r="U52" s="36"/>
      <c r="V52" s="37"/>
      <c r="W52" s="38"/>
      <c r="X52" s="37"/>
      <c r="Y52" s="36"/>
      <c r="Z52" s="39"/>
      <c r="AA52" s="38"/>
      <c r="AB52" s="59"/>
      <c r="AC52" s="36"/>
      <c r="AD52" s="37"/>
      <c r="AE52" s="38"/>
      <c r="AF52" s="59"/>
      <c r="AG52" s="36"/>
      <c r="AH52" s="37"/>
      <c r="AI52" s="38"/>
      <c r="AJ52" s="59"/>
      <c r="AK52" s="36"/>
      <c r="AL52" s="37"/>
      <c r="AM52" s="38"/>
      <c r="AN52" s="59"/>
      <c r="AO52" s="36"/>
      <c r="AP52" s="37"/>
      <c r="AQ52" s="38"/>
      <c r="AR52" s="59"/>
      <c r="AS52" s="36"/>
      <c r="AT52" s="37"/>
      <c r="AU52" s="38"/>
      <c r="AV52" s="59"/>
      <c r="AW52" s="36"/>
      <c r="AX52" s="37"/>
      <c r="AY52" s="38"/>
      <c r="AZ52" s="59"/>
      <c r="BA52" s="36"/>
      <c r="BB52" s="37"/>
      <c r="BC52" s="92"/>
      <c r="BD52" s="37"/>
      <c r="BE52" s="36"/>
      <c r="BF52" s="37"/>
      <c r="BG52" s="54"/>
      <c r="BH52" s="37"/>
      <c r="BI52" s="41"/>
      <c r="BJ52" s="42"/>
      <c r="BK52" s="43"/>
      <c r="BL52" s="44"/>
      <c r="BM52" s="45"/>
      <c r="BN52" s="46"/>
      <c r="BO52" s="36"/>
      <c r="BP52" s="47"/>
      <c r="BQ52" s="37"/>
      <c r="BR52" s="38"/>
      <c r="BS52" s="37"/>
      <c r="BT52" s="36"/>
      <c r="BU52" s="47"/>
      <c r="BV52" s="37"/>
      <c r="BW52" s="38"/>
      <c r="BX52" s="40"/>
      <c r="BY52" s="36"/>
      <c r="BZ52" s="47"/>
      <c r="CA52" s="37"/>
      <c r="CB52" s="38"/>
      <c r="CC52" s="37"/>
      <c r="CD52" s="36"/>
      <c r="CE52" s="47"/>
      <c r="CF52" s="37"/>
      <c r="CG52" s="38"/>
      <c r="CH52" s="37"/>
      <c r="CI52" s="36"/>
      <c r="CJ52" s="47"/>
      <c r="CK52" s="37"/>
      <c r="CL52" s="38"/>
      <c r="CM52" s="37"/>
      <c r="CN52" s="36"/>
      <c r="CO52" s="47"/>
      <c r="CP52" s="37"/>
      <c r="CQ52" s="38"/>
      <c r="CR52" s="37"/>
      <c r="CS52" s="36"/>
      <c r="CT52" s="47"/>
      <c r="CU52" s="39"/>
      <c r="CV52" s="38"/>
      <c r="CW52" s="37"/>
      <c r="CX52" s="36"/>
      <c r="CY52" s="47"/>
      <c r="CZ52" s="39"/>
      <c r="DA52" s="38"/>
      <c r="DB52" s="37"/>
      <c r="DC52" s="36"/>
      <c r="DD52" s="47"/>
      <c r="DE52" s="37"/>
      <c r="DF52" s="38"/>
      <c r="DG52" s="37"/>
      <c r="DH52" s="36"/>
      <c r="DI52" s="47"/>
      <c r="DJ52" s="37"/>
      <c r="DK52" s="38"/>
      <c r="DL52" s="37"/>
      <c r="DM52" s="36"/>
      <c r="DN52" s="47"/>
      <c r="DO52" s="37"/>
      <c r="DP52" s="38"/>
      <c r="DQ52" s="227"/>
      <c r="DR52" s="36"/>
      <c r="DS52" s="47"/>
      <c r="DT52" s="37"/>
      <c r="DU52" s="38">
        <v>0</v>
      </c>
      <c r="DV52" s="37"/>
      <c r="DW52" s="41" cm="1">
        <f t="array" ref="DW52">SUMPRODUCT(--(MOD(COLUMN($BO52:$DV52),5)=MOD(COLUMN($BO52),5)),$BO52:$DV52)</f>
        <v>0</v>
      </c>
      <c r="DX52" s="42">
        <f t="shared" si="137"/>
        <v>0</v>
      </c>
      <c r="DY52" s="48" cm="1">
        <f t="array" ref="DY52">SUMPRODUCT(--(MOD(COLUMN($BO52:$DV52),5)=MOD(COLUMN($BP52),5)),$BO52:$DV52)</f>
        <v>0</v>
      </c>
      <c r="DZ52" s="49">
        <f t="shared" si="138"/>
        <v>0</v>
      </c>
      <c r="EA52" s="43" cm="1">
        <f t="array" ref="EA52">SUMPRODUCT(--(MOD(COLUMN($BO52:$DV52),5)=MOD(COLUMN($BQ52),5)),$BO52:$DV52)</f>
        <v>0</v>
      </c>
      <c r="EB52" s="44">
        <f t="shared" si="139"/>
        <v>0</v>
      </c>
      <c r="EC52" s="45" cm="1">
        <f t="array" ref="EC52">SUMPRODUCT(--(MOD(COLUMN($BO52:$DV52),5)=MOD(COLUMN($BR52),5)),$BO52:$DV52)</f>
        <v>0</v>
      </c>
      <c r="ED52" s="46">
        <f t="shared" si="140"/>
        <v>0</v>
      </c>
      <c r="EE52" s="36"/>
      <c r="EF52" s="37">
        <v>1</v>
      </c>
      <c r="EG52" s="38">
        <v>0</v>
      </c>
      <c r="EH52" s="37" t="s">
        <v>108</v>
      </c>
      <c r="EI52" s="36"/>
      <c r="EJ52" s="37">
        <v>1</v>
      </c>
      <c r="EK52" s="38">
        <v>1</v>
      </c>
      <c r="EL52" s="37" t="s">
        <v>251</v>
      </c>
      <c r="EM52" s="36"/>
      <c r="EN52" s="37"/>
      <c r="EO52" s="38">
        <v>0</v>
      </c>
      <c r="EP52" s="37"/>
      <c r="EQ52" s="36"/>
      <c r="ER52" s="37">
        <v>0</v>
      </c>
      <c r="ES52" s="38"/>
      <c r="ET52" s="246"/>
      <c r="EU52" s="36"/>
      <c r="EV52" s="37"/>
      <c r="EW52" s="38"/>
      <c r="EX52" s="37"/>
      <c r="EY52" s="36"/>
      <c r="EZ52" s="37"/>
      <c r="FA52" s="38"/>
      <c r="FB52" s="37"/>
      <c r="FC52" s="36"/>
      <c r="FD52" s="37"/>
      <c r="FE52" s="38"/>
      <c r="FF52" s="37"/>
      <c r="FG52" s="36"/>
      <c r="FH52" s="37"/>
      <c r="FI52" s="38"/>
      <c r="FJ52" s="37"/>
      <c r="FK52" s="36"/>
      <c r="FL52" s="37"/>
      <c r="FM52" s="38"/>
      <c r="FN52" s="37"/>
      <c r="FO52" s="36"/>
      <c r="FP52" s="37"/>
      <c r="FQ52" s="38"/>
      <c r="FR52" s="37"/>
      <c r="FS52" s="36"/>
      <c r="FT52" s="37"/>
      <c r="FU52" s="38"/>
      <c r="FV52" s="37"/>
      <c r="FW52" s="36"/>
      <c r="FX52" s="37"/>
      <c r="FY52" s="38"/>
      <c r="FZ52" s="37"/>
      <c r="GA52" s="41" cm="1">
        <f t="array" ref="GA52">SUMPRODUCT(--(MOD(COLUMN($EE52:$FZ52),4)=MOD(COLUMN($EE52),4)),$EE52:$FZ52)</f>
        <v>0</v>
      </c>
      <c r="GB52" s="42">
        <f t="shared" si="118"/>
        <v>0</v>
      </c>
      <c r="GC52" s="43" cm="1">
        <f t="array" ref="GC52">SUMPRODUCT(--(MOD(COLUMN($EE52:$FZ52),4)=MOD(COLUMN($EF52),4)),$EE52:$FZ52)</f>
        <v>2</v>
      </c>
      <c r="GD52" s="44">
        <f t="shared" si="119"/>
        <v>6528</v>
      </c>
      <c r="GE52" s="45" cm="1">
        <f t="array" ref="GE52">SUMPRODUCT(--(MOD(COLUMN($EE52:$FZ52),4)=MOD(COLUMN($EG52),4)),$EE52:$FZ52)</f>
        <v>1</v>
      </c>
      <c r="GF52" s="46">
        <f t="shared" si="120"/>
        <v>3264</v>
      </c>
      <c r="GG52" s="36"/>
      <c r="GH52" s="37"/>
      <c r="GI52" s="38"/>
      <c r="GJ52" s="37"/>
      <c r="GK52" s="36"/>
      <c r="GL52" s="37"/>
      <c r="GM52" s="38"/>
      <c r="GN52" s="37"/>
      <c r="GO52" s="36"/>
      <c r="GP52" s="37"/>
      <c r="GQ52" s="38"/>
      <c r="GR52" s="37"/>
      <c r="GS52" s="36"/>
      <c r="GT52" s="37"/>
      <c r="GU52" s="38"/>
      <c r="GV52" s="37"/>
      <c r="GW52" s="36"/>
      <c r="GX52" s="37"/>
      <c r="GY52" s="38"/>
      <c r="GZ52" s="37"/>
      <c r="HA52" s="36"/>
      <c r="HB52" s="37"/>
      <c r="HC52" s="38"/>
      <c r="HD52" s="37"/>
      <c r="HE52" s="36"/>
      <c r="HF52" s="37"/>
      <c r="HG52" s="38"/>
      <c r="HH52" s="37"/>
      <c r="HI52" s="36"/>
      <c r="HJ52" s="37"/>
      <c r="HK52" s="38"/>
      <c r="HL52" s="37"/>
      <c r="HM52" s="36"/>
      <c r="HN52" s="37"/>
      <c r="HO52" s="38"/>
      <c r="HP52" s="37"/>
      <c r="HQ52" s="36"/>
      <c r="HR52" s="37"/>
      <c r="HS52" s="38"/>
      <c r="HT52" s="37"/>
      <c r="HU52" s="36"/>
      <c r="HV52" s="37"/>
      <c r="HW52" s="38"/>
      <c r="HX52" s="37"/>
      <c r="HY52" s="36"/>
      <c r="HZ52" s="37"/>
      <c r="IA52" s="38"/>
      <c r="IB52" s="37"/>
      <c r="IC52" s="41" cm="1">
        <f t="array" ref="IC52">SUMPRODUCT(--(MOD(COLUMN($GG52:$IB52),4)=MOD(COLUMN($GG52),4)),$GG52:$IB52)</f>
        <v>0</v>
      </c>
      <c r="ID52" s="42">
        <f t="shared" si="121"/>
        <v>0</v>
      </c>
      <c r="IE52" s="43" cm="1">
        <f t="array" ref="IE52">SUMPRODUCT(--(MOD(COLUMN($GG52:$IB52),4)=MOD(COLUMN($GH52),4)),$GG52:$IB52)</f>
        <v>0</v>
      </c>
      <c r="IF52" s="44">
        <f t="shared" si="122"/>
        <v>0</v>
      </c>
      <c r="IG52" s="45" cm="1">
        <f t="array" ref="IG52">SUMPRODUCT(--(MOD(COLUMN($GG52:$IB52),4)=MOD(COLUMN($GI52),4)),$GG52:$IB52)</f>
        <v>0</v>
      </c>
      <c r="IH52" s="46">
        <f t="shared" si="123"/>
        <v>0</v>
      </c>
      <c r="II52" s="36"/>
      <c r="IJ52" s="37"/>
      <c r="IK52" s="38"/>
      <c r="IL52" s="37"/>
      <c r="IM52" s="36"/>
      <c r="IN52" s="37"/>
      <c r="IO52" s="38"/>
      <c r="IP52" s="37"/>
      <c r="IQ52" s="36"/>
      <c r="IR52" s="37"/>
      <c r="IS52" s="38"/>
      <c r="IT52" s="37"/>
      <c r="IU52" s="36"/>
      <c r="IV52" s="37"/>
      <c r="IW52" s="38"/>
      <c r="IX52" s="37"/>
      <c r="IY52" s="36"/>
      <c r="IZ52" s="37"/>
      <c r="JA52" s="38"/>
      <c r="JB52" s="37"/>
      <c r="JC52" s="36"/>
      <c r="JD52" s="37"/>
      <c r="JE52" s="38"/>
      <c r="JF52" s="37"/>
      <c r="JG52" s="36"/>
      <c r="JH52" s="37"/>
      <c r="JI52" s="38"/>
      <c r="JJ52" s="37"/>
      <c r="JK52" s="36"/>
      <c r="JL52" s="37"/>
      <c r="JM52" s="38"/>
      <c r="JN52" s="37"/>
      <c r="JO52" s="36"/>
      <c r="JP52" s="37"/>
      <c r="JQ52" s="38"/>
      <c r="JR52" s="37"/>
      <c r="JS52" s="36"/>
      <c r="JT52" s="37"/>
      <c r="JU52" s="38"/>
      <c r="JV52" s="37"/>
      <c r="JW52" s="36"/>
      <c r="JX52" s="37"/>
      <c r="JY52" s="38"/>
      <c r="JZ52" s="37"/>
      <c r="KA52" s="36"/>
      <c r="KB52" s="37"/>
      <c r="KC52" s="38"/>
      <c r="KD52" s="37"/>
      <c r="KE52" s="41" cm="1">
        <f t="array" ref="KE52">SUMPRODUCT(--(MOD(COLUMN($II52:$KD52),4)=MOD(COLUMN($II52),4)),$II52:$KD52)</f>
        <v>0</v>
      </c>
      <c r="KF52" s="42">
        <f t="shared" si="124"/>
        <v>0</v>
      </c>
      <c r="KG52" s="43" cm="1">
        <f t="array" ref="KG52">SUMPRODUCT(--(MOD(COLUMN($II52:$KD52),4)=MOD(COLUMN($IJ52),4)),$II52:$KD52)</f>
        <v>0</v>
      </c>
      <c r="KH52" s="44">
        <f t="shared" si="125"/>
        <v>0</v>
      </c>
      <c r="KI52" s="45" cm="1">
        <f t="array" ref="KI52">SUMPRODUCT(--(MOD(COLUMN($II52:$KD52),4)=MOD(COLUMN($IK52),4)),$II52:$KD52)</f>
        <v>0</v>
      </c>
      <c r="KJ52" s="50">
        <f t="shared" si="126"/>
        <v>0</v>
      </c>
      <c r="KK52" s="80"/>
      <c r="KL52" s="80"/>
      <c r="KM52" s="80"/>
      <c r="KN52" s="51"/>
      <c r="KO52" s="32"/>
    </row>
    <row r="53" spans="1:301" s="68" customFormat="1" ht="28.8" outlineLevel="1">
      <c r="A53" s="289"/>
      <c r="B53" s="278"/>
      <c r="C53" s="298"/>
      <c r="D53" s="282"/>
      <c r="E53" s="15">
        <v>17</v>
      </c>
      <c r="F53" s="60">
        <v>1</v>
      </c>
      <c r="G53" s="62">
        <v>4802070600</v>
      </c>
      <c r="H53" s="63" t="s">
        <v>107</v>
      </c>
      <c r="I53" s="229">
        <v>1056</v>
      </c>
      <c r="J53" s="229">
        <v>1056</v>
      </c>
      <c r="K53" s="55"/>
      <c r="L53" s="55"/>
      <c r="M53" s="36"/>
      <c r="N53" s="37"/>
      <c r="O53" s="38"/>
      <c r="P53" s="37"/>
      <c r="Q53" s="36"/>
      <c r="R53" s="37"/>
      <c r="S53" s="38"/>
      <c r="T53" s="37"/>
      <c r="U53" s="36"/>
      <c r="V53" s="37"/>
      <c r="W53" s="38"/>
      <c r="X53" s="37"/>
      <c r="Y53" s="36"/>
      <c r="Z53" s="39"/>
      <c r="AA53" s="38"/>
      <c r="AB53" s="59"/>
      <c r="AC53" s="36"/>
      <c r="AD53" s="37"/>
      <c r="AE53" s="38"/>
      <c r="AF53" s="59"/>
      <c r="AG53" s="36"/>
      <c r="AH53" s="37"/>
      <c r="AI53" s="38"/>
      <c r="AJ53" s="59"/>
      <c r="AK53" s="36"/>
      <c r="AL53" s="37"/>
      <c r="AM53" s="38"/>
      <c r="AN53" s="59"/>
      <c r="AO53" s="36"/>
      <c r="AP53" s="37"/>
      <c r="AQ53" s="38"/>
      <c r="AR53" s="59"/>
      <c r="AS53" s="36"/>
      <c r="AT53" s="37"/>
      <c r="AU53" s="38"/>
      <c r="AV53" s="59"/>
      <c r="AW53" s="36"/>
      <c r="AX53" s="37"/>
      <c r="AY53" s="38"/>
      <c r="AZ53" s="59"/>
      <c r="BA53" s="36"/>
      <c r="BB53" s="37"/>
      <c r="BC53" s="92"/>
      <c r="BD53" s="37"/>
      <c r="BE53" s="36"/>
      <c r="BF53" s="37"/>
      <c r="BG53" s="54"/>
      <c r="BH53" s="37"/>
      <c r="BI53" s="41"/>
      <c r="BJ53" s="42"/>
      <c r="BK53" s="43"/>
      <c r="BL53" s="44"/>
      <c r="BM53" s="45"/>
      <c r="BN53" s="46"/>
      <c r="BO53" s="36"/>
      <c r="BP53" s="47"/>
      <c r="BQ53" s="37"/>
      <c r="BR53" s="38"/>
      <c r="BS53" s="37"/>
      <c r="BT53" s="36"/>
      <c r="BU53" s="47"/>
      <c r="BV53" s="37"/>
      <c r="BW53" s="38"/>
      <c r="BX53" s="40"/>
      <c r="BY53" s="36"/>
      <c r="BZ53" s="47"/>
      <c r="CA53" s="37"/>
      <c r="CB53" s="38"/>
      <c r="CC53" s="37"/>
      <c r="CD53" s="36"/>
      <c r="CE53" s="47"/>
      <c r="CF53" s="37"/>
      <c r="CG53" s="38"/>
      <c r="CH53" s="37"/>
      <c r="CI53" s="36"/>
      <c r="CJ53" s="47"/>
      <c r="CK53" s="37"/>
      <c r="CL53" s="38"/>
      <c r="CM53" s="37"/>
      <c r="CN53" s="36"/>
      <c r="CO53" s="47"/>
      <c r="CP53" s="37"/>
      <c r="CQ53" s="38"/>
      <c r="CR53" s="37"/>
      <c r="CS53" s="36"/>
      <c r="CT53" s="47"/>
      <c r="CU53" s="39"/>
      <c r="CV53" s="38"/>
      <c r="CW53" s="37"/>
      <c r="CX53" s="36"/>
      <c r="CY53" s="47"/>
      <c r="CZ53" s="39"/>
      <c r="DA53" s="38"/>
      <c r="DB53" s="37"/>
      <c r="DC53" s="36"/>
      <c r="DD53" s="47"/>
      <c r="DE53" s="37"/>
      <c r="DF53" s="38"/>
      <c r="DG53" s="37"/>
      <c r="DH53" s="36"/>
      <c r="DI53" s="47"/>
      <c r="DJ53" s="37"/>
      <c r="DK53" s="38"/>
      <c r="DL53" s="37"/>
      <c r="DM53" s="36"/>
      <c r="DN53" s="47"/>
      <c r="DO53" s="37"/>
      <c r="DP53" s="38"/>
      <c r="DQ53" s="227"/>
      <c r="DR53" s="36"/>
      <c r="DS53" s="47"/>
      <c r="DT53" s="37"/>
      <c r="DU53" s="38">
        <v>0</v>
      </c>
      <c r="DV53" s="37"/>
      <c r="DW53" s="41" cm="1">
        <f t="array" ref="DW53">SUMPRODUCT(--(MOD(COLUMN($BO53:$DV53),5)=MOD(COLUMN($BO53),5)),$BO53:$DV53)</f>
        <v>0</v>
      </c>
      <c r="DX53" s="42">
        <f t="shared" si="137"/>
        <v>0</v>
      </c>
      <c r="DY53" s="48" cm="1">
        <f t="array" ref="DY53">SUMPRODUCT(--(MOD(COLUMN($BO53:$DV53),5)=MOD(COLUMN($BP53),5)),$BO53:$DV53)</f>
        <v>0</v>
      </c>
      <c r="DZ53" s="49">
        <f t="shared" si="138"/>
        <v>0</v>
      </c>
      <c r="EA53" s="43" cm="1">
        <f t="array" ref="EA53">SUMPRODUCT(--(MOD(COLUMN($BO53:$DV53),5)=MOD(COLUMN($BQ53),5)),$BO53:$DV53)</f>
        <v>0</v>
      </c>
      <c r="EB53" s="44">
        <f t="shared" si="139"/>
        <v>0</v>
      </c>
      <c r="EC53" s="45" cm="1">
        <f t="array" ref="EC53">SUMPRODUCT(--(MOD(COLUMN($BO53:$DV53),5)=MOD(COLUMN($BR53),5)),$BO53:$DV53)</f>
        <v>0</v>
      </c>
      <c r="ED53" s="46">
        <f t="shared" si="140"/>
        <v>0</v>
      </c>
      <c r="EE53" s="36"/>
      <c r="EF53" s="37">
        <v>1</v>
      </c>
      <c r="EG53" s="38">
        <v>0</v>
      </c>
      <c r="EH53" s="37" t="s">
        <v>108</v>
      </c>
      <c r="EI53" s="36"/>
      <c r="EJ53" s="37">
        <v>1</v>
      </c>
      <c r="EK53" s="38">
        <v>1</v>
      </c>
      <c r="EL53" s="37" t="s">
        <v>251</v>
      </c>
      <c r="EM53" s="36"/>
      <c r="EN53" s="37"/>
      <c r="EO53" s="38">
        <v>0</v>
      </c>
      <c r="EP53" s="37"/>
      <c r="EQ53" s="36"/>
      <c r="ER53" s="37">
        <v>0</v>
      </c>
      <c r="ES53" s="38"/>
      <c r="ET53" s="246"/>
      <c r="EU53" s="36"/>
      <c r="EV53" s="37">
        <v>2</v>
      </c>
      <c r="EW53" s="38"/>
      <c r="EX53" s="37"/>
      <c r="EY53" s="36"/>
      <c r="EZ53" s="37">
        <v>16</v>
      </c>
      <c r="FA53" s="38"/>
      <c r="FB53" s="37"/>
      <c r="FC53" s="36"/>
      <c r="FD53" s="37">
        <v>15</v>
      </c>
      <c r="FE53" s="38"/>
      <c r="FF53" s="37"/>
      <c r="FG53" s="36"/>
      <c r="FH53" s="37"/>
      <c r="FI53" s="38"/>
      <c r="FJ53" s="37"/>
      <c r="FK53" s="36"/>
      <c r="FL53" s="37"/>
      <c r="FM53" s="38"/>
      <c r="FN53" s="37"/>
      <c r="FO53" s="36"/>
      <c r="FP53" s="37"/>
      <c r="FQ53" s="38"/>
      <c r="FR53" s="37"/>
      <c r="FS53" s="36"/>
      <c r="FT53" s="37"/>
      <c r="FU53" s="38"/>
      <c r="FV53" s="37"/>
      <c r="FW53" s="36"/>
      <c r="FX53" s="37"/>
      <c r="FY53" s="38"/>
      <c r="FZ53" s="37"/>
      <c r="GA53" s="41" cm="1">
        <f t="array" ref="GA53">SUMPRODUCT(--(MOD(COLUMN($EE53:$FZ53),4)=MOD(COLUMN($EE53),4)),$EE53:$FZ53)</f>
        <v>0</v>
      </c>
      <c r="GB53" s="42">
        <f t="shared" si="118"/>
        <v>0</v>
      </c>
      <c r="GC53" s="43" cm="1">
        <f t="array" ref="GC53">SUMPRODUCT(--(MOD(COLUMN($EE53:$FZ53),4)=MOD(COLUMN($EF53),4)),$EE53:$FZ53)</f>
        <v>35</v>
      </c>
      <c r="GD53" s="44">
        <f t="shared" si="119"/>
        <v>36960</v>
      </c>
      <c r="GE53" s="45" cm="1">
        <f t="array" ref="GE53">SUMPRODUCT(--(MOD(COLUMN($EE53:$FZ53),4)=MOD(COLUMN($EG53),4)),$EE53:$FZ53)</f>
        <v>1</v>
      </c>
      <c r="GF53" s="46">
        <f t="shared" si="120"/>
        <v>1056</v>
      </c>
      <c r="GG53" s="36"/>
      <c r="GH53" s="37"/>
      <c r="GI53" s="38"/>
      <c r="GJ53" s="37"/>
      <c r="GK53" s="36"/>
      <c r="GL53" s="37"/>
      <c r="GM53" s="38"/>
      <c r="GN53" s="37"/>
      <c r="GO53" s="36"/>
      <c r="GP53" s="37"/>
      <c r="GQ53" s="38"/>
      <c r="GR53" s="37"/>
      <c r="GS53" s="36"/>
      <c r="GT53" s="37"/>
      <c r="GU53" s="38"/>
      <c r="GV53" s="37"/>
      <c r="GW53" s="36"/>
      <c r="GX53" s="37"/>
      <c r="GY53" s="38"/>
      <c r="GZ53" s="37"/>
      <c r="HA53" s="36"/>
      <c r="HB53" s="37"/>
      <c r="HC53" s="38"/>
      <c r="HD53" s="37"/>
      <c r="HE53" s="36"/>
      <c r="HF53" s="37"/>
      <c r="HG53" s="38"/>
      <c r="HH53" s="37"/>
      <c r="HI53" s="36"/>
      <c r="HJ53" s="37"/>
      <c r="HK53" s="38"/>
      <c r="HL53" s="37"/>
      <c r="HM53" s="36"/>
      <c r="HN53" s="37"/>
      <c r="HO53" s="38"/>
      <c r="HP53" s="37"/>
      <c r="HQ53" s="36"/>
      <c r="HR53" s="37"/>
      <c r="HS53" s="38"/>
      <c r="HT53" s="37"/>
      <c r="HU53" s="36"/>
      <c r="HV53" s="37"/>
      <c r="HW53" s="38"/>
      <c r="HX53" s="37"/>
      <c r="HY53" s="36"/>
      <c r="HZ53" s="37"/>
      <c r="IA53" s="38"/>
      <c r="IB53" s="37"/>
      <c r="IC53" s="41" cm="1">
        <f t="array" ref="IC53">SUMPRODUCT(--(MOD(COLUMN($GG53:$IB53),4)=MOD(COLUMN($GG53),4)),$GG53:$IB53)</f>
        <v>0</v>
      </c>
      <c r="ID53" s="42">
        <f t="shared" si="121"/>
        <v>0</v>
      </c>
      <c r="IE53" s="43" cm="1">
        <f t="array" ref="IE53">SUMPRODUCT(--(MOD(COLUMN($GG53:$IB53),4)=MOD(COLUMN($GH53),4)),$GG53:$IB53)</f>
        <v>0</v>
      </c>
      <c r="IF53" s="44">
        <f t="shared" si="122"/>
        <v>0</v>
      </c>
      <c r="IG53" s="45" cm="1">
        <f t="array" ref="IG53">SUMPRODUCT(--(MOD(COLUMN($GG53:$IB53),4)=MOD(COLUMN($GI53),4)),$GG53:$IB53)</f>
        <v>0</v>
      </c>
      <c r="IH53" s="46">
        <f t="shared" si="123"/>
        <v>0</v>
      </c>
      <c r="II53" s="36"/>
      <c r="IJ53" s="37"/>
      <c r="IK53" s="38"/>
      <c r="IL53" s="37"/>
      <c r="IM53" s="36"/>
      <c r="IN53" s="37"/>
      <c r="IO53" s="38"/>
      <c r="IP53" s="37"/>
      <c r="IQ53" s="36"/>
      <c r="IR53" s="37"/>
      <c r="IS53" s="38"/>
      <c r="IT53" s="37"/>
      <c r="IU53" s="36"/>
      <c r="IV53" s="37"/>
      <c r="IW53" s="38"/>
      <c r="IX53" s="37"/>
      <c r="IY53" s="36"/>
      <c r="IZ53" s="37"/>
      <c r="JA53" s="38"/>
      <c r="JB53" s="37"/>
      <c r="JC53" s="36"/>
      <c r="JD53" s="37"/>
      <c r="JE53" s="38"/>
      <c r="JF53" s="37"/>
      <c r="JG53" s="36"/>
      <c r="JH53" s="37"/>
      <c r="JI53" s="38"/>
      <c r="JJ53" s="37"/>
      <c r="JK53" s="36"/>
      <c r="JL53" s="37"/>
      <c r="JM53" s="38"/>
      <c r="JN53" s="37"/>
      <c r="JO53" s="36"/>
      <c r="JP53" s="37"/>
      <c r="JQ53" s="38"/>
      <c r="JR53" s="37"/>
      <c r="JS53" s="36"/>
      <c r="JT53" s="37"/>
      <c r="JU53" s="38"/>
      <c r="JV53" s="37"/>
      <c r="JW53" s="36"/>
      <c r="JX53" s="37"/>
      <c r="JY53" s="38"/>
      <c r="JZ53" s="37"/>
      <c r="KA53" s="36"/>
      <c r="KB53" s="37"/>
      <c r="KC53" s="38"/>
      <c r="KD53" s="37"/>
      <c r="KE53" s="41" cm="1">
        <f t="array" ref="KE53">SUMPRODUCT(--(MOD(COLUMN($II53:$KD53),4)=MOD(COLUMN($II53),4)),$II53:$KD53)</f>
        <v>0</v>
      </c>
      <c r="KF53" s="42">
        <f t="shared" si="124"/>
        <v>0</v>
      </c>
      <c r="KG53" s="43" cm="1">
        <f t="array" ref="KG53">SUMPRODUCT(--(MOD(COLUMN($II53:$KD53),4)=MOD(COLUMN($IJ53),4)),$II53:$KD53)</f>
        <v>0</v>
      </c>
      <c r="KH53" s="44">
        <f t="shared" si="125"/>
        <v>0</v>
      </c>
      <c r="KI53" s="45" cm="1">
        <f t="array" ref="KI53">SUMPRODUCT(--(MOD(COLUMN($II53:$KD53),4)=MOD(COLUMN($IK53),4)),$II53:$KD53)</f>
        <v>0</v>
      </c>
      <c r="KJ53" s="50">
        <f t="shared" si="126"/>
        <v>0</v>
      </c>
      <c r="KK53" s="80"/>
      <c r="KL53" s="80"/>
      <c r="KM53" s="80"/>
      <c r="KN53" s="51"/>
      <c r="KO53" s="32"/>
    </row>
    <row r="54" spans="1:301" s="68" customFormat="1" ht="43.2" outlineLevel="1">
      <c r="A54" s="289"/>
      <c r="B54" s="278"/>
      <c r="C54" s="298"/>
      <c r="D54" s="282"/>
      <c r="E54" s="15">
        <v>18</v>
      </c>
      <c r="F54" s="202">
        <v>1</v>
      </c>
      <c r="G54" s="147">
        <v>4494300600</v>
      </c>
      <c r="H54" s="148" t="s">
        <v>267</v>
      </c>
      <c r="I54" s="230">
        <v>429</v>
      </c>
      <c r="J54" s="230">
        <v>429</v>
      </c>
      <c r="K54" s="173"/>
      <c r="L54" s="173"/>
      <c r="M54" s="175"/>
      <c r="N54" s="176"/>
      <c r="O54" s="177"/>
      <c r="P54" s="176"/>
      <c r="Q54" s="175"/>
      <c r="R54" s="176"/>
      <c r="S54" s="177"/>
      <c r="T54" s="176"/>
      <c r="U54" s="175"/>
      <c r="V54" s="176"/>
      <c r="W54" s="177"/>
      <c r="X54" s="176"/>
      <c r="Y54" s="175"/>
      <c r="Z54" s="206"/>
      <c r="AA54" s="177"/>
      <c r="AB54" s="59"/>
      <c r="AC54" s="175"/>
      <c r="AD54" s="176"/>
      <c r="AE54" s="177"/>
      <c r="AF54" s="59"/>
      <c r="AG54" s="175"/>
      <c r="AH54" s="176"/>
      <c r="AI54" s="177"/>
      <c r="AJ54" s="59"/>
      <c r="AK54" s="175"/>
      <c r="AL54" s="176"/>
      <c r="AM54" s="177"/>
      <c r="AN54" s="59"/>
      <c r="AO54" s="175"/>
      <c r="AP54" s="176"/>
      <c r="AQ54" s="177"/>
      <c r="AR54" s="59"/>
      <c r="AS54" s="175"/>
      <c r="AT54" s="176"/>
      <c r="AU54" s="177"/>
      <c r="AV54" s="59"/>
      <c r="AW54" s="175"/>
      <c r="AX54" s="176"/>
      <c r="AY54" s="177"/>
      <c r="AZ54" s="59"/>
      <c r="BA54" s="175"/>
      <c r="BB54" s="176"/>
      <c r="BC54" s="207"/>
      <c r="BD54" s="176"/>
      <c r="BE54" s="175"/>
      <c r="BF54" s="176"/>
      <c r="BG54" s="208"/>
      <c r="BH54" s="176"/>
      <c r="BI54" s="180"/>
      <c r="BJ54" s="181"/>
      <c r="BK54" s="182"/>
      <c r="BL54" s="183"/>
      <c r="BM54" s="184"/>
      <c r="BN54" s="185"/>
      <c r="BO54" s="175"/>
      <c r="BP54" s="186"/>
      <c r="BQ54" s="176"/>
      <c r="BR54" s="177"/>
      <c r="BS54" s="176"/>
      <c r="BT54" s="175"/>
      <c r="BU54" s="186"/>
      <c r="BV54" s="176"/>
      <c r="BW54" s="177"/>
      <c r="BX54" s="40"/>
      <c r="BY54" s="175"/>
      <c r="BZ54" s="186"/>
      <c r="CA54" s="176"/>
      <c r="CB54" s="177"/>
      <c r="CC54" s="176"/>
      <c r="CD54" s="175"/>
      <c r="CE54" s="186"/>
      <c r="CF54" s="176"/>
      <c r="CG54" s="177"/>
      <c r="CH54" s="176"/>
      <c r="CI54" s="175"/>
      <c r="CJ54" s="186"/>
      <c r="CK54" s="176"/>
      <c r="CL54" s="177"/>
      <c r="CM54" s="176"/>
      <c r="CN54" s="175"/>
      <c r="CO54" s="186"/>
      <c r="CP54" s="176"/>
      <c r="CQ54" s="177"/>
      <c r="CR54" s="176"/>
      <c r="CS54" s="175"/>
      <c r="CT54" s="186"/>
      <c r="CU54" s="206"/>
      <c r="CV54" s="177"/>
      <c r="CW54" s="176"/>
      <c r="CX54" s="175"/>
      <c r="CY54" s="186"/>
      <c r="CZ54" s="206"/>
      <c r="DA54" s="177"/>
      <c r="DB54" s="176"/>
      <c r="DC54" s="175"/>
      <c r="DD54" s="186"/>
      <c r="DE54" s="176"/>
      <c r="DF54" s="177"/>
      <c r="DG54" s="176"/>
      <c r="DH54" s="175"/>
      <c r="DI54" s="186"/>
      <c r="DJ54" s="176"/>
      <c r="DK54" s="177"/>
      <c r="DL54" s="176"/>
      <c r="DM54" s="175"/>
      <c r="DN54" s="186"/>
      <c r="DO54" s="176"/>
      <c r="DP54" s="177"/>
      <c r="DQ54" s="227"/>
      <c r="DR54" s="175"/>
      <c r="DS54" s="186"/>
      <c r="DT54" s="176"/>
      <c r="DU54" s="177"/>
      <c r="DV54" s="176"/>
      <c r="DW54" s="180"/>
      <c r="DX54" s="181"/>
      <c r="DY54" s="187"/>
      <c r="DZ54" s="188"/>
      <c r="EA54" s="182"/>
      <c r="EB54" s="183"/>
      <c r="EC54" s="184"/>
      <c r="ED54" s="185"/>
      <c r="EE54" s="175"/>
      <c r="EF54" s="176"/>
      <c r="EG54" s="177"/>
      <c r="EH54" s="176"/>
      <c r="EI54" s="175"/>
      <c r="EJ54" s="176"/>
      <c r="EK54" s="177"/>
      <c r="EL54" s="176"/>
      <c r="EM54" s="175"/>
      <c r="EN54" s="176"/>
      <c r="EO54" s="38">
        <v>0</v>
      </c>
      <c r="EP54" s="176"/>
      <c r="EQ54" s="175"/>
      <c r="ER54" s="176">
        <v>0</v>
      </c>
      <c r="ES54" s="177"/>
      <c r="ET54" s="247"/>
      <c r="EU54" s="175"/>
      <c r="EV54" s="176">
        <v>1</v>
      </c>
      <c r="EW54" s="177"/>
      <c r="EX54" s="176"/>
      <c r="EY54" s="175"/>
      <c r="EZ54" s="176">
        <v>16</v>
      </c>
      <c r="FA54" s="177"/>
      <c r="FB54" s="176"/>
      <c r="FC54" s="175"/>
      <c r="FD54" s="176">
        <v>15</v>
      </c>
      <c r="FE54" s="177"/>
      <c r="FF54" s="176"/>
      <c r="FG54" s="175"/>
      <c r="FH54" s="176"/>
      <c r="FI54" s="177"/>
      <c r="FJ54" s="176"/>
      <c r="FK54" s="175"/>
      <c r="FL54" s="176"/>
      <c r="FM54" s="177"/>
      <c r="FN54" s="176"/>
      <c r="FO54" s="175"/>
      <c r="FP54" s="176"/>
      <c r="FQ54" s="177"/>
      <c r="FR54" s="176"/>
      <c r="FS54" s="175"/>
      <c r="FT54" s="176"/>
      <c r="FU54" s="177"/>
      <c r="FV54" s="176"/>
      <c r="FW54" s="175"/>
      <c r="FX54" s="176"/>
      <c r="FY54" s="177"/>
      <c r="FZ54" s="176"/>
      <c r="GA54" s="41" cm="1">
        <f t="array" ref="GA54">SUMPRODUCT(--(MOD(COLUMN($EE54:$FZ54),4)=MOD(COLUMN($EE54),4)),$EE54:$FZ54)</f>
        <v>0</v>
      </c>
      <c r="GB54" s="42">
        <f t="shared" si="118"/>
        <v>0</v>
      </c>
      <c r="GC54" s="43" cm="1">
        <f t="array" ref="GC54">SUMPRODUCT(--(MOD(COLUMN($EE54:$FZ54),4)=MOD(COLUMN($EF54),4)),$EE54:$FZ54)</f>
        <v>32</v>
      </c>
      <c r="GD54" s="44">
        <f t="shared" si="119"/>
        <v>13728</v>
      </c>
      <c r="GE54" s="45" cm="1">
        <f t="array" ref="GE54">SUMPRODUCT(--(MOD(COLUMN($EE54:$FZ54),4)=MOD(COLUMN($EG54),4)),$EE54:$FZ54)</f>
        <v>0</v>
      </c>
      <c r="GF54" s="46">
        <f t="shared" si="120"/>
        <v>0</v>
      </c>
      <c r="GG54" s="175"/>
      <c r="GH54" s="176"/>
      <c r="GI54" s="177"/>
      <c r="GJ54" s="176"/>
      <c r="GK54" s="175"/>
      <c r="GL54" s="176"/>
      <c r="GM54" s="177"/>
      <c r="GN54" s="176"/>
      <c r="GO54" s="175"/>
      <c r="GP54" s="176"/>
      <c r="GQ54" s="177"/>
      <c r="GR54" s="176"/>
      <c r="GS54" s="175"/>
      <c r="GT54" s="176"/>
      <c r="GU54" s="177"/>
      <c r="GV54" s="176"/>
      <c r="GW54" s="175"/>
      <c r="GX54" s="176"/>
      <c r="GY54" s="177"/>
      <c r="GZ54" s="176"/>
      <c r="HA54" s="175"/>
      <c r="HB54" s="176"/>
      <c r="HC54" s="177"/>
      <c r="HD54" s="176"/>
      <c r="HE54" s="175"/>
      <c r="HF54" s="176"/>
      <c r="HG54" s="177"/>
      <c r="HH54" s="176"/>
      <c r="HI54" s="175"/>
      <c r="HJ54" s="176"/>
      <c r="HK54" s="177"/>
      <c r="HL54" s="176"/>
      <c r="HM54" s="175"/>
      <c r="HN54" s="176"/>
      <c r="HO54" s="177"/>
      <c r="HP54" s="176"/>
      <c r="HQ54" s="175"/>
      <c r="HR54" s="176"/>
      <c r="HS54" s="177"/>
      <c r="HT54" s="176"/>
      <c r="HU54" s="175"/>
      <c r="HV54" s="176"/>
      <c r="HW54" s="177"/>
      <c r="HX54" s="176"/>
      <c r="HY54" s="175"/>
      <c r="HZ54" s="176"/>
      <c r="IA54" s="177"/>
      <c r="IB54" s="176"/>
      <c r="IC54" s="41" cm="1">
        <f t="array" ref="IC54">SUMPRODUCT(--(MOD(COLUMN($GG54:$IB54),4)=MOD(COLUMN($GG54),4)),$GG54:$IB54)</f>
        <v>0</v>
      </c>
      <c r="ID54" s="42">
        <f t="shared" si="121"/>
        <v>0</v>
      </c>
      <c r="IE54" s="43" cm="1">
        <f t="array" ref="IE54">SUMPRODUCT(--(MOD(COLUMN($GG54:$IB54),4)=MOD(COLUMN($GH54),4)),$GG54:$IB54)</f>
        <v>0</v>
      </c>
      <c r="IF54" s="44">
        <f t="shared" si="122"/>
        <v>0</v>
      </c>
      <c r="IG54" s="45" cm="1">
        <f t="array" ref="IG54">SUMPRODUCT(--(MOD(COLUMN($GG54:$IB54),4)=MOD(COLUMN($GI54),4)),$GG54:$IB54)</f>
        <v>0</v>
      </c>
      <c r="IH54" s="46">
        <f t="shared" si="123"/>
        <v>0</v>
      </c>
      <c r="II54" s="175"/>
      <c r="IJ54" s="176"/>
      <c r="IK54" s="177"/>
      <c r="IL54" s="176"/>
      <c r="IM54" s="175"/>
      <c r="IN54" s="176"/>
      <c r="IO54" s="177"/>
      <c r="IP54" s="176"/>
      <c r="IQ54" s="175"/>
      <c r="IR54" s="176"/>
      <c r="IS54" s="177"/>
      <c r="IT54" s="176"/>
      <c r="IU54" s="175"/>
      <c r="IV54" s="176"/>
      <c r="IW54" s="177"/>
      <c r="IX54" s="176"/>
      <c r="IY54" s="175"/>
      <c r="IZ54" s="176"/>
      <c r="JA54" s="177"/>
      <c r="JB54" s="176"/>
      <c r="JC54" s="175"/>
      <c r="JD54" s="176"/>
      <c r="JE54" s="177"/>
      <c r="JF54" s="176"/>
      <c r="JG54" s="175"/>
      <c r="JH54" s="176"/>
      <c r="JI54" s="177"/>
      <c r="JJ54" s="176"/>
      <c r="JK54" s="175"/>
      <c r="JL54" s="176"/>
      <c r="JM54" s="177"/>
      <c r="JN54" s="176"/>
      <c r="JO54" s="175"/>
      <c r="JP54" s="176"/>
      <c r="JQ54" s="177"/>
      <c r="JR54" s="176"/>
      <c r="JS54" s="175"/>
      <c r="JT54" s="176"/>
      <c r="JU54" s="177"/>
      <c r="JV54" s="176"/>
      <c r="JW54" s="175"/>
      <c r="JX54" s="176"/>
      <c r="JY54" s="177"/>
      <c r="JZ54" s="176"/>
      <c r="KA54" s="175"/>
      <c r="KB54" s="176"/>
      <c r="KC54" s="177"/>
      <c r="KD54" s="176"/>
      <c r="KE54" s="41" cm="1">
        <f t="array" ref="KE54">SUMPRODUCT(--(MOD(COLUMN($II54:$KD54),4)=MOD(COLUMN($II54),4)),$II54:$KD54)</f>
        <v>0</v>
      </c>
      <c r="KF54" s="42">
        <f t="shared" si="124"/>
        <v>0</v>
      </c>
      <c r="KG54" s="43" cm="1">
        <f t="array" ref="KG54">SUMPRODUCT(--(MOD(COLUMN($II54:$KD54),4)=MOD(COLUMN($IJ54),4)),$II54:$KD54)</f>
        <v>0</v>
      </c>
      <c r="KH54" s="44">
        <f t="shared" si="125"/>
        <v>0</v>
      </c>
      <c r="KI54" s="45" cm="1">
        <f t="array" ref="KI54">SUMPRODUCT(--(MOD(COLUMN($II54:$KD54),4)=MOD(COLUMN($IK54),4)),$II54:$KD54)</f>
        <v>0</v>
      </c>
      <c r="KJ54" s="50">
        <f t="shared" si="126"/>
        <v>0</v>
      </c>
      <c r="KK54" s="189"/>
      <c r="KL54" s="189"/>
      <c r="KM54" s="189"/>
      <c r="KN54" s="190"/>
      <c r="KO54" s="191"/>
    </row>
    <row r="55" spans="1:301" s="68" customFormat="1" ht="57.6" outlineLevel="1">
      <c r="A55" s="289"/>
      <c r="B55" s="278"/>
      <c r="C55" s="298"/>
      <c r="D55" s="282"/>
      <c r="E55" s="15">
        <v>19</v>
      </c>
      <c r="F55" s="15">
        <v>1</v>
      </c>
      <c r="G55" s="153">
        <v>9522002220</v>
      </c>
      <c r="H55" s="148" t="s">
        <v>244</v>
      </c>
      <c r="I55" s="35"/>
      <c r="J55" s="35">
        <f>66.45/1.2</f>
        <v>55.375000000000007</v>
      </c>
      <c r="K55" s="55"/>
      <c r="L55" s="55"/>
      <c r="M55" s="36"/>
      <c r="N55" s="37"/>
      <c r="O55" s="38"/>
      <c r="P55" s="37"/>
      <c r="Q55" s="36"/>
      <c r="R55" s="37"/>
      <c r="S55" s="38"/>
      <c r="T55" s="37"/>
      <c r="U55" s="36"/>
      <c r="V55" s="37"/>
      <c r="W55" s="38"/>
      <c r="X55" s="37"/>
      <c r="Y55" s="36"/>
      <c r="Z55" s="39"/>
      <c r="AA55" s="38"/>
      <c r="AB55" s="59"/>
      <c r="AC55" s="36"/>
      <c r="AD55" s="37"/>
      <c r="AE55" s="38"/>
      <c r="AF55" s="59"/>
      <c r="AG55" s="36"/>
      <c r="AH55" s="37"/>
      <c r="AI55" s="38"/>
      <c r="AJ55" s="59"/>
      <c r="AK55" s="36"/>
      <c r="AL55" s="37"/>
      <c r="AM55" s="38"/>
      <c r="AN55" s="59"/>
      <c r="AO55" s="36"/>
      <c r="AP55" s="37"/>
      <c r="AQ55" s="38"/>
      <c r="AR55" s="59"/>
      <c r="AS55" s="36"/>
      <c r="AT55" s="37"/>
      <c r="AU55" s="38"/>
      <c r="AV55" s="59"/>
      <c r="AW55" s="36"/>
      <c r="AX55" s="37"/>
      <c r="AY55" s="38"/>
      <c r="AZ55" s="59"/>
      <c r="BA55" s="36"/>
      <c r="BB55" s="37"/>
      <c r="BC55" s="92"/>
      <c r="BD55" s="37"/>
      <c r="BE55" s="36"/>
      <c r="BF55" s="37"/>
      <c r="BG55" s="54"/>
      <c r="BH55" s="37"/>
      <c r="BI55" s="41"/>
      <c r="BJ55" s="42"/>
      <c r="BK55" s="43"/>
      <c r="BL55" s="44"/>
      <c r="BM55" s="45"/>
      <c r="BN55" s="46"/>
      <c r="BO55" s="36"/>
      <c r="BP55" s="47"/>
      <c r="BQ55" s="37"/>
      <c r="BR55" s="38"/>
      <c r="BS55" s="37"/>
      <c r="BT55" s="36"/>
      <c r="BU55" s="47"/>
      <c r="BV55" s="37"/>
      <c r="BW55" s="38"/>
      <c r="BX55" s="40"/>
      <c r="BY55" s="36"/>
      <c r="BZ55" s="47"/>
      <c r="CA55" s="37"/>
      <c r="CB55" s="38"/>
      <c r="CC55" s="37"/>
      <c r="CD55" s="36"/>
      <c r="CE55" s="47"/>
      <c r="CF55" s="37"/>
      <c r="CG55" s="38"/>
      <c r="CH55" s="37"/>
      <c r="CI55" s="36"/>
      <c r="CJ55" s="47"/>
      <c r="CK55" s="37"/>
      <c r="CL55" s="38"/>
      <c r="CM55" s="37"/>
      <c r="CN55" s="36"/>
      <c r="CO55" s="47"/>
      <c r="CP55" s="37"/>
      <c r="CQ55" s="38"/>
      <c r="CR55" s="37"/>
      <c r="CS55" s="36"/>
      <c r="CT55" s="47"/>
      <c r="CU55" s="39"/>
      <c r="CV55" s="38"/>
      <c r="CW55" s="37"/>
      <c r="CX55" s="36"/>
      <c r="CY55" s="47"/>
      <c r="CZ55" s="39"/>
      <c r="DA55" s="38"/>
      <c r="DB55" s="37"/>
      <c r="DC55" s="36"/>
      <c r="DD55" s="47"/>
      <c r="DE55" s="37"/>
      <c r="DF55" s="38"/>
      <c r="DG55" s="37"/>
      <c r="DH55" s="36"/>
      <c r="DI55" s="47"/>
      <c r="DJ55" s="37"/>
      <c r="DK55" s="38"/>
      <c r="DL55" s="37"/>
      <c r="DM55" s="36"/>
      <c r="DN55" s="47"/>
      <c r="DO55" s="37"/>
      <c r="DP55" s="38"/>
      <c r="DQ55" s="227"/>
      <c r="DR55" s="36"/>
      <c r="DS55" s="47"/>
      <c r="DT55" s="37"/>
      <c r="DU55" s="38">
        <v>0</v>
      </c>
      <c r="DV55" s="37"/>
      <c r="DW55" s="41" cm="1">
        <f t="array" ref="DW55">SUMPRODUCT(--(MOD(COLUMN($BO55:$DV55),5)=MOD(COLUMN($BO55),5)),$BO55:$DV55)</f>
        <v>0</v>
      </c>
      <c r="DX55" s="42">
        <f>DW55*$J55</f>
        <v>0</v>
      </c>
      <c r="DY55" s="48" cm="1">
        <f t="array" ref="DY55">SUMPRODUCT(--(MOD(COLUMN($BO55:$DV55),5)=MOD(COLUMN($BP55),5)),$BO55:$DV55)</f>
        <v>0</v>
      </c>
      <c r="DZ55" s="49">
        <f>DY55*$J55</f>
        <v>0</v>
      </c>
      <c r="EA55" s="43" cm="1">
        <f t="array" ref="EA55">SUMPRODUCT(--(MOD(COLUMN($BO55:$DV55),5)=MOD(COLUMN($BQ55),5)),$BO55:$DV55)</f>
        <v>0</v>
      </c>
      <c r="EB55" s="44">
        <f>EA55*$J55</f>
        <v>0</v>
      </c>
      <c r="EC55" s="45" cm="1">
        <f t="array" ref="EC55">SUMPRODUCT(--(MOD(COLUMN($BO55:$DV55),5)=MOD(COLUMN($BR55),5)),$BO55:$DV55)</f>
        <v>0</v>
      </c>
      <c r="ED55" s="46">
        <f>EC55*$J55</f>
        <v>0</v>
      </c>
      <c r="EE55" s="36"/>
      <c r="EF55" s="37">
        <v>1</v>
      </c>
      <c r="EG55" s="38">
        <v>0</v>
      </c>
      <c r="EH55" s="37" t="s">
        <v>108</v>
      </c>
      <c r="EI55" s="36"/>
      <c r="EJ55" s="37">
        <v>1</v>
      </c>
      <c r="EK55" s="38">
        <v>1</v>
      </c>
      <c r="EL55" s="37"/>
      <c r="EM55" s="36"/>
      <c r="EN55" s="37"/>
      <c r="EO55" s="38">
        <v>0</v>
      </c>
      <c r="EP55" s="37"/>
      <c r="EQ55" s="36"/>
      <c r="ER55" s="37"/>
      <c r="ES55" s="38"/>
      <c r="ET55" s="37"/>
      <c r="EU55" s="36"/>
      <c r="EV55" s="37"/>
      <c r="EW55" s="38"/>
      <c r="EX55" s="37"/>
      <c r="EY55" s="36"/>
      <c r="EZ55" s="37"/>
      <c r="FA55" s="38"/>
      <c r="FB55" s="37"/>
      <c r="FC55" s="36"/>
      <c r="FD55" s="37"/>
      <c r="FE55" s="38"/>
      <c r="FF55" s="37"/>
      <c r="FG55" s="36"/>
      <c r="FH55" s="37"/>
      <c r="FI55" s="38"/>
      <c r="FJ55" s="37"/>
      <c r="FK55" s="36"/>
      <c r="FL55" s="37"/>
      <c r="FM55" s="38"/>
      <c r="FN55" s="37"/>
      <c r="FO55" s="36"/>
      <c r="FP55" s="37"/>
      <c r="FQ55" s="38"/>
      <c r="FR55" s="37"/>
      <c r="FS55" s="36"/>
      <c r="FT55" s="37"/>
      <c r="FU55" s="38"/>
      <c r="FV55" s="37"/>
      <c r="FW55" s="36"/>
      <c r="FX55" s="37"/>
      <c r="FY55" s="38"/>
      <c r="FZ55" s="37"/>
      <c r="GA55" s="41" cm="1">
        <f t="array" ref="GA55">SUMPRODUCT(--(MOD(COLUMN($EE55:$FZ55),4)=MOD(COLUMN($EE55),4)),$EE55:$FZ55)</f>
        <v>0</v>
      </c>
      <c r="GB55" s="42">
        <f t="shared" si="118"/>
        <v>0</v>
      </c>
      <c r="GC55" s="43" cm="1">
        <f t="array" ref="GC55">SUMPRODUCT(--(MOD(COLUMN($EE55:$FZ55),4)=MOD(COLUMN($EF55),4)),$EE55:$FZ55)</f>
        <v>2</v>
      </c>
      <c r="GD55" s="44">
        <f t="shared" si="119"/>
        <v>110.75000000000001</v>
      </c>
      <c r="GE55" s="45" cm="1">
        <f t="array" ref="GE55">SUMPRODUCT(--(MOD(COLUMN($EE55:$FZ55),4)=MOD(COLUMN($EG55),4)),$EE55:$FZ55)</f>
        <v>1</v>
      </c>
      <c r="GF55" s="46">
        <f t="shared" si="120"/>
        <v>55.375000000000007</v>
      </c>
      <c r="GG55" s="36"/>
      <c r="GH55" s="37"/>
      <c r="GI55" s="38"/>
      <c r="GJ55" s="37"/>
      <c r="GK55" s="36"/>
      <c r="GL55" s="37"/>
      <c r="GM55" s="38"/>
      <c r="GN55" s="37"/>
      <c r="GO55" s="36"/>
      <c r="GP55" s="37"/>
      <c r="GQ55" s="38"/>
      <c r="GR55" s="37"/>
      <c r="GS55" s="36"/>
      <c r="GT55" s="37"/>
      <c r="GU55" s="38"/>
      <c r="GV55" s="37"/>
      <c r="GW55" s="36"/>
      <c r="GX55" s="37"/>
      <c r="GY55" s="38"/>
      <c r="GZ55" s="37"/>
      <c r="HA55" s="36"/>
      <c r="HB55" s="37"/>
      <c r="HC55" s="38"/>
      <c r="HD55" s="37"/>
      <c r="HE55" s="36"/>
      <c r="HF55" s="37"/>
      <c r="HG55" s="38"/>
      <c r="HH55" s="37"/>
      <c r="HI55" s="36"/>
      <c r="HJ55" s="37"/>
      <c r="HK55" s="38"/>
      <c r="HL55" s="37"/>
      <c r="HM55" s="36"/>
      <c r="HN55" s="37"/>
      <c r="HO55" s="38"/>
      <c r="HP55" s="37"/>
      <c r="HQ55" s="36"/>
      <c r="HR55" s="37"/>
      <c r="HS55" s="38"/>
      <c r="HT55" s="37"/>
      <c r="HU55" s="36"/>
      <c r="HV55" s="37"/>
      <c r="HW55" s="38"/>
      <c r="HX55" s="37"/>
      <c r="HY55" s="36"/>
      <c r="HZ55" s="37"/>
      <c r="IA55" s="38"/>
      <c r="IB55" s="37"/>
      <c r="IC55" s="41" cm="1">
        <f t="array" ref="IC55">SUMPRODUCT(--(MOD(COLUMN($GG55:$IB55),4)=MOD(COLUMN($GG55),4)),$GG55:$IB55)</f>
        <v>0</v>
      </c>
      <c r="ID55" s="42">
        <f t="shared" si="121"/>
        <v>0</v>
      </c>
      <c r="IE55" s="43" cm="1">
        <f t="array" ref="IE55">SUMPRODUCT(--(MOD(COLUMN($GG55:$IB55),4)=MOD(COLUMN($GH55),4)),$GG55:$IB55)</f>
        <v>0</v>
      </c>
      <c r="IF55" s="44">
        <f t="shared" si="122"/>
        <v>0</v>
      </c>
      <c r="IG55" s="45" cm="1">
        <f t="array" ref="IG55">SUMPRODUCT(--(MOD(COLUMN($GG55:$IB55),4)=MOD(COLUMN($GI55),4)),$GG55:$IB55)</f>
        <v>0</v>
      </c>
      <c r="IH55" s="46">
        <f t="shared" si="123"/>
        <v>0</v>
      </c>
      <c r="II55" s="36"/>
      <c r="IJ55" s="37"/>
      <c r="IK55" s="38"/>
      <c r="IL55" s="37"/>
      <c r="IM55" s="36"/>
      <c r="IN55" s="37"/>
      <c r="IO55" s="38"/>
      <c r="IP55" s="37"/>
      <c r="IQ55" s="36"/>
      <c r="IR55" s="37"/>
      <c r="IS55" s="38"/>
      <c r="IT55" s="37"/>
      <c r="IU55" s="36"/>
      <c r="IV55" s="37"/>
      <c r="IW55" s="38"/>
      <c r="IX55" s="37"/>
      <c r="IY55" s="36"/>
      <c r="IZ55" s="37"/>
      <c r="JA55" s="38"/>
      <c r="JB55" s="37"/>
      <c r="JC55" s="36"/>
      <c r="JD55" s="37"/>
      <c r="JE55" s="38"/>
      <c r="JF55" s="37"/>
      <c r="JG55" s="36"/>
      <c r="JH55" s="37"/>
      <c r="JI55" s="38"/>
      <c r="JJ55" s="37"/>
      <c r="JK55" s="36"/>
      <c r="JL55" s="37"/>
      <c r="JM55" s="38"/>
      <c r="JN55" s="37"/>
      <c r="JO55" s="36"/>
      <c r="JP55" s="37"/>
      <c r="JQ55" s="38"/>
      <c r="JR55" s="37"/>
      <c r="JS55" s="36"/>
      <c r="JT55" s="37"/>
      <c r="JU55" s="38"/>
      <c r="JV55" s="37"/>
      <c r="JW55" s="36"/>
      <c r="JX55" s="37"/>
      <c r="JY55" s="38"/>
      <c r="JZ55" s="37"/>
      <c r="KA55" s="36"/>
      <c r="KB55" s="37"/>
      <c r="KC55" s="38"/>
      <c r="KD55" s="37"/>
      <c r="KE55" s="41" cm="1">
        <f t="array" ref="KE55">SUMPRODUCT(--(MOD(COLUMN($II55:$KD55),4)=MOD(COLUMN($II55),4)),$II55:$KD55)</f>
        <v>0</v>
      </c>
      <c r="KF55" s="42">
        <f t="shared" si="124"/>
        <v>0</v>
      </c>
      <c r="KG55" s="43" cm="1">
        <f t="array" ref="KG55">SUMPRODUCT(--(MOD(COLUMN($II55:$KD55),4)=MOD(COLUMN($IJ55),4)),$II55:$KD55)</f>
        <v>0</v>
      </c>
      <c r="KH55" s="44">
        <f t="shared" si="125"/>
        <v>0</v>
      </c>
      <c r="KI55" s="45" cm="1">
        <f t="array" ref="KI55">SUMPRODUCT(--(MOD(COLUMN($II55:$KD55),4)=MOD(COLUMN($IK55),4)),$II55:$KD55)</f>
        <v>0</v>
      </c>
      <c r="KJ55" s="50">
        <f t="shared" si="126"/>
        <v>0</v>
      </c>
      <c r="KK55" s="80"/>
      <c r="KL55" s="80"/>
      <c r="KM55" s="80"/>
      <c r="KN55" s="51"/>
      <c r="KO55" s="32"/>
    </row>
    <row r="56" spans="1:301" s="68" customFormat="1" ht="57.6" outlineLevel="1">
      <c r="A56" s="289"/>
      <c r="B56" s="278"/>
      <c r="C56" s="298"/>
      <c r="D56" s="282"/>
      <c r="E56" s="15">
        <v>20</v>
      </c>
      <c r="F56" s="15">
        <v>1</v>
      </c>
      <c r="G56" s="153">
        <v>9522002210</v>
      </c>
      <c r="H56" s="148" t="s">
        <v>245</v>
      </c>
      <c r="I56" s="35"/>
      <c r="J56" s="35">
        <f>66.45/1.2</f>
        <v>55.375000000000007</v>
      </c>
      <c r="K56" s="55"/>
      <c r="L56" s="55"/>
      <c r="M56" s="36"/>
      <c r="N56" s="37"/>
      <c r="O56" s="38"/>
      <c r="P56" s="37"/>
      <c r="Q56" s="36"/>
      <c r="R56" s="37"/>
      <c r="S56" s="38"/>
      <c r="T56" s="37"/>
      <c r="U56" s="36"/>
      <c r="V56" s="37"/>
      <c r="W56" s="38"/>
      <c r="X56" s="37"/>
      <c r="Y56" s="36"/>
      <c r="Z56" s="39"/>
      <c r="AA56" s="38"/>
      <c r="AB56" s="59"/>
      <c r="AC56" s="36"/>
      <c r="AD56" s="37"/>
      <c r="AE56" s="38"/>
      <c r="AF56" s="59"/>
      <c r="AG56" s="36"/>
      <c r="AH56" s="37"/>
      <c r="AI56" s="38"/>
      <c r="AJ56" s="59"/>
      <c r="AK56" s="36"/>
      <c r="AL56" s="37"/>
      <c r="AM56" s="38"/>
      <c r="AN56" s="59"/>
      <c r="AO56" s="36"/>
      <c r="AP56" s="37"/>
      <c r="AQ56" s="38"/>
      <c r="AR56" s="59"/>
      <c r="AS56" s="36"/>
      <c r="AT56" s="37"/>
      <c r="AU56" s="38"/>
      <c r="AV56" s="59"/>
      <c r="AW56" s="36"/>
      <c r="AX56" s="37"/>
      <c r="AY56" s="38"/>
      <c r="AZ56" s="59"/>
      <c r="BA56" s="36"/>
      <c r="BB56" s="37"/>
      <c r="BC56" s="92"/>
      <c r="BD56" s="37"/>
      <c r="BE56" s="36"/>
      <c r="BF56" s="37"/>
      <c r="BG56" s="54"/>
      <c r="BH56" s="37"/>
      <c r="BI56" s="41"/>
      <c r="BJ56" s="42"/>
      <c r="BK56" s="43"/>
      <c r="BL56" s="44"/>
      <c r="BM56" s="45"/>
      <c r="BN56" s="46"/>
      <c r="BO56" s="36"/>
      <c r="BP56" s="47"/>
      <c r="BQ56" s="37"/>
      <c r="BR56" s="38"/>
      <c r="BS56" s="37"/>
      <c r="BT56" s="36"/>
      <c r="BU56" s="47"/>
      <c r="BV56" s="37"/>
      <c r="BW56" s="38"/>
      <c r="BX56" s="40"/>
      <c r="BY56" s="36"/>
      <c r="BZ56" s="47"/>
      <c r="CA56" s="37"/>
      <c r="CB56" s="38"/>
      <c r="CC56" s="37"/>
      <c r="CD56" s="36"/>
      <c r="CE56" s="47"/>
      <c r="CF56" s="37"/>
      <c r="CG56" s="38"/>
      <c r="CH56" s="37"/>
      <c r="CI56" s="36"/>
      <c r="CJ56" s="47"/>
      <c r="CK56" s="37"/>
      <c r="CL56" s="38"/>
      <c r="CM56" s="37"/>
      <c r="CN56" s="36"/>
      <c r="CO56" s="47"/>
      <c r="CP56" s="37"/>
      <c r="CQ56" s="38"/>
      <c r="CR56" s="37"/>
      <c r="CS56" s="36"/>
      <c r="CT56" s="47"/>
      <c r="CU56" s="39"/>
      <c r="CV56" s="38"/>
      <c r="CW56" s="37"/>
      <c r="CX56" s="36"/>
      <c r="CY56" s="47"/>
      <c r="CZ56" s="39"/>
      <c r="DA56" s="38"/>
      <c r="DB56" s="37"/>
      <c r="DC56" s="36"/>
      <c r="DD56" s="47"/>
      <c r="DE56" s="37"/>
      <c r="DF56" s="38"/>
      <c r="DG56" s="37"/>
      <c r="DH56" s="36"/>
      <c r="DI56" s="47"/>
      <c r="DJ56" s="37"/>
      <c r="DK56" s="38"/>
      <c r="DL56" s="37"/>
      <c r="DM56" s="36"/>
      <c r="DN56" s="47"/>
      <c r="DO56" s="37"/>
      <c r="DP56" s="38"/>
      <c r="DQ56" s="227"/>
      <c r="DR56" s="36"/>
      <c r="DS56" s="47"/>
      <c r="DT56" s="37"/>
      <c r="DU56" s="38">
        <v>0</v>
      </c>
      <c r="DV56" s="37"/>
      <c r="DW56" s="41" cm="1">
        <f t="array" ref="DW56">SUMPRODUCT(--(MOD(COLUMN($BO56:$DV56),5)=MOD(COLUMN($BO56),5)),$BO56:$DV56)</f>
        <v>0</v>
      </c>
      <c r="DX56" s="42">
        <f>DW56*$J56</f>
        <v>0</v>
      </c>
      <c r="DY56" s="48" cm="1">
        <f t="array" ref="DY56">SUMPRODUCT(--(MOD(COLUMN($BO56:$DV56),5)=MOD(COLUMN($BP56),5)),$BO56:$DV56)</f>
        <v>0</v>
      </c>
      <c r="DZ56" s="49">
        <f>DY56*$J56</f>
        <v>0</v>
      </c>
      <c r="EA56" s="43" cm="1">
        <f t="array" ref="EA56">SUMPRODUCT(--(MOD(COLUMN($BO56:$DV56),5)=MOD(COLUMN($BQ56),5)),$BO56:$DV56)</f>
        <v>0</v>
      </c>
      <c r="EB56" s="44">
        <f>EA56*$J56</f>
        <v>0</v>
      </c>
      <c r="EC56" s="45" cm="1">
        <f t="array" ref="EC56">SUMPRODUCT(--(MOD(COLUMN($BO56:$DV56),5)=MOD(COLUMN($BR56),5)),$BO56:$DV56)</f>
        <v>0</v>
      </c>
      <c r="ED56" s="46">
        <f>EC56*$J56</f>
        <v>0</v>
      </c>
      <c r="EE56" s="36"/>
      <c r="EF56" s="37">
        <v>1</v>
      </c>
      <c r="EG56" s="38"/>
      <c r="EH56" s="37" t="s">
        <v>108</v>
      </c>
      <c r="EI56" s="36"/>
      <c r="EJ56" s="37">
        <v>1</v>
      </c>
      <c r="EK56" s="38">
        <v>1</v>
      </c>
      <c r="EL56" s="37"/>
      <c r="EM56" s="36"/>
      <c r="EN56" s="37"/>
      <c r="EO56" s="38">
        <v>0</v>
      </c>
      <c r="EP56" s="37"/>
      <c r="EQ56" s="36"/>
      <c r="ER56" s="37"/>
      <c r="ES56" s="38"/>
      <c r="ET56" s="37"/>
      <c r="EU56" s="36"/>
      <c r="EV56" s="37"/>
      <c r="EW56" s="38"/>
      <c r="EX56" s="37"/>
      <c r="EY56" s="36"/>
      <c r="EZ56" s="37"/>
      <c r="FA56" s="38"/>
      <c r="FB56" s="37"/>
      <c r="FC56" s="36"/>
      <c r="FD56" s="37"/>
      <c r="FE56" s="38"/>
      <c r="FF56" s="37"/>
      <c r="FG56" s="36"/>
      <c r="FH56" s="37"/>
      <c r="FI56" s="38"/>
      <c r="FJ56" s="37"/>
      <c r="FK56" s="36"/>
      <c r="FL56" s="37"/>
      <c r="FM56" s="38"/>
      <c r="FN56" s="37"/>
      <c r="FO56" s="36"/>
      <c r="FP56" s="37"/>
      <c r="FQ56" s="38"/>
      <c r="FR56" s="37"/>
      <c r="FS56" s="36"/>
      <c r="FT56" s="37"/>
      <c r="FU56" s="38"/>
      <c r="FV56" s="37"/>
      <c r="FW56" s="36"/>
      <c r="FX56" s="37"/>
      <c r="FY56" s="38"/>
      <c r="FZ56" s="37"/>
      <c r="GA56" s="41" cm="1">
        <f t="array" ref="GA56">SUMPRODUCT(--(MOD(COLUMN($EE56:$FZ56),4)=MOD(COLUMN($EE56),4)),$EE56:$FZ56)</f>
        <v>0</v>
      </c>
      <c r="GB56" s="42">
        <f t="shared" si="118"/>
        <v>0</v>
      </c>
      <c r="GC56" s="43" cm="1">
        <f t="array" ref="GC56">SUMPRODUCT(--(MOD(COLUMN($EE56:$FZ56),4)=MOD(COLUMN($EF56),4)),$EE56:$FZ56)</f>
        <v>2</v>
      </c>
      <c r="GD56" s="44">
        <f t="shared" si="119"/>
        <v>110.75000000000001</v>
      </c>
      <c r="GE56" s="45" cm="1">
        <f t="array" ref="GE56">SUMPRODUCT(--(MOD(COLUMN($EE56:$FZ56),4)=MOD(COLUMN($EG56),4)),$EE56:$FZ56)</f>
        <v>1</v>
      </c>
      <c r="GF56" s="46">
        <f t="shared" si="120"/>
        <v>55.375000000000007</v>
      </c>
      <c r="GG56" s="36"/>
      <c r="GH56" s="37"/>
      <c r="GI56" s="38"/>
      <c r="GJ56" s="37"/>
      <c r="GK56" s="36"/>
      <c r="GL56" s="37"/>
      <c r="GM56" s="38"/>
      <c r="GN56" s="37"/>
      <c r="GO56" s="36"/>
      <c r="GP56" s="37"/>
      <c r="GQ56" s="38"/>
      <c r="GR56" s="37"/>
      <c r="GS56" s="36"/>
      <c r="GT56" s="37"/>
      <c r="GU56" s="38"/>
      <c r="GV56" s="37"/>
      <c r="GW56" s="36"/>
      <c r="GX56" s="37"/>
      <c r="GY56" s="38"/>
      <c r="GZ56" s="37"/>
      <c r="HA56" s="36"/>
      <c r="HB56" s="37"/>
      <c r="HC56" s="38"/>
      <c r="HD56" s="37"/>
      <c r="HE56" s="36"/>
      <c r="HF56" s="37"/>
      <c r="HG56" s="38"/>
      <c r="HH56" s="37"/>
      <c r="HI56" s="36"/>
      <c r="HJ56" s="37"/>
      <c r="HK56" s="38"/>
      <c r="HL56" s="37"/>
      <c r="HM56" s="36"/>
      <c r="HN56" s="37"/>
      <c r="HO56" s="38"/>
      <c r="HP56" s="37"/>
      <c r="HQ56" s="36"/>
      <c r="HR56" s="37"/>
      <c r="HS56" s="38"/>
      <c r="HT56" s="37"/>
      <c r="HU56" s="36"/>
      <c r="HV56" s="37"/>
      <c r="HW56" s="38"/>
      <c r="HX56" s="37"/>
      <c r="HY56" s="36"/>
      <c r="HZ56" s="37"/>
      <c r="IA56" s="38"/>
      <c r="IB56" s="37"/>
      <c r="IC56" s="41" cm="1">
        <f t="array" ref="IC56">SUMPRODUCT(--(MOD(COLUMN($GG56:$IB56),4)=MOD(COLUMN($GG56),4)),$GG56:$IB56)</f>
        <v>0</v>
      </c>
      <c r="ID56" s="42">
        <f t="shared" si="121"/>
        <v>0</v>
      </c>
      <c r="IE56" s="43" cm="1">
        <f t="array" ref="IE56">SUMPRODUCT(--(MOD(COLUMN($GG56:$IB56),4)=MOD(COLUMN($GH56),4)),$GG56:$IB56)</f>
        <v>0</v>
      </c>
      <c r="IF56" s="44">
        <f t="shared" si="122"/>
        <v>0</v>
      </c>
      <c r="IG56" s="45" cm="1">
        <f t="array" ref="IG56">SUMPRODUCT(--(MOD(COLUMN($GG56:$IB56),4)=MOD(COLUMN($GI56),4)),$GG56:$IB56)</f>
        <v>0</v>
      </c>
      <c r="IH56" s="46">
        <f t="shared" si="123"/>
        <v>0</v>
      </c>
      <c r="II56" s="36"/>
      <c r="IJ56" s="37"/>
      <c r="IK56" s="38"/>
      <c r="IL56" s="37"/>
      <c r="IM56" s="36"/>
      <c r="IN56" s="37"/>
      <c r="IO56" s="38"/>
      <c r="IP56" s="37"/>
      <c r="IQ56" s="36"/>
      <c r="IR56" s="37"/>
      <c r="IS56" s="38"/>
      <c r="IT56" s="37"/>
      <c r="IU56" s="36"/>
      <c r="IV56" s="37"/>
      <c r="IW56" s="38"/>
      <c r="IX56" s="37"/>
      <c r="IY56" s="36"/>
      <c r="IZ56" s="37"/>
      <c r="JA56" s="38"/>
      <c r="JB56" s="37"/>
      <c r="JC56" s="36"/>
      <c r="JD56" s="37"/>
      <c r="JE56" s="38"/>
      <c r="JF56" s="37"/>
      <c r="JG56" s="36"/>
      <c r="JH56" s="37"/>
      <c r="JI56" s="38"/>
      <c r="JJ56" s="37"/>
      <c r="JK56" s="36"/>
      <c r="JL56" s="37"/>
      <c r="JM56" s="38"/>
      <c r="JN56" s="37"/>
      <c r="JO56" s="36"/>
      <c r="JP56" s="37"/>
      <c r="JQ56" s="38"/>
      <c r="JR56" s="37"/>
      <c r="JS56" s="36"/>
      <c r="JT56" s="37"/>
      <c r="JU56" s="38"/>
      <c r="JV56" s="37"/>
      <c r="JW56" s="36"/>
      <c r="JX56" s="37"/>
      <c r="JY56" s="38"/>
      <c r="JZ56" s="37"/>
      <c r="KA56" s="36"/>
      <c r="KB56" s="37"/>
      <c r="KC56" s="38"/>
      <c r="KD56" s="37"/>
      <c r="KE56" s="41" cm="1">
        <f t="array" ref="KE56">SUMPRODUCT(--(MOD(COLUMN($II56:$KD56),4)=MOD(COLUMN($II56),4)),$II56:$KD56)</f>
        <v>0</v>
      </c>
      <c r="KF56" s="42">
        <f t="shared" si="124"/>
        <v>0</v>
      </c>
      <c r="KG56" s="43" cm="1">
        <f t="array" ref="KG56">SUMPRODUCT(--(MOD(COLUMN($II56:$KD56),4)=MOD(COLUMN($IJ56),4)),$II56:$KD56)</f>
        <v>0</v>
      </c>
      <c r="KH56" s="44">
        <f t="shared" si="125"/>
        <v>0</v>
      </c>
      <c r="KI56" s="45" cm="1">
        <f t="array" ref="KI56">SUMPRODUCT(--(MOD(COLUMN($II56:$KD56),4)=MOD(COLUMN($IK56),4)),$II56:$KD56)</f>
        <v>0</v>
      </c>
      <c r="KJ56" s="50">
        <f t="shared" si="126"/>
        <v>0</v>
      </c>
      <c r="KK56" s="80"/>
      <c r="KL56" s="80"/>
      <c r="KM56" s="80"/>
      <c r="KN56" s="51"/>
      <c r="KO56" s="32"/>
    </row>
    <row r="57" spans="1:301" s="68" customFormat="1" ht="43.2" outlineLevel="1">
      <c r="A57" s="289"/>
      <c r="B57" s="278"/>
      <c r="C57" s="298"/>
      <c r="D57" s="282"/>
      <c r="E57" s="15">
        <v>21</v>
      </c>
      <c r="F57" s="205">
        <v>1</v>
      </c>
      <c r="G57" s="214">
        <v>4721950310</v>
      </c>
      <c r="H57" s="213" t="s">
        <v>252</v>
      </c>
      <c r="I57" s="174"/>
      <c r="J57" s="174">
        <v>258</v>
      </c>
      <c r="K57" s="173"/>
      <c r="L57" s="173"/>
      <c r="M57" s="175"/>
      <c r="N57" s="176"/>
      <c r="O57" s="177"/>
      <c r="P57" s="176"/>
      <c r="Q57" s="175"/>
      <c r="R57" s="176"/>
      <c r="S57" s="177"/>
      <c r="T57" s="176"/>
      <c r="U57" s="175"/>
      <c r="V57" s="176"/>
      <c r="W57" s="177"/>
      <c r="X57" s="176"/>
      <c r="Y57" s="175"/>
      <c r="Z57" s="206"/>
      <c r="AA57" s="177"/>
      <c r="AB57" s="59"/>
      <c r="AC57" s="175"/>
      <c r="AD57" s="176"/>
      <c r="AE57" s="177"/>
      <c r="AF57" s="59"/>
      <c r="AG57" s="175"/>
      <c r="AH57" s="176"/>
      <c r="AI57" s="177"/>
      <c r="AJ57" s="59"/>
      <c r="AK57" s="175"/>
      <c r="AL57" s="176"/>
      <c r="AM57" s="177"/>
      <c r="AN57" s="59"/>
      <c r="AO57" s="175"/>
      <c r="AP57" s="176"/>
      <c r="AQ57" s="177"/>
      <c r="AR57" s="59"/>
      <c r="AS57" s="175"/>
      <c r="AT57" s="176"/>
      <c r="AU57" s="177"/>
      <c r="AV57" s="59"/>
      <c r="AW57" s="175"/>
      <c r="AX57" s="176"/>
      <c r="AY57" s="177"/>
      <c r="AZ57" s="59"/>
      <c r="BA57" s="175"/>
      <c r="BB57" s="176"/>
      <c r="BC57" s="207"/>
      <c r="BD57" s="176"/>
      <c r="BE57" s="175"/>
      <c r="BF57" s="176"/>
      <c r="BG57" s="208"/>
      <c r="BH57" s="176"/>
      <c r="BI57" s="180"/>
      <c r="BJ57" s="181"/>
      <c r="BK57" s="182"/>
      <c r="BL57" s="183"/>
      <c r="BM57" s="184"/>
      <c r="BN57" s="185"/>
      <c r="BO57" s="175"/>
      <c r="BP57" s="186"/>
      <c r="BQ57" s="176"/>
      <c r="BR57" s="177"/>
      <c r="BS57" s="176"/>
      <c r="BT57" s="175"/>
      <c r="BU57" s="186"/>
      <c r="BV57" s="176"/>
      <c r="BW57" s="177"/>
      <c r="BX57" s="40"/>
      <c r="BY57" s="175"/>
      <c r="BZ57" s="186"/>
      <c r="CA57" s="176"/>
      <c r="CB57" s="177"/>
      <c r="CC57" s="176"/>
      <c r="CD57" s="175"/>
      <c r="CE57" s="186"/>
      <c r="CF57" s="176"/>
      <c r="CG57" s="177"/>
      <c r="CH57" s="176"/>
      <c r="CI57" s="175"/>
      <c r="CJ57" s="186"/>
      <c r="CK57" s="176"/>
      <c r="CL57" s="177"/>
      <c r="CM57" s="176"/>
      <c r="CN57" s="175"/>
      <c r="CO57" s="186"/>
      <c r="CP57" s="176"/>
      <c r="CQ57" s="177"/>
      <c r="CR57" s="176"/>
      <c r="CS57" s="175"/>
      <c r="CT57" s="186"/>
      <c r="CU57" s="206"/>
      <c r="CV57" s="177"/>
      <c r="CW57" s="176"/>
      <c r="CX57" s="175"/>
      <c r="CY57" s="186"/>
      <c r="CZ57" s="206"/>
      <c r="DA57" s="177"/>
      <c r="DB57" s="176"/>
      <c r="DC57" s="175"/>
      <c r="DD57" s="186"/>
      <c r="DE57" s="176"/>
      <c r="DF57" s="177"/>
      <c r="DG57" s="176"/>
      <c r="DH57" s="175"/>
      <c r="DI57" s="186"/>
      <c r="DJ57" s="176"/>
      <c r="DK57" s="177"/>
      <c r="DL57" s="176"/>
      <c r="DM57" s="175"/>
      <c r="DN57" s="186"/>
      <c r="DO57" s="176"/>
      <c r="DP57" s="177"/>
      <c r="DQ57" s="227"/>
      <c r="DR57" s="175"/>
      <c r="DS57" s="186"/>
      <c r="DT57" s="176"/>
      <c r="DU57" s="177"/>
      <c r="DV57" s="176"/>
      <c r="DW57" s="180"/>
      <c r="DX57" s="181"/>
      <c r="DY57" s="187"/>
      <c r="DZ57" s="188"/>
      <c r="EA57" s="182"/>
      <c r="EB57" s="183"/>
      <c r="EC57" s="184"/>
      <c r="ED57" s="185"/>
      <c r="EE57" s="175"/>
      <c r="EF57" s="176"/>
      <c r="EG57" s="177"/>
      <c r="EH57" s="245" t="s">
        <v>108</v>
      </c>
      <c r="EI57" s="175"/>
      <c r="EJ57" s="176">
        <v>1</v>
      </c>
      <c r="EK57" s="177"/>
      <c r="EL57" s="245"/>
      <c r="EM57" s="175"/>
      <c r="EN57" s="176">
        <v>1</v>
      </c>
      <c r="EO57" s="38">
        <v>0</v>
      </c>
      <c r="EP57" s="245" t="s">
        <v>262</v>
      </c>
      <c r="EQ57" s="175"/>
      <c r="ER57" s="176"/>
      <c r="ES57" s="177"/>
      <c r="ET57" s="176"/>
      <c r="EU57" s="175"/>
      <c r="EV57" s="176">
        <v>1</v>
      </c>
      <c r="EW57" s="177">
        <v>0</v>
      </c>
      <c r="EX57" s="245" t="s">
        <v>284</v>
      </c>
      <c r="EY57" s="175"/>
      <c r="EZ57" s="176"/>
      <c r="FA57" s="177"/>
      <c r="FB57" s="176"/>
      <c r="FC57" s="175"/>
      <c r="FD57" s="176"/>
      <c r="FE57" s="177"/>
      <c r="FF57" s="176"/>
      <c r="FG57" s="175"/>
      <c r="FH57" s="176"/>
      <c r="FI57" s="177"/>
      <c r="FJ57" s="176"/>
      <c r="FK57" s="175"/>
      <c r="FL57" s="176"/>
      <c r="FM57" s="177"/>
      <c r="FN57" s="176"/>
      <c r="FO57" s="175"/>
      <c r="FP57" s="176"/>
      <c r="FQ57" s="177"/>
      <c r="FR57" s="176"/>
      <c r="FS57" s="175"/>
      <c r="FT57" s="176"/>
      <c r="FU57" s="177"/>
      <c r="FV57" s="176"/>
      <c r="FW57" s="175"/>
      <c r="FX57" s="176"/>
      <c r="FY57" s="177"/>
      <c r="FZ57" s="176"/>
      <c r="GA57" s="41" cm="1">
        <f t="array" ref="GA57">SUMPRODUCT(--(MOD(COLUMN($EE57:$FZ57),4)=MOD(COLUMN($EE57),4)),$EE57:$FZ57)</f>
        <v>0</v>
      </c>
      <c r="GB57" s="42">
        <f t="shared" si="118"/>
        <v>0</v>
      </c>
      <c r="GC57" s="43" cm="1">
        <f t="array" ref="GC57">SUMPRODUCT(--(MOD(COLUMN($EE57:$FZ57),4)=MOD(COLUMN($EF57),4)),$EE57:$FZ57)</f>
        <v>3</v>
      </c>
      <c r="GD57" s="44">
        <f t="shared" si="119"/>
        <v>774</v>
      </c>
      <c r="GE57" s="45" cm="1">
        <f t="array" ref="GE57">SUMPRODUCT(--(MOD(COLUMN($EE57:$FZ57),4)=MOD(COLUMN($EG57),4)),$EE57:$FZ57)</f>
        <v>0</v>
      </c>
      <c r="GF57" s="46">
        <f t="shared" si="120"/>
        <v>0</v>
      </c>
      <c r="GG57" s="175"/>
      <c r="GH57" s="176"/>
      <c r="GI57" s="177"/>
      <c r="GJ57" s="176"/>
      <c r="GK57" s="175"/>
      <c r="GL57" s="176"/>
      <c r="GM57" s="177"/>
      <c r="GN57" s="176"/>
      <c r="GO57" s="175"/>
      <c r="GP57" s="176"/>
      <c r="GQ57" s="177"/>
      <c r="GR57" s="176"/>
      <c r="GS57" s="175"/>
      <c r="GT57" s="176"/>
      <c r="GU57" s="177"/>
      <c r="GV57" s="176"/>
      <c r="GW57" s="175"/>
      <c r="GX57" s="176"/>
      <c r="GY57" s="177"/>
      <c r="GZ57" s="176"/>
      <c r="HA57" s="175"/>
      <c r="HB57" s="176"/>
      <c r="HC57" s="177"/>
      <c r="HD57" s="176"/>
      <c r="HE57" s="175"/>
      <c r="HF57" s="176"/>
      <c r="HG57" s="177"/>
      <c r="HH57" s="176"/>
      <c r="HI57" s="175"/>
      <c r="HJ57" s="176"/>
      <c r="HK57" s="177"/>
      <c r="HL57" s="176"/>
      <c r="HM57" s="175"/>
      <c r="HN57" s="176"/>
      <c r="HO57" s="177"/>
      <c r="HP57" s="176"/>
      <c r="HQ57" s="175"/>
      <c r="HR57" s="176"/>
      <c r="HS57" s="177"/>
      <c r="HT57" s="176"/>
      <c r="HU57" s="175"/>
      <c r="HV57" s="176"/>
      <c r="HW57" s="177"/>
      <c r="HX57" s="176"/>
      <c r="HY57" s="175"/>
      <c r="HZ57" s="176"/>
      <c r="IA57" s="177"/>
      <c r="IB57" s="176"/>
      <c r="IC57" s="180"/>
      <c r="ID57" s="181"/>
      <c r="IE57" s="182"/>
      <c r="IF57" s="183"/>
      <c r="IG57" s="184"/>
      <c r="IH57" s="185"/>
      <c r="II57" s="175"/>
      <c r="IJ57" s="176"/>
      <c r="IK57" s="177"/>
      <c r="IL57" s="176"/>
      <c r="IM57" s="175"/>
      <c r="IN57" s="176"/>
      <c r="IO57" s="177"/>
      <c r="IP57" s="176"/>
      <c r="IQ57" s="175"/>
      <c r="IR57" s="176"/>
      <c r="IS57" s="177"/>
      <c r="IT57" s="176"/>
      <c r="IU57" s="175"/>
      <c r="IV57" s="176"/>
      <c r="IW57" s="177"/>
      <c r="IX57" s="176"/>
      <c r="IY57" s="175"/>
      <c r="IZ57" s="176"/>
      <c r="JA57" s="177"/>
      <c r="JB57" s="176"/>
      <c r="JC57" s="175"/>
      <c r="JD57" s="176"/>
      <c r="JE57" s="177"/>
      <c r="JF57" s="176"/>
      <c r="JG57" s="175"/>
      <c r="JH57" s="176"/>
      <c r="JI57" s="177"/>
      <c r="JJ57" s="176"/>
      <c r="JK57" s="175"/>
      <c r="JL57" s="176"/>
      <c r="JM57" s="177"/>
      <c r="JN57" s="176"/>
      <c r="JO57" s="175"/>
      <c r="JP57" s="176"/>
      <c r="JQ57" s="177"/>
      <c r="JR57" s="176"/>
      <c r="JS57" s="175"/>
      <c r="JT57" s="176"/>
      <c r="JU57" s="177"/>
      <c r="JV57" s="176"/>
      <c r="JW57" s="175"/>
      <c r="JX57" s="176"/>
      <c r="JY57" s="177"/>
      <c r="JZ57" s="176"/>
      <c r="KA57" s="175"/>
      <c r="KB57" s="176"/>
      <c r="KC57" s="177"/>
      <c r="KD57" s="176"/>
      <c r="KE57" s="180"/>
      <c r="KF57" s="181"/>
      <c r="KG57" s="182"/>
      <c r="KH57" s="183"/>
      <c r="KI57" s="184"/>
      <c r="KJ57" s="209"/>
      <c r="KK57" s="189"/>
      <c r="KL57" s="189"/>
      <c r="KM57" s="189"/>
      <c r="KN57" s="190"/>
      <c r="KO57" s="191"/>
    </row>
    <row r="58" spans="1:301" s="68" customFormat="1" ht="57.6" outlineLevel="1">
      <c r="A58" s="289"/>
      <c r="B58" s="278"/>
      <c r="C58" s="298"/>
      <c r="D58" s="282"/>
      <c r="E58" s="15">
        <v>22</v>
      </c>
      <c r="F58" s="205">
        <v>1</v>
      </c>
      <c r="G58" s="214">
        <v>4496161560</v>
      </c>
      <c r="H58" s="213" t="s">
        <v>253</v>
      </c>
      <c r="I58" s="174"/>
      <c r="J58" s="174">
        <v>205</v>
      </c>
      <c r="K58" s="173"/>
      <c r="L58" s="173"/>
      <c r="M58" s="175"/>
      <c r="N58" s="176"/>
      <c r="O58" s="177"/>
      <c r="P58" s="176"/>
      <c r="Q58" s="175"/>
      <c r="R58" s="176"/>
      <c r="S58" s="177"/>
      <c r="T58" s="176"/>
      <c r="U58" s="175"/>
      <c r="V58" s="176"/>
      <c r="W58" s="177"/>
      <c r="X58" s="176"/>
      <c r="Y58" s="175"/>
      <c r="Z58" s="206"/>
      <c r="AA58" s="177"/>
      <c r="AB58" s="59"/>
      <c r="AC58" s="175"/>
      <c r="AD58" s="176"/>
      <c r="AE58" s="177"/>
      <c r="AF58" s="59"/>
      <c r="AG58" s="175"/>
      <c r="AH58" s="176"/>
      <c r="AI58" s="177"/>
      <c r="AJ58" s="59"/>
      <c r="AK58" s="175"/>
      <c r="AL58" s="176"/>
      <c r="AM58" s="177"/>
      <c r="AN58" s="59"/>
      <c r="AO58" s="175"/>
      <c r="AP58" s="176"/>
      <c r="AQ58" s="177"/>
      <c r="AR58" s="59"/>
      <c r="AS58" s="175"/>
      <c r="AT58" s="176"/>
      <c r="AU58" s="177"/>
      <c r="AV58" s="59"/>
      <c r="AW58" s="175"/>
      <c r="AX58" s="176"/>
      <c r="AY58" s="177"/>
      <c r="AZ58" s="59"/>
      <c r="BA58" s="175"/>
      <c r="BB58" s="176"/>
      <c r="BC58" s="207"/>
      <c r="BD58" s="176"/>
      <c r="BE58" s="175"/>
      <c r="BF58" s="176"/>
      <c r="BG58" s="208"/>
      <c r="BH58" s="176"/>
      <c r="BI58" s="180"/>
      <c r="BJ58" s="181"/>
      <c r="BK58" s="182"/>
      <c r="BL58" s="183"/>
      <c r="BM58" s="184"/>
      <c r="BN58" s="185"/>
      <c r="BO58" s="175"/>
      <c r="BP58" s="186"/>
      <c r="BQ58" s="176"/>
      <c r="BR58" s="177"/>
      <c r="BS58" s="176"/>
      <c r="BT58" s="175"/>
      <c r="BU58" s="186"/>
      <c r="BV58" s="176"/>
      <c r="BW58" s="177"/>
      <c r="BX58" s="40"/>
      <c r="BY58" s="175"/>
      <c r="BZ58" s="186"/>
      <c r="CA58" s="176"/>
      <c r="CB58" s="177"/>
      <c r="CC58" s="176"/>
      <c r="CD58" s="175"/>
      <c r="CE58" s="186"/>
      <c r="CF58" s="176"/>
      <c r="CG58" s="177"/>
      <c r="CH58" s="176"/>
      <c r="CI58" s="175"/>
      <c r="CJ58" s="186"/>
      <c r="CK58" s="176"/>
      <c r="CL58" s="177"/>
      <c r="CM58" s="176"/>
      <c r="CN58" s="175"/>
      <c r="CO58" s="186"/>
      <c r="CP58" s="176"/>
      <c r="CQ58" s="177"/>
      <c r="CR58" s="176"/>
      <c r="CS58" s="175"/>
      <c r="CT58" s="186"/>
      <c r="CU58" s="206"/>
      <c r="CV58" s="177"/>
      <c r="CW58" s="176"/>
      <c r="CX58" s="175"/>
      <c r="CY58" s="186"/>
      <c r="CZ58" s="206"/>
      <c r="DA58" s="177"/>
      <c r="DB58" s="176"/>
      <c r="DC58" s="175"/>
      <c r="DD58" s="186"/>
      <c r="DE58" s="176"/>
      <c r="DF58" s="177"/>
      <c r="DG58" s="176"/>
      <c r="DH58" s="175"/>
      <c r="DI58" s="186"/>
      <c r="DJ58" s="176"/>
      <c r="DK58" s="177"/>
      <c r="DL58" s="176"/>
      <c r="DM58" s="175"/>
      <c r="DN58" s="186"/>
      <c r="DO58" s="176"/>
      <c r="DP58" s="177"/>
      <c r="DQ58" s="227"/>
      <c r="DR58" s="175"/>
      <c r="DS58" s="186"/>
      <c r="DT58" s="176"/>
      <c r="DU58" s="177"/>
      <c r="DV58" s="176"/>
      <c r="DW58" s="180"/>
      <c r="DX58" s="181"/>
      <c r="DY58" s="187"/>
      <c r="DZ58" s="188"/>
      <c r="EA58" s="182"/>
      <c r="EB58" s="183"/>
      <c r="EC58" s="184"/>
      <c r="ED58" s="185"/>
      <c r="EE58" s="175"/>
      <c r="EF58" s="176"/>
      <c r="EG58" s="177"/>
      <c r="EH58" s="246"/>
      <c r="EI58" s="175"/>
      <c r="EJ58" s="176">
        <v>1</v>
      </c>
      <c r="EK58" s="177"/>
      <c r="EL58" s="246"/>
      <c r="EM58" s="175"/>
      <c r="EN58" s="176">
        <v>1</v>
      </c>
      <c r="EO58" s="38">
        <v>0</v>
      </c>
      <c r="EP58" s="246"/>
      <c r="EQ58" s="175"/>
      <c r="ER58" s="176"/>
      <c r="ES58" s="177"/>
      <c r="ET58" s="176"/>
      <c r="EU58" s="175"/>
      <c r="EV58" s="176">
        <v>1</v>
      </c>
      <c r="EW58" s="177"/>
      <c r="EX58" s="246"/>
      <c r="EY58" s="175"/>
      <c r="EZ58" s="176"/>
      <c r="FA58" s="177"/>
      <c r="FB58" s="176"/>
      <c r="FC58" s="175"/>
      <c r="FD58" s="176"/>
      <c r="FE58" s="177"/>
      <c r="FF58" s="176"/>
      <c r="FG58" s="175"/>
      <c r="FH58" s="176"/>
      <c r="FI58" s="177"/>
      <c r="FJ58" s="176"/>
      <c r="FK58" s="175"/>
      <c r="FL58" s="176"/>
      <c r="FM58" s="177"/>
      <c r="FN58" s="176"/>
      <c r="FO58" s="175"/>
      <c r="FP58" s="176"/>
      <c r="FQ58" s="177"/>
      <c r="FR58" s="176"/>
      <c r="FS58" s="175"/>
      <c r="FT58" s="176"/>
      <c r="FU58" s="177"/>
      <c r="FV58" s="176"/>
      <c r="FW58" s="175"/>
      <c r="FX58" s="176"/>
      <c r="FY58" s="177"/>
      <c r="FZ58" s="176"/>
      <c r="GA58" s="41" cm="1">
        <f t="array" ref="GA58">SUMPRODUCT(--(MOD(COLUMN($EE58:$FZ58),4)=MOD(COLUMN($EE58),4)),$EE58:$FZ58)</f>
        <v>0</v>
      </c>
      <c r="GB58" s="42">
        <f t="shared" si="118"/>
        <v>0</v>
      </c>
      <c r="GC58" s="43" cm="1">
        <f t="array" ref="GC58">SUMPRODUCT(--(MOD(COLUMN($EE58:$FZ58),4)=MOD(COLUMN($EF58),4)),$EE58:$FZ58)</f>
        <v>3</v>
      </c>
      <c r="GD58" s="44">
        <f t="shared" si="119"/>
        <v>615</v>
      </c>
      <c r="GE58" s="45" cm="1">
        <f t="array" ref="GE58">SUMPRODUCT(--(MOD(COLUMN($EE58:$FZ58),4)=MOD(COLUMN($EG58),4)),$EE58:$FZ58)</f>
        <v>0</v>
      </c>
      <c r="GF58" s="46">
        <f t="shared" si="120"/>
        <v>0</v>
      </c>
      <c r="GG58" s="175"/>
      <c r="GH58" s="176"/>
      <c r="GI58" s="177"/>
      <c r="GJ58" s="176"/>
      <c r="GK58" s="175"/>
      <c r="GL58" s="176"/>
      <c r="GM58" s="177"/>
      <c r="GN58" s="176"/>
      <c r="GO58" s="175"/>
      <c r="GP58" s="176"/>
      <c r="GQ58" s="177"/>
      <c r="GR58" s="176"/>
      <c r="GS58" s="175"/>
      <c r="GT58" s="176"/>
      <c r="GU58" s="177"/>
      <c r="GV58" s="176"/>
      <c r="GW58" s="175"/>
      <c r="GX58" s="176"/>
      <c r="GY58" s="177"/>
      <c r="GZ58" s="176"/>
      <c r="HA58" s="175"/>
      <c r="HB58" s="176"/>
      <c r="HC58" s="177"/>
      <c r="HD58" s="176"/>
      <c r="HE58" s="175"/>
      <c r="HF58" s="176"/>
      <c r="HG58" s="177"/>
      <c r="HH58" s="176"/>
      <c r="HI58" s="175"/>
      <c r="HJ58" s="176"/>
      <c r="HK58" s="177"/>
      <c r="HL58" s="176"/>
      <c r="HM58" s="175"/>
      <c r="HN58" s="176"/>
      <c r="HO58" s="177"/>
      <c r="HP58" s="176"/>
      <c r="HQ58" s="175"/>
      <c r="HR58" s="176"/>
      <c r="HS58" s="177"/>
      <c r="HT58" s="176"/>
      <c r="HU58" s="175"/>
      <c r="HV58" s="176"/>
      <c r="HW58" s="177"/>
      <c r="HX58" s="176"/>
      <c r="HY58" s="175"/>
      <c r="HZ58" s="176"/>
      <c r="IA58" s="177"/>
      <c r="IB58" s="176"/>
      <c r="IC58" s="180"/>
      <c r="ID58" s="181"/>
      <c r="IE58" s="182"/>
      <c r="IF58" s="183"/>
      <c r="IG58" s="184"/>
      <c r="IH58" s="185"/>
      <c r="II58" s="175"/>
      <c r="IJ58" s="176"/>
      <c r="IK58" s="177"/>
      <c r="IL58" s="176"/>
      <c r="IM58" s="175"/>
      <c r="IN58" s="176"/>
      <c r="IO58" s="177"/>
      <c r="IP58" s="176"/>
      <c r="IQ58" s="175"/>
      <c r="IR58" s="176"/>
      <c r="IS58" s="177"/>
      <c r="IT58" s="176"/>
      <c r="IU58" s="175"/>
      <c r="IV58" s="176"/>
      <c r="IW58" s="177"/>
      <c r="IX58" s="176"/>
      <c r="IY58" s="175"/>
      <c r="IZ58" s="176"/>
      <c r="JA58" s="177"/>
      <c r="JB58" s="176"/>
      <c r="JC58" s="175"/>
      <c r="JD58" s="176"/>
      <c r="JE58" s="177"/>
      <c r="JF58" s="176"/>
      <c r="JG58" s="175"/>
      <c r="JH58" s="176"/>
      <c r="JI58" s="177"/>
      <c r="JJ58" s="176"/>
      <c r="JK58" s="175"/>
      <c r="JL58" s="176"/>
      <c r="JM58" s="177"/>
      <c r="JN58" s="176"/>
      <c r="JO58" s="175"/>
      <c r="JP58" s="176"/>
      <c r="JQ58" s="177"/>
      <c r="JR58" s="176"/>
      <c r="JS58" s="175"/>
      <c r="JT58" s="176"/>
      <c r="JU58" s="177"/>
      <c r="JV58" s="176"/>
      <c r="JW58" s="175"/>
      <c r="JX58" s="176"/>
      <c r="JY58" s="177"/>
      <c r="JZ58" s="176"/>
      <c r="KA58" s="175"/>
      <c r="KB58" s="176"/>
      <c r="KC58" s="177"/>
      <c r="KD58" s="176"/>
      <c r="KE58" s="180"/>
      <c r="KF58" s="181"/>
      <c r="KG58" s="182"/>
      <c r="KH58" s="183"/>
      <c r="KI58" s="184"/>
      <c r="KJ58" s="209"/>
      <c r="KK58" s="189"/>
      <c r="KL58" s="189"/>
      <c r="KM58" s="189"/>
      <c r="KN58" s="190"/>
      <c r="KO58" s="191"/>
    </row>
    <row r="59" spans="1:301" s="68" customFormat="1" ht="43.2" outlineLevel="1">
      <c r="A59" s="289"/>
      <c r="B59" s="278"/>
      <c r="C59" s="298"/>
      <c r="D59" s="282"/>
      <c r="E59" s="15">
        <v>23</v>
      </c>
      <c r="F59" s="205">
        <v>1</v>
      </c>
      <c r="G59" s="214">
        <v>9630010510</v>
      </c>
      <c r="H59" s="213" t="s">
        <v>206</v>
      </c>
      <c r="I59" s="174"/>
      <c r="J59" s="174">
        <v>275</v>
      </c>
      <c r="K59" s="173"/>
      <c r="L59" s="173"/>
      <c r="M59" s="175"/>
      <c r="N59" s="176"/>
      <c r="O59" s="177"/>
      <c r="P59" s="176"/>
      <c r="Q59" s="175"/>
      <c r="R59" s="176"/>
      <c r="S59" s="177"/>
      <c r="T59" s="176"/>
      <c r="U59" s="175"/>
      <c r="V59" s="176"/>
      <c r="W59" s="177"/>
      <c r="X59" s="176"/>
      <c r="Y59" s="175"/>
      <c r="Z59" s="206"/>
      <c r="AA59" s="177"/>
      <c r="AB59" s="59"/>
      <c r="AC59" s="175"/>
      <c r="AD59" s="176"/>
      <c r="AE59" s="177"/>
      <c r="AF59" s="59"/>
      <c r="AG59" s="175"/>
      <c r="AH59" s="176"/>
      <c r="AI59" s="177"/>
      <c r="AJ59" s="59"/>
      <c r="AK59" s="175"/>
      <c r="AL59" s="176"/>
      <c r="AM59" s="177"/>
      <c r="AN59" s="59"/>
      <c r="AO59" s="175"/>
      <c r="AP59" s="176"/>
      <c r="AQ59" s="177"/>
      <c r="AR59" s="59"/>
      <c r="AS59" s="175"/>
      <c r="AT59" s="176"/>
      <c r="AU59" s="177"/>
      <c r="AV59" s="59"/>
      <c r="AW59" s="175"/>
      <c r="AX59" s="176"/>
      <c r="AY59" s="177"/>
      <c r="AZ59" s="59"/>
      <c r="BA59" s="175"/>
      <c r="BB59" s="176"/>
      <c r="BC59" s="207"/>
      <c r="BD59" s="176"/>
      <c r="BE59" s="175"/>
      <c r="BF59" s="176"/>
      <c r="BG59" s="208"/>
      <c r="BH59" s="176"/>
      <c r="BI59" s="180"/>
      <c r="BJ59" s="181"/>
      <c r="BK59" s="182"/>
      <c r="BL59" s="183"/>
      <c r="BM59" s="184"/>
      <c r="BN59" s="185"/>
      <c r="BO59" s="175"/>
      <c r="BP59" s="186"/>
      <c r="BQ59" s="176"/>
      <c r="BR59" s="177"/>
      <c r="BS59" s="176"/>
      <c r="BT59" s="175"/>
      <c r="BU59" s="186"/>
      <c r="BV59" s="176"/>
      <c r="BW59" s="177"/>
      <c r="BX59" s="40"/>
      <c r="BY59" s="175"/>
      <c r="BZ59" s="186"/>
      <c r="CA59" s="176"/>
      <c r="CB59" s="177"/>
      <c r="CC59" s="176"/>
      <c r="CD59" s="175"/>
      <c r="CE59" s="186"/>
      <c r="CF59" s="176"/>
      <c r="CG59" s="177"/>
      <c r="CH59" s="176"/>
      <c r="CI59" s="175"/>
      <c r="CJ59" s="186"/>
      <c r="CK59" s="176"/>
      <c r="CL59" s="177"/>
      <c r="CM59" s="176"/>
      <c r="CN59" s="175"/>
      <c r="CO59" s="186"/>
      <c r="CP59" s="176"/>
      <c r="CQ59" s="177"/>
      <c r="CR59" s="176"/>
      <c r="CS59" s="175"/>
      <c r="CT59" s="186"/>
      <c r="CU59" s="206"/>
      <c r="CV59" s="177"/>
      <c r="CW59" s="176"/>
      <c r="CX59" s="175"/>
      <c r="CY59" s="186"/>
      <c r="CZ59" s="206"/>
      <c r="DA59" s="177"/>
      <c r="DB59" s="176"/>
      <c r="DC59" s="175"/>
      <c r="DD59" s="186"/>
      <c r="DE59" s="176"/>
      <c r="DF59" s="177"/>
      <c r="DG59" s="176"/>
      <c r="DH59" s="175"/>
      <c r="DI59" s="186"/>
      <c r="DJ59" s="176"/>
      <c r="DK59" s="177"/>
      <c r="DL59" s="176"/>
      <c r="DM59" s="175"/>
      <c r="DN59" s="186"/>
      <c r="DO59" s="176"/>
      <c r="DP59" s="177"/>
      <c r="DQ59" s="227"/>
      <c r="DR59" s="175"/>
      <c r="DS59" s="186"/>
      <c r="DT59" s="176"/>
      <c r="DU59" s="177"/>
      <c r="DV59" s="176"/>
      <c r="DW59" s="180"/>
      <c r="DX59" s="181"/>
      <c r="DY59" s="187"/>
      <c r="DZ59" s="188"/>
      <c r="EA59" s="182"/>
      <c r="EB59" s="183"/>
      <c r="EC59" s="184"/>
      <c r="ED59" s="185"/>
      <c r="EE59" s="175"/>
      <c r="EF59" s="176"/>
      <c r="EG59" s="177"/>
      <c r="EH59" s="246"/>
      <c r="EI59" s="175"/>
      <c r="EJ59" s="176">
        <v>1</v>
      </c>
      <c r="EK59" s="177"/>
      <c r="EL59" s="246"/>
      <c r="EM59" s="175"/>
      <c r="EN59" s="176">
        <v>1</v>
      </c>
      <c r="EO59" s="38">
        <v>0</v>
      </c>
      <c r="EP59" s="246"/>
      <c r="EQ59" s="175"/>
      <c r="ER59" s="176"/>
      <c r="ES59" s="177"/>
      <c r="ET59" s="176"/>
      <c r="EU59" s="175"/>
      <c r="EV59" s="176">
        <v>1</v>
      </c>
      <c r="EW59" s="177"/>
      <c r="EX59" s="246"/>
      <c r="EY59" s="175"/>
      <c r="EZ59" s="176"/>
      <c r="FA59" s="177"/>
      <c r="FB59" s="176"/>
      <c r="FC59" s="175"/>
      <c r="FD59" s="176"/>
      <c r="FE59" s="177"/>
      <c r="FF59" s="176"/>
      <c r="FG59" s="175"/>
      <c r="FH59" s="176"/>
      <c r="FI59" s="177"/>
      <c r="FJ59" s="176"/>
      <c r="FK59" s="175"/>
      <c r="FL59" s="176"/>
      <c r="FM59" s="177"/>
      <c r="FN59" s="176"/>
      <c r="FO59" s="175"/>
      <c r="FP59" s="176"/>
      <c r="FQ59" s="177"/>
      <c r="FR59" s="176"/>
      <c r="FS59" s="175"/>
      <c r="FT59" s="176"/>
      <c r="FU59" s="177"/>
      <c r="FV59" s="176"/>
      <c r="FW59" s="175"/>
      <c r="FX59" s="176"/>
      <c r="FY59" s="177"/>
      <c r="FZ59" s="176"/>
      <c r="GA59" s="41" cm="1">
        <f t="array" ref="GA59">SUMPRODUCT(--(MOD(COLUMN($EE59:$FZ59),4)=MOD(COLUMN($EE59),4)),$EE59:$FZ59)</f>
        <v>0</v>
      </c>
      <c r="GB59" s="42">
        <f t="shared" si="118"/>
        <v>0</v>
      </c>
      <c r="GC59" s="43" cm="1">
        <f t="array" ref="GC59">SUMPRODUCT(--(MOD(COLUMN($EE59:$FZ59),4)=MOD(COLUMN($EF59),4)),$EE59:$FZ59)</f>
        <v>3</v>
      </c>
      <c r="GD59" s="44">
        <f t="shared" si="119"/>
        <v>825</v>
      </c>
      <c r="GE59" s="45" cm="1">
        <f t="array" ref="GE59">SUMPRODUCT(--(MOD(COLUMN($EE59:$FZ59),4)=MOD(COLUMN($EG59),4)),$EE59:$FZ59)</f>
        <v>0</v>
      </c>
      <c r="GF59" s="46">
        <f t="shared" si="120"/>
        <v>0</v>
      </c>
      <c r="GG59" s="175"/>
      <c r="GH59" s="176"/>
      <c r="GI59" s="177"/>
      <c r="GJ59" s="176"/>
      <c r="GK59" s="175"/>
      <c r="GL59" s="176"/>
      <c r="GM59" s="177"/>
      <c r="GN59" s="176"/>
      <c r="GO59" s="175"/>
      <c r="GP59" s="176"/>
      <c r="GQ59" s="177"/>
      <c r="GR59" s="176"/>
      <c r="GS59" s="175"/>
      <c r="GT59" s="176"/>
      <c r="GU59" s="177"/>
      <c r="GV59" s="176"/>
      <c r="GW59" s="175"/>
      <c r="GX59" s="176"/>
      <c r="GY59" s="177"/>
      <c r="GZ59" s="176"/>
      <c r="HA59" s="175"/>
      <c r="HB59" s="176"/>
      <c r="HC59" s="177"/>
      <c r="HD59" s="176"/>
      <c r="HE59" s="175"/>
      <c r="HF59" s="176"/>
      <c r="HG59" s="177"/>
      <c r="HH59" s="176"/>
      <c r="HI59" s="175"/>
      <c r="HJ59" s="176"/>
      <c r="HK59" s="177"/>
      <c r="HL59" s="176"/>
      <c r="HM59" s="175"/>
      <c r="HN59" s="176"/>
      <c r="HO59" s="177"/>
      <c r="HP59" s="176"/>
      <c r="HQ59" s="175"/>
      <c r="HR59" s="176"/>
      <c r="HS59" s="177"/>
      <c r="HT59" s="176"/>
      <c r="HU59" s="175"/>
      <c r="HV59" s="176"/>
      <c r="HW59" s="177"/>
      <c r="HX59" s="176"/>
      <c r="HY59" s="175"/>
      <c r="HZ59" s="176"/>
      <c r="IA59" s="177"/>
      <c r="IB59" s="176"/>
      <c r="IC59" s="180"/>
      <c r="ID59" s="181"/>
      <c r="IE59" s="182"/>
      <c r="IF59" s="183"/>
      <c r="IG59" s="184"/>
      <c r="IH59" s="185"/>
      <c r="II59" s="175"/>
      <c r="IJ59" s="176"/>
      <c r="IK59" s="177"/>
      <c r="IL59" s="176"/>
      <c r="IM59" s="175"/>
      <c r="IN59" s="176"/>
      <c r="IO59" s="177"/>
      <c r="IP59" s="176"/>
      <c r="IQ59" s="175"/>
      <c r="IR59" s="176"/>
      <c r="IS59" s="177"/>
      <c r="IT59" s="176"/>
      <c r="IU59" s="175"/>
      <c r="IV59" s="176"/>
      <c r="IW59" s="177"/>
      <c r="IX59" s="176"/>
      <c r="IY59" s="175"/>
      <c r="IZ59" s="176"/>
      <c r="JA59" s="177"/>
      <c r="JB59" s="176"/>
      <c r="JC59" s="175"/>
      <c r="JD59" s="176"/>
      <c r="JE59" s="177"/>
      <c r="JF59" s="176"/>
      <c r="JG59" s="175"/>
      <c r="JH59" s="176"/>
      <c r="JI59" s="177"/>
      <c r="JJ59" s="176"/>
      <c r="JK59" s="175"/>
      <c r="JL59" s="176"/>
      <c r="JM59" s="177"/>
      <c r="JN59" s="176"/>
      <c r="JO59" s="175"/>
      <c r="JP59" s="176"/>
      <c r="JQ59" s="177"/>
      <c r="JR59" s="176"/>
      <c r="JS59" s="175"/>
      <c r="JT59" s="176"/>
      <c r="JU59" s="177"/>
      <c r="JV59" s="176"/>
      <c r="JW59" s="175"/>
      <c r="JX59" s="176"/>
      <c r="JY59" s="177"/>
      <c r="JZ59" s="176"/>
      <c r="KA59" s="175"/>
      <c r="KB59" s="176"/>
      <c r="KC59" s="177"/>
      <c r="KD59" s="176"/>
      <c r="KE59" s="180"/>
      <c r="KF59" s="181"/>
      <c r="KG59" s="182"/>
      <c r="KH59" s="183"/>
      <c r="KI59" s="184"/>
      <c r="KJ59" s="209"/>
      <c r="KK59" s="189"/>
      <c r="KL59" s="189"/>
      <c r="KM59" s="189"/>
      <c r="KN59" s="190"/>
      <c r="KO59" s="191"/>
    </row>
    <row r="60" spans="1:301" s="68" customFormat="1" outlineLevel="1">
      <c r="A60" s="289"/>
      <c r="B60" s="278"/>
      <c r="C60" s="298"/>
      <c r="D60" s="282"/>
      <c r="E60" s="15">
        <v>24</v>
      </c>
      <c r="F60" s="205">
        <v>1</v>
      </c>
      <c r="G60" s="214">
        <v>4640060020</v>
      </c>
      <c r="H60" s="213" t="s">
        <v>76</v>
      </c>
      <c r="I60" s="174"/>
      <c r="J60" s="174">
        <v>487</v>
      </c>
      <c r="K60" s="173"/>
      <c r="L60" s="173"/>
      <c r="M60" s="175"/>
      <c r="N60" s="176"/>
      <c r="O60" s="177"/>
      <c r="P60" s="176"/>
      <c r="Q60" s="175"/>
      <c r="R60" s="176"/>
      <c r="S60" s="177"/>
      <c r="T60" s="176"/>
      <c r="U60" s="175"/>
      <c r="V60" s="176"/>
      <c r="W60" s="177"/>
      <c r="X60" s="176"/>
      <c r="Y60" s="175"/>
      <c r="Z60" s="206"/>
      <c r="AA60" s="177"/>
      <c r="AB60" s="59"/>
      <c r="AC60" s="175"/>
      <c r="AD60" s="176"/>
      <c r="AE60" s="177"/>
      <c r="AF60" s="59"/>
      <c r="AG60" s="175"/>
      <c r="AH60" s="176"/>
      <c r="AI60" s="177"/>
      <c r="AJ60" s="59"/>
      <c r="AK60" s="175"/>
      <c r="AL60" s="176"/>
      <c r="AM60" s="177"/>
      <c r="AN60" s="59"/>
      <c r="AO60" s="175"/>
      <c r="AP60" s="176"/>
      <c r="AQ60" s="177"/>
      <c r="AR60" s="59"/>
      <c r="AS60" s="175"/>
      <c r="AT60" s="176"/>
      <c r="AU60" s="177"/>
      <c r="AV60" s="59"/>
      <c r="AW60" s="175"/>
      <c r="AX60" s="176"/>
      <c r="AY60" s="177"/>
      <c r="AZ60" s="59"/>
      <c r="BA60" s="175"/>
      <c r="BB60" s="176"/>
      <c r="BC60" s="207"/>
      <c r="BD60" s="176"/>
      <c r="BE60" s="175"/>
      <c r="BF60" s="176"/>
      <c r="BG60" s="208"/>
      <c r="BH60" s="176"/>
      <c r="BI60" s="180"/>
      <c r="BJ60" s="181"/>
      <c r="BK60" s="182"/>
      <c r="BL60" s="183"/>
      <c r="BM60" s="184"/>
      <c r="BN60" s="185"/>
      <c r="BO60" s="175"/>
      <c r="BP60" s="186"/>
      <c r="BQ60" s="176"/>
      <c r="BR60" s="177"/>
      <c r="BS60" s="176"/>
      <c r="BT60" s="175"/>
      <c r="BU60" s="186"/>
      <c r="BV60" s="176"/>
      <c r="BW60" s="177"/>
      <c r="BX60" s="40"/>
      <c r="BY60" s="175"/>
      <c r="BZ60" s="186"/>
      <c r="CA60" s="176"/>
      <c r="CB60" s="177"/>
      <c r="CC60" s="176"/>
      <c r="CD60" s="175"/>
      <c r="CE60" s="186"/>
      <c r="CF60" s="176"/>
      <c r="CG60" s="177"/>
      <c r="CH60" s="176"/>
      <c r="CI60" s="175"/>
      <c r="CJ60" s="186"/>
      <c r="CK60" s="176"/>
      <c r="CL60" s="177"/>
      <c r="CM60" s="176"/>
      <c r="CN60" s="175"/>
      <c r="CO60" s="186"/>
      <c r="CP60" s="176"/>
      <c r="CQ60" s="177"/>
      <c r="CR60" s="176"/>
      <c r="CS60" s="175"/>
      <c r="CT60" s="186"/>
      <c r="CU60" s="206"/>
      <c r="CV60" s="177"/>
      <c r="CW60" s="176"/>
      <c r="CX60" s="175"/>
      <c r="CY60" s="186"/>
      <c r="CZ60" s="206"/>
      <c r="DA60" s="177"/>
      <c r="DB60" s="176"/>
      <c r="DC60" s="175"/>
      <c r="DD60" s="186"/>
      <c r="DE60" s="176"/>
      <c r="DF60" s="177"/>
      <c r="DG60" s="176"/>
      <c r="DH60" s="175"/>
      <c r="DI60" s="186"/>
      <c r="DJ60" s="176"/>
      <c r="DK60" s="177"/>
      <c r="DL60" s="176"/>
      <c r="DM60" s="175"/>
      <c r="DN60" s="186"/>
      <c r="DO60" s="176"/>
      <c r="DP60" s="177"/>
      <c r="DQ60" s="227"/>
      <c r="DR60" s="175"/>
      <c r="DS60" s="186"/>
      <c r="DT60" s="176"/>
      <c r="DU60" s="177"/>
      <c r="DV60" s="176"/>
      <c r="DW60" s="180"/>
      <c r="DX60" s="181"/>
      <c r="DY60" s="187"/>
      <c r="DZ60" s="188"/>
      <c r="EA60" s="182"/>
      <c r="EB60" s="183"/>
      <c r="EC60" s="184"/>
      <c r="ED60" s="185"/>
      <c r="EE60" s="175"/>
      <c r="EF60" s="176"/>
      <c r="EG60" s="177"/>
      <c r="EH60" s="246"/>
      <c r="EI60" s="175"/>
      <c r="EJ60" s="176">
        <v>1</v>
      </c>
      <c r="EK60" s="177"/>
      <c r="EL60" s="246"/>
      <c r="EM60" s="175"/>
      <c r="EN60" s="176">
        <v>1</v>
      </c>
      <c r="EO60" s="38">
        <v>0</v>
      </c>
      <c r="EP60" s="246"/>
      <c r="EQ60" s="175"/>
      <c r="ER60" s="176"/>
      <c r="ES60" s="177"/>
      <c r="ET60" s="176"/>
      <c r="EU60" s="175"/>
      <c r="EV60" s="176">
        <v>1</v>
      </c>
      <c r="EW60" s="177"/>
      <c r="EX60" s="246"/>
      <c r="EY60" s="175"/>
      <c r="EZ60" s="176"/>
      <c r="FA60" s="177"/>
      <c r="FB60" s="176"/>
      <c r="FC60" s="175"/>
      <c r="FD60" s="176"/>
      <c r="FE60" s="177"/>
      <c r="FF60" s="176"/>
      <c r="FG60" s="175"/>
      <c r="FH60" s="176"/>
      <c r="FI60" s="177"/>
      <c r="FJ60" s="176"/>
      <c r="FK60" s="175"/>
      <c r="FL60" s="176"/>
      <c r="FM60" s="177"/>
      <c r="FN60" s="176"/>
      <c r="FO60" s="175"/>
      <c r="FP60" s="176"/>
      <c r="FQ60" s="177"/>
      <c r="FR60" s="176"/>
      <c r="FS60" s="175"/>
      <c r="FT60" s="176"/>
      <c r="FU60" s="177"/>
      <c r="FV60" s="176"/>
      <c r="FW60" s="175"/>
      <c r="FX60" s="176"/>
      <c r="FY60" s="177"/>
      <c r="FZ60" s="176"/>
      <c r="GA60" s="41" cm="1">
        <f t="array" ref="GA60">SUMPRODUCT(--(MOD(COLUMN($EE60:$FZ60),4)=MOD(COLUMN($EE60),4)),$EE60:$FZ60)</f>
        <v>0</v>
      </c>
      <c r="GB60" s="42">
        <f t="shared" si="118"/>
        <v>0</v>
      </c>
      <c r="GC60" s="43" cm="1">
        <f t="array" ref="GC60">SUMPRODUCT(--(MOD(COLUMN($EE60:$FZ60),4)=MOD(COLUMN($EF60),4)),$EE60:$FZ60)</f>
        <v>3</v>
      </c>
      <c r="GD60" s="44">
        <f t="shared" si="119"/>
        <v>1461</v>
      </c>
      <c r="GE60" s="45" cm="1">
        <f t="array" ref="GE60">SUMPRODUCT(--(MOD(COLUMN($EE60:$FZ60),4)=MOD(COLUMN($EG60),4)),$EE60:$FZ60)</f>
        <v>0</v>
      </c>
      <c r="GF60" s="46">
        <f t="shared" si="120"/>
        <v>0</v>
      </c>
      <c r="GG60" s="175"/>
      <c r="GH60" s="176"/>
      <c r="GI60" s="177"/>
      <c r="GJ60" s="176"/>
      <c r="GK60" s="175"/>
      <c r="GL60" s="176"/>
      <c r="GM60" s="177"/>
      <c r="GN60" s="176"/>
      <c r="GO60" s="175"/>
      <c r="GP60" s="176"/>
      <c r="GQ60" s="177"/>
      <c r="GR60" s="176"/>
      <c r="GS60" s="175"/>
      <c r="GT60" s="176"/>
      <c r="GU60" s="177"/>
      <c r="GV60" s="176"/>
      <c r="GW60" s="175"/>
      <c r="GX60" s="176"/>
      <c r="GY60" s="177"/>
      <c r="GZ60" s="176"/>
      <c r="HA60" s="175"/>
      <c r="HB60" s="176"/>
      <c r="HC60" s="177"/>
      <c r="HD60" s="176"/>
      <c r="HE60" s="175"/>
      <c r="HF60" s="176"/>
      <c r="HG60" s="177"/>
      <c r="HH60" s="176"/>
      <c r="HI60" s="175"/>
      <c r="HJ60" s="176"/>
      <c r="HK60" s="177"/>
      <c r="HL60" s="176"/>
      <c r="HM60" s="175"/>
      <c r="HN60" s="176"/>
      <c r="HO60" s="177"/>
      <c r="HP60" s="176"/>
      <c r="HQ60" s="175"/>
      <c r="HR60" s="176"/>
      <c r="HS60" s="177"/>
      <c r="HT60" s="176"/>
      <c r="HU60" s="175"/>
      <c r="HV60" s="176"/>
      <c r="HW60" s="177"/>
      <c r="HX60" s="176"/>
      <c r="HY60" s="175"/>
      <c r="HZ60" s="176"/>
      <c r="IA60" s="177"/>
      <c r="IB60" s="176"/>
      <c r="IC60" s="180"/>
      <c r="ID60" s="181"/>
      <c r="IE60" s="182"/>
      <c r="IF60" s="183"/>
      <c r="IG60" s="184"/>
      <c r="IH60" s="185"/>
      <c r="II60" s="175"/>
      <c r="IJ60" s="176"/>
      <c r="IK60" s="177"/>
      <c r="IL60" s="176"/>
      <c r="IM60" s="175"/>
      <c r="IN60" s="176"/>
      <c r="IO60" s="177"/>
      <c r="IP60" s="176"/>
      <c r="IQ60" s="175"/>
      <c r="IR60" s="176"/>
      <c r="IS60" s="177"/>
      <c r="IT60" s="176"/>
      <c r="IU60" s="175"/>
      <c r="IV60" s="176"/>
      <c r="IW60" s="177"/>
      <c r="IX60" s="176"/>
      <c r="IY60" s="175"/>
      <c r="IZ60" s="176"/>
      <c r="JA60" s="177"/>
      <c r="JB60" s="176"/>
      <c r="JC60" s="175"/>
      <c r="JD60" s="176"/>
      <c r="JE60" s="177"/>
      <c r="JF60" s="176"/>
      <c r="JG60" s="175"/>
      <c r="JH60" s="176"/>
      <c r="JI60" s="177"/>
      <c r="JJ60" s="176"/>
      <c r="JK60" s="175"/>
      <c r="JL60" s="176"/>
      <c r="JM60" s="177"/>
      <c r="JN60" s="176"/>
      <c r="JO60" s="175"/>
      <c r="JP60" s="176"/>
      <c r="JQ60" s="177"/>
      <c r="JR60" s="176"/>
      <c r="JS60" s="175"/>
      <c r="JT60" s="176"/>
      <c r="JU60" s="177"/>
      <c r="JV60" s="176"/>
      <c r="JW60" s="175"/>
      <c r="JX60" s="176"/>
      <c r="JY60" s="177"/>
      <c r="JZ60" s="176"/>
      <c r="KA60" s="175"/>
      <c r="KB60" s="176"/>
      <c r="KC60" s="177"/>
      <c r="KD60" s="176"/>
      <c r="KE60" s="180"/>
      <c r="KF60" s="181"/>
      <c r="KG60" s="182"/>
      <c r="KH60" s="183"/>
      <c r="KI60" s="184"/>
      <c r="KJ60" s="209"/>
      <c r="KK60" s="189"/>
      <c r="KL60" s="189"/>
      <c r="KM60" s="189"/>
      <c r="KN60" s="190"/>
      <c r="KO60" s="191"/>
    </row>
    <row r="61" spans="1:301" s="68" customFormat="1" ht="28.8" outlineLevel="1">
      <c r="A61" s="289"/>
      <c r="B61" s="278"/>
      <c r="C61" s="298"/>
      <c r="D61" s="282"/>
      <c r="E61" s="15">
        <v>25</v>
      </c>
      <c r="F61" s="205">
        <v>1</v>
      </c>
      <c r="G61" s="214">
        <v>4757145000</v>
      </c>
      <c r="H61" s="213" t="s">
        <v>198</v>
      </c>
      <c r="I61" s="174"/>
      <c r="J61" s="174">
        <v>528</v>
      </c>
      <c r="K61" s="173"/>
      <c r="L61" s="173"/>
      <c r="M61" s="175"/>
      <c r="N61" s="176"/>
      <c r="O61" s="177"/>
      <c r="P61" s="176"/>
      <c r="Q61" s="175"/>
      <c r="R61" s="176"/>
      <c r="S61" s="177"/>
      <c r="T61" s="176"/>
      <c r="U61" s="175"/>
      <c r="V61" s="176"/>
      <c r="W61" s="177"/>
      <c r="X61" s="176"/>
      <c r="Y61" s="175"/>
      <c r="Z61" s="206"/>
      <c r="AA61" s="177"/>
      <c r="AB61" s="59"/>
      <c r="AC61" s="175"/>
      <c r="AD61" s="176"/>
      <c r="AE61" s="177"/>
      <c r="AF61" s="59"/>
      <c r="AG61" s="175"/>
      <c r="AH61" s="176"/>
      <c r="AI61" s="177"/>
      <c r="AJ61" s="59"/>
      <c r="AK61" s="175"/>
      <c r="AL61" s="176"/>
      <c r="AM61" s="177"/>
      <c r="AN61" s="59"/>
      <c r="AO61" s="175"/>
      <c r="AP61" s="176"/>
      <c r="AQ61" s="177"/>
      <c r="AR61" s="59"/>
      <c r="AS61" s="175"/>
      <c r="AT61" s="176"/>
      <c r="AU61" s="177"/>
      <c r="AV61" s="59"/>
      <c r="AW61" s="175"/>
      <c r="AX61" s="176"/>
      <c r="AY61" s="177"/>
      <c r="AZ61" s="59"/>
      <c r="BA61" s="175"/>
      <c r="BB61" s="176"/>
      <c r="BC61" s="207"/>
      <c r="BD61" s="176"/>
      <c r="BE61" s="175"/>
      <c r="BF61" s="176"/>
      <c r="BG61" s="208"/>
      <c r="BH61" s="176"/>
      <c r="BI61" s="180"/>
      <c r="BJ61" s="181"/>
      <c r="BK61" s="182"/>
      <c r="BL61" s="183"/>
      <c r="BM61" s="184"/>
      <c r="BN61" s="185"/>
      <c r="BO61" s="175"/>
      <c r="BP61" s="186"/>
      <c r="BQ61" s="176"/>
      <c r="BR61" s="177"/>
      <c r="BS61" s="176"/>
      <c r="BT61" s="175"/>
      <c r="BU61" s="186"/>
      <c r="BV61" s="176"/>
      <c r="BW61" s="177"/>
      <c r="BX61" s="40"/>
      <c r="BY61" s="175"/>
      <c r="BZ61" s="186"/>
      <c r="CA61" s="176"/>
      <c r="CB61" s="177"/>
      <c r="CC61" s="176"/>
      <c r="CD61" s="175"/>
      <c r="CE61" s="186"/>
      <c r="CF61" s="176"/>
      <c r="CG61" s="177"/>
      <c r="CH61" s="176"/>
      <c r="CI61" s="175"/>
      <c r="CJ61" s="186"/>
      <c r="CK61" s="176"/>
      <c r="CL61" s="177"/>
      <c r="CM61" s="176"/>
      <c r="CN61" s="175"/>
      <c r="CO61" s="186"/>
      <c r="CP61" s="176"/>
      <c r="CQ61" s="177"/>
      <c r="CR61" s="176"/>
      <c r="CS61" s="175"/>
      <c r="CT61" s="186"/>
      <c r="CU61" s="206"/>
      <c r="CV61" s="177"/>
      <c r="CW61" s="176"/>
      <c r="CX61" s="175"/>
      <c r="CY61" s="186"/>
      <c r="CZ61" s="206"/>
      <c r="DA61" s="177"/>
      <c r="DB61" s="176"/>
      <c r="DC61" s="175"/>
      <c r="DD61" s="186"/>
      <c r="DE61" s="176"/>
      <c r="DF61" s="177"/>
      <c r="DG61" s="176"/>
      <c r="DH61" s="175"/>
      <c r="DI61" s="186"/>
      <c r="DJ61" s="176"/>
      <c r="DK61" s="177"/>
      <c r="DL61" s="176"/>
      <c r="DM61" s="175"/>
      <c r="DN61" s="186"/>
      <c r="DO61" s="176"/>
      <c r="DP61" s="177"/>
      <c r="DQ61" s="227"/>
      <c r="DR61" s="175"/>
      <c r="DS61" s="186"/>
      <c r="DT61" s="176"/>
      <c r="DU61" s="177"/>
      <c r="DV61" s="176"/>
      <c r="DW61" s="180"/>
      <c r="DX61" s="181"/>
      <c r="DY61" s="187"/>
      <c r="DZ61" s="188"/>
      <c r="EA61" s="182"/>
      <c r="EB61" s="183"/>
      <c r="EC61" s="184"/>
      <c r="ED61" s="185"/>
      <c r="EE61" s="175"/>
      <c r="EF61" s="176"/>
      <c r="EG61" s="177"/>
      <c r="EH61" s="246"/>
      <c r="EI61" s="175"/>
      <c r="EJ61" s="176">
        <v>1</v>
      </c>
      <c r="EK61" s="177"/>
      <c r="EL61" s="246"/>
      <c r="EM61" s="175"/>
      <c r="EN61" s="176">
        <v>1</v>
      </c>
      <c r="EO61" s="38">
        <v>0</v>
      </c>
      <c r="EP61" s="246"/>
      <c r="EQ61" s="175"/>
      <c r="ER61" s="176"/>
      <c r="ES61" s="177"/>
      <c r="ET61" s="176"/>
      <c r="EU61" s="175"/>
      <c r="EV61" s="176">
        <v>1</v>
      </c>
      <c r="EW61" s="177"/>
      <c r="EX61" s="246"/>
      <c r="EY61" s="175"/>
      <c r="EZ61" s="176"/>
      <c r="FA61" s="177"/>
      <c r="FB61" s="176"/>
      <c r="FC61" s="175"/>
      <c r="FD61" s="176"/>
      <c r="FE61" s="177"/>
      <c r="FF61" s="176"/>
      <c r="FG61" s="175"/>
      <c r="FH61" s="176"/>
      <c r="FI61" s="177"/>
      <c r="FJ61" s="176"/>
      <c r="FK61" s="175"/>
      <c r="FL61" s="176"/>
      <c r="FM61" s="177"/>
      <c r="FN61" s="176"/>
      <c r="FO61" s="175"/>
      <c r="FP61" s="176"/>
      <c r="FQ61" s="177"/>
      <c r="FR61" s="176"/>
      <c r="FS61" s="175"/>
      <c r="FT61" s="176"/>
      <c r="FU61" s="177"/>
      <c r="FV61" s="176"/>
      <c r="FW61" s="175"/>
      <c r="FX61" s="176"/>
      <c r="FY61" s="177"/>
      <c r="FZ61" s="176"/>
      <c r="GA61" s="41" cm="1">
        <f t="array" ref="GA61">SUMPRODUCT(--(MOD(COLUMN($EE61:$FZ61),4)=MOD(COLUMN($EE61),4)),$EE61:$FZ61)</f>
        <v>0</v>
      </c>
      <c r="GB61" s="42">
        <f t="shared" si="118"/>
        <v>0</v>
      </c>
      <c r="GC61" s="43" cm="1">
        <f t="array" ref="GC61">SUMPRODUCT(--(MOD(COLUMN($EE61:$FZ61),4)=MOD(COLUMN($EF61),4)),$EE61:$FZ61)</f>
        <v>3</v>
      </c>
      <c r="GD61" s="44">
        <f t="shared" si="119"/>
        <v>1584</v>
      </c>
      <c r="GE61" s="45" cm="1">
        <f t="array" ref="GE61">SUMPRODUCT(--(MOD(COLUMN($EE61:$FZ61),4)=MOD(COLUMN($EG61),4)),$EE61:$FZ61)</f>
        <v>0</v>
      </c>
      <c r="GF61" s="46">
        <f t="shared" si="120"/>
        <v>0</v>
      </c>
      <c r="GG61" s="175"/>
      <c r="GH61" s="176"/>
      <c r="GI61" s="177"/>
      <c r="GJ61" s="176"/>
      <c r="GK61" s="175"/>
      <c r="GL61" s="176"/>
      <c r="GM61" s="177"/>
      <c r="GN61" s="176"/>
      <c r="GO61" s="175"/>
      <c r="GP61" s="176"/>
      <c r="GQ61" s="177"/>
      <c r="GR61" s="176"/>
      <c r="GS61" s="175"/>
      <c r="GT61" s="176"/>
      <c r="GU61" s="177"/>
      <c r="GV61" s="176"/>
      <c r="GW61" s="175"/>
      <c r="GX61" s="176"/>
      <c r="GY61" s="177"/>
      <c r="GZ61" s="176"/>
      <c r="HA61" s="175"/>
      <c r="HB61" s="176"/>
      <c r="HC61" s="177"/>
      <c r="HD61" s="176"/>
      <c r="HE61" s="175"/>
      <c r="HF61" s="176"/>
      <c r="HG61" s="177"/>
      <c r="HH61" s="176"/>
      <c r="HI61" s="175"/>
      <c r="HJ61" s="176"/>
      <c r="HK61" s="177"/>
      <c r="HL61" s="176"/>
      <c r="HM61" s="175"/>
      <c r="HN61" s="176"/>
      <c r="HO61" s="177"/>
      <c r="HP61" s="176"/>
      <c r="HQ61" s="175"/>
      <c r="HR61" s="176"/>
      <c r="HS61" s="177"/>
      <c r="HT61" s="176"/>
      <c r="HU61" s="175"/>
      <c r="HV61" s="176"/>
      <c r="HW61" s="177"/>
      <c r="HX61" s="176"/>
      <c r="HY61" s="175"/>
      <c r="HZ61" s="176"/>
      <c r="IA61" s="177"/>
      <c r="IB61" s="176"/>
      <c r="IC61" s="180"/>
      <c r="ID61" s="181"/>
      <c r="IE61" s="182"/>
      <c r="IF61" s="183"/>
      <c r="IG61" s="184"/>
      <c r="IH61" s="185"/>
      <c r="II61" s="175"/>
      <c r="IJ61" s="176"/>
      <c r="IK61" s="177"/>
      <c r="IL61" s="176"/>
      <c r="IM61" s="175"/>
      <c r="IN61" s="176"/>
      <c r="IO61" s="177"/>
      <c r="IP61" s="176"/>
      <c r="IQ61" s="175"/>
      <c r="IR61" s="176"/>
      <c r="IS61" s="177"/>
      <c r="IT61" s="176"/>
      <c r="IU61" s="175"/>
      <c r="IV61" s="176"/>
      <c r="IW61" s="177"/>
      <c r="IX61" s="176"/>
      <c r="IY61" s="175"/>
      <c r="IZ61" s="176"/>
      <c r="JA61" s="177"/>
      <c r="JB61" s="176"/>
      <c r="JC61" s="175"/>
      <c r="JD61" s="176"/>
      <c r="JE61" s="177"/>
      <c r="JF61" s="176"/>
      <c r="JG61" s="175"/>
      <c r="JH61" s="176"/>
      <c r="JI61" s="177"/>
      <c r="JJ61" s="176"/>
      <c r="JK61" s="175"/>
      <c r="JL61" s="176"/>
      <c r="JM61" s="177"/>
      <c r="JN61" s="176"/>
      <c r="JO61" s="175"/>
      <c r="JP61" s="176"/>
      <c r="JQ61" s="177"/>
      <c r="JR61" s="176"/>
      <c r="JS61" s="175"/>
      <c r="JT61" s="176"/>
      <c r="JU61" s="177"/>
      <c r="JV61" s="176"/>
      <c r="JW61" s="175"/>
      <c r="JX61" s="176"/>
      <c r="JY61" s="177"/>
      <c r="JZ61" s="176"/>
      <c r="KA61" s="175"/>
      <c r="KB61" s="176"/>
      <c r="KC61" s="177"/>
      <c r="KD61" s="176"/>
      <c r="KE61" s="180"/>
      <c r="KF61" s="181"/>
      <c r="KG61" s="182"/>
      <c r="KH61" s="183"/>
      <c r="KI61" s="184"/>
      <c r="KJ61" s="209"/>
      <c r="KK61" s="189"/>
      <c r="KL61" s="189"/>
      <c r="KM61" s="189"/>
      <c r="KN61" s="190"/>
      <c r="KO61" s="191"/>
    </row>
    <row r="62" spans="1:301" s="68" customFormat="1" ht="28.8" outlineLevel="1">
      <c r="A62" s="289"/>
      <c r="B62" s="278"/>
      <c r="C62" s="298"/>
      <c r="D62" s="282"/>
      <c r="E62" s="15">
        <v>26</v>
      </c>
      <c r="F62" s="205">
        <v>1</v>
      </c>
      <c r="G62" s="214">
        <v>4750103050</v>
      </c>
      <c r="H62" s="213" t="s">
        <v>159</v>
      </c>
      <c r="I62" s="174"/>
      <c r="J62" s="174">
        <v>104</v>
      </c>
      <c r="K62" s="173"/>
      <c r="L62" s="173"/>
      <c r="M62" s="175"/>
      <c r="N62" s="176"/>
      <c r="O62" s="177"/>
      <c r="P62" s="176"/>
      <c r="Q62" s="175"/>
      <c r="R62" s="176"/>
      <c r="S62" s="177"/>
      <c r="T62" s="176"/>
      <c r="U62" s="175"/>
      <c r="V62" s="176"/>
      <c r="W62" s="177"/>
      <c r="X62" s="176"/>
      <c r="Y62" s="175"/>
      <c r="Z62" s="206"/>
      <c r="AA62" s="177"/>
      <c r="AB62" s="59"/>
      <c r="AC62" s="175"/>
      <c r="AD62" s="176"/>
      <c r="AE62" s="177"/>
      <c r="AF62" s="59"/>
      <c r="AG62" s="175"/>
      <c r="AH62" s="176"/>
      <c r="AI62" s="177"/>
      <c r="AJ62" s="59"/>
      <c r="AK62" s="175"/>
      <c r="AL62" s="176"/>
      <c r="AM62" s="177"/>
      <c r="AN62" s="59"/>
      <c r="AO62" s="175"/>
      <c r="AP62" s="176"/>
      <c r="AQ62" s="177"/>
      <c r="AR62" s="59"/>
      <c r="AS62" s="175"/>
      <c r="AT62" s="176"/>
      <c r="AU62" s="177"/>
      <c r="AV62" s="59"/>
      <c r="AW62" s="175"/>
      <c r="AX62" s="176"/>
      <c r="AY62" s="177"/>
      <c r="AZ62" s="59"/>
      <c r="BA62" s="175"/>
      <c r="BB62" s="176"/>
      <c r="BC62" s="207"/>
      <c r="BD62" s="176"/>
      <c r="BE62" s="175"/>
      <c r="BF62" s="176"/>
      <c r="BG62" s="208"/>
      <c r="BH62" s="176"/>
      <c r="BI62" s="180"/>
      <c r="BJ62" s="181"/>
      <c r="BK62" s="182"/>
      <c r="BL62" s="183"/>
      <c r="BM62" s="184"/>
      <c r="BN62" s="185"/>
      <c r="BO62" s="175"/>
      <c r="BP62" s="186"/>
      <c r="BQ62" s="176"/>
      <c r="BR62" s="177"/>
      <c r="BS62" s="176"/>
      <c r="BT62" s="175"/>
      <c r="BU62" s="186"/>
      <c r="BV62" s="176"/>
      <c r="BW62" s="177"/>
      <c r="BX62" s="40"/>
      <c r="BY62" s="175"/>
      <c r="BZ62" s="186"/>
      <c r="CA62" s="176"/>
      <c r="CB62" s="177"/>
      <c r="CC62" s="176"/>
      <c r="CD62" s="175"/>
      <c r="CE62" s="186"/>
      <c r="CF62" s="176"/>
      <c r="CG62" s="177"/>
      <c r="CH62" s="176"/>
      <c r="CI62" s="175"/>
      <c r="CJ62" s="186"/>
      <c r="CK62" s="176"/>
      <c r="CL62" s="177"/>
      <c r="CM62" s="176"/>
      <c r="CN62" s="175"/>
      <c r="CO62" s="186"/>
      <c r="CP62" s="176"/>
      <c r="CQ62" s="177"/>
      <c r="CR62" s="176"/>
      <c r="CS62" s="175"/>
      <c r="CT62" s="186"/>
      <c r="CU62" s="206"/>
      <c r="CV62" s="177"/>
      <c r="CW62" s="176"/>
      <c r="CX62" s="175"/>
      <c r="CY62" s="186"/>
      <c r="CZ62" s="206"/>
      <c r="DA62" s="177"/>
      <c r="DB62" s="176"/>
      <c r="DC62" s="175"/>
      <c r="DD62" s="186"/>
      <c r="DE62" s="176"/>
      <c r="DF62" s="177"/>
      <c r="DG62" s="176"/>
      <c r="DH62" s="175"/>
      <c r="DI62" s="186"/>
      <c r="DJ62" s="176"/>
      <c r="DK62" s="177"/>
      <c r="DL62" s="176"/>
      <c r="DM62" s="175"/>
      <c r="DN62" s="186"/>
      <c r="DO62" s="176"/>
      <c r="DP62" s="177"/>
      <c r="DQ62" s="227"/>
      <c r="DR62" s="175"/>
      <c r="DS62" s="186"/>
      <c r="DT62" s="176"/>
      <c r="DU62" s="177"/>
      <c r="DV62" s="176"/>
      <c r="DW62" s="180"/>
      <c r="DX62" s="181"/>
      <c r="DY62" s="187"/>
      <c r="DZ62" s="188"/>
      <c r="EA62" s="182"/>
      <c r="EB62" s="183"/>
      <c r="EC62" s="184"/>
      <c r="ED62" s="185"/>
      <c r="EE62" s="175"/>
      <c r="EF62" s="176"/>
      <c r="EG62" s="177"/>
      <c r="EH62" s="246"/>
      <c r="EI62" s="175"/>
      <c r="EJ62" s="176">
        <v>1</v>
      </c>
      <c r="EK62" s="177"/>
      <c r="EL62" s="246"/>
      <c r="EM62" s="175"/>
      <c r="EN62" s="176">
        <v>1</v>
      </c>
      <c r="EO62" s="38">
        <v>0</v>
      </c>
      <c r="EP62" s="246"/>
      <c r="EQ62" s="175"/>
      <c r="ER62" s="176"/>
      <c r="ES62" s="177"/>
      <c r="ET62" s="176"/>
      <c r="EU62" s="175"/>
      <c r="EV62" s="176">
        <v>2</v>
      </c>
      <c r="EW62" s="177"/>
      <c r="EX62" s="246"/>
      <c r="EY62" s="175"/>
      <c r="EZ62" s="176"/>
      <c r="FA62" s="177"/>
      <c r="FB62" s="176"/>
      <c r="FC62" s="175"/>
      <c r="FD62" s="176"/>
      <c r="FE62" s="177"/>
      <c r="FF62" s="176"/>
      <c r="FG62" s="175"/>
      <c r="FH62" s="176"/>
      <c r="FI62" s="177"/>
      <c r="FJ62" s="176"/>
      <c r="FK62" s="175"/>
      <c r="FL62" s="176"/>
      <c r="FM62" s="177"/>
      <c r="FN62" s="176"/>
      <c r="FO62" s="175"/>
      <c r="FP62" s="176"/>
      <c r="FQ62" s="177"/>
      <c r="FR62" s="176"/>
      <c r="FS62" s="175"/>
      <c r="FT62" s="176"/>
      <c r="FU62" s="177"/>
      <c r="FV62" s="176"/>
      <c r="FW62" s="175"/>
      <c r="FX62" s="176"/>
      <c r="FY62" s="177"/>
      <c r="FZ62" s="176"/>
      <c r="GA62" s="41" cm="1">
        <f t="array" ref="GA62">SUMPRODUCT(--(MOD(COLUMN($EE62:$FZ62),4)=MOD(COLUMN($EE62),4)),$EE62:$FZ62)</f>
        <v>0</v>
      </c>
      <c r="GB62" s="42">
        <f t="shared" si="118"/>
        <v>0</v>
      </c>
      <c r="GC62" s="43" cm="1">
        <f t="array" ref="GC62">SUMPRODUCT(--(MOD(COLUMN($EE62:$FZ62),4)=MOD(COLUMN($EF62),4)),$EE62:$FZ62)</f>
        <v>4</v>
      </c>
      <c r="GD62" s="44">
        <f t="shared" si="119"/>
        <v>416</v>
      </c>
      <c r="GE62" s="45" cm="1">
        <f t="array" ref="GE62">SUMPRODUCT(--(MOD(COLUMN($EE62:$FZ62),4)=MOD(COLUMN($EG62),4)),$EE62:$FZ62)</f>
        <v>0</v>
      </c>
      <c r="GF62" s="46">
        <f t="shared" si="120"/>
        <v>0</v>
      </c>
      <c r="GG62" s="175"/>
      <c r="GH62" s="176"/>
      <c r="GI62" s="177"/>
      <c r="GJ62" s="176"/>
      <c r="GK62" s="175"/>
      <c r="GL62" s="176"/>
      <c r="GM62" s="177"/>
      <c r="GN62" s="176"/>
      <c r="GO62" s="175"/>
      <c r="GP62" s="176"/>
      <c r="GQ62" s="177"/>
      <c r="GR62" s="176"/>
      <c r="GS62" s="175"/>
      <c r="GT62" s="176"/>
      <c r="GU62" s="177"/>
      <c r="GV62" s="176"/>
      <c r="GW62" s="175"/>
      <c r="GX62" s="176"/>
      <c r="GY62" s="177"/>
      <c r="GZ62" s="176"/>
      <c r="HA62" s="175"/>
      <c r="HB62" s="176"/>
      <c r="HC62" s="177"/>
      <c r="HD62" s="176"/>
      <c r="HE62" s="175"/>
      <c r="HF62" s="176"/>
      <c r="HG62" s="177"/>
      <c r="HH62" s="176"/>
      <c r="HI62" s="175"/>
      <c r="HJ62" s="176"/>
      <c r="HK62" s="177"/>
      <c r="HL62" s="176"/>
      <c r="HM62" s="175"/>
      <c r="HN62" s="176"/>
      <c r="HO62" s="177"/>
      <c r="HP62" s="176"/>
      <c r="HQ62" s="175"/>
      <c r="HR62" s="176"/>
      <c r="HS62" s="177"/>
      <c r="HT62" s="176"/>
      <c r="HU62" s="175"/>
      <c r="HV62" s="176"/>
      <c r="HW62" s="177"/>
      <c r="HX62" s="176"/>
      <c r="HY62" s="175"/>
      <c r="HZ62" s="176"/>
      <c r="IA62" s="177"/>
      <c r="IB62" s="176"/>
      <c r="IC62" s="180"/>
      <c r="ID62" s="181"/>
      <c r="IE62" s="182"/>
      <c r="IF62" s="183"/>
      <c r="IG62" s="184"/>
      <c r="IH62" s="185"/>
      <c r="II62" s="175"/>
      <c r="IJ62" s="176"/>
      <c r="IK62" s="177"/>
      <c r="IL62" s="176"/>
      <c r="IM62" s="175"/>
      <c r="IN62" s="176"/>
      <c r="IO62" s="177"/>
      <c r="IP62" s="176"/>
      <c r="IQ62" s="175"/>
      <c r="IR62" s="176"/>
      <c r="IS62" s="177"/>
      <c r="IT62" s="176"/>
      <c r="IU62" s="175"/>
      <c r="IV62" s="176"/>
      <c r="IW62" s="177"/>
      <c r="IX62" s="176"/>
      <c r="IY62" s="175"/>
      <c r="IZ62" s="176"/>
      <c r="JA62" s="177"/>
      <c r="JB62" s="176"/>
      <c r="JC62" s="175"/>
      <c r="JD62" s="176"/>
      <c r="JE62" s="177"/>
      <c r="JF62" s="176"/>
      <c r="JG62" s="175"/>
      <c r="JH62" s="176"/>
      <c r="JI62" s="177"/>
      <c r="JJ62" s="176"/>
      <c r="JK62" s="175"/>
      <c r="JL62" s="176"/>
      <c r="JM62" s="177"/>
      <c r="JN62" s="176"/>
      <c r="JO62" s="175"/>
      <c r="JP62" s="176"/>
      <c r="JQ62" s="177"/>
      <c r="JR62" s="176"/>
      <c r="JS62" s="175"/>
      <c r="JT62" s="176"/>
      <c r="JU62" s="177"/>
      <c r="JV62" s="176"/>
      <c r="JW62" s="175"/>
      <c r="JX62" s="176"/>
      <c r="JY62" s="177"/>
      <c r="JZ62" s="176"/>
      <c r="KA62" s="175"/>
      <c r="KB62" s="176"/>
      <c r="KC62" s="177"/>
      <c r="KD62" s="176"/>
      <c r="KE62" s="180"/>
      <c r="KF62" s="181"/>
      <c r="KG62" s="182"/>
      <c r="KH62" s="183"/>
      <c r="KI62" s="184"/>
      <c r="KJ62" s="209"/>
      <c r="KK62" s="189"/>
      <c r="KL62" s="189"/>
      <c r="KM62" s="189"/>
      <c r="KN62" s="190"/>
      <c r="KO62" s="191"/>
    </row>
    <row r="63" spans="1:301" s="68" customFormat="1" ht="28.8" outlineLevel="1">
      <c r="A63" s="289"/>
      <c r="B63" s="278"/>
      <c r="C63" s="298"/>
      <c r="D63" s="282"/>
      <c r="E63" s="15">
        <v>27</v>
      </c>
      <c r="F63" s="205">
        <v>2</v>
      </c>
      <c r="G63" s="214">
        <v>4493792810</v>
      </c>
      <c r="H63" s="213" t="s">
        <v>254</v>
      </c>
      <c r="I63" s="174"/>
      <c r="J63" s="174">
        <v>194</v>
      </c>
      <c r="K63" s="173"/>
      <c r="L63" s="173"/>
      <c r="M63" s="175"/>
      <c r="N63" s="176"/>
      <c r="O63" s="177"/>
      <c r="P63" s="176"/>
      <c r="Q63" s="175"/>
      <c r="R63" s="176"/>
      <c r="S63" s="177"/>
      <c r="T63" s="176"/>
      <c r="U63" s="175"/>
      <c r="V63" s="176"/>
      <c r="W63" s="177"/>
      <c r="X63" s="176"/>
      <c r="Y63" s="175"/>
      <c r="Z63" s="206"/>
      <c r="AA63" s="177"/>
      <c r="AB63" s="59"/>
      <c r="AC63" s="175"/>
      <c r="AD63" s="176"/>
      <c r="AE63" s="177"/>
      <c r="AF63" s="59"/>
      <c r="AG63" s="175"/>
      <c r="AH63" s="176"/>
      <c r="AI63" s="177"/>
      <c r="AJ63" s="59"/>
      <c r="AK63" s="175"/>
      <c r="AL63" s="176"/>
      <c r="AM63" s="177"/>
      <c r="AN63" s="59"/>
      <c r="AO63" s="175"/>
      <c r="AP63" s="176"/>
      <c r="AQ63" s="177"/>
      <c r="AR63" s="59"/>
      <c r="AS63" s="175"/>
      <c r="AT63" s="176"/>
      <c r="AU63" s="177"/>
      <c r="AV63" s="59"/>
      <c r="AW63" s="175"/>
      <c r="AX63" s="176"/>
      <c r="AY63" s="177"/>
      <c r="AZ63" s="59"/>
      <c r="BA63" s="175"/>
      <c r="BB63" s="176"/>
      <c r="BC63" s="207"/>
      <c r="BD63" s="176"/>
      <c r="BE63" s="175"/>
      <c r="BF63" s="176"/>
      <c r="BG63" s="208"/>
      <c r="BH63" s="176"/>
      <c r="BI63" s="180"/>
      <c r="BJ63" s="181"/>
      <c r="BK63" s="182"/>
      <c r="BL63" s="183"/>
      <c r="BM63" s="184"/>
      <c r="BN63" s="185"/>
      <c r="BO63" s="175"/>
      <c r="BP63" s="186"/>
      <c r="BQ63" s="176"/>
      <c r="BR63" s="177"/>
      <c r="BS63" s="176"/>
      <c r="BT63" s="175"/>
      <c r="BU63" s="186"/>
      <c r="BV63" s="176"/>
      <c r="BW63" s="177"/>
      <c r="BX63" s="40"/>
      <c r="BY63" s="175"/>
      <c r="BZ63" s="186"/>
      <c r="CA63" s="176"/>
      <c r="CB63" s="177"/>
      <c r="CC63" s="176"/>
      <c r="CD63" s="175"/>
      <c r="CE63" s="186"/>
      <c r="CF63" s="176"/>
      <c r="CG63" s="177"/>
      <c r="CH63" s="176"/>
      <c r="CI63" s="175"/>
      <c r="CJ63" s="186"/>
      <c r="CK63" s="176"/>
      <c r="CL63" s="177"/>
      <c r="CM63" s="176"/>
      <c r="CN63" s="175"/>
      <c r="CO63" s="186"/>
      <c r="CP63" s="176"/>
      <c r="CQ63" s="177"/>
      <c r="CR63" s="176"/>
      <c r="CS63" s="175"/>
      <c r="CT63" s="186"/>
      <c r="CU63" s="206"/>
      <c r="CV63" s="177"/>
      <c r="CW63" s="176"/>
      <c r="CX63" s="175"/>
      <c r="CY63" s="186"/>
      <c r="CZ63" s="206"/>
      <c r="DA63" s="177"/>
      <c r="DB63" s="176"/>
      <c r="DC63" s="175"/>
      <c r="DD63" s="186"/>
      <c r="DE63" s="176"/>
      <c r="DF63" s="177"/>
      <c r="DG63" s="176"/>
      <c r="DH63" s="175"/>
      <c r="DI63" s="186"/>
      <c r="DJ63" s="176"/>
      <c r="DK63" s="177"/>
      <c r="DL63" s="176"/>
      <c r="DM63" s="175"/>
      <c r="DN63" s="186"/>
      <c r="DO63" s="176"/>
      <c r="DP63" s="177"/>
      <c r="DQ63" s="227"/>
      <c r="DR63" s="175"/>
      <c r="DS63" s="186"/>
      <c r="DT63" s="176"/>
      <c r="DU63" s="177"/>
      <c r="DV63" s="176"/>
      <c r="DW63" s="180"/>
      <c r="DX63" s="181"/>
      <c r="DY63" s="187"/>
      <c r="DZ63" s="188"/>
      <c r="EA63" s="182"/>
      <c r="EB63" s="183"/>
      <c r="EC63" s="184"/>
      <c r="ED63" s="185"/>
      <c r="EE63" s="175"/>
      <c r="EF63" s="176"/>
      <c r="EG63" s="177"/>
      <c r="EH63" s="246"/>
      <c r="EI63" s="175"/>
      <c r="EJ63" s="176">
        <v>1</v>
      </c>
      <c r="EK63" s="177"/>
      <c r="EL63" s="246"/>
      <c r="EM63" s="175"/>
      <c r="EN63" s="176">
        <v>1</v>
      </c>
      <c r="EO63" s="38">
        <v>0</v>
      </c>
      <c r="EP63" s="246"/>
      <c r="EQ63" s="175"/>
      <c r="ER63" s="176"/>
      <c r="ES63" s="177"/>
      <c r="ET63" s="176"/>
      <c r="EU63" s="175"/>
      <c r="EV63" s="176">
        <v>1</v>
      </c>
      <c r="EW63" s="177"/>
      <c r="EX63" s="246"/>
      <c r="EY63" s="175"/>
      <c r="EZ63" s="176"/>
      <c r="FA63" s="177"/>
      <c r="FB63" s="176"/>
      <c r="FC63" s="175"/>
      <c r="FD63" s="176"/>
      <c r="FE63" s="177"/>
      <c r="FF63" s="176"/>
      <c r="FG63" s="175"/>
      <c r="FH63" s="176"/>
      <c r="FI63" s="177"/>
      <c r="FJ63" s="176"/>
      <c r="FK63" s="175"/>
      <c r="FL63" s="176"/>
      <c r="FM63" s="177"/>
      <c r="FN63" s="176"/>
      <c r="FO63" s="175"/>
      <c r="FP63" s="176"/>
      <c r="FQ63" s="177"/>
      <c r="FR63" s="176"/>
      <c r="FS63" s="175"/>
      <c r="FT63" s="176"/>
      <c r="FU63" s="177"/>
      <c r="FV63" s="176"/>
      <c r="FW63" s="175"/>
      <c r="FX63" s="176"/>
      <c r="FY63" s="177"/>
      <c r="FZ63" s="176"/>
      <c r="GA63" s="41" cm="1">
        <f t="array" ref="GA63">SUMPRODUCT(--(MOD(COLUMN($EE63:$FZ63),4)=MOD(COLUMN($EE63),4)),$EE63:$FZ63)</f>
        <v>0</v>
      </c>
      <c r="GB63" s="42">
        <f t="shared" si="118"/>
        <v>0</v>
      </c>
      <c r="GC63" s="43" cm="1">
        <f t="array" ref="GC63">SUMPRODUCT(--(MOD(COLUMN($EE63:$FZ63),4)=MOD(COLUMN($EF63),4)),$EE63:$FZ63)</f>
        <v>3</v>
      </c>
      <c r="GD63" s="44">
        <f t="shared" si="119"/>
        <v>582</v>
      </c>
      <c r="GE63" s="45" cm="1">
        <f t="array" ref="GE63">SUMPRODUCT(--(MOD(COLUMN($EE63:$FZ63),4)=MOD(COLUMN($EG63),4)),$EE63:$FZ63)</f>
        <v>0</v>
      </c>
      <c r="GF63" s="46">
        <f t="shared" si="120"/>
        <v>0</v>
      </c>
      <c r="GG63" s="175"/>
      <c r="GH63" s="176"/>
      <c r="GI63" s="177"/>
      <c r="GJ63" s="176"/>
      <c r="GK63" s="175"/>
      <c r="GL63" s="176"/>
      <c r="GM63" s="177"/>
      <c r="GN63" s="176"/>
      <c r="GO63" s="175"/>
      <c r="GP63" s="176"/>
      <c r="GQ63" s="177"/>
      <c r="GR63" s="176"/>
      <c r="GS63" s="175"/>
      <c r="GT63" s="176"/>
      <c r="GU63" s="177"/>
      <c r="GV63" s="176"/>
      <c r="GW63" s="175"/>
      <c r="GX63" s="176"/>
      <c r="GY63" s="177"/>
      <c r="GZ63" s="176"/>
      <c r="HA63" s="175"/>
      <c r="HB63" s="176"/>
      <c r="HC63" s="177"/>
      <c r="HD63" s="176"/>
      <c r="HE63" s="175"/>
      <c r="HF63" s="176"/>
      <c r="HG63" s="177"/>
      <c r="HH63" s="176"/>
      <c r="HI63" s="175"/>
      <c r="HJ63" s="176"/>
      <c r="HK63" s="177"/>
      <c r="HL63" s="176"/>
      <c r="HM63" s="175"/>
      <c r="HN63" s="176"/>
      <c r="HO63" s="177"/>
      <c r="HP63" s="176"/>
      <c r="HQ63" s="175"/>
      <c r="HR63" s="176"/>
      <c r="HS63" s="177"/>
      <c r="HT63" s="176"/>
      <c r="HU63" s="175"/>
      <c r="HV63" s="176"/>
      <c r="HW63" s="177"/>
      <c r="HX63" s="176"/>
      <c r="HY63" s="175"/>
      <c r="HZ63" s="176"/>
      <c r="IA63" s="177"/>
      <c r="IB63" s="176"/>
      <c r="IC63" s="180"/>
      <c r="ID63" s="181"/>
      <c r="IE63" s="182"/>
      <c r="IF63" s="183"/>
      <c r="IG63" s="184"/>
      <c r="IH63" s="185"/>
      <c r="II63" s="175"/>
      <c r="IJ63" s="176"/>
      <c r="IK63" s="177"/>
      <c r="IL63" s="176"/>
      <c r="IM63" s="175"/>
      <c r="IN63" s="176"/>
      <c r="IO63" s="177"/>
      <c r="IP63" s="176"/>
      <c r="IQ63" s="175"/>
      <c r="IR63" s="176"/>
      <c r="IS63" s="177"/>
      <c r="IT63" s="176"/>
      <c r="IU63" s="175"/>
      <c r="IV63" s="176"/>
      <c r="IW63" s="177"/>
      <c r="IX63" s="176"/>
      <c r="IY63" s="175"/>
      <c r="IZ63" s="176"/>
      <c r="JA63" s="177"/>
      <c r="JB63" s="176"/>
      <c r="JC63" s="175"/>
      <c r="JD63" s="176"/>
      <c r="JE63" s="177"/>
      <c r="JF63" s="176"/>
      <c r="JG63" s="175"/>
      <c r="JH63" s="176"/>
      <c r="JI63" s="177"/>
      <c r="JJ63" s="176"/>
      <c r="JK63" s="175"/>
      <c r="JL63" s="176"/>
      <c r="JM63" s="177"/>
      <c r="JN63" s="176"/>
      <c r="JO63" s="175"/>
      <c r="JP63" s="176"/>
      <c r="JQ63" s="177"/>
      <c r="JR63" s="176"/>
      <c r="JS63" s="175"/>
      <c r="JT63" s="176"/>
      <c r="JU63" s="177"/>
      <c r="JV63" s="176"/>
      <c r="JW63" s="175"/>
      <c r="JX63" s="176"/>
      <c r="JY63" s="177"/>
      <c r="JZ63" s="176"/>
      <c r="KA63" s="175"/>
      <c r="KB63" s="176"/>
      <c r="KC63" s="177"/>
      <c r="KD63" s="176"/>
      <c r="KE63" s="180"/>
      <c r="KF63" s="181"/>
      <c r="KG63" s="182"/>
      <c r="KH63" s="183"/>
      <c r="KI63" s="184"/>
      <c r="KJ63" s="209"/>
      <c r="KK63" s="189"/>
      <c r="KL63" s="189"/>
      <c r="KM63" s="189"/>
      <c r="KN63" s="190"/>
      <c r="KO63" s="191"/>
    </row>
    <row r="64" spans="1:301" s="68" customFormat="1" ht="28.8" outlineLevel="1">
      <c r="A64" s="289"/>
      <c r="B64" s="278"/>
      <c r="C64" s="298"/>
      <c r="D64" s="282"/>
      <c r="E64" s="15">
        <v>28</v>
      </c>
      <c r="F64" s="205">
        <v>2</v>
      </c>
      <c r="G64" s="214">
        <v>4491301200</v>
      </c>
      <c r="H64" s="213" t="s">
        <v>255</v>
      </c>
      <c r="I64" s="174"/>
      <c r="J64" s="174">
        <v>580</v>
      </c>
      <c r="K64" s="173"/>
      <c r="L64" s="173"/>
      <c r="M64" s="175"/>
      <c r="N64" s="176"/>
      <c r="O64" s="177"/>
      <c r="P64" s="176"/>
      <c r="Q64" s="175"/>
      <c r="R64" s="176"/>
      <c r="S64" s="177"/>
      <c r="T64" s="176"/>
      <c r="U64" s="175"/>
      <c r="V64" s="176"/>
      <c r="W64" s="177"/>
      <c r="X64" s="176"/>
      <c r="Y64" s="175"/>
      <c r="Z64" s="206"/>
      <c r="AA64" s="177"/>
      <c r="AB64" s="59"/>
      <c r="AC64" s="175"/>
      <c r="AD64" s="176"/>
      <c r="AE64" s="177"/>
      <c r="AF64" s="59"/>
      <c r="AG64" s="175"/>
      <c r="AH64" s="176"/>
      <c r="AI64" s="177"/>
      <c r="AJ64" s="59"/>
      <c r="AK64" s="175"/>
      <c r="AL64" s="176"/>
      <c r="AM64" s="177"/>
      <c r="AN64" s="59"/>
      <c r="AO64" s="175"/>
      <c r="AP64" s="176"/>
      <c r="AQ64" s="177"/>
      <c r="AR64" s="59"/>
      <c r="AS64" s="175"/>
      <c r="AT64" s="176"/>
      <c r="AU64" s="177"/>
      <c r="AV64" s="59"/>
      <c r="AW64" s="175"/>
      <c r="AX64" s="176"/>
      <c r="AY64" s="177"/>
      <c r="AZ64" s="59"/>
      <c r="BA64" s="175"/>
      <c r="BB64" s="176"/>
      <c r="BC64" s="207"/>
      <c r="BD64" s="176"/>
      <c r="BE64" s="175"/>
      <c r="BF64" s="176"/>
      <c r="BG64" s="208"/>
      <c r="BH64" s="176"/>
      <c r="BI64" s="180"/>
      <c r="BJ64" s="181"/>
      <c r="BK64" s="182"/>
      <c r="BL64" s="183"/>
      <c r="BM64" s="184"/>
      <c r="BN64" s="185"/>
      <c r="BO64" s="175"/>
      <c r="BP64" s="186"/>
      <c r="BQ64" s="176"/>
      <c r="BR64" s="177"/>
      <c r="BS64" s="176"/>
      <c r="BT64" s="175"/>
      <c r="BU64" s="186"/>
      <c r="BV64" s="176"/>
      <c r="BW64" s="177"/>
      <c r="BX64" s="40"/>
      <c r="BY64" s="175"/>
      <c r="BZ64" s="186"/>
      <c r="CA64" s="176"/>
      <c r="CB64" s="177"/>
      <c r="CC64" s="176"/>
      <c r="CD64" s="175"/>
      <c r="CE64" s="186"/>
      <c r="CF64" s="176"/>
      <c r="CG64" s="177"/>
      <c r="CH64" s="176"/>
      <c r="CI64" s="175"/>
      <c r="CJ64" s="186"/>
      <c r="CK64" s="176"/>
      <c r="CL64" s="177"/>
      <c r="CM64" s="176"/>
      <c r="CN64" s="175"/>
      <c r="CO64" s="186"/>
      <c r="CP64" s="176"/>
      <c r="CQ64" s="177"/>
      <c r="CR64" s="176"/>
      <c r="CS64" s="175"/>
      <c r="CT64" s="186"/>
      <c r="CU64" s="206"/>
      <c r="CV64" s="177"/>
      <c r="CW64" s="176"/>
      <c r="CX64" s="175"/>
      <c r="CY64" s="186"/>
      <c r="CZ64" s="206"/>
      <c r="DA64" s="177"/>
      <c r="DB64" s="176"/>
      <c r="DC64" s="175"/>
      <c r="DD64" s="186"/>
      <c r="DE64" s="176"/>
      <c r="DF64" s="177"/>
      <c r="DG64" s="176"/>
      <c r="DH64" s="175"/>
      <c r="DI64" s="186"/>
      <c r="DJ64" s="176"/>
      <c r="DK64" s="177"/>
      <c r="DL64" s="176"/>
      <c r="DM64" s="175"/>
      <c r="DN64" s="186"/>
      <c r="DO64" s="176"/>
      <c r="DP64" s="177"/>
      <c r="DQ64" s="227"/>
      <c r="DR64" s="175"/>
      <c r="DS64" s="186"/>
      <c r="DT64" s="176"/>
      <c r="DU64" s="177"/>
      <c r="DV64" s="176"/>
      <c r="DW64" s="180"/>
      <c r="DX64" s="181"/>
      <c r="DY64" s="187"/>
      <c r="DZ64" s="188"/>
      <c r="EA64" s="182"/>
      <c r="EB64" s="183"/>
      <c r="EC64" s="184"/>
      <c r="ED64" s="185"/>
      <c r="EE64" s="175"/>
      <c r="EF64" s="176"/>
      <c r="EG64" s="177"/>
      <c r="EH64" s="246"/>
      <c r="EI64" s="175"/>
      <c r="EJ64" s="176">
        <v>1</v>
      </c>
      <c r="EK64" s="177"/>
      <c r="EL64" s="246"/>
      <c r="EM64" s="175"/>
      <c r="EN64" s="176">
        <v>1</v>
      </c>
      <c r="EO64" s="38">
        <v>0</v>
      </c>
      <c r="EP64" s="246"/>
      <c r="EQ64" s="175"/>
      <c r="ER64" s="176"/>
      <c r="ES64" s="177"/>
      <c r="ET64" s="176"/>
      <c r="EU64" s="175"/>
      <c r="EV64" s="176">
        <v>1</v>
      </c>
      <c r="EW64" s="177"/>
      <c r="EX64" s="246"/>
      <c r="EY64" s="175"/>
      <c r="EZ64" s="176"/>
      <c r="FA64" s="177"/>
      <c r="FB64" s="176"/>
      <c r="FC64" s="175"/>
      <c r="FD64" s="176"/>
      <c r="FE64" s="177"/>
      <c r="FF64" s="176"/>
      <c r="FG64" s="175"/>
      <c r="FH64" s="176"/>
      <c r="FI64" s="177"/>
      <c r="FJ64" s="176"/>
      <c r="FK64" s="175"/>
      <c r="FL64" s="176"/>
      <c r="FM64" s="177"/>
      <c r="FN64" s="176"/>
      <c r="FO64" s="175"/>
      <c r="FP64" s="176"/>
      <c r="FQ64" s="177"/>
      <c r="FR64" s="176"/>
      <c r="FS64" s="175"/>
      <c r="FT64" s="176"/>
      <c r="FU64" s="177"/>
      <c r="FV64" s="176"/>
      <c r="FW64" s="175"/>
      <c r="FX64" s="176"/>
      <c r="FY64" s="177"/>
      <c r="FZ64" s="176"/>
      <c r="GA64" s="41" cm="1">
        <f t="array" ref="GA64">SUMPRODUCT(--(MOD(COLUMN($EE64:$FZ64),4)=MOD(COLUMN($EE64),4)),$EE64:$FZ64)</f>
        <v>0</v>
      </c>
      <c r="GB64" s="42">
        <f t="shared" si="118"/>
        <v>0</v>
      </c>
      <c r="GC64" s="43" cm="1">
        <f t="array" ref="GC64">SUMPRODUCT(--(MOD(COLUMN($EE64:$FZ64),4)=MOD(COLUMN($EF64),4)),$EE64:$FZ64)</f>
        <v>3</v>
      </c>
      <c r="GD64" s="44">
        <f t="shared" si="119"/>
        <v>1740</v>
      </c>
      <c r="GE64" s="45" cm="1">
        <f t="array" ref="GE64">SUMPRODUCT(--(MOD(COLUMN($EE64:$FZ64),4)=MOD(COLUMN($EG64),4)),$EE64:$FZ64)</f>
        <v>0</v>
      </c>
      <c r="GF64" s="46">
        <f t="shared" si="120"/>
        <v>0</v>
      </c>
      <c r="GG64" s="175"/>
      <c r="GH64" s="176"/>
      <c r="GI64" s="177"/>
      <c r="GJ64" s="176"/>
      <c r="GK64" s="175"/>
      <c r="GL64" s="176"/>
      <c r="GM64" s="177"/>
      <c r="GN64" s="176"/>
      <c r="GO64" s="175"/>
      <c r="GP64" s="176"/>
      <c r="GQ64" s="177"/>
      <c r="GR64" s="176"/>
      <c r="GS64" s="175"/>
      <c r="GT64" s="176"/>
      <c r="GU64" s="177"/>
      <c r="GV64" s="176"/>
      <c r="GW64" s="175"/>
      <c r="GX64" s="176"/>
      <c r="GY64" s="177"/>
      <c r="GZ64" s="176"/>
      <c r="HA64" s="175"/>
      <c r="HB64" s="176"/>
      <c r="HC64" s="177"/>
      <c r="HD64" s="176"/>
      <c r="HE64" s="175"/>
      <c r="HF64" s="176"/>
      <c r="HG64" s="177"/>
      <c r="HH64" s="176"/>
      <c r="HI64" s="175"/>
      <c r="HJ64" s="176"/>
      <c r="HK64" s="177"/>
      <c r="HL64" s="176"/>
      <c r="HM64" s="175"/>
      <c r="HN64" s="176"/>
      <c r="HO64" s="177"/>
      <c r="HP64" s="176"/>
      <c r="HQ64" s="175"/>
      <c r="HR64" s="176"/>
      <c r="HS64" s="177"/>
      <c r="HT64" s="176"/>
      <c r="HU64" s="175"/>
      <c r="HV64" s="176"/>
      <c r="HW64" s="177"/>
      <c r="HX64" s="176"/>
      <c r="HY64" s="175"/>
      <c r="HZ64" s="176"/>
      <c r="IA64" s="177"/>
      <c r="IB64" s="176"/>
      <c r="IC64" s="180"/>
      <c r="ID64" s="181"/>
      <c r="IE64" s="182"/>
      <c r="IF64" s="183"/>
      <c r="IG64" s="184"/>
      <c r="IH64" s="185"/>
      <c r="II64" s="175"/>
      <c r="IJ64" s="176"/>
      <c r="IK64" s="177"/>
      <c r="IL64" s="176"/>
      <c r="IM64" s="175"/>
      <c r="IN64" s="176"/>
      <c r="IO64" s="177"/>
      <c r="IP64" s="176"/>
      <c r="IQ64" s="175"/>
      <c r="IR64" s="176"/>
      <c r="IS64" s="177"/>
      <c r="IT64" s="176"/>
      <c r="IU64" s="175"/>
      <c r="IV64" s="176"/>
      <c r="IW64" s="177"/>
      <c r="IX64" s="176"/>
      <c r="IY64" s="175"/>
      <c r="IZ64" s="176"/>
      <c r="JA64" s="177"/>
      <c r="JB64" s="176"/>
      <c r="JC64" s="175"/>
      <c r="JD64" s="176"/>
      <c r="JE64" s="177"/>
      <c r="JF64" s="176"/>
      <c r="JG64" s="175"/>
      <c r="JH64" s="176"/>
      <c r="JI64" s="177"/>
      <c r="JJ64" s="176"/>
      <c r="JK64" s="175"/>
      <c r="JL64" s="176"/>
      <c r="JM64" s="177"/>
      <c r="JN64" s="176"/>
      <c r="JO64" s="175"/>
      <c r="JP64" s="176"/>
      <c r="JQ64" s="177"/>
      <c r="JR64" s="176"/>
      <c r="JS64" s="175"/>
      <c r="JT64" s="176"/>
      <c r="JU64" s="177"/>
      <c r="JV64" s="176"/>
      <c r="JW64" s="175"/>
      <c r="JX64" s="176"/>
      <c r="JY64" s="177"/>
      <c r="JZ64" s="176"/>
      <c r="KA64" s="175"/>
      <c r="KB64" s="176"/>
      <c r="KC64" s="177"/>
      <c r="KD64" s="176"/>
      <c r="KE64" s="180"/>
      <c r="KF64" s="181"/>
      <c r="KG64" s="182"/>
      <c r="KH64" s="183"/>
      <c r="KI64" s="184"/>
      <c r="KJ64" s="209"/>
      <c r="KK64" s="189"/>
      <c r="KL64" s="189"/>
      <c r="KM64" s="189"/>
      <c r="KN64" s="190"/>
      <c r="KO64" s="191"/>
    </row>
    <row r="65" spans="1:301" s="68" customFormat="1" ht="28.8" outlineLevel="1">
      <c r="A65" s="289"/>
      <c r="B65" s="278"/>
      <c r="C65" s="298"/>
      <c r="D65" s="282"/>
      <c r="E65" s="15">
        <v>29</v>
      </c>
      <c r="F65" s="205">
        <v>2</v>
      </c>
      <c r="G65" s="214">
        <v>4497490300</v>
      </c>
      <c r="H65" s="213" t="s">
        <v>256</v>
      </c>
      <c r="I65" s="174"/>
      <c r="J65" s="174">
        <v>58</v>
      </c>
      <c r="K65" s="173"/>
      <c r="L65" s="173"/>
      <c r="M65" s="175"/>
      <c r="N65" s="176"/>
      <c r="O65" s="177"/>
      <c r="P65" s="176"/>
      <c r="Q65" s="175"/>
      <c r="R65" s="176"/>
      <c r="S65" s="177"/>
      <c r="T65" s="176"/>
      <c r="U65" s="175"/>
      <c r="V65" s="176"/>
      <c r="W65" s="177"/>
      <c r="X65" s="176"/>
      <c r="Y65" s="175"/>
      <c r="Z65" s="206"/>
      <c r="AA65" s="177"/>
      <c r="AB65" s="59"/>
      <c r="AC65" s="175"/>
      <c r="AD65" s="176"/>
      <c r="AE65" s="177"/>
      <c r="AF65" s="59"/>
      <c r="AG65" s="175"/>
      <c r="AH65" s="176"/>
      <c r="AI65" s="177"/>
      <c r="AJ65" s="59"/>
      <c r="AK65" s="175"/>
      <c r="AL65" s="176"/>
      <c r="AM65" s="177"/>
      <c r="AN65" s="59"/>
      <c r="AO65" s="175"/>
      <c r="AP65" s="176"/>
      <c r="AQ65" s="177"/>
      <c r="AR65" s="59"/>
      <c r="AS65" s="175"/>
      <c r="AT65" s="176"/>
      <c r="AU65" s="177"/>
      <c r="AV65" s="59"/>
      <c r="AW65" s="175"/>
      <c r="AX65" s="176"/>
      <c r="AY65" s="177"/>
      <c r="AZ65" s="59"/>
      <c r="BA65" s="175"/>
      <c r="BB65" s="176"/>
      <c r="BC65" s="207"/>
      <c r="BD65" s="176"/>
      <c r="BE65" s="175"/>
      <c r="BF65" s="176"/>
      <c r="BG65" s="208"/>
      <c r="BH65" s="176"/>
      <c r="BI65" s="180"/>
      <c r="BJ65" s="181"/>
      <c r="BK65" s="182"/>
      <c r="BL65" s="183"/>
      <c r="BM65" s="184"/>
      <c r="BN65" s="185"/>
      <c r="BO65" s="175"/>
      <c r="BP65" s="186"/>
      <c r="BQ65" s="176"/>
      <c r="BR65" s="177"/>
      <c r="BS65" s="176"/>
      <c r="BT65" s="175"/>
      <c r="BU65" s="186"/>
      <c r="BV65" s="176"/>
      <c r="BW65" s="177"/>
      <c r="BX65" s="40"/>
      <c r="BY65" s="175"/>
      <c r="BZ65" s="186"/>
      <c r="CA65" s="176"/>
      <c r="CB65" s="177"/>
      <c r="CC65" s="176"/>
      <c r="CD65" s="175"/>
      <c r="CE65" s="186"/>
      <c r="CF65" s="176"/>
      <c r="CG65" s="177"/>
      <c r="CH65" s="176"/>
      <c r="CI65" s="175"/>
      <c r="CJ65" s="186"/>
      <c r="CK65" s="176"/>
      <c r="CL65" s="177"/>
      <c r="CM65" s="176"/>
      <c r="CN65" s="175"/>
      <c r="CO65" s="186"/>
      <c r="CP65" s="176"/>
      <c r="CQ65" s="177"/>
      <c r="CR65" s="176"/>
      <c r="CS65" s="175"/>
      <c r="CT65" s="186"/>
      <c r="CU65" s="206"/>
      <c r="CV65" s="177"/>
      <c r="CW65" s="176"/>
      <c r="CX65" s="175"/>
      <c r="CY65" s="186"/>
      <c r="CZ65" s="206"/>
      <c r="DA65" s="177"/>
      <c r="DB65" s="176"/>
      <c r="DC65" s="175"/>
      <c r="DD65" s="186"/>
      <c r="DE65" s="176"/>
      <c r="DF65" s="177"/>
      <c r="DG65" s="176"/>
      <c r="DH65" s="175"/>
      <c r="DI65" s="186"/>
      <c r="DJ65" s="176"/>
      <c r="DK65" s="177"/>
      <c r="DL65" s="176"/>
      <c r="DM65" s="175"/>
      <c r="DN65" s="186"/>
      <c r="DO65" s="176"/>
      <c r="DP65" s="177"/>
      <c r="DQ65" s="227"/>
      <c r="DR65" s="175"/>
      <c r="DS65" s="186"/>
      <c r="DT65" s="176"/>
      <c r="DU65" s="177"/>
      <c r="DV65" s="176"/>
      <c r="DW65" s="180"/>
      <c r="DX65" s="181"/>
      <c r="DY65" s="187"/>
      <c r="DZ65" s="188"/>
      <c r="EA65" s="182"/>
      <c r="EB65" s="183"/>
      <c r="EC65" s="184"/>
      <c r="ED65" s="185"/>
      <c r="EE65" s="175"/>
      <c r="EF65" s="176"/>
      <c r="EG65" s="177"/>
      <c r="EH65" s="247"/>
      <c r="EI65" s="175"/>
      <c r="EJ65" s="176">
        <v>4</v>
      </c>
      <c r="EK65" s="177"/>
      <c r="EL65" s="246"/>
      <c r="EM65" s="175"/>
      <c r="EN65" s="176">
        <v>4</v>
      </c>
      <c r="EO65" s="38">
        <v>0</v>
      </c>
      <c r="EP65" s="246"/>
      <c r="EQ65" s="175"/>
      <c r="ER65" s="176"/>
      <c r="ES65" s="177"/>
      <c r="ET65" s="176"/>
      <c r="EU65" s="175"/>
      <c r="EV65" s="176">
        <v>4</v>
      </c>
      <c r="EW65" s="177"/>
      <c r="EX65" s="246"/>
      <c r="EY65" s="175"/>
      <c r="EZ65" s="176"/>
      <c r="FA65" s="177"/>
      <c r="FB65" s="176"/>
      <c r="FC65" s="175"/>
      <c r="FD65" s="176"/>
      <c r="FE65" s="177"/>
      <c r="FF65" s="176"/>
      <c r="FG65" s="175"/>
      <c r="FH65" s="176"/>
      <c r="FI65" s="177"/>
      <c r="FJ65" s="176"/>
      <c r="FK65" s="175"/>
      <c r="FL65" s="176"/>
      <c r="FM65" s="177"/>
      <c r="FN65" s="176"/>
      <c r="FO65" s="175"/>
      <c r="FP65" s="176"/>
      <c r="FQ65" s="177"/>
      <c r="FR65" s="176"/>
      <c r="FS65" s="175"/>
      <c r="FT65" s="176"/>
      <c r="FU65" s="177"/>
      <c r="FV65" s="176"/>
      <c r="FW65" s="175"/>
      <c r="FX65" s="176"/>
      <c r="FY65" s="177"/>
      <c r="FZ65" s="176"/>
      <c r="GA65" s="41" cm="1">
        <f t="array" ref="GA65">SUMPRODUCT(--(MOD(COLUMN($EE65:$FZ65),4)=MOD(COLUMN($EE65),4)),$EE65:$FZ65)</f>
        <v>0</v>
      </c>
      <c r="GB65" s="42">
        <f t="shared" si="118"/>
        <v>0</v>
      </c>
      <c r="GC65" s="43" cm="1">
        <f t="array" ref="GC65">SUMPRODUCT(--(MOD(COLUMN($EE65:$FZ65),4)=MOD(COLUMN($EF65),4)),$EE65:$FZ65)</f>
        <v>12</v>
      </c>
      <c r="GD65" s="44">
        <f t="shared" si="119"/>
        <v>696</v>
      </c>
      <c r="GE65" s="45" cm="1">
        <f t="array" ref="GE65">SUMPRODUCT(--(MOD(COLUMN($EE65:$FZ65),4)=MOD(COLUMN($EG65),4)),$EE65:$FZ65)</f>
        <v>0</v>
      </c>
      <c r="GF65" s="46">
        <f t="shared" si="120"/>
        <v>0</v>
      </c>
      <c r="GG65" s="175"/>
      <c r="GH65" s="176"/>
      <c r="GI65" s="177"/>
      <c r="GJ65" s="176"/>
      <c r="GK65" s="175"/>
      <c r="GL65" s="176"/>
      <c r="GM65" s="177"/>
      <c r="GN65" s="176"/>
      <c r="GO65" s="175"/>
      <c r="GP65" s="176"/>
      <c r="GQ65" s="177"/>
      <c r="GR65" s="176"/>
      <c r="GS65" s="175"/>
      <c r="GT65" s="176"/>
      <c r="GU65" s="177"/>
      <c r="GV65" s="176"/>
      <c r="GW65" s="175"/>
      <c r="GX65" s="176"/>
      <c r="GY65" s="177"/>
      <c r="GZ65" s="176"/>
      <c r="HA65" s="175"/>
      <c r="HB65" s="176"/>
      <c r="HC65" s="177"/>
      <c r="HD65" s="176"/>
      <c r="HE65" s="175"/>
      <c r="HF65" s="176"/>
      <c r="HG65" s="177"/>
      <c r="HH65" s="176"/>
      <c r="HI65" s="175"/>
      <c r="HJ65" s="176"/>
      <c r="HK65" s="177"/>
      <c r="HL65" s="176"/>
      <c r="HM65" s="175"/>
      <c r="HN65" s="176"/>
      <c r="HO65" s="177"/>
      <c r="HP65" s="176"/>
      <c r="HQ65" s="175"/>
      <c r="HR65" s="176"/>
      <c r="HS65" s="177"/>
      <c r="HT65" s="176"/>
      <c r="HU65" s="175"/>
      <c r="HV65" s="176"/>
      <c r="HW65" s="177"/>
      <c r="HX65" s="176"/>
      <c r="HY65" s="175"/>
      <c r="HZ65" s="176"/>
      <c r="IA65" s="177"/>
      <c r="IB65" s="176"/>
      <c r="IC65" s="180"/>
      <c r="ID65" s="181"/>
      <c r="IE65" s="182"/>
      <c r="IF65" s="183"/>
      <c r="IG65" s="184"/>
      <c r="IH65" s="185"/>
      <c r="II65" s="175"/>
      <c r="IJ65" s="176"/>
      <c r="IK65" s="177"/>
      <c r="IL65" s="176"/>
      <c r="IM65" s="175"/>
      <c r="IN65" s="176"/>
      <c r="IO65" s="177"/>
      <c r="IP65" s="176"/>
      <c r="IQ65" s="175"/>
      <c r="IR65" s="176"/>
      <c r="IS65" s="177"/>
      <c r="IT65" s="176"/>
      <c r="IU65" s="175"/>
      <c r="IV65" s="176"/>
      <c r="IW65" s="177"/>
      <c r="IX65" s="176"/>
      <c r="IY65" s="175"/>
      <c r="IZ65" s="176"/>
      <c r="JA65" s="177"/>
      <c r="JB65" s="176"/>
      <c r="JC65" s="175"/>
      <c r="JD65" s="176"/>
      <c r="JE65" s="177"/>
      <c r="JF65" s="176"/>
      <c r="JG65" s="175"/>
      <c r="JH65" s="176"/>
      <c r="JI65" s="177"/>
      <c r="JJ65" s="176"/>
      <c r="JK65" s="175"/>
      <c r="JL65" s="176"/>
      <c r="JM65" s="177"/>
      <c r="JN65" s="176"/>
      <c r="JO65" s="175"/>
      <c r="JP65" s="176"/>
      <c r="JQ65" s="177"/>
      <c r="JR65" s="176"/>
      <c r="JS65" s="175"/>
      <c r="JT65" s="176"/>
      <c r="JU65" s="177"/>
      <c r="JV65" s="176"/>
      <c r="JW65" s="175"/>
      <c r="JX65" s="176"/>
      <c r="JY65" s="177"/>
      <c r="JZ65" s="176"/>
      <c r="KA65" s="175"/>
      <c r="KB65" s="176"/>
      <c r="KC65" s="177"/>
      <c r="KD65" s="176"/>
      <c r="KE65" s="180"/>
      <c r="KF65" s="181"/>
      <c r="KG65" s="182"/>
      <c r="KH65" s="183"/>
      <c r="KI65" s="184"/>
      <c r="KJ65" s="209"/>
      <c r="KK65" s="189"/>
      <c r="KL65" s="189"/>
      <c r="KM65" s="189"/>
      <c r="KN65" s="190"/>
      <c r="KO65" s="191"/>
    </row>
    <row r="66" spans="1:301" s="68" customFormat="1" ht="57.6" outlineLevel="1">
      <c r="A66" s="289"/>
      <c r="B66" s="278"/>
      <c r="C66" s="298"/>
      <c r="D66" s="282"/>
      <c r="E66" s="15">
        <v>30</v>
      </c>
      <c r="F66" s="61">
        <v>2</v>
      </c>
      <c r="G66" s="62">
        <v>9522010010</v>
      </c>
      <c r="H66" s="63" t="s">
        <v>66</v>
      </c>
      <c r="I66" s="64">
        <v>96.4</v>
      </c>
      <c r="J66" s="65">
        <f>138.5/1.2</f>
        <v>115.41666666666667</v>
      </c>
      <c r="K66" s="65"/>
      <c r="L66" s="65"/>
      <c r="M66" s="36"/>
      <c r="N66" s="37"/>
      <c r="O66" s="38"/>
      <c r="P66" s="37"/>
      <c r="Q66" s="36"/>
      <c r="R66" s="37"/>
      <c r="S66" s="38"/>
      <c r="T66" s="37"/>
      <c r="U66" s="36"/>
      <c r="V66" s="37"/>
      <c r="W66" s="38"/>
      <c r="X66" s="37"/>
      <c r="Y66" s="36"/>
      <c r="Z66" s="39"/>
      <c r="AA66" s="38"/>
      <c r="AB66" s="59"/>
      <c r="AC66" s="36"/>
      <c r="AD66" s="37"/>
      <c r="AE66" s="38"/>
      <c r="AF66" s="59"/>
      <c r="AG66" s="36"/>
      <c r="AH66" s="37"/>
      <c r="AI66" s="38"/>
      <c r="AJ66" s="59"/>
      <c r="AK66" s="36"/>
      <c r="AL66" s="37"/>
      <c r="AM66" s="38"/>
      <c r="AN66" s="59"/>
      <c r="AO66" s="36"/>
      <c r="AP66" s="37"/>
      <c r="AQ66" s="38"/>
      <c r="AR66" s="59"/>
      <c r="AS66" s="36"/>
      <c r="AT66" s="37"/>
      <c r="AU66" s="38"/>
      <c r="AV66" s="59"/>
      <c r="AW66" s="36"/>
      <c r="AX66" s="37"/>
      <c r="AY66" s="38"/>
      <c r="AZ66" s="59"/>
      <c r="BA66" s="36"/>
      <c r="BB66" s="37"/>
      <c r="BC66" s="92"/>
      <c r="BD66" s="37"/>
      <c r="BE66" s="36"/>
      <c r="BF66" s="37">
        <f t="shared" ref="BF66:BF76" si="141">$KN66*0</f>
        <v>0</v>
      </c>
      <c r="BG66" s="54"/>
      <c r="BH66" s="37"/>
      <c r="BI66" s="41"/>
      <c r="BJ66" s="42"/>
      <c r="BK66" s="43"/>
      <c r="BL66" s="44"/>
      <c r="BM66" s="45"/>
      <c r="BN66" s="46"/>
      <c r="BO66" s="36"/>
      <c r="BP66" s="47"/>
      <c r="BQ66" s="37"/>
      <c r="BR66" s="38">
        <v>2</v>
      </c>
      <c r="BS66" s="37"/>
      <c r="BT66" s="36"/>
      <c r="BU66" s="47"/>
      <c r="BV66" s="37">
        <f t="shared" ref="BV66:BV76" si="142">$KN66*10</f>
        <v>10</v>
      </c>
      <c r="BW66" s="38">
        <v>5</v>
      </c>
      <c r="BX66" s="245" t="s">
        <v>85</v>
      </c>
      <c r="BY66" s="36"/>
      <c r="BZ66" s="47"/>
      <c r="CA66" s="37"/>
      <c r="CB66" s="38">
        <v>0</v>
      </c>
      <c r="CC66" s="37"/>
      <c r="CD66" s="36"/>
      <c r="CE66" s="47"/>
      <c r="CF66" s="37"/>
      <c r="CG66" s="38">
        <v>0</v>
      </c>
      <c r="CH66" s="37"/>
      <c r="CI66" s="36"/>
      <c r="CJ66" s="47"/>
      <c r="CK66" s="37"/>
      <c r="CL66" s="38">
        <v>0</v>
      </c>
      <c r="CM66" s="37"/>
      <c r="CN66" s="36"/>
      <c r="CO66" s="47"/>
      <c r="CP66" s="37"/>
      <c r="CQ66" s="38">
        <v>0</v>
      </c>
      <c r="CR66" s="37"/>
      <c r="CS66" s="36"/>
      <c r="CT66" s="47"/>
      <c r="CU66" s="37"/>
      <c r="CV66" s="38">
        <v>0</v>
      </c>
      <c r="CW66" s="37"/>
      <c r="CX66" s="36"/>
      <c r="CY66" s="47"/>
      <c r="CZ66" s="37"/>
      <c r="DA66" s="38">
        <v>0</v>
      </c>
      <c r="DB66" s="37"/>
      <c r="DC66" s="36"/>
      <c r="DD66" s="47"/>
      <c r="DE66" s="37"/>
      <c r="DF66" s="38">
        <v>0</v>
      </c>
      <c r="DG66" s="37"/>
      <c r="DH66" s="36"/>
      <c r="DI66" s="47"/>
      <c r="DJ66" s="37"/>
      <c r="DK66" s="38">
        <v>0</v>
      </c>
      <c r="DL66" s="37"/>
      <c r="DM66" s="36"/>
      <c r="DN66" s="47"/>
      <c r="DO66" s="93">
        <f>$KN66*0</f>
        <v>0</v>
      </c>
      <c r="DP66" s="38">
        <v>0</v>
      </c>
      <c r="DQ66" s="227"/>
      <c r="DR66" s="36"/>
      <c r="DS66" s="47"/>
      <c r="DT66" s="39">
        <f>$KN66*0</f>
        <v>0</v>
      </c>
      <c r="DU66" s="38">
        <v>0</v>
      </c>
      <c r="DV66" s="37"/>
      <c r="DW66" s="41" cm="1">
        <f t="array" ref="DW66">SUMPRODUCT(--(MOD(COLUMN($BO66:$DV66),5)=MOD(COLUMN($BO66),5)),$BO66:$DV66)</f>
        <v>0</v>
      </c>
      <c r="DX66" s="42">
        <f t="shared" ref="DX66:DX93" si="143">DW66*$J66</f>
        <v>0</v>
      </c>
      <c r="DY66" s="48" cm="1">
        <f t="array" ref="DY66">SUMPRODUCT(--(MOD(COLUMN($BO66:$DV66),5)=MOD(COLUMN($BP66),5)),$BO66:$DV66)</f>
        <v>0</v>
      </c>
      <c r="DZ66" s="49">
        <f t="shared" ref="DZ66:DZ93" si="144">DY66*$J66</f>
        <v>0</v>
      </c>
      <c r="EA66" s="43" cm="1">
        <f t="array" ref="EA66">SUMPRODUCT(--(MOD(COLUMN($BO66:$DV66),5)=MOD(COLUMN($BQ66),5)),$BO66:$DV66)</f>
        <v>10</v>
      </c>
      <c r="EB66" s="44">
        <f t="shared" ref="EB66:EB93" si="145">EA66*$J66</f>
        <v>1154.1666666666667</v>
      </c>
      <c r="EC66" s="45" cm="1">
        <f t="array" ref="EC66">SUMPRODUCT(--(MOD(COLUMN($BO66:$DV66),5)=MOD(COLUMN($BR66),5)),$BO66:$DV66)</f>
        <v>7</v>
      </c>
      <c r="ED66" s="46">
        <f t="shared" ref="ED66:ED93" si="146">EC66*$J66</f>
        <v>807.91666666666674</v>
      </c>
      <c r="EE66" s="36"/>
      <c r="EF66" s="37"/>
      <c r="EG66" s="38"/>
      <c r="EH66" s="37"/>
      <c r="EI66" s="36"/>
      <c r="EJ66" s="37">
        <v>1</v>
      </c>
      <c r="EK66" s="38"/>
      <c r="EL66" s="246"/>
      <c r="EM66" s="36"/>
      <c r="EN66" s="37">
        <v>1</v>
      </c>
      <c r="EO66" s="38">
        <v>0</v>
      </c>
      <c r="EP66" s="246"/>
      <c r="EQ66" s="36"/>
      <c r="ER66" s="37"/>
      <c r="ES66" s="38"/>
      <c r="ET66" s="37"/>
      <c r="EU66" s="36"/>
      <c r="EV66" s="37">
        <v>1</v>
      </c>
      <c r="EW66" s="38"/>
      <c r="EX66" s="246"/>
      <c r="EY66" s="36"/>
      <c r="EZ66" s="37"/>
      <c r="FA66" s="38"/>
      <c r="FB66" s="37"/>
      <c r="FC66" s="36"/>
      <c r="FD66" s="37"/>
      <c r="FE66" s="38"/>
      <c r="FF66" s="37"/>
      <c r="FG66" s="36"/>
      <c r="FH66" s="37"/>
      <c r="FI66" s="38"/>
      <c r="FJ66" s="37"/>
      <c r="FK66" s="36"/>
      <c r="FL66" s="37"/>
      <c r="FM66" s="38"/>
      <c r="FN66" s="37"/>
      <c r="FO66" s="36"/>
      <c r="FP66" s="37"/>
      <c r="FQ66" s="38"/>
      <c r="FR66" s="37"/>
      <c r="FS66" s="36"/>
      <c r="FT66" s="37"/>
      <c r="FU66" s="38"/>
      <c r="FV66" s="37"/>
      <c r="FW66" s="36"/>
      <c r="FX66" s="37"/>
      <c r="FY66" s="38"/>
      <c r="FZ66" s="37"/>
      <c r="GA66" s="41" cm="1">
        <f t="array" ref="GA66">SUMPRODUCT(--(MOD(COLUMN($EE66:$FZ66),4)=MOD(COLUMN($EE66),4)),$EE66:$FZ66)</f>
        <v>0</v>
      </c>
      <c r="GB66" s="42">
        <f t="shared" si="118"/>
        <v>0</v>
      </c>
      <c r="GC66" s="43" cm="1">
        <f t="array" ref="GC66">SUMPRODUCT(--(MOD(COLUMN($EE66:$FZ66),4)=MOD(COLUMN($EF66),4)),$EE66:$FZ66)</f>
        <v>3</v>
      </c>
      <c r="GD66" s="44">
        <f t="shared" si="119"/>
        <v>346.25</v>
      </c>
      <c r="GE66" s="45" cm="1">
        <f t="array" ref="GE66">SUMPRODUCT(--(MOD(COLUMN($EE66:$FZ66),4)=MOD(COLUMN($EG66),4)),$EE66:$FZ66)</f>
        <v>0</v>
      </c>
      <c r="GF66" s="46">
        <f t="shared" si="120"/>
        <v>0</v>
      </c>
      <c r="GG66" s="36"/>
      <c r="GH66" s="37"/>
      <c r="GI66" s="38"/>
      <c r="GJ66" s="37"/>
      <c r="GK66" s="36"/>
      <c r="GL66" s="37"/>
      <c r="GM66" s="38"/>
      <c r="GN66" s="37"/>
      <c r="GO66" s="36"/>
      <c r="GP66" s="37"/>
      <c r="GQ66" s="38"/>
      <c r="GR66" s="37"/>
      <c r="GS66" s="36"/>
      <c r="GT66" s="37"/>
      <c r="GU66" s="38"/>
      <c r="GV66" s="37"/>
      <c r="GW66" s="36"/>
      <c r="GX66" s="37"/>
      <c r="GY66" s="38"/>
      <c r="GZ66" s="37"/>
      <c r="HA66" s="36"/>
      <c r="HB66" s="37"/>
      <c r="HC66" s="38"/>
      <c r="HD66" s="37"/>
      <c r="HE66" s="36"/>
      <c r="HF66" s="37"/>
      <c r="HG66" s="38"/>
      <c r="HH66" s="37"/>
      <c r="HI66" s="36"/>
      <c r="HJ66" s="37"/>
      <c r="HK66" s="38"/>
      <c r="HL66" s="37"/>
      <c r="HM66" s="36"/>
      <c r="HN66" s="37"/>
      <c r="HO66" s="38"/>
      <c r="HP66" s="37"/>
      <c r="HQ66" s="36"/>
      <c r="HR66" s="37"/>
      <c r="HS66" s="38"/>
      <c r="HT66" s="37"/>
      <c r="HU66" s="36"/>
      <c r="HV66" s="37"/>
      <c r="HW66" s="38"/>
      <c r="HX66" s="37"/>
      <c r="HY66" s="36"/>
      <c r="HZ66" s="37"/>
      <c r="IA66" s="38"/>
      <c r="IB66" s="37"/>
      <c r="IC66" s="41" cm="1">
        <f t="array" ref="IC66">SUMPRODUCT(--(MOD(COLUMN($GG66:$IB66),4)=MOD(COLUMN($GG66),4)),$GG66:$IB66)</f>
        <v>0</v>
      </c>
      <c r="ID66" s="42">
        <f t="shared" ref="ID66:ID93" si="147">IC66*$J66</f>
        <v>0</v>
      </c>
      <c r="IE66" s="43" cm="1">
        <f t="array" ref="IE66">SUMPRODUCT(--(MOD(COLUMN($GG66:$IB66),4)=MOD(COLUMN($GH66),4)),$GG66:$IB66)</f>
        <v>0</v>
      </c>
      <c r="IF66" s="44">
        <f t="shared" ref="IF66:IF93" si="148">IE66*$J66</f>
        <v>0</v>
      </c>
      <c r="IG66" s="45" cm="1">
        <f t="array" ref="IG66">SUMPRODUCT(--(MOD(COLUMN($GG66:$IB66),4)=MOD(COLUMN($GI66),4)),$GG66:$IB66)</f>
        <v>0</v>
      </c>
      <c r="IH66" s="46">
        <f t="shared" ref="IH66:IH93" si="149">IG66*$J66</f>
        <v>0</v>
      </c>
      <c r="II66" s="36"/>
      <c r="IJ66" s="37"/>
      <c r="IK66" s="38"/>
      <c r="IL66" s="37"/>
      <c r="IM66" s="36"/>
      <c r="IN66" s="37"/>
      <c r="IO66" s="38"/>
      <c r="IP66" s="37"/>
      <c r="IQ66" s="36"/>
      <c r="IR66" s="37"/>
      <c r="IS66" s="38"/>
      <c r="IT66" s="37"/>
      <c r="IU66" s="36"/>
      <c r="IV66" s="37"/>
      <c r="IW66" s="38"/>
      <c r="IX66" s="37"/>
      <c r="IY66" s="36"/>
      <c r="IZ66" s="37"/>
      <c r="JA66" s="38"/>
      <c r="JB66" s="37"/>
      <c r="JC66" s="36"/>
      <c r="JD66" s="37"/>
      <c r="JE66" s="38"/>
      <c r="JF66" s="37"/>
      <c r="JG66" s="36"/>
      <c r="JH66" s="37"/>
      <c r="JI66" s="38"/>
      <c r="JJ66" s="37"/>
      <c r="JK66" s="36"/>
      <c r="JL66" s="37"/>
      <c r="JM66" s="38"/>
      <c r="JN66" s="37"/>
      <c r="JO66" s="36"/>
      <c r="JP66" s="37"/>
      <c r="JQ66" s="38"/>
      <c r="JR66" s="37"/>
      <c r="JS66" s="36"/>
      <c r="JT66" s="37"/>
      <c r="JU66" s="38"/>
      <c r="JV66" s="37"/>
      <c r="JW66" s="36"/>
      <c r="JX66" s="37"/>
      <c r="JY66" s="38"/>
      <c r="JZ66" s="37"/>
      <c r="KA66" s="36"/>
      <c r="KB66" s="37"/>
      <c r="KC66" s="38"/>
      <c r="KD66" s="37"/>
      <c r="KE66" s="41" cm="1">
        <f t="array" ref="KE66">SUMPRODUCT(--(MOD(COLUMN($II66:$KD66),4)=MOD(COLUMN($II66),4)),$II66:$KD66)</f>
        <v>0</v>
      </c>
      <c r="KF66" s="42">
        <f t="shared" ref="KF66:KF93" si="150">KE66*$J66</f>
        <v>0</v>
      </c>
      <c r="KG66" s="43" cm="1">
        <f t="array" ref="KG66">SUMPRODUCT(--(MOD(COLUMN($II66:$KD66),4)=MOD(COLUMN($IJ66),4)),$II66:$KD66)</f>
        <v>0</v>
      </c>
      <c r="KH66" s="44">
        <f t="shared" ref="KH66:KH93" si="151">KG66*$J66</f>
        <v>0</v>
      </c>
      <c r="KI66" s="45" cm="1">
        <f t="array" ref="KI66">SUMPRODUCT(--(MOD(COLUMN($II66:$KD66),4)=MOD(COLUMN($IK66),4)),$II66:$KD66)</f>
        <v>0</v>
      </c>
      <c r="KJ66" s="50">
        <f t="shared" ref="KJ66:KJ93" si="152">KI66*$J66</f>
        <v>0</v>
      </c>
      <c r="KK66" s="80"/>
      <c r="KL66" s="80"/>
      <c r="KM66" s="80"/>
      <c r="KN66" s="51">
        <v>1</v>
      </c>
      <c r="KO66" s="285" t="s">
        <v>86</v>
      </c>
    </row>
    <row r="67" spans="1:301" s="68" customFormat="1" ht="43.2" outlineLevel="1">
      <c r="A67" s="289"/>
      <c r="B67" s="278"/>
      <c r="C67" s="298"/>
      <c r="D67" s="282"/>
      <c r="E67" s="15">
        <v>31</v>
      </c>
      <c r="F67" s="61">
        <v>2</v>
      </c>
      <c r="G67" s="62">
        <v>9522010020</v>
      </c>
      <c r="H67" s="63" t="s">
        <v>69</v>
      </c>
      <c r="I67" s="64">
        <v>96.4</v>
      </c>
      <c r="J67" s="65">
        <f>138.5/1.2</f>
        <v>115.41666666666667</v>
      </c>
      <c r="K67" s="65"/>
      <c r="L67" s="65"/>
      <c r="M67" s="36"/>
      <c r="N67" s="37"/>
      <c r="O67" s="38"/>
      <c r="P67" s="37"/>
      <c r="Q67" s="36"/>
      <c r="R67" s="37"/>
      <c r="S67" s="38"/>
      <c r="T67" s="37"/>
      <c r="U67" s="36"/>
      <c r="V67" s="37"/>
      <c r="W67" s="38"/>
      <c r="X67" s="37"/>
      <c r="Y67" s="36"/>
      <c r="Z67" s="39"/>
      <c r="AA67" s="38"/>
      <c r="AB67" s="59"/>
      <c r="AC67" s="36"/>
      <c r="AD67" s="37"/>
      <c r="AE67" s="38"/>
      <c r="AF67" s="59"/>
      <c r="AG67" s="36"/>
      <c r="AH67" s="37"/>
      <c r="AI67" s="38"/>
      <c r="AJ67" s="59"/>
      <c r="AK67" s="36"/>
      <c r="AL67" s="37"/>
      <c r="AM67" s="38"/>
      <c r="AN67" s="59"/>
      <c r="AO67" s="36"/>
      <c r="AP67" s="37"/>
      <c r="AQ67" s="38"/>
      <c r="AR67" s="59"/>
      <c r="AS67" s="36"/>
      <c r="AT67" s="37"/>
      <c r="AU67" s="38"/>
      <c r="AV67" s="59"/>
      <c r="AW67" s="36"/>
      <c r="AX67" s="37"/>
      <c r="AY67" s="38"/>
      <c r="AZ67" s="59"/>
      <c r="BA67" s="36"/>
      <c r="BB67" s="37"/>
      <c r="BC67" s="92"/>
      <c r="BD67" s="37"/>
      <c r="BE67" s="36"/>
      <c r="BF67" s="37">
        <f t="shared" si="141"/>
        <v>0</v>
      </c>
      <c r="BG67" s="54"/>
      <c r="BH67" s="37"/>
      <c r="BI67" s="41"/>
      <c r="BJ67" s="42"/>
      <c r="BK67" s="43"/>
      <c r="BL67" s="44"/>
      <c r="BM67" s="45"/>
      <c r="BN67" s="46"/>
      <c r="BO67" s="36"/>
      <c r="BP67" s="47"/>
      <c r="BQ67" s="37"/>
      <c r="BR67" s="38">
        <v>2</v>
      </c>
      <c r="BS67" s="37"/>
      <c r="BT67" s="36"/>
      <c r="BU67" s="47"/>
      <c r="BV67" s="37">
        <f t="shared" si="142"/>
        <v>10</v>
      </c>
      <c r="BW67" s="38">
        <v>6</v>
      </c>
      <c r="BX67" s="246"/>
      <c r="BY67" s="36"/>
      <c r="BZ67" s="47"/>
      <c r="CA67" s="37"/>
      <c r="CB67" s="38">
        <v>0</v>
      </c>
      <c r="CC67" s="37"/>
      <c r="CD67" s="36"/>
      <c r="CE67" s="47"/>
      <c r="CF67" s="37"/>
      <c r="CG67" s="38">
        <v>0</v>
      </c>
      <c r="CH67" s="37"/>
      <c r="CI67" s="36"/>
      <c r="CJ67" s="47"/>
      <c r="CK67" s="37"/>
      <c r="CL67" s="38">
        <v>0</v>
      </c>
      <c r="CM67" s="37"/>
      <c r="CN67" s="36"/>
      <c r="CO67" s="47"/>
      <c r="CP67" s="37"/>
      <c r="CQ67" s="38">
        <v>0</v>
      </c>
      <c r="CR67" s="37"/>
      <c r="CS67" s="36"/>
      <c r="CT67" s="47"/>
      <c r="CU67" s="37"/>
      <c r="CV67" s="38">
        <v>0</v>
      </c>
      <c r="CW67" s="37"/>
      <c r="CX67" s="36"/>
      <c r="CY67" s="47"/>
      <c r="CZ67" s="37"/>
      <c r="DA67" s="38">
        <v>0</v>
      </c>
      <c r="DB67" s="37"/>
      <c r="DC67" s="36"/>
      <c r="DD67" s="47"/>
      <c r="DE67" s="37"/>
      <c r="DF67" s="38">
        <v>0</v>
      </c>
      <c r="DG67" s="37"/>
      <c r="DH67" s="36"/>
      <c r="DI67" s="47"/>
      <c r="DJ67" s="37"/>
      <c r="DK67" s="38">
        <v>0</v>
      </c>
      <c r="DL67" s="37"/>
      <c r="DM67" s="36"/>
      <c r="DN67" s="47"/>
      <c r="DO67" s="93">
        <f>$KN67*0</f>
        <v>0</v>
      </c>
      <c r="DP67" s="38">
        <v>0</v>
      </c>
      <c r="DQ67" s="227"/>
      <c r="DR67" s="36"/>
      <c r="DS67" s="47"/>
      <c r="DT67" s="93">
        <f>$KN67*0</f>
        <v>0</v>
      </c>
      <c r="DU67" s="38">
        <v>0</v>
      </c>
      <c r="DV67" s="37"/>
      <c r="DW67" s="41" cm="1">
        <f t="array" ref="DW67">SUMPRODUCT(--(MOD(COLUMN($BO67:$DV67),5)=MOD(COLUMN($BO67),5)),$BO67:$DV67)</f>
        <v>0</v>
      </c>
      <c r="DX67" s="42">
        <f t="shared" si="143"/>
        <v>0</v>
      </c>
      <c r="DY67" s="48" cm="1">
        <f t="array" ref="DY67">SUMPRODUCT(--(MOD(COLUMN($BO67:$DV67),5)=MOD(COLUMN($BP67),5)),$BO67:$DV67)</f>
        <v>0</v>
      </c>
      <c r="DZ67" s="49">
        <f t="shared" si="144"/>
        <v>0</v>
      </c>
      <c r="EA67" s="43" cm="1">
        <f t="array" ref="EA67">SUMPRODUCT(--(MOD(COLUMN($BO67:$DV67),5)=MOD(COLUMN($BQ67),5)),$BO67:$DV67)</f>
        <v>10</v>
      </c>
      <c r="EB67" s="44">
        <f t="shared" si="145"/>
        <v>1154.1666666666667</v>
      </c>
      <c r="EC67" s="45" cm="1">
        <f t="array" ref="EC67">SUMPRODUCT(--(MOD(COLUMN($BO67:$DV67),5)=MOD(COLUMN($BR67),5)),$BO67:$DV67)</f>
        <v>8</v>
      </c>
      <c r="ED67" s="46">
        <f t="shared" si="146"/>
        <v>923.33333333333337</v>
      </c>
      <c r="EE67" s="36"/>
      <c r="EF67" s="37"/>
      <c r="EG67" s="38"/>
      <c r="EH67" s="37"/>
      <c r="EI67" s="36"/>
      <c r="EJ67" s="37">
        <v>1</v>
      </c>
      <c r="EK67" s="38"/>
      <c r="EL67" s="247"/>
      <c r="EM67" s="36"/>
      <c r="EN67" s="37">
        <v>1</v>
      </c>
      <c r="EO67" s="38">
        <v>0</v>
      </c>
      <c r="EP67" s="247"/>
      <c r="EQ67" s="36"/>
      <c r="ER67" s="37"/>
      <c r="ES67" s="38"/>
      <c r="ET67" s="37"/>
      <c r="EU67" s="36"/>
      <c r="EV67" s="37">
        <v>1</v>
      </c>
      <c r="EW67" s="38"/>
      <c r="EX67" s="247"/>
      <c r="EY67" s="36"/>
      <c r="EZ67" s="37"/>
      <c r="FA67" s="38"/>
      <c r="FB67" s="37"/>
      <c r="FC67" s="36"/>
      <c r="FD67" s="37"/>
      <c r="FE67" s="38"/>
      <c r="FF67" s="37"/>
      <c r="FG67" s="36"/>
      <c r="FH67" s="37"/>
      <c r="FI67" s="38"/>
      <c r="FJ67" s="37"/>
      <c r="FK67" s="36"/>
      <c r="FL67" s="37"/>
      <c r="FM67" s="38"/>
      <c r="FN67" s="37"/>
      <c r="FO67" s="36"/>
      <c r="FP67" s="37"/>
      <c r="FQ67" s="38"/>
      <c r="FR67" s="37"/>
      <c r="FS67" s="36"/>
      <c r="FT67" s="37"/>
      <c r="FU67" s="38"/>
      <c r="FV67" s="37"/>
      <c r="FW67" s="36"/>
      <c r="FX67" s="37"/>
      <c r="FY67" s="38"/>
      <c r="FZ67" s="37"/>
      <c r="GA67" s="41" cm="1">
        <f t="array" ref="GA67">SUMPRODUCT(--(MOD(COLUMN($EE67:$FZ67),4)=MOD(COLUMN($EE67),4)),$EE67:$FZ67)</f>
        <v>0</v>
      </c>
      <c r="GB67" s="42">
        <f t="shared" si="118"/>
        <v>0</v>
      </c>
      <c r="GC67" s="43" cm="1">
        <f t="array" ref="GC67">SUMPRODUCT(--(MOD(COLUMN($EE67:$FZ67),4)=MOD(COLUMN($EF67),4)),$EE67:$FZ67)</f>
        <v>3</v>
      </c>
      <c r="GD67" s="44">
        <f t="shared" si="119"/>
        <v>346.25</v>
      </c>
      <c r="GE67" s="45" cm="1">
        <f t="array" ref="GE67">SUMPRODUCT(--(MOD(COLUMN($EE67:$FZ67),4)=MOD(COLUMN($EG67),4)),$EE67:$FZ67)</f>
        <v>0</v>
      </c>
      <c r="GF67" s="46">
        <f t="shared" si="120"/>
        <v>0</v>
      </c>
      <c r="GG67" s="36"/>
      <c r="GH67" s="37"/>
      <c r="GI67" s="38"/>
      <c r="GJ67" s="37"/>
      <c r="GK67" s="36"/>
      <c r="GL67" s="37"/>
      <c r="GM67" s="38"/>
      <c r="GN67" s="37"/>
      <c r="GO67" s="36"/>
      <c r="GP67" s="37"/>
      <c r="GQ67" s="38"/>
      <c r="GR67" s="37"/>
      <c r="GS67" s="36"/>
      <c r="GT67" s="37"/>
      <c r="GU67" s="38"/>
      <c r="GV67" s="37"/>
      <c r="GW67" s="36"/>
      <c r="GX67" s="37"/>
      <c r="GY67" s="38"/>
      <c r="GZ67" s="37"/>
      <c r="HA67" s="36"/>
      <c r="HB67" s="37"/>
      <c r="HC67" s="38"/>
      <c r="HD67" s="37"/>
      <c r="HE67" s="36"/>
      <c r="HF67" s="37"/>
      <c r="HG67" s="38"/>
      <c r="HH67" s="37"/>
      <c r="HI67" s="36"/>
      <c r="HJ67" s="37"/>
      <c r="HK67" s="38"/>
      <c r="HL67" s="37"/>
      <c r="HM67" s="36"/>
      <c r="HN67" s="37"/>
      <c r="HO67" s="38"/>
      <c r="HP67" s="37"/>
      <c r="HQ67" s="36"/>
      <c r="HR67" s="37"/>
      <c r="HS67" s="38"/>
      <c r="HT67" s="37"/>
      <c r="HU67" s="36"/>
      <c r="HV67" s="37"/>
      <c r="HW67" s="38"/>
      <c r="HX67" s="37"/>
      <c r="HY67" s="36"/>
      <c r="HZ67" s="37"/>
      <c r="IA67" s="38"/>
      <c r="IB67" s="37"/>
      <c r="IC67" s="41" cm="1">
        <f t="array" ref="IC67">SUMPRODUCT(--(MOD(COLUMN($GG67:$IB67),4)=MOD(COLUMN($GG67),4)),$GG67:$IB67)</f>
        <v>0</v>
      </c>
      <c r="ID67" s="42">
        <f t="shared" si="147"/>
        <v>0</v>
      </c>
      <c r="IE67" s="43" cm="1">
        <f t="array" ref="IE67">SUMPRODUCT(--(MOD(COLUMN($GG67:$IB67),4)=MOD(COLUMN($GH67),4)),$GG67:$IB67)</f>
        <v>0</v>
      </c>
      <c r="IF67" s="44">
        <f t="shared" si="148"/>
        <v>0</v>
      </c>
      <c r="IG67" s="45" cm="1">
        <f t="array" ref="IG67">SUMPRODUCT(--(MOD(COLUMN($GG67:$IB67),4)=MOD(COLUMN($GI67),4)),$GG67:$IB67)</f>
        <v>0</v>
      </c>
      <c r="IH67" s="46">
        <f t="shared" si="149"/>
        <v>0</v>
      </c>
      <c r="II67" s="36"/>
      <c r="IJ67" s="37"/>
      <c r="IK67" s="38"/>
      <c r="IL67" s="37"/>
      <c r="IM67" s="36"/>
      <c r="IN67" s="37"/>
      <c r="IO67" s="38"/>
      <c r="IP67" s="37"/>
      <c r="IQ67" s="36"/>
      <c r="IR67" s="37"/>
      <c r="IS67" s="38"/>
      <c r="IT67" s="37"/>
      <c r="IU67" s="36"/>
      <c r="IV67" s="37"/>
      <c r="IW67" s="38"/>
      <c r="IX67" s="37"/>
      <c r="IY67" s="36"/>
      <c r="IZ67" s="37"/>
      <c r="JA67" s="38"/>
      <c r="JB67" s="37"/>
      <c r="JC67" s="36"/>
      <c r="JD67" s="37"/>
      <c r="JE67" s="38"/>
      <c r="JF67" s="37"/>
      <c r="JG67" s="36"/>
      <c r="JH67" s="37"/>
      <c r="JI67" s="38"/>
      <c r="JJ67" s="37"/>
      <c r="JK67" s="36"/>
      <c r="JL67" s="37"/>
      <c r="JM67" s="38"/>
      <c r="JN67" s="37"/>
      <c r="JO67" s="36"/>
      <c r="JP67" s="37"/>
      <c r="JQ67" s="38"/>
      <c r="JR67" s="37"/>
      <c r="JS67" s="36"/>
      <c r="JT67" s="37"/>
      <c r="JU67" s="38"/>
      <c r="JV67" s="37"/>
      <c r="JW67" s="36"/>
      <c r="JX67" s="37"/>
      <c r="JY67" s="38"/>
      <c r="JZ67" s="37"/>
      <c r="KA67" s="36"/>
      <c r="KB67" s="37"/>
      <c r="KC67" s="38"/>
      <c r="KD67" s="37"/>
      <c r="KE67" s="41" cm="1">
        <f t="array" ref="KE67">SUMPRODUCT(--(MOD(COLUMN($II67:$KD67),4)=MOD(COLUMN($II67),4)),$II67:$KD67)</f>
        <v>0</v>
      </c>
      <c r="KF67" s="42">
        <f t="shared" si="150"/>
        <v>0</v>
      </c>
      <c r="KG67" s="43" cm="1">
        <f t="array" ref="KG67">SUMPRODUCT(--(MOD(COLUMN($II67:$KD67),4)=MOD(COLUMN($IJ67),4)),$II67:$KD67)</f>
        <v>0</v>
      </c>
      <c r="KH67" s="44">
        <f t="shared" si="151"/>
        <v>0</v>
      </c>
      <c r="KI67" s="45" cm="1">
        <f t="array" ref="KI67">SUMPRODUCT(--(MOD(COLUMN($II67:$KD67),4)=MOD(COLUMN($IK67),4)),$II67:$KD67)</f>
        <v>0</v>
      </c>
      <c r="KJ67" s="50">
        <f t="shared" si="152"/>
        <v>0</v>
      </c>
      <c r="KK67" s="80"/>
      <c r="KL67" s="80"/>
      <c r="KM67" s="80"/>
      <c r="KN67" s="51">
        <v>1</v>
      </c>
      <c r="KO67" s="285"/>
    </row>
    <row r="68" spans="1:301" s="68" customFormat="1" ht="43.2" outlineLevel="1">
      <c r="A68" s="289"/>
      <c r="B68" s="278"/>
      <c r="C68" s="298"/>
      <c r="D68" s="282"/>
      <c r="E68" s="15">
        <v>32</v>
      </c>
      <c r="F68" s="61">
        <v>2</v>
      </c>
      <c r="G68" s="62">
        <v>9630010510</v>
      </c>
      <c r="H68" s="63" t="s">
        <v>70</v>
      </c>
      <c r="I68" s="64">
        <v>370.6</v>
      </c>
      <c r="J68" s="65">
        <f>451/1.2</f>
        <v>375.83333333333337</v>
      </c>
      <c r="K68" s="65"/>
      <c r="L68" s="65"/>
      <c r="M68" s="36"/>
      <c r="N68" s="37"/>
      <c r="O68" s="38"/>
      <c r="P68" s="37"/>
      <c r="Q68" s="36"/>
      <c r="R68" s="37"/>
      <c r="S68" s="38"/>
      <c r="T68" s="37"/>
      <c r="U68" s="36"/>
      <c r="V68" s="37"/>
      <c r="W68" s="38"/>
      <c r="X68" s="37"/>
      <c r="Y68" s="36"/>
      <c r="Z68" s="39"/>
      <c r="AA68" s="38"/>
      <c r="AB68" s="59"/>
      <c r="AC68" s="36"/>
      <c r="AD68" s="37"/>
      <c r="AE68" s="38"/>
      <c r="AF68" s="59"/>
      <c r="AG68" s="36"/>
      <c r="AH68" s="37"/>
      <c r="AI68" s="38"/>
      <c r="AJ68" s="59"/>
      <c r="AK68" s="36"/>
      <c r="AL68" s="37"/>
      <c r="AM68" s="38"/>
      <c r="AN68" s="59"/>
      <c r="AO68" s="36"/>
      <c r="AP68" s="37"/>
      <c r="AQ68" s="38"/>
      <c r="AR68" s="59"/>
      <c r="AS68" s="36"/>
      <c r="AT68" s="37"/>
      <c r="AU68" s="38"/>
      <c r="AV68" s="59"/>
      <c r="AW68" s="36"/>
      <c r="AX68" s="37"/>
      <c r="AY68" s="38"/>
      <c r="AZ68" s="59"/>
      <c r="BA68" s="36"/>
      <c r="BB68" s="37"/>
      <c r="BC68" s="92"/>
      <c r="BD68" s="37"/>
      <c r="BE68" s="36"/>
      <c r="BF68" s="37">
        <f t="shared" si="141"/>
        <v>0</v>
      </c>
      <c r="BG68" s="54"/>
      <c r="BH68" s="37"/>
      <c r="BI68" s="41"/>
      <c r="BJ68" s="42"/>
      <c r="BK68" s="43"/>
      <c r="BL68" s="44"/>
      <c r="BM68" s="45"/>
      <c r="BN68" s="46"/>
      <c r="BO68" s="36"/>
      <c r="BP68" s="47"/>
      <c r="BQ68" s="37"/>
      <c r="BR68" s="38">
        <v>2</v>
      </c>
      <c r="BS68" s="37"/>
      <c r="BT68" s="36"/>
      <c r="BU68" s="47"/>
      <c r="BV68" s="37">
        <f t="shared" si="142"/>
        <v>10</v>
      </c>
      <c r="BW68" s="38">
        <v>10</v>
      </c>
      <c r="BX68" s="246"/>
      <c r="BY68" s="36"/>
      <c r="BZ68" s="47"/>
      <c r="CA68" s="37"/>
      <c r="CB68" s="38">
        <v>0</v>
      </c>
      <c r="CC68" s="37"/>
      <c r="CD68" s="36"/>
      <c r="CE68" s="47"/>
      <c r="CF68" s="37"/>
      <c r="CG68" s="38">
        <v>0</v>
      </c>
      <c r="CH68" s="37"/>
      <c r="CI68" s="36"/>
      <c r="CJ68" s="47"/>
      <c r="CK68" s="37"/>
      <c r="CL68" s="38">
        <v>0</v>
      </c>
      <c r="CM68" s="37"/>
      <c r="CN68" s="36"/>
      <c r="CO68" s="47"/>
      <c r="CP68" s="37"/>
      <c r="CQ68" s="38">
        <v>0</v>
      </c>
      <c r="CR68" s="37"/>
      <c r="CS68" s="36"/>
      <c r="CT68" s="47"/>
      <c r="CU68" s="37"/>
      <c r="CV68" s="38">
        <v>0</v>
      </c>
      <c r="CW68" s="37"/>
      <c r="CX68" s="36"/>
      <c r="CY68" s="47"/>
      <c r="CZ68" s="37"/>
      <c r="DA68" s="38">
        <v>0</v>
      </c>
      <c r="DB68" s="37"/>
      <c r="DC68" s="36"/>
      <c r="DD68" s="47"/>
      <c r="DE68" s="37"/>
      <c r="DF68" s="38">
        <v>0</v>
      </c>
      <c r="DG68" s="37"/>
      <c r="DH68" s="36"/>
      <c r="DI68" s="47"/>
      <c r="DJ68" s="37"/>
      <c r="DK68" s="38">
        <v>0</v>
      </c>
      <c r="DL68" s="37"/>
      <c r="DM68" s="36"/>
      <c r="DN68" s="47"/>
      <c r="DO68" s="37">
        <f>$KN68*4</f>
        <v>4</v>
      </c>
      <c r="DP68" s="38">
        <v>0</v>
      </c>
      <c r="DQ68" s="227"/>
      <c r="DR68" s="36"/>
      <c r="DS68" s="47"/>
      <c r="DT68" s="37">
        <f>$KN68*4</f>
        <v>4</v>
      </c>
      <c r="DU68" s="38">
        <v>0</v>
      </c>
      <c r="DV68" s="37"/>
      <c r="DW68" s="41" cm="1">
        <f t="array" ref="DW68">SUMPRODUCT(--(MOD(COLUMN($BO68:$DV68),5)=MOD(COLUMN($BO68),5)),$BO68:$DV68)</f>
        <v>0</v>
      </c>
      <c r="DX68" s="42">
        <f t="shared" si="143"/>
        <v>0</v>
      </c>
      <c r="DY68" s="48" cm="1">
        <f t="array" ref="DY68">SUMPRODUCT(--(MOD(COLUMN($BO68:$DV68),5)=MOD(COLUMN($BP68),5)),$BO68:$DV68)</f>
        <v>0</v>
      </c>
      <c r="DZ68" s="49">
        <f t="shared" si="144"/>
        <v>0</v>
      </c>
      <c r="EA68" s="43" cm="1">
        <f t="array" ref="EA68">SUMPRODUCT(--(MOD(COLUMN($BO68:$DV68),5)=MOD(COLUMN($BQ68),5)),$BO68:$DV68)</f>
        <v>18</v>
      </c>
      <c r="EB68" s="44">
        <f t="shared" si="145"/>
        <v>6765.0000000000009</v>
      </c>
      <c r="EC68" s="45" cm="1">
        <f t="array" ref="EC68">SUMPRODUCT(--(MOD(COLUMN($BO68:$DV68),5)=MOD(COLUMN($BR68),5)),$BO68:$DV68)</f>
        <v>12</v>
      </c>
      <c r="ED68" s="46">
        <f t="shared" si="146"/>
        <v>4510</v>
      </c>
      <c r="EE68" s="36"/>
      <c r="EF68" s="37"/>
      <c r="EG68" s="38"/>
      <c r="EH68" s="37"/>
      <c r="EI68" s="36"/>
      <c r="EJ68" s="37"/>
      <c r="EK68" s="38"/>
      <c r="EL68" s="37"/>
      <c r="EM68" s="36"/>
      <c r="EN68" s="37"/>
      <c r="EO68" s="38"/>
      <c r="EP68" s="37"/>
      <c r="EQ68" s="36"/>
      <c r="ER68" s="37"/>
      <c r="ES68" s="38"/>
      <c r="ET68" s="37"/>
      <c r="EU68" s="36"/>
      <c r="EV68" s="37"/>
      <c r="EW68" s="38"/>
      <c r="EX68" s="37"/>
      <c r="EY68" s="36"/>
      <c r="EZ68" s="37"/>
      <c r="FA68" s="38"/>
      <c r="FB68" s="37"/>
      <c r="FC68" s="36"/>
      <c r="FD68" s="37"/>
      <c r="FE68" s="38"/>
      <c r="FF68" s="37"/>
      <c r="FG68" s="36"/>
      <c r="FH68" s="37"/>
      <c r="FI68" s="38"/>
      <c r="FJ68" s="37"/>
      <c r="FK68" s="36"/>
      <c r="FL68" s="37"/>
      <c r="FM68" s="38"/>
      <c r="FN68" s="37"/>
      <c r="FO68" s="36"/>
      <c r="FP68" s="37"/>
      <c r="FQ68" s="38"/>
      <c r="FR68" s="37"/>
      <c r="FS68" s="36"/>
      <c r="FT68" s="37"/>
      <c r="FU68" s="38"/>
      <c r="FV68" s="37"/>
      <c r="FW68" s="36"/>
      <c r="FX68" s="37"/>
      <c r="FY68" s="38"/>
      <c r="FZ68" s="37"/>
      <c r="GA68" s="41" cm="1">
        <f t="array" ref="GA68">SUMPRODUCT(--(MOD(COLUMN($EE68:$FZ68),4)=MOD(COLUMN($EE68),4)),$EE68:$FZ68)</f>
        <v>0</v>
      </c>
      <c r="GB68" s="42">
        <f t="shared" si="118"/>
        <v>0</v>
      </c>
      <c r="GC68" s="43" cm="1">
        <f t="array" ref="GC68">SUMPRODUCT(--(MOD(COLUMN($EE68:$FZ68),4)=MOD(COLUMN($EF68),4)),$EE68:$FZ68)</f>
        <v>0</v>
      </c>
      <c r="GD68" s="44">
        <f t="shared" si="119"/>
        <v>0</v>
      </c>
      <c r="GE68" s="45" cm="1">
        <f t="array" ref="GE68">SUMPRODUCT(--(MOD(COLUMN($EE68:$FZ68),4)=MOD(COLUMN($EG68),4)),$EE68:$FZ68)</f>
        <v>0</v>
      </c>
      <c r="GF68" s="46">
        <f t="shared" si="120"/>
        <v>0</v>
      </c>
      <c r="GG68" s="36"/>
      <c r="GH68" s="37"/>
      <c r="GI68" s="38"/>
      <c r="GJ68" s="37"/>
      <c r="GK68" s="36"/>
      <c r="GL68" s="37"/>
      <c r="GM68" s="38"/>
      <c r="GN68" s="37"/>
      <c r="GO68" s="36"/>
      <c r="GP68" s="37"/>
      <c r="GQ68" s="38"/>
      <c r="GR68" s="37"/>
      <c r="GS68" s="36"/>
      <c r="GT68" s="37"/>
      <c r="GU68" s="38"/>
      <c r="GV68" s="37"/>
      <c r="GW68" s="36"/>
      <c r="GX68" s="37"/>
      <c r="GY68" s="38"/>
      <c r="GZ68" s="37"/>
      <c r="HA68" s="36"/>
      <c r="HB68" s="37"/>
      <c r="HC68" s="38"/>
      <c r="HD68" s="37"/>
      <c r="HE68" s="36"/>
      <c r="HF68" s="37"/>
      <c r="HG68" s="38"/>
      <c r="HH68" s="37"/>
      <c r="HI68" s="36"/>
      <c r="HJ68" s="37"/>
      <c r="HK68" s="38"/>
      <c r="HL68" s="37"/>
      <c r="HM68" s="36"/>
      <c r="HN68" s="37"/>
      <c r="HO68" s="38"/>
      <c r="HP68" s="37"/>
      <c r="HQ68" s="36"/>
      <c r="HR68" s="37"/>
      <c r="HS68" s="38"/>
      <c r="HT68" s="37"/>
      <c r="HU68" s="36"/>
      <c r="HV68" s="37"/>
      <c r="HW68" s="38"/>
      <c r="HX68" s="37"/>
      <c r="HY68" s="36"/>
      <c r="HZ68" s="37"/>
      <c r="IA68" s="38"/>
      <c r="IB68" s="37"/>
      <c r="IC68" s="41" cm="1">
        <f t="array" ref="IC68">SUMPRODUCT(--(MOD(COLUMN($GG68:$IB68),4)=MOD(COLUMN($GG68),4)),$GG68:$IB68)</f>
        <v>0</v>
      </c>
      <c r="ID68" s="42">
        <f t="shared" si="147"/>
        <v>0</v>
      </c>
      <c r="IE68" s="43" cm="1">
        <f t="array" ref="IE68">SUMPRODUCT(--(MOD(COLUMN($GG68:$IB68),4)=MOD(COLUMN($GH68),4)),$GG68:$IB68)</f>
        <v>0</v>
      </c>
      <c r="IF68" s="44">
        <f t="shared" si="148"/>
        <v>0</v>
      </c>
      <c r="IG68" s="45" cm="1">
        <f t="array" ref="IG68">SUMPRODUCT(--(MOD(COLUMN($GG68:$IB68),4)=MOD(COLUMN($GI68),4)),$GG68:$IB68)</f>
        <v>0</v>
      </c>
      <c r="IH68" s="46">
        <f t="shared" si="149"/>
        <v>0</v>
      </c>
      <c r="II68" s="36"/>
      <c r="IJ68" s="37"/>
      <c r="IK68" s="38"/>
      <c r="IL68" s="37"/>
      <c r="IM68" s="36"/>
      <c r="IN68" s="37"/>
      <c r="IO68" s="38"/>
      <c r="IP68" s="37"/>
      <c r="IQ68" s="36"/>
      <c r="IR68" s="37"/>
      <c r="IS68" s="38"/>
      <c r="IT68" s="37"/>
      <c r="IU68" s="36"/>
      <c r="IV68" s="37"/>
      <c r="IW68" s="38"/>
      <c r="IX68" s="37"/>
      <c r="IY68" s="36"/>
      <c r="IZ68" s="37"/>
      <c r="JA68" s="38"/>
      <c r="JB68" s="37"/>
      <c r="JC68" s="36"/>
      <c r="JD68" s="37"/>
      <c r="JE68" s="38"/>
      <c r="JF68" s="37"/>
      <c r="JG68" s="36"/>
      <c r="JH68" s="37"/>
      <c r="JI68" s="38"/>
      <c r="JJ68" s="37"/>
      <c r="JK68" s="36"/>
      <c r="JL68" s="37"/>
      <c r="JM68" s="38"/>
      <c r="JN68" s="37"/>
      <c r="JO68" s="36"/>
      <c r="JP68" s="37"/>
      <c r="JQ68" s="38"/>
      <c r="JR68" s="37"/>
      <c r="JS68" s="36"/>
      <c r="JT68" s="37"/>
      <c r="JU68" s="38"/>
      <c r="JV68" s="37"/>
      <c r="JW68" s="36"/>
      <c r="JX68" s="37"/>
      <c r="JY68" s="38"/>
      <c r="JZ68" s="37"/>
      <c r="KA68" s="36"/>
      <c r="KB68" s="37"/>
      <c r="KC68" s="38"/>
      <c r="KD68" s="37"/>
      <c r="KE68" s="41" cm="1">
        <f t="array" ref="KE68">SUMPRODUCT(--(MOD(COLUMN($II68:$KD68),4)=MOD(COLUMN($II68),4)),$II68:$KD68)</f>
        <v>0</v>
      </c>
      <c r="KF68" s="42">
        <f t="shared" si="150"/>
        <v>0</v>
      </c>
      <c r="KG68" s="43" cm="1">
        <f t="array" ref="KG68">SUMPRODUCT(--(MOD(COLUMN($II68:$KD68),4)=MOD(COLUMN($IJ68),4)),$II68:$KD68)</f>
        <v>0</v>
      </c>
      <c r="KH68" s="44">
        <f t="shared" si="151"/>
        <v>0</v>
      </c>
      <c r="KI68" s="45" cm="1">
        <f t="array" ref="KI68">SUMPRODUCT(--(MOD(COLUMN($II68:$KD68),4)=MOD(COLUMN($IK68),4)),$II68:$KD68)</f>
        <v>0</v>
      </c>
      <c r="KJ68" s="50">
        <f t="shared" si="152"/>
        <v>0</v>
      </c>
      <c r="KK68" s="80"/>
      <c r="KL68" s="80"/>
      <c r="KM68" s="80"/>
      <c r="KN68" s="51">
        <v>1</v>
      </c>
      <c r="KO68" s="285"/>
    </row>
    <row r="69" spans="1:301" s="68" customFormat="1" ht="28.8" outlineLevel="1">
      <c r="A69" s="289"/>
      <c r="B69" s="278"/>
      <c r="C69" s="298"/>
      <c r="D69" s="282"/>
      <c r="E69" s="15">
        <v>33</v>
      </c>
      <c r="F69" s="61">
        <v>2</v>
      </c>
      <c r="G69" s="62">
        <v>9710020400</v>
      </c>
      <c r="H69" s="63" t="s">
        <v>71</v>
      </c>
      <c r="I69" s="64">
        <v>366.7</v>
      </c>
      <c r="J69" s="65">
        <f>587.5/1.2</f>
        <v>489.58333333333337</v>
      </c>
      <c r="K69" s="65"/>
      <c r="L69" s="65"/>
      <c r="M69" s="36"/>
      <c r="N69" s="37"/>
      <c r="O69" s="38"/>
      <c r="P69" s="37"/>
      <c r="Q69" s="36"/>
      <c r="R69" s="37"/>
      <c r="S69" s="38"/>
      <c r="T69" s="37"/>
      <c r="U69" s="36"/>
      <c r="V69" s="37"/>
      <c r="W69" s="38"/>
      <c r="X69" s="37"/>
      <c r="Y69" s="36"/>
      <c r="Z69" s="39"/>
      <c r="AA69" s="38"/>
      <c r="AB69" s="59"/>
      <c r="AC69" s="36"/>
      <c r="AD69" s="37"/>
      <c r="AE69" s="38"/>
      <c r="AF69" s="59"/>
      <c r="AG69" s="36"/>
      <c r="AH69" s="37"/>
      <c r="AI69" s="38"/>
      <c r="AJ69" s="59"/>
      <c r="AK69" s="36"/>
      <c r="AL69" s="37"/>
      <c r="AM69" s="38"/>
      <c r="AN69" s="59"/>
      <c r="AO69" s="36"/>
      <c r="AP69" s="37"/>
      <c r="AQ69" s="38"/>
      <c r="AR69" s="59"/>
      <c r="AS69" s="36"/>
      <c r="AT69" s="37"/>
      <c r="AU69" s="38"/>
      <c r="AV69" s="59"/>
      <c r="AW69" s="36"/>
      <c r="AX69" s="37"/>
      <c r="AY69" s="38"/>
      <c r="AZ69" s="59"/>
      <c r="BA69" s="36"/>
      <c r="BB69" s="37"/>
      <c r="BC69" s="92"/>
      <c r="BD69" s="37"/>
      <c r="BE69" s="36"/>
      <c r="BF69" s="37">
        <f t="shared" si="141"/>
        <v>0</v>
      </c>
      <c r="BG69" s="54"/>
      <c r="BH69" s="37"/>
      <c r="BI69" s="41"/>
      <c r="BJ69" s="42"/>
      <c r="BK69" s="43"/>
      <c r="BL69" s="44"/>
      <c r="BM69" s="45"/>
      <c r="BN69" s="46"/>
      <c r="BO69" s="36"/>
      <c r="BP69" s="47"/>
      <c r="BQ69" s="37"/>
      <c r="BR69" s="38">
        <v>2</v>
      </c>
      <c r="BS69" s="37"/>
      <c r="BT69" s="36"/>
      <c r="BU69" s="47"/>
      <c r="BV69" s="37">
        <f t="shared" si="142"/>
        <v>10</v>
      </c>
      <c r="BW69" s="38">
        <v>10</v>
      </c>
      <c r="BX69" s="246"/>
      <c r="BY69" s="36"/>
      <c r="BZ69" s="47"/>
      <c r="CA69" s="37"/>
      <c r="CB69" s="38">
        <v>0</v>
      </c>
      <c r="CC69" s="37"/>
      <c r="CD69" s="36"/>
      <c r="CE69" s="47"/>
      <c r="CF69" s="37"/>
      <c r="CG69" s="38">
        <v>0</v>
      </c>
      <c r="CH69" s="37"/>
      <c r="CI69" s="36"/>
      <c r="CJ69" s="47"/>
      <c r="CK69" s="37"/>
      <c r="CL69" s="38">
        <v>0</v>
      </c>
      <c r="CM69" s="37"/>
      <c r="CN69" s="36"/>
      <c r="CO69" s="47"/>
      <c r="CP69" s="37"/>
      <c r="CQ69" s="38">
        <v>0</v>
      </c>
      <c r="CR69" s="37"/>
      <c r="CS69" s="36"/>
      <c r="CT69" s="47"/>
      <c r="CU69" s="37"/>
      <c r="CV69" s="38">
        <v>0</v>
      </c>
      <c r="CW69" s="37"/>
      <c r="CX69" s="36"/>
      <c r="CY69" s="47"/>
      <c r="CZ69" s="37"/>
      <c r="DA69" s="38">
        <v>0</v>
      </c>
      <c r="DB69" s="37"/>
      <c r="DC69" s="36"/>
      <c r="DD69" s="47"/>
      <c r="DE69" s="37"/>
      <c r="DF69" s="38">
        <v>0</v>
      </c>
      <c r="DG69" s="37"/>
      <c r="DH69" s="36"/>
      <c r="DI69" s="47"/>
      <c r="DJ69" s="37"/>
      <c r="DK69" s="38">
        <v>0</v>
      </c>
      <c r="DL69" s="37"/>
      <c r="DM69" s="36"/>
      <c r="DN69" s="47"/>
      <c r="DO69" s="37">
        <f>$KN69*4</f>
        <v>4</v>
      </c>
      <c r="DP69" s="38">
        <v>0</v>
      </c>
      <c r="DQ69" s="227"/>
      <c r="DR69" s="36"/>
      <c r="DS69" s="47"/>
      <c r="DT69" s="37">
        <f>$KN69*4</f>
        <v>4</v>
      </c>
      <c r="DU69" s="38">
        <v>0</v>
      </c>
      <c r="DV69" s="37"/>
      <c r="DW69" s="41" cm="1">
        <f t="array" ref="DW69">SUMPRODUCT(--(MOD(COLUMN($BO69:$DV69),5)=MOD(COLUMN($BO69),5)),$BO69:$DV69)</f>
        <v>0</v>
      </c>
      <c r="DX69" s="42">
        <f t="shared" si="143"/>
        <v>0</v>
      </c>
      <c r="DY69" s="48" cm="1">
        <f t="array" ref="DY69">SUMPRODUCT(--(MOD(COLUMN($BO69:$DV69),5)=MOD(COLUMN($BP69),5)),$BO69:$DV69)</f>
        <v>0</v>
      </c>
      <c r="DZ69" s="49">
        <f t="shared" si="144"/>
        <v>0</v>
      </c>
      <c r="EA69" s="43" cm="1">
        <f t="array" ref="EA69">SUMPRODUCT(--(MOD(COLUMN($BO69:$DV69),5)=MOD(COLUMN($BQ69),5)),$BO69:$DV69)</f>
        <v>18</v>
      </c>
      <c r="EB69" s="44">
        <f t="shared" si="145"/>
        <v>8812.5</v>
      </c>
      <c r="EC69" s="45" cm="1">
        <f t="array" ref="EC69">SUMPRODUCT(--(MOD(COLUMN($BO69:$DV69),5)=MOD(COLUMN($BR69),5)),$BO69:$DV69)</f>
        <v>12</v>
      </c>
      <c r="ED69" s="46">
        <f t="shared" si="146"/>
        <v>5875</v>
      </c>
      <c r="EE69" s="36"/>
      <c r="EF69" s="37"/>
      <c r="EG69" s="38"/>
      <c r="EH69" s="37"/>
      <c r="EI69" s="36"/>
      <c r="EJ69" s="37"/>
      <c r="EK69" s="38"/>
      <c r="EL69" s="37"/>
      <c r="EM69" s="36"/>
      <c r="EN69" s="37"/>
      <c r="EO69" s="38"/>
      <c r="EP69" s="37"/>
      <c r="EQ69" s="36"/>
      <c r="ER69" s="37"/>
      <c r="ES69" s="38"/>
      <c r="ET69" s="37"/>
      <c r="EU69" s="36"/>
      <c r="EV69" s="37"/>
      <c r="EW69" s="38"/>
      <c r="EX69" s="37"/>
      <c r="EY69" s="36"/>
      <c r="EZ69" s="37"/>
      <c r="FA69" s="38"/>
      <c r="FB69" s="37"/>
      <c r="FC69" s="36"/>
      <c r="FD69" s="37"/>
      <c r="FE69" s="38"/>
      <c r="FF69" s="37"/>
      <c r="FG69" s="36"/>
      <c r="FH69" s="37"/>
      <c r="FI69" s="38"/>
      <c r="FJ69" s="37"/>
      <c r="FK69" s="36"/>
      <c r="FL69" s="37"/>
      <c r="FM69" s="38"/>
      <c r="FN69" s="37"/>
      <c r="FO69" s="36"/>
      <c r="FP69" s="37"/>
      <c r="FQ69" s="38"/>
      <c r="FR69" s="37"/>
      <c r="FS69" s="36"/>
      <c r="FT69" s="37"/>
      <c r="FU69" s="38"/>
      <c r="FV69" s="37"/>
      <c r="FW69" s="36"/>
      <c r="FX69" s="37"/>
      <c r="FY69" s="38"/>
      <c r="FZ69" s="37"/>
      <c r="GA69" s="41" cm="1">
        <f t="array" ref="GA69">SUMPRODUCT(--(MOD(COLUMN($EE69:$FZ69),4)=MOD(COLUMN($EE69),4)),$EE69:$FZ69)</f>
        <v>0</v>
      </c>
      <c r="GB69" s="42">
        <f t="shared" ref="GB69:GB93" si="153">GA69*$J69</f>
        <v>0</v>
      </c>
      <c r="GC69" s="43" cm="1">
        <f t="array" ref="GC69">SUMPRODUCT(--(MOD(COLUMN($EE69:$FZ69),4)=MOD(COLUMN($EF69),4)),$EE69:$FZ69)</f>
        <v>0</v>
      </c>
      <c r="GD69" s="44">
        <f t="shared" ref="GD69:GD93" si="154">GC69*$J69</f>
        <v>0</v>
      </c>
      <c r="GE69" s="45" cm="1">
        <f t="array" ref="GE69">SUMPRODUCT(--(MOD(COLUMN($EE69:$FZ69),4)=MOD(COLUMN($EG69),4)),$EE69:$FZ69)</f>
        <v>0</v>
      </c>
      <c r="GF69" s="46">
        <f t="shared" ref="GF69:GF93" si="155">GE69*$J69</f>
        <v>0</v>
      </c>
      <c r="GG69" s="36"/>
      <c r="GH69" s="37"/>
      <c r="GI69" s="38"/>
      <c r="GJ69" s="37"/>
      <c r="GK69" s="36"/>
      <c r="GL69" s="37"/>
      <c r="GM69" s="38"/>
      <c r="GN69" s="37"/>
      <c r="GO69" s="36"/>
      <c r="GP69" s="37"/>
      <c r="GQ69" s="38"/>
      <c r="GR69" s="37"/>
      <c r="GS69" s="36"/>
      <c r="GT69" s="37"/>
      <c r="GU69" s="38"/>
      <c r="GV69" s="37"/>
      <c r="GW69" s="36"/>
      <c r="GX69" s="37"/>
      <c r="GY69" s="38"/>
      <c r="GZ69" s="37"/>
      <c r="HA69" s="36"/>
      <c r="HB69" s="37"/>
      <c r="HC69" s="38"/>
      <c r="HD69" s="37"/>
      <c r="HE69" s="36"/>
      <c r="HF69" s="37"/>
      <c r="HG69" s="38"/>
      <c r="HH69" s="37"/>
      <c r="HI69" s="36"/>
      <c r="HJ69" s="37"/>
      <c r="HK69" s="38"/>
      <c r="HL69" s="37"/>
      <c r="HM69" s="36"/>
      <c r="HN69" s="37"/>
      <c r="HO69" s="38"/>
      <c r="HP69" s="37"/>
      <c r="HQ69" s="36"/>
      <c r="HR69" s="37"/>
      <c r="HS69" s="38"/>
      <c r="HT69" s="37"/>
      <c r="HU69" s="36"/>
      <c r="HV69" s="37"/>
      <c r="HW69" s="38"/>
      <c r="HX69" s="37"/>
      <c r="HY69" s="36"/>
      <c r="HZ69" s="37"/>
      <c r="IA69" s="38"/>
      <c r="IB69" s="37"/>
      <c r="IC69" s="41" cm="1">
        <f t="array" ref="IC69">SUMPRODUCT(--(MOD(COLUMN($GG69:$IB69),4)=MOD(COLUMN($GG69),4)),$GG69:$IB69)</f>
        <v>0</v>
      </c>
      <c r="ID69" s="42">
        <f t="shared" si="147"/>
        <v>0</v>
      </c>
      <c r="IE69" s="43" cm="1">
        <f t="array" ref="IE69">SUMPRODUCT(--(MOD(COLUMN($GG69:$IB69),4)=MOD(COLUMN($GH69),4)),$GG69:$IB69)</f>
        <v>0</v>
      </c>
      <c r="IF69" s="44">
        <f t="shared" si="148"/>
        <v>0</v>
      </c>
      <c r="IG69" s="45" cm="1">
        <f t="array" ref="IG69">SUMPRODUCT(--(MOD(COLUMN($GG69:$IB69),4)=MOD(COLUMN($GI69),4)),$GG69:$IB69)</f>
        <v>0</v>
      </c>
      <c r="IH69" s="46">
        <f t="shared" si="149"/>
        <v>0</v>
      </c>
      <c r="II69" s="36"/>
      <c r="IJ69" s="37"/>
      <c r="IK69" s="38"/>
      <c r="IL69" s="37"/>
      <c r="IM69" s="36"/>
      <c r="IN69" s="37"/>
      <c r="IO69" s="38"/>
      <c r="IP69" s="37"/>
      <c r="IQ69" s="36"/>
      <c r="IR69" s="37"/>
      <c r="IS69" s="38"/>
      <c r="IT69" s="37"/>
      <c r="IU69" s="36"/>
      <c r="IV69" s="37"/>
      <c r="IW69" s="38"/>
      <c r="IX69" s="37"/>
      <c r="IY69" s="36"/>
      <c r="IZ69" s="37"/>
      <c r="JA69" s="38"/>
      <c r="JB69" s="37"/>
      <c r="JC69" s="36"/>
      <c r="JD69" s="37"/>
      <c r="JE69" s="38"/>
      <c r="JF69" s="37"/>
      <c r="JG69" s="36"/>
      <c r="JH69" s="37"/>
      <c r="JI69" s="38"/>
      <c r="JJ69" s="37"/>
      <c r="JK69" s="36"/>
      <c r="JL69" s="37"/>
      <c r="JM69" s="38"/>
      <c r="JN69" s="37"/>
      <c r="JO69" s="36"/>
      <c r="JP69" s="37"/>
      <c r="JQ69" s="38"/>
      <c r="JR69" s="37"/>
      <c r="JS69" s="36"/>
      <c r="JT69" s="37"/>
      <c r="JU69" s="38"/>
      <c r="JV69" s="37"/>
      <c r="JW69" s="36"/>
      <c r="JX69" s="37"/>
      <c r="JY69" s="38"/>
      <c r="JZ69" s="37"/>
      <c r="KA69" s="36"/>
      <c r="KB69" s="37"/>
      <c r="KC69" s="38"/>
      <c r="KD69" s="37"/>
      <c r="KE69" s="41" cm="1">
        <f t="array" ref="KE69">SUMPRODUCT(--(MOD(COLUMN($II69:$KD69),4)=MOD(COLUMN($II69),4)),$II69:$KD69)</f>
        <v>0</v>
      </c>
      <c r="KF69" s="42">
        <f t="shared" si="150"/>
        <v>0</v>
      </c>
      <c r="KG69" s="43" cm="1">
        <f t="array" ref="KG69">SUMPRODUCT(--(MOD(COLUMN($II69:$KD69),4)=MOD(COLUMN($IJ69),4)),$II69:$KD69)</f>
        <v>0</v>
      </c>
      <c r="KH69" s="44">
        <f t="shared" si="151"/>
        <v>0</v>
      </c>
      <c r="KI69" s="45" cm="1">
        <f t="array" ref="KI69">SUMPRODUCT(--(MOD(COLUMN($II69:$KD69),4)=MOD(COLUMN($IK69),4)),$II69:$KD69)</f>
        <v>0</v>
      </c>
      <c r="KJ69" s="50">
        <f t="shared" si="152"/>
        <v>0</v>
      </c>
      <c r="KK69" s="80"/>
      <c r="KL69" s="80"/>
      <c r="KM69" s="80"/>
      <c r="KN69" s="51">
        <v>1</v>
      </c>
      <c r="KO69" s="285"/>
    </row>
    <row r="70" spans="1:301" s="68" customFormat="1" ht="28.8" outlineLevel="1">
      <c r="A70" s="289"/>
      <c r="B70" s="278"/>
      <c r="C70" s="298"/>
      <c r="D70" s="282"/>
      <c r="E70" s="15">
        <v>34</v>
      </c>
      <c r="F70" s="61">
        <v>2</v>
      </c>
      <c r="G70" s="62">
        <v>4801020640</v>
      </c>
      <c r="H70" s="63" t="s">
        <v>72</v>
      </c>
      <c r="I70" s="64">
        <v>7690.4</v>
      </c>
      <c r="J70" s="65">
        <f>10350/1.2</f>
        <v>8625</v>
      </c>
      <c r="K70" s="65"/>
      <c r="L70" s="65"/>
      <c r="M70" s="36"/>
      <c r="N70" s="37"/>
      <c r="O70" s="38"/>
      <c r="P70" s="37"/>
      <c r="Q70" s="36"/>
      <c r="R70" s="37"/>
      <c r="S70" s="38"/>
      <c r="T70" s="37"/>
      <c r="U70" s="36"/>
      <c r="V70" s="37"/>
      <c r="W70" s="38"/>
      <c r="X70" s="37"/>
      <c r="Y70" s="36"/>
      <c r="Z70" s="39"/>
      <c r="AA70" s="38"/>
      <c r="AB70" s="59"/>
      <c r="AC70" s="36"/>
      <c r="AD70" s="37"/>
      <c r="AE70" s="38"/>
      <c r="AF70" s="59"/>
      <c r="AG70" s="36"/>
      <c r="AH70" s="37"/>
      <c r="AI70" s="38"/>
      <c r="AJ70" s="59"/>
      <c r="AK70" s="36"/>
      <c r="AL70" s="37"/>
      <c r="AM70" s="38"/>
      <c r="AN70" s="59"/>
      <c r="AO70" s="36"/>
      <c r="AP70" s="37"/>
      <c r="AQ70" s="38"/>
      <c r="AR70" s="59"/>
      <c r="AS70" s="36"/>
      <c r="AT70" s="37"/>
      <c r="AU70" s="38"/>
      <c r="AV70" s="59"/>
      <c r="AW70" s="36"/>
      <c r="AX70" s="37"/>
      <c r="AY70" s="38"/>
      <c r="AZ70" s="59"/>
      <c r="BA70" s="36"/>
      <c r="BB70" s="37"/>
      <c r="BC70" s="92"/>
      <c r="BD70" s="37"/>
      <c r="BE70" s="36"/>
      <c r="BF70" s="37">
        <f t="shared" si="141"/>
        <v>0</v>
      </c>
      <c r="BG70" s="54"/>
      <c r="BH70" s="37"/>
      <c r="BI70" s="41"/>
      <c r="BJ70" s="42"/>
      <c r="BK70" s="43"/>
      <c r="BL70" s="44"/>
      <c r="BM70" s="45"/>
      <c r="BN70" s="46"/>
      <c r="BO70" s="36"/>
      <c r="BP70" s="47"/>
      <c r="BQ70" s="37"/>
      <c r="BR70" s="38">
        <v>2</v>
      </c>
      <c r="BS70" s="37"/>
      <c r="BT70" s="36"/>
      <c r="BU70" s="47"/>
      <c r="BV70" s="37">
        <f t="shared" si="142"/>
        <v>10</v>
      </c>
      <c r="BW70" s="38">
        <v>10</v>
      </c>
      <c r="BX70" s="246"/>
      <c r="BY70" s="36"/>
      <c r="BZ70" s="47"/>
      <c r="CA70" s="37"/>
      <c r="CB70" s="38">
        <v>0</v>
      </c>
      <c r="CC70" s="37"/>
      <c r="CD70" s="36"/>
      <c r="CE70" s="47"/>
      <c r="CF70" s="37"/>
      <c r="CG70" s="38">
        <v>0</v>
      </c>
      <c r="CH70" s="37"/>
      <c r="CI70" s="36"/>
      <c r="CJ70" s="47"/>
      <c r="CK70" s="37"/>
      <c r="CL70" s="38">
        <v>0</v>
      </c>
      <c r="CM70" s="37"/>
      <c r="CN70" s="36"/>
      <c r="CO70" s="47"/>
      <c r="CP70" s="37"/>
      <c r="CQ70" s="38">
        <v>0</v>
      </c>
      <c r="CR70" s="37"/>
      <c r="CS70" s="36"/>
      <c r="CT70" s="47"/>
      <c r="CU70" s="37"/>
      <c r="CV70" s="38">
        <v>0</v>
      </c>
      <c r="CW70" s="37"/>
      <c r="CX70" s="36"/>
      <c r="CY70" s="47"/>
      <c r="CZ70" s="37"/>
      <c r="DA70" s="38">
        <v>0</v>
      </c>
      <c r="DB70" s="37"/>
      <c r="DC70" s="36"/>
      <c r="DD70" s="47"/>
      <c r="DE70" s="37"/>
      <c r="DF70" s="38">
        <v>0</v>
      </c>
      <c r="DG70" s="37"/>
      <c r="DH70" s="36"/>
      <c r="DI70" s="47"/>
      <c r="DJ70" s="37"/>
      <c r="DK70" s="38">
        <v>0</v>
      </c>
      <c r="DL70" s="37"/>
      <c r="DM70" s="36"/>
      <c r="DN70" s="47"/>
      <c r="DO70" s="37">
        <f>$KN70*4</f>
        <v>4</v>
      </c>
      <c r="DP70" s="38">
        <v>0</v>
      </c>
      <c r="DQ70" s="227"/>
      <c r="DR70" s="36"/>
      <c r="DS70" s="47"/>
      <c r="DT70" s="37">
        <f>$KN70*4</f>
        <v>4</v>
      </c>
      <c r="DU70" s="38">
        <v>0</v>
      </c>
      <c r="DV70" s="37"/>
      <c r="DW70" s="41" cm="1">
        <f t="array" ref="DW70">SUMPRODUCT(--(MOD(COLUMN($BO70:$DV70),5)=MOD(COLUMN($BO70),5)),$BO70:$DV70)</f>
        <v>0</v>
      </c>
      <c r="DX70" s="42">
        <f t="shared" si="143"/>
        <v>0</v>
      </c>
      <c r="DY70" s="48" cm="1">
        <f t="array" ref="DY70">SUMPRODUCT(--(MOD(COLUMN($BO70:$DV70),5)=MOD(COLUMN($BP70),5)),$BO70:$DV70)</f>
        <v>0</v>
      </c>
      <c r="DZ70" s="49">
        <f t="shared" si="144"/>
        <v>0</v>
      </c>
      <c r="EA70" s="43" cm="1">
        <f t="array" ref="EA70">SUMPRODUCT(--(MOD(COLUMN($BO70:$DV70),5)=MOD(COLUMN($BQ70),5)),$BO70:$DV70)</f>
        <v>18</v>
      </c>
      <c r="EB70" s="44">
        <f t="shared" si="145"/>
        <v>155250</v>
      </c>
      <c r="EC70" s="45" cm="1">
        <f t="array" ref="EC70">SUMPRODUCT(--(MOD(COLUMN($BO70:$DV70),5)=MOD(COLUMN($BR70),5)),$BO70:$DV70)</f>
        <v>12</v>
      </c>
      <c r="ED70" s="46">
        <f t="shared" si="146"/>
        <v>103500</v>
      </c>
      <c r="EE70" s="36"/>
      <c r="EF70" s="37"/>
      <c r="EG70" s="38"/>
      <c r="EH70" s="37"/>
      <c r="EI70" s="36"/>
      <c r="EJ70" s="37"/>
      <c r="EK70" s="38"/>
      <c r="EL70" s="37"/>
      <c r="EM70" s="36"/>
      <c r="EN70" s="37"/>
      <c r="EO70" s="38"/>
      <c r="EP70" s="37"/>
      <c r="EQ70" s="36"/>
      <c r="ER70" s="37"/>
      <c r="ES70" s="38"/>
      <c r="ET70" s="37"/>
      <c r="EU70" s="36"/>
      <c r="EV70" s="37"/>
      <c r="EW70" s="38"/>
      <c r="EX70" s="37"/>
      <c r="EY70" s="36"/>
      <c r="EZ70" s="37"/>
      <c r="FA70" s="38"/>
      <c r="FB70" s="37"/>
      <c r="FC70" s="36"/>
      <c r="FD70" s="37"/>
      <c r="FE70" s="38"/>
      <c r="FF70" s="37"/>
      <c r="FG70" s="36"/>
      <c r="FH70" s="37"/>
      <c r="FI70" s="38"/>
      <c r="FJ70" s="37"/>
      <c r="FK70" s="36"/>
      <c r="FL70" s="37"/>
      <c r="FM70" s="38"/>
      <c r="FN70" s="37"/>
      <c r="FO70" s="36"/>
      <c r="FP70" s="37"/>
      <c r="FQ70" s="38"/>
      <c r="FR70" s="37"/>
      <c r="FS70" s="36"/>
      <c r="FT70" s="37"/>
      <c r="FU70" s="38"/>
      <c r="FV70" s="37"/>
      <c r="FW70" s="36"/>
      <c r="FX70" s="37"/>
      <c r="FY70" s="38"/>
      <c r="FZ70" s="37"/>
      <c r="GA70" s="41" cm="1">
        <f t="array" ref="GA70">SUMPRODUCT(--(MOD(COLUMN($EE70:$FZ70),4)=MOD(COLUMN($EE70),4)),$EE70:$FZ70)</f>
        <v>0</v>
      </c>
      <c r="GB70" s="42">
        <f t="shared" si="153"/>
        <v>0</v>
      </c>
      <c r="GC70" s="43" cm="1">
        <f t="array" ref="GC70">SUMPRODUCT(--(MOD(COLUMN($EE70:$FZ70),4)=MOD(COLUMN($EF70),4)),$EE70:$FZ70)</f>
        <v>0</v>
      </c>
      <c r="GD70" s="44">
        <f t="shared" si="154"/>
        <v>0</v>
      </c>
      <c r="GE70" s="45" cm="1">
        <f t="array" ref="GE70">SUMPRODUCT(--(MOD(COLUMN($EE70:$FZ70),4)=MOD(COLUMN($EG70),4)),$EE70:$FZ70)</f>
        <v>0</v>
      </c>
      <c r="GF70" s="46">
        <f t="shared" si="155"/>
        <v>0</v>
      </c>
      <c r="GG70" s="36"/>
      <c r="GH70" s="37"/>
      <c r="GI70" s="38"/>
      <c r="GJ70" s="37"/>
      <c r="GK70" s="36"/>
      <c r="GL70" s="37"/>
      <c r="GM70" s="38"/>
      <c r="GN70" s="37"/>
      <c r="GO70" s="36"/>
      <c r="GP70" s="37"/>
      <c r="GQ70" s="38"/>
      <c r="GR70" s="37"/>
      <c r="GS70" s="36"/>
      <c r="GT70" s="37"/>
      <c r="GU70" s="38"/>
      <c r="GV70" s="37"/>
      <c r="GW70" s="36"/>
      <c r="GX70" s="37"/>
      <c r="GY70" s="38"/>
      <c r="GZ70" s="37"/>
      <c r="HA70" s="36"/>
      <c r="HB70" s="37"/>
      <c r="HC70" s="38"/>
      <c r="HD70" s="37"/>
      <c r="HE70" s="36"/>
      <c r="HF70" s="37"/>
      <c r="HG70" s="38"/>
      <c r="HH70" s="37"/>
      <c r="HI70" s="36"/>
      <c r="HJ70" s="37"/>
      <c r="HK70" s="38"/>
      <c r="HL70" s="37"/>
      <c r="HM70" s="36"/>
      <c r="HN70" s="37"/>
      <c r="HO70" s="38"/>
      <c r="HP70" s="37"/>
      <c r="HQ70" s="36"/>
      <c r="HR70" s="37"/>
      <c r="HS70" s="38"/>
      <c r="HT70" s="37"/>
      <c r="HU70" s="36"/>
      <c r="HV70" s="37"/>
      <c r="HW70" s="38"/>
      <c r="HX70" s="37"/>
      <c r="HY70" s="36"/>
      <c r="HZ70" s="37"/>
      <c r="IA70" s="38"/>
      <c r="IB70" s="37"/>
      <c r="IC70" s="41" cm="1">
        <f t="array" ref="IC70">SUMPRODUCT(--(MOD(COLUMN($GG70:$IB70),4)=MOD(COLUMN($GG70),4)),$GG70:$IB70)</f>
        <v>0</v>
      </c>
      <c r="ID70" s="42">
        <f t="shared" si="147"/>
        <v>0</v>
      </c>
      <c r="IE70" s="43" cm="1">
        <f t="array" ref="IE70">SUMPRODUCT(--(MOD(COLUMN($GG70:$IB70),4)=MOD(COLUMN($GH70),4)),$GG70:$IB70)</f>
        <v>0</v>
      </c>
      <c r="IF70" s="44">
        <f t="shared" si="148"/>
        <v>0</v>
      </c>
      <c r="IG70" s="45" cm="1">
        <f t="array" ref="IG70">SUMPRODUCT(--(MOD(COLUMN($GG70:$IB70),4)=MOD(COLUMN($GI70),4)),$GG70:$IB70)</f>
        <v>0</v>
      </c>
      <c r="IH70" s="46">
        <f t="shared" si="149"/>
        <v>0</v>
      </c>
      <c r="II70" s="36"/>
      <c r="IJ70" s="37"/>
      <c r="IK70" s="38"/>
      <c r="IL70" s="37"/>
      <c r="IM70" s="36"/>
      <c r="IN70" s="37"/>
      <c r="IO70" s="38"/>
      <c r="IP70" s="37"/>
      <c r="IQ70" s="36"/>
      <c r="IR70" s="37"/>
      <c r="IS70" s="38"/>
      <c r="IT70" s="37"/>
      <c r="IU70" s="36"/>
      <c r="IV70" s="37"/>
      <c r="IW70" s="38"/>
      <c r="IX70" s="37"/>
      <c r="IY70" s="36"/>
      <c r="IZ70" s="37"/>
      <c r="JA70" s="38"/>
      <c r="JB70" s="37"/>
      <c r="JC70" s="36"/>
      <c r="JD70" s="37"/>
      <c r="JE70" s="38"/>
      <c r="JF70" s="37"/>
      <c r="JG70" s="36"/>
      <c r="JH70" s="37"/>
      <c r="JI70" s="38"/>
      <c r="JJ70" s="37"/>
      <c r="JK70" s="36"/>
      <c r="JL70" s="37"/>
      <c r="JM70" s="38"/>
      <c r="JN70" s="37"/>
      <c r="JO70" s="36"/>
      <c r="JP70" s="37"/>
      <c r="JQ70" s="38"/>
      <c r="JR70" s="37"/>
      <c r="JS70" s="36"/>
      <c r="JT70" s="37"/>
      <c r="JU70" s="38"/>
      <c r="JV70" s="37"/>
      <c r="JW70" s="36"/>
      <c r="JX70" s="37"/>
      <c r="JY70" s="38"/>
      <c r="JZ70" s="37"/>
      <c r="KA70" s="36"/>
      <c r="KB70" s="37"/>
      <c r="KC70" s="38"/>
      <c r="KD70" s="37"/>
      <c r="KE70" s="41" cm="1">
        <f t="array" ref="KE70">SUMPRODUCT(--(MOD(COLUMN($II70:$KD70),4)=MOD(COLUMN($II70),4)),$II70:$KD70)</f>
        <v>0</v>
      </c>
      <c r="KF70" s="42">
        <f t="shared" si="150"/>
        <v>0</v>
      </c>
      <c r="KG70" s="43" cm="1">
        <f t="array" ref="KG70">SUMPRODUCT(--(MOD(COLUMN($II70:$KD70),4)=MOD(COLUMN($IJ70),4)),$II70:$KD70)</f>
        <v>0</v>
      </c>
      <c r="KH70" s="44">
        <f t="shared" si="151"/>
        <v>0</v>
      </c>
      <c r="KI70" s="45" cm="1">
        <f t="array" ref="KI70">SUMPRODUCT(--(MOD(COLUMN($II70:$KD70),4)=MOD(COLUMN($IK70),4)),$II70:$KD70)</f>
        <v>0</v>
      </c>
      <c r="KJ70" s="50">
        <f t="shared" si="152"/>
        <v>0</v>
      </c>
      <c r="KK70" s="80"/>
      <c r="KL70" s="80"/>
      <c r="KM70" s="80"/>
      <c r="KN70" s="51">
        <v>1</v>
      </c>
      <c r="KO70" s="285"/>
    </row>
    <row r="71" spans="1:301" s="68" customFormat="1" ht="28.8" outlineLevel="1">
      <c r="A71" s="289"/>
      <c r="B71" s="278"/>
      <c r="C71" s="298"/>
      <c r="D71" s="282"/>
      <c r="E71" s="15">
        <v>35</v>
      </c>
      <c r="F71" s="61">
        <v>2</v>
      </c>
      <c r="G71" s="62">
        <v>4491731200</v>
      </c>
      <c r="H71" s="63" t="s">
        <v>87</v>
      </c>
      <c r="I71" s="64">
        <v>912.4</v>
      </c>
      <c r="J71" s="65">
        <f>1244.4/1.2</f>
        <v>1037.0000000000002</v>
      </c>
      <c r="K71" s="65"/>
      <c r="L71" s="65"/>
      <c r="M71" s="36"/>
      <c r="N71" s="37"/>
      <c r="O71" s="38"/>
      <c r="P71" s="37"/>
      <c r="Q71" s="36"/>
      <c r="R71" s="37"/>
      <c r="S71" s="38"/>
      <c r="T71" s="37"/>
      <c r="U71" s="36"/>
      <c r="V71" s="37"/>
      <c r="W71" s="38"/>
      <c r="X71" s="37"/>
      <c r="Y71" s="36"/>
      <c r="Z71" s="39"/>
      <c r="AA71" s="38"/>
      <c r="AB71" s="59"/>
      <c r="AC71" s="36"/>
      <c r="AD71" s="37"/>
      <c r="AE71" s="38"/>
      <c r="AF71" s="59"/>
      <c r="AG71" s="36"/>
      <c r="AH71" s="37"/>
      <c r="AI71" s="38"/>
      <c r="AJ71" s="59"/>
      <c r="AK71" s="36"/>
      <c r="AL71" s="37"/>
      <c r="AM71" s="38"/>
      <c r="AN71" s="59"/>
      <c r="AO71" s="36"/>
      <c r="AP71" s="37"/>
      <c r="AQ71" s="38"/>
      <c r="AR71" s="59"/>
      <c r="AS71" s="36"/>
      <c r="AT71" s="37"/>
      <c r="AU71" s="38"/>
      <c r="AV71" s="59"/>
      <c r="AW71" s="36"/>
      <c r="AX71" s="37"/>
      <c r="AY71" s="38"/>
      <c r="AZ71" s="59"/>
      <c r="BA71" s="36"/>
      <c r="BB71" s="37"/>
      <c r="BC71" s="92"/>
      <c r="BD71" s="37"/>
      <c r="BE71" s="36"/>
      <c r="BF71" s="37">
        <f t="shared" si="141"/>
        <v>0</v>
      </c>
      <c r="BG71" s="54"/>
      <c r="BH71" s="37"/>
      <c r="BI71" s="41"/>
      <c r="BJ71" s="42"/>
      <c r="BK71" s="43"/>
      <c r="BL71" s="44"/>
      <c r="BM71" s="45"/>
      <c r="BN71" s="46"/>
      <c r="BO71" s="36"/>
      <c r="BP71" s="47"/>
      <c r="BQ71" s="37"/>
      <c r="BR71" s="38">
        <v>2</v>
      </c>
      <c r="BS71" s="37"/>
      <c r="BT71" s="36"/>
      <c r="BU71" s="47"/>
      <c r="BV71" s="37">
        <f t="shared" si="142"/>
        <v>10</v>
      </c>
      <c r="BW71" s="38">
        <v>10</v>
      </c>
      <c r="BX71" s="246"/>
      <c r="BY71" s="36"/>
      <c r="BZ71" s="47"/>
      <c r="CA71" s="37"/>
      <c r="CB71" s="38">
        <v>0</v>
      </c>
      <c r="CC71" s="37"/>
      <c r="CD71" s="36"/>
      <c r="CE71" s="47"/>
      <c r="CF71" s="37"/>
      <c r="CG71" s="38">
        <v>0</v>
      </c>
      <c r="CH71" s="37"/>
      <c r="CI71" s="36"/>
      <c r="CJ71" s="47"/>
      <c r="CK71" s="37"/>
      <c r="CL71" s="38">
        <v>0</v>
      </c>
      <c r="CM71" s="37"/>
      <c r="CN71" s="36"/>
      <c r="CO71" s="47"/>
      <c r="CP71" s="37"/>
      <c r="CQ71" s="38">
        <v>0</v>
      </c>
      <c r="CR71" s="37"/>
      <c r="CS71" s="36"/>
      <c r="CT71" s="47"/>
      <c r="CU71" s="37"/>
      <c r="CV71" s="38">
        <v>0</v>
      </c>
      <c r="CW71" s="37"/>
      <c r="CX71" s="36"/>
      <c r="CY71" s="47"/>
      <c r="CZ71" s="37"/>
      <c r="DA71" s="38">
        <v>0</v>
      </c>
      <c r="DB71" s="37"/>
      <c r="DC71" s="36"/>
      <c r="DD71" s="47"/>
      <c r="DE71" s="37"/>
      <c r="DF71" s="38">
        <v>0</v>
      </c>
      <c r="DG71" s="37"/>
      <c r="DH71" s="36"/>
      <c r="DI71" s="47"/>
      <c r="DJ71" s="37"/>
      <c r="DK71" s="38">
        <v>0</v>
      </c>
      <c r="DL71" s="37"/>
      <c r="DM71" s="36"/>
      <c r="DN71" s="47"/>
      <c r="DO71" s="37">
        <f>$KN71*0</f>
        <v>0</v>
      </c>
      <c r="DP71" s="38">
        <v>0</v>
      </c>
      <c r="DQ71" s="227"/>
      <c r="DR71" s="36"/>
      <c r="DS71" s="47"/>
      <c r="DT71" s="37">
        <f>$KN71*0</f>
        <v>0</v>
      </c>
      <c r="DU71" s="38">
        <v>0</v>
      </c>
      <c r="DV71" s="37"/>
      <c r="DW71" s="41" cm="1">
        <f t="array" ref="DW71">SUMPRODUCT(--(MOD(COLUMN($BO71:$DV71),5)=MOD(COLUMN($BO71),5)),$BO71:$DV71)</f>
        <v>0</v>
      </c>
      <c r="DX71" s="42">
        <f t="shared" si="143"/>
        <v>0</v>
      </c>
      <c r="DY71" s="48" cm="1">
        <f t="array" ref="DY71">SUMPRODUCT(--(MOD(COLUMN($BO71:$DV71),5)=MOD(COLUMN($BP71),5)),$BO71:$DV71)</f>
        <v>0</v>
      </c>
      <c r="DZ71" s="49">
        <f t="shared" si="144"/>
        <v>0</v>
      </c>
      <c r="EA71" s="43" cm="1">
        <f t="array" ref="EA71">SUMPRODUCT(--(MOD(COLUMN($BO71:$DV71),5)=MOD(COLUMN($BQ71),5)),$BO71:$DV71)</f>
        <v>10</v>
      </c>
      <c r="EB71" s="44">
        <f t="shared" si="145"/>
        <v>10370.000000000002</v>
      </c>
      <c r="EC71" s="45" cm="1">
        <f t="array" ref="EC71">SUMPRODUCT(--(MOD(COLUMN($BO71:$DV71),5)=MOD(COLUMN($BR71),5)),$BO71:$DV71)</f>
        <v>12</v>
      </c>
      <c r="ED71" s="46">
        <f t="shared" si="146"/>
        <v>12444.000000000004</v>
      </c>
      <c r="EE71" s="36"/>
      <c r="EF71" s="37"/>
      <c r="EG71" s="38"/>
      <c r="EH71" s="37"/>
      <c r="EI71" s="36"/>
      <c r="EJ71" s="37"/>
      <c r="EK71" s="38"/>
      <c r="EL71" s="37"/>
      <c r="EM71" s="36"/>
      <c r="EN71" s="37"/>
      <c r="EO71" s="38"/>
      <c r="EP71" s="37"/>
      <c r="EQ71" s="36"/>
      <c r="ER71" s="37"/>
      <c r="ES71" s="38"/>
      <c r="ET71" s="37"/>
      <c r="EU71" s="36"/>
      <c r="EV71" s="37"/>
      <c r="EW71" s="38"/>
      <c r="EX71" s="37"/>
      <c r="EY71" s="36"/>
      <c r="EZ71" s="37"/>
      <c r="FA71" s="38"/>
      <c r="FB71" s="37"/>
      <c r="FC71" s="36"/>
      <c r="FD71" s="37"/>
      <c r="FE71" s="38"/>
      <c r="FF71" s="37"/>
      <c r="FG71" s="36"/>
      <c r="FH71" s="37"/>
      <c r="FI71" s="38"/>
      <c r="FJ71" s="37"/>
      <c r="FK71" s="36"/>
      <c r="FL71" s="37"/>
      <c r="FM71" s="38"/>
      <c r="FN71" s="37"/>
      <c r="FO71" s="36"/>
      <c r="FP71" s="37"/>
      <c r="FQ71" s="38"/>
      <c r="FR71" s="37"/>
      <c r="FS71" s="36"/>
      <c r="FT71" s="37"/>
      <c r="FU71" s="38"/>
      <c r="FV71" s="37"/>
      <c r="FW71" s="36"/>
      <c r="FX71" s="37"/>
      <c r="FY71" s="38"/>
      <c r="FZ71" s="37"/>
      <c r="GA71" s="41" cm="1">
        <f t="array" ref="GA71">SUMPRODUCT(--(MOD(COLUMN($EE71:$FZ71),4)=MOD(COLUMN($EE71),4)),$EE71:$FZ71)</f>
        <v>0</v>
      </c>
      <c r="GB71" s="42">
        <f t="shared" si="153"/>
        <v>0</v>
      </c>
      <c r="GC71" s="43" cm="1">
        <f t="array" ref="GC71">SUMPRODUCT(--(MOD(COLUMN($EE71:$FZ71),4)=MOD(COLUMN($EF71),4)),$EE71:$FZ71)</f>
        <v>0</v>
      </c>
      <c r="GD71" s="44">
        <f t="shared" si="154"/>
        <v>0</v>
      </c>
      <c r="GE71" s="45" cm="1">
        <f t="array" ref="GE71">SUMPRODUCT(--(MOD(COLUMN($EE71:$FZ71),4)=MOD(COLUMN($EG71),4)),$EE71:$FZ71)</f>
        <v>0</v>
      </c>
      <c r="GF71" s="46">
        <f t="shared" si="155"/>
        <v>0</v>
      </c>
      <c r="GG71" s="36"/>
      <c r="GH71" s="37"/>
      <c r="GI71" s="38"/>
      <c r="GJ71" s="37"/>
      <c r="GK71" s="36"/>
      <c r="GL71" s="37"/>
      <c r="GM71" s="38"/>
      <c r="GN71" s="37"/>
      <c r="GO71" s="36"/>
      <c r="GP71" s="37"/>
      <c r="GQ71" s="38"/>
      <c r="GR71" s="37"/>
      <c r="GS71" s="36"/>
      <c r="GT71" s="37"/>
      <c r="GU71" s="38"/>
      <c r="GV71" s="37"/>
      <c r="GW71" s="36"/>
      <c r="GX71" s="37"/>
      <c r="GY71" s="38"/>
      <c r="GZ71" s="37"/>
      <c r="HA71" s="36"/>
      <c r="HB71" s="37"/>
      <c r="HC71" s="38"/>
      <c r="HD71" s="37"/>
      <c r="HE71" s="36"/>
      <c r="HF71" s="37"/>
      <c r="HG71" s="38"/>
      <c r="HH71" s="37"/>
      <c r="HI71" s="36"/>
      <c r="HJ71" s="37"/>
      <c r="HK71" s="38"/>
      <c r="HL71" s="37"/>
      <c r="HM71" s="36"/>
      <c r="HN71" s="37"/>
      <c r="HO71" s="38"/>
      <c r="HP71" s="37"/>
      <c r="HQ71" s="36"/>
      <c r="HR71" s="37"/>
      <c r="HS71" s="38"/>
      <c r="HT71" s="37"/>
      <c r="HU71" s="36"/>
      <c r="HV71" s="37"/>
      <c r="HW71" s="38"/>
      <c r="HX71" s="37"/>
      <c r="HY71" s="36"/>
      <c r="HZ71" s="37"/>
      <c r="IA71" s="38"/>
      <c r="IB71" s="37"/>
      <c r="IC71" s="41" cm="1">
        <f t="array" ref="IC71">SUMPRODUCT(--(MOD(COLUMN($GG71:$IB71),4)=MOD(COLUMN($GG71),4)),$GG71:$IB71)</f>
        <v>0</v>
      </c>
      <c r="ID71" s="42">
        <f t="shared" si="147"/>
        <v>0</v>
      </c>
      <c r="IE71" s="43" cm="1">
        <f t="array" ref="IE71">SUMPRODUCT(--(MOD(COLUMN($GG71:$IB71),4)=MOD(COLUMN($GH71),4)),$GG71:$IB71)</f>
        <v>0</v>
      </c>
      <c r="IF71" s="44">
        <f t="shared" si="148"/>
        <v>0</v>
      </c>
      <c r="IG71" s="45" cm="1">
        <f t="array" ref="IG71">SUMPRODUCT(--(MOD(COLUMN($GG71:$IB71),4)=MOD(COLUMN($GI71),4)),$GG71:$IB71)</f>
        <v>0</v>
      </c>
      <c r="IH71" s="46">
        <f t="shared" si="149"/>
        <v>0</v>
      </c>
      <c r="II71" s="36"/>
      <c r="IJ71" s="37"/>
      <c r="IK71" s="38"/>
      <c r="IL71" s="37"/>
      <c r="IM71" s="36"/>
      <c r="IN71" s="37"/>
      <c r="IO71" s="38"/>
      <c r="IP71" s="37"/>
      <c r="IQ71" s="36"/>
      <c r="IR71" s="37"/>
      <c r="IS71" s="38"/>
      <c r="IT71" s="37"/>
      <c r="IU71" s="36"/>
      <c r="IV71" s="37"/>
      <c r="IW71" s="38"/>
      <c r="IX71" s="37"/>
      <c r="IY71" s="36"/>
      <c r="IZ71" s="37"/>
      <c r="JA71" s="38"/>
      <c r="JB71" s="37"/>
      <c r="JC71" s="36"/>
      <c r="JD71" s="37"/>
      <c r="JE71" s="38"/>
      <c r="JF71" s="37"/>
      <c r="JG71" s="36"/>
      <c r="JH71" s="37"/>
      <c r="JI71" s="38"/>
      <c r="JJ71" s="37"/>
      <c r="JK71" s="36"/>
      <c r="JL71" s="37"/>
      <c r="JM71" s="38"/>
      <c r="JN71" s="37"/>
      <c r="JO71" s="36"/>
      <c r="JP71" s="37"/>
      <c r="JQ71" s="38"/>
      <c r="JR71" s="37"/>
      <c r="JS71" s="36"/>
      <c r="JT71" s="37"/>
      <c r="JU71" s="38"/>
      <c r="JV71" s="37"/>
      <c r="JW71" s="36"/>
      <c r="JX71" s="37"/>
      <c r="JY71" s="38"/>
      <c r="JZ71" s="37"/>
      <c r="KA71" s="36"/>
      <c r="KB71" s="37"/>
      <c r="KC71" s="38"/>
      <c r="KD71" s="37"/>
      <c r="KE71" s="41" cm="1">
        <f t="array" ref="KE71">SUMPRODUCT(--(MOD(COLUMN($II71:$KD71),4)=MOD(COLUMN($II71),4)),$II71:$KD71)</f>
        <v>0</v>
      </c>
      <c r="KF71" s="42">
        <f t="shared" si="150"/>
        <v>0</v>
      </c>
      <c r="KG71" s="43" cm="1">
        <f t="array" ref="KG71">SUMPRODUCT(--(MOD(COLUMN($II71:$KD71),4)=MOD(COLUMN($IJ71),4)),$II71:$KD71)</f>
        <v>0</v>
      </c>
      <c r="KH71" s="44">
        <f t="shared" si="151"/>
        <v>0</v>
      </c>
      <c r="KI71" s="45" cm="1">
        <f t="array" ref="KI71">SUMPRODUCT(--(MOD(COLUMN($II71:$KD71),4)=MOD(COLUMN($IK71),4)),$II71:$KD71)</f>
        <v>0</v>
      </c>
      <c r="KJ71" s="50">
        <f t="shared" si="152"/>
        <v>0</v>
      </c>
      <c r="KK71" s="80"/>
      <c r="KL71" s="80"/>
      <c r="KM71" s="80"/>
      <c r="KN71" s="51">
        <v>1</v>
      </c>
      <c r="KO71" s="285"/>
    </row>
    <row r="72" spans="1:301" s="68" customFormat="1" outlineLevel="1">
      <c r="A72" s="289"/>
      <c r="B72" s="278"/>
      <c r="C72" s="298"/>
      <c r="D72" s="282"/>
      <c r="E72" s="15">
        <v>36</v>
      </c>
      <c r="F72" s="61">
        <v>2</v>
      </c>
      <c r="G72" s="62">
        <v>4497230300</v>
      </c>
      <c r="H72" s="63" t="s">
        <v>88</v>
      </c>
      <c r="I72" s="64">
        <v>82.4</v>
      </c>
      <c r="J72" s="65">
        <f>213.4/1.2</f>
        <v>177.83333333333334</v>
      </c>
      <c r="K72" s="65"/>
      <c r="L72" s="65"/>
      <c r="M72" s="36"/>
      <c r="N72" s="37"/>
      <c r="O72" s="38"/>
      <c r="P72" s="37"/>
      <c r="Q72" s="36"/>
      <c r="R72" s="37"/>
      <c r="S72" s="38"/>
      <c r="T72" s="37"/>
      <c r="U72" s="36"/>
      <c r="V72" s="37"/>
      <c r="W72" s="38"/>
      <c r="X72" s="37"/>
      <c r="Y72" s="36"/>
      <c r="Z72" s="39"/>
      <c r="AA72" s="38"/>
      <c r="AB72" s="59"/>
      <c r="AC72" s="36"/>
      <c r="AD72" s="37"/>
      <c r="AE72" s="38"/>
      <c r="AF72" s="59"/>
      <c r="AG72" s="36"/>
      <c r="AH72" s="37"/>
      <c r="AI72" s="38"/>
      <c r="AJ72" s="59"/>
      <c r="AK72" s="36"/>
      <c r="AL72" s="37"/>
      <c r="AM72" s="38"/>
      <c r="AN72" s="59"/>
      <c r="AO72" s="36"/>
      <c r="AP72" s="37"/>
      <c r="AQ72" s="38"/>
      <c r="AR72" s="59"/>
      <c r="AS72" s="36"/>
      <c r="AT72" s="37"/>
      <c r="AU72" s="38"/>
      <c r="AV72" s="59"/>
      <c r="AW72" s="36"/>
      <c r="AX72" s="37"/>
      <c r="AY72" s="38"/>
      <c r="AZ72" s="59"/>
      <c r="BA72" s="36"/>
      <c r="BB72" s="37"/>
      <c r="BC72" s="92"/>
      <c r="BD72" s="37"/>
      <c r="BE72" s="36"/>
      <c r="BF72" s="37">
        <f t="shared" si="141"/>
        <v>0</v>
      </c>
      <c r="BG72" s="54"/>
      <c r="BH72" s="37"/>
      <c r="BI72" s="41"/>
      <c r="BJ72" s="42"/>
      <c r="BK72" s="43"/>
      <c r="BL72" s="44"/>
      <c r="BM72" s="45"/>
      <c r="BN72" s="46"/>
      <c r="BO72" s="36"/>
      <c r="BP72" s="47"/>
      <c r="BQ72" s="37"/>
      <c r="BR72" s="38">
        <v>4</v>
      </c>
      <c r="BS72" s="37"/>
      <c r="BT72" s="36"/>
      <c r="BU72" s="47"/>
      <c r="BV72" s="37">
        <f t="shared" si="142"/>
        <v>20</v>
      </c>
      <c r="BW72" s="38">
        <v>20</v>
      </c>
      <c r="BX72" s="246"/>
      <c r="BY72" s="36"/>
      <c r="BZ72" s="47"/>
      <c r="CA72" s="37"/>
      <c r="CB72" s="38">
        <v>0</v>
      </c>
      <c r="CC72" s="37"/>
      <c r="CD72" s="36"/>
      <c r="CE72" s="47"/>
      <c r="CF72" s="37"/>
      <c r="CG72" s="38">
        <v>0</v>
      </c>
      <c r="CH72" s="37"/>
      <c r="CI72" s="36"/>
      <c r="CJ72" s="47"/>
      <c r="CK72" s="37"/>
      <c r="CL72" s="38">
        <v>0</v>
      </c>
      <c r="CM72" s="37"/>
      <c r="CN72" s="36"/>
      <c r="CO72" s="47"/>
      <c r="CP72" s="37"/>
      <c r="CQ72" s="38">
        <v>0</v>
      </c>
      <c r="CR72" s="37"/>
      <c r="CS72" s="36"/>
      <c r="CT72" s="47"/>
      <c r="CU72" s="37"/>
      <c r="CV72" s="38">
        <v>0</v>
      </c>
      <c r="CW72" s="37"/>
      <c r="CX72" s="36"/>
      <c r="CY72" s="47"/>
      <c r="CZ72" s="37"/>
      <c r="DA72" s="38">
        <v>0</v>
      </c>
      <c r="DB72" s="37"/>
      <c r="DC72" s="36"/>
      <c r="DD72" s="47"/>
      <c r="DE72" s="37"/>
      <c r="DF72" s="38">
        <v>0</v>
      </c>
      <c r="DG72" s="37"/>
      <c r="DH72" s="36"/>
      <c r="DI72" s="47"/>
      <c r="DJ72" s="37"/>
      <c r="DK72" s="38">
        <v>0</v>
      </c>
      <c r="DL72" s="37"/>
      <c r="DM72" s="36"/>
      <c r="DN72" s="47"/>
      <c r="DO72" s="37">
        <f>$KN72*4</f>
        <v>8</v>
      </c>
      <c r="DP72" s="38">
        <v>0</v>
      </c>
      <c r="DQ72" s="227"/>
      <c r="DR72" s="36"/>
      <c r="DS72" s="47"/>
      <c r="DT72" s="37">
        <f>$KN72*4</f>
        <v>8</v>
      </c>
      <c r="DU72" s="38">
        <v>0</v>
      </c>
      <c r="DV72" s="37"/>
      <c r="DW72" s="41" cm="1">
        <f t="array" ref="DW72">SUMPRODUCT(--(MOD(COLUMN($BO72:$DV72),5)=MOD(COLUMN($BO72),5)),$BO72:$DV72)</f>
        <v>0</v>
      </c>
      <c r="DX72" s="42">
        <f t="shared" si="143"/>
        <v>0</v>
      </c>
      <c r="DY72" s="48" cm="1">
        <f t="array" ref="DY72">SUMPRODUCT(--(MOD(COLUMN($BO72:$DV72),5)=MOD(COLUMN($BP72),5)),$BO72:$DV72)</f>
        <v>0</v>
      </c>
      <c r="DZ72" s="49">
        <f t="shared" si="144"/>
        <v>0</v>
      </c>
      <c r="EA72" s="43" cm="1">
        <f t="array" ref="EA72">SUMPRODUCT(--(MOD(COLUMN($BO72:$DV72),5)=MOD(COLUMN($BQ72),5)),$BO72:$DV72)</f>
        <v>36</v>
      </c>
      <c r="EB72" s="44">
        <f t="shared" si="145"/>
        <v>6402</v>
      </c>
      <c r="EC72" s="45" cm="1">
        <f t="array" ref="EC72">SUMPRODUCT(--(MOD(COLUMN($BO72:$DV72),5)=MOD(COLUMN($BR72),5)),$BO72:$DV72)</f>
        <v>24</v>
      </c>
      <c r="ED72" s="46">
        <f t="shared" si="146"/>
        <v>4268</v>
      </c>
      <c r="EE72" s="36"/>
      <c r="EF72" s="37"/>
      <c r="EG72" s="38"/>
      <c r="EH72" s="37"/>
      <c r="EI72" s="36"/>
      <c r="EJ72" s="37"/>
      <c r="EK72" s="38"/>
      <c r="EL72" s="37"/>
      <c r="EM72" s="36"/>
      <c r="EN72" s="37"/>
      <c r="EO72" s="38"/>
      <c r="EP72" s="37"/>
      <c r="EQ72" s="36"/>
      <c r="ER72" s="37"/>
      <c r="ES72" s="38"/>
      <c r="ET72" s="37"/>
      <c r="EU72" s="36"/>
      <c r="EV72" s="37"/>
      <c r="EW72" s="38"/>
      <c r="EX72" s="37"/>
      <c r="EY72" s="36"/>
      <c r="EZ72" s="37"/>
      <c r="FA72" s="38"/>
      <c r="FB72" s="37"/>
      <c r="FC72" s="36"/>
      <c r="FD72" s="37"/>
      <c r="FE72" s="38"/>
      <c r="FF72" s="37"/>
      <c r="FG72" s="36"/>
      <c r="FH72" s="37"/>
      <c r="FI72" s="38"/>
      <c r="FJ72" s="37"/>
      <c r="FK72" s="36"/>
      <c r="FL72" s="37"/>
      <c r="FM72" s="38"/>
      <c r="FN72" s="37"/>
      <c r="FO72" s="36"/>
      <c r="FP72" s="37"/>
      <c r="FQ72" s="38"/>
      <c r="FR72" s="37"/>
      <c r="FS72" s="36"/>
      <c r="FT72" s="37"/>
      <c r="FU72" s="38"/>
      <c r="FV72" s="37"/>
      <c r="FW72" s="36"/>
      <c r="FX72" s="37"/>
      <c r="FY72" s="38"/>
      <c r="FZ72" s="37"/>
      <c r="GA72" s="41" cm="1">
        <f t="array" ref="GA72">SUMPRODUCT(--(MOD(COLUMN($EE72:$FZ72),4)=MOD(COLUMN($EE72),4)),$EE72:$FZ72)</f>
        <v>0</v>
      </c>
      <c r="GB72" s="42">
        <f t="shared" si="153"/>
        <v>0</v>
      </c>
      <c r="GC72" s="43" cm="1">
        <f t="array" ref="GC72">SUMPRODUCT(--(MOD(COLUMN($EE72:$FZ72),4)=MOD(COLUMN($EF72),4)),$EE72:$FZ72)</f>
        <v>0</v>
      </c>
      <c r="GD72" s="44">
        <f t="shared" si="154"/>
        <v>0</v>
      </c>
      <c r="GE72" s="45" cm="1">
        <f t="array" ref="GE72">SUMPRODUCT(--(MOD(COLUMN($EE72:$FZ72),4)=MOD(COLUMN($EG72),4)),$EE72:$FZ72)</f>
        <v>0</v>
      </c>
      <c r="GF72" s="46">
        <f t="shared" si="155"/>
        <v>0</v>
      </c>
      <c r="GG72" s="36"/>
      <c r="GH72" s="37"/>
      <c r="GI72" s="38"/>
      <c r="GJ72" s="37"/>
      <c r="GK72" s="36"/>
      <c r="GL72" s="37"/>
      <c r="GM72" s="38"/>
      <c r="GN72" s="37"/>
      <c r="GO72" s="36"/>
      <c r="GP72" s="37"/>
      <c r="GQ72" s="38"/>
      <c r="GR72" s="37"/>
      <c r="GS72" s="36"/>
      <c r="GT72" s="37"/>
      <c r="GU72" s="38"/>
      <c r="GV72" s="37"/>
      <c r="GW72" s="36"/>
      <c r="GX72" s="37"/>
      <c r="GY72" s="38"/>
      <c r="GZ72" s="37"/>
      <c r="HA72" s="36"/>
      <c r="HB72" s="37"/>
      <c r="HC72" s="38"/>
      <c r="HD72" s="37"/>
      <c r="HE72" s="36"/>
      <c r="HF72" s="37"/>
      <c r="HG72" s="38"/>
      <c r="HH72" s="37"/>
      <c r="HI72" s="36"/>
      <c r="HJ72" s="37"/>
      <c r="HK72" s="38"/>
      <c r="HL72" s="37"/>
      <c r="HM72" s="36"/>
      <c r="HN72" s="37"/>
      <c r="HO72" s="38"/>
      <c r="HP72" s="37"/>
      <c r="HQ72" s="36"/>
      <c r="HR72" s="37"/>
      <c r="HS72" s="38"/>
      <c r="HT72" s="37"/>
      <c r="HU72" s="36"/>
      <c r="HV72" s="37"/>
      <c r="HW72" s="38"/>
      <c r="HX72" s="37"/>
      <c r="HY72" s="36"/>
      <c r="HZ72" s="37"/>
      <c r="IA72" s="38"/>
      <c r="IB72" s="37"/>
      <c r="IC72" s="41" cm="1">
        <f t="array" ref="IC72">SUMPRODUCT(--(MOD(COLUMN($GG72:$IB72),4)=MOD(COLUMN($GG72),4)),$GG72:$IB72)</f>
        <v>0</v>
      </c>
      <c r="ID72" s="42">
        <f t="shared" si="147"/>
        <v>0</v>
      </c>
      <c r="IE72" s="43" cm="1">
        <f t="array" ref="IE72">SUMPRODUCT(--(MOD(COLUMN($GG72:$IB72),4)=MOD(COLUMN($GH72),4)),$GG72:$IB72)</f>
        <v>0</v>
      </c>
      <c r="IF72" s="44">
        <f t="shared" si="148"/>
        <v>0</v>
      </c>
      <c r="IG72" s="45" cm="1">
        <f t="array" ref="IG72">SUMPRODUCT(--(MOD(COLUMN($GG72:$IB72),4)=MOD(COLUMN($GI72),4)),$GG72:$IB72)</f>
        <v>0</v>
      </c>
      <c r="IH72" s="46">
        <f t="shared" si="149"/>
        <v>0</v>
      </c>
      <c r="II72" s="36"/>
      <c r="IJ72" s="37"/>
      <c r="IK72" s="38"/>
      <c r="IL72" s="37"/>
      <c r="IM72" s="36"/>
      <c r="IN72" s="37"/>
      <c r="IO72" s="38"/>
      <c r="IP72" s="37"/>
      <c r="IQ72" s="36"/>
      <c r="IR72" s="37"/>
      <c r="IS72" s="38"/>
      <c r="IT72" s="37"/>
      <c r="IU72" s="36"/>
      <c r="IV72" s="37"/>
      <c r="IW72" s="38"/>
      <c r="IX72" s="37"/>
      <c r="IY72" s="36"/>
      <c r="IZ72" s="37"/>
      <c r="JA72" s="38"/>
      <c r="JB72" s="37"/>
      <c r="JC72" s="36"/>
      <c r="JD72" s="37"/>
      <c r="JE72" s="38"/>
      <c r="JF72" s="37"/>
      <c r="JG72" s="36"/>
      <c r="JH72" s="37"/>
      <c r="JI72" s="38"/>
      <c r="JJ72" s="37"/>
      <c r="JK72" s="36"/>
      <c r="JL72" s="37"/>
      <c r="JM72" s="38"/>
      <c r="JN72" s="37"/>
      <c r="JO72" s="36"/>
      <c r="JP72" s="37"/>
      <c r="JQ72" s="38"/>
      <c r="JR72" s="37"/>
      <c r="JS72" s="36"/>
      <c r="JT72" s="37"/>
      <c r="JU72" s="38"/>
      <c r="JV72" s="37"/>
      <c r="JW72" s="36"/>
      <c r="JX72" s="37"/>
      <c r="JY72" s="38"/>
      <c r="JZ72" s="37"/>
      <c r="KA72" s="36"/>
      <c r="KB72" s="37"/>
      <c r="KC72" s="38"/>
      <c r="KD72" s="37"/>
      <c r="KE72" s="41" cm="1">
        <f t="array" ref="KE72">SUMPRODUCT(--(MOD(COLUMN($II72:$KD72),4)=MOD(COLUMN($II72),4)),$II72:$KD72)</f>
        <v>0</v>
      </c>
      <c r="KF72" s="42">
        <f t="shared" si="150"/>
        <v>0</v>
      </c>
      <c r="KG72" s="43" cm="1">
        <f t="array" ref="KG72">SUMPRODUCT(--(MOD(COLUMN($II72:$KD72),4)=MOD(COLUMN($IJ72),4)),$II72:$KD72)</f>
        <v>0</v>
      </c>
      <c r="KH72" s="44">
        <f t="shared" si="151"/>
        <v>0</v>
      </c>
      <c r="KI72" s="45" cm="1">
        <f t="array" ref="KI72">SUMPRODUCT(--(MOD(COLUMN($II72:$KD72),4)=MOD(COLUMN($IK72),4)),$II72:$KD72)</f>
        <v>0</v>
      </c>
      <c r="KJ72" s="50">
        <f t="shared" si="152"/>
        <v>0</v>
      </c>
      <c r="KK72" s="80"/>
      <c r="KL72" s="80"/>
      <c r="KM72" s="80"/>
      <c r="KN72" s="51">
        <v>2</v>
      </c>
      <c r="KO72" s="285"/>
    </row>
    <row r="73" spans="1:301" s="68" customFormat="1" ht="43.2" outlineLevel="1">
      <c r="A73" s="289"/>
      <c r="B73" s="278"/>
      <c r="C73" s="298"/>
      <c r="D73" s="282"/>
      <c r="E73" s="15">
        <v>37</v>
      </c>
      <c r="F73" s="61">
        <v>2</v>
      </c>
      <c r="G73" s="62">
        <v>4493491000</v>
      </c>
      <c r="H73" s="63" t="s">
        <v>89</v>
      </c>
      <c r="I73" s="64"/>
      <c r="J73" s="65">
        <f>259.4/1.2</f>
        <v>216.16666666666666</v>
      </c>
      <c r="K73" s="65"/>
      <c r="L73" s="65"/>
      <c r="M73" s="36"/>
      <c r="N73" s="37"/>
      <c r="O73" s="38"/>
      <c r="P73" s="37"/>
      <c r="Q73" s="36"/>
      <c r="R73" s="37"/>
      <c r="S73" s="38"/>
      <c r="T73" s="37"/>
      <c r="U73" s="36"/>
      <c r="V73" s="37"/>
      <c r="W73" s="38"/>
      <c r="X73" s="37"/>
      <c r="Y73" s="36"/>
      <c r="Z73" s="39"/>
      <c r="AA73" s="38"/>
      <c r="AB73" s="59"/>
      <c r="AC73" s="36"/>
      <c r="AD73" s="37"/>
      <c r="AE73" s="38"/>
      <c r="AF73" s="59"/>
      <c r="AG73" s="36"/>
      <c r="AH73" s="37"/>
      <c r="AI73" s="38"/>
      <c r="AJ73" s="59"/>
      <c r="AK73" s="36"/>
      <c r="AL73" s="37"/>
      <c r="AM73" s="38"/>
      <c r="AN73" s="59"/>
      <c r="AO73" s="36"/>
      <c r="AP73" s="37"/>
      <c r="AQ73" s="38"/>
      <c r="AR73" s="59"/>
      <c r="AS73" s="36"/>
      <c r="AT73" s="37"/>
      <c r="AU73" s="38"/>
      <c r="AV73" s="59"/>
      <c r="AW73" s="36"/>
      <c r="AX73" s="37"/>
      <c r="AY73" s="38"/>
      <c r="AZ73" s="59"/>
      <c r="BA73" s="36"/>
      <c r="BB73" s="37"/>
      <c r="BC73" s="92"/>
      <c r="BD73" s="37"/>
      <c r="BE73" s="36"/>
      <c r="BF73" s="37">
        <f t="shared" si="141"/>
        <v>0</v>
      </c>
      <c r="BG73" s="54"/>
      <c r="BH73" s="37"/>
      <c r="BI73" s="41"/>
      <c r="BJ73" s="42"/>
      <c r="BK73" s="43"/>
      <c r="BL73" s="44"/>
      <c r="BM73" s="45"/>
      <c r="BN73" s="46"/>
      <c r="BO73" s="36"/>
      <c r="BP73" s="47"/>
      <c r="BQ73" s="37"/>
      <c r="BR73" s="38">
        <v>2</v>
      </c>
      <c r="BS73" s="37"/>
      <c r="BT73" s="36"/>
      <c r="BU73" s="47"/>
      <c r="BV73" s="37">
        <f t="shared" si="142"/>
        <v>10</v>
      </c>
      <c r="BW73" s="38">
        <v>10</v>
      </c>
      <c r="BX73" s="246"/>
      <c r="BY73" s="36"/>
      <c r="BZ73" s="47"/>
      <c r="CA73" s="37"/>
      <c r="CB73" s="38">
        <v>0</v>
      </c>
      <c r="CC73" s="37"/>
      <c r="CD73" s="36"/>
      <c r="CE73" s="47"/>
      <c r="CF73" s="37"/>
      <c r="CG73" s="38">
        <v>0</v>
      </c>
      <c r="CH73" s="37"/>
      <c r="CI73" s="36"/>
      <c r="CJ73" s="47"/>
      <c r="CK73" s="37">
        <v>1</v>
      </c>
      <c r="CL73" s="38">
        <v>1</v>
      </c>
      <c r="CM73" s="37"/>
      <c r="CN73" s="36"/>
      <c r="CO73" s="47"/>
      <c r="CP73" s="37"/>
      <c r="CQ73" s="38">
        <v>0</v>
      </c>
      <c r="CR73" s="37"/>
      <c r="CS73" s="36"/>
      <c r="CT73" s="47"/>
      <c r="CU73" s="37"/>
      <c r="CV73" s="38">
        <v>0</v>
      </c>
      <c r="CW73" s="37"/>
      <c r="CX73" s="36"/>
      <c r="CY73" s="47"/>
      <c r="CZ73" s="37"/>
      <c r="DA73" s="38">
        <v>0</v>
      </c>
      <c r="DB73" s="37"/>
      <c r="DC73" s="36"/>
      <c r="DD73" s="47"/>
      <c r="DE73" s="37"/>
      <c r="DF73" s="38">
        <v>0</v>
      </c>
      <c r="DG73" s="37"/>
      <c r="DH73" s="36"/>
      <c r="DI73" s="47"/>
      <c r="DJ73" s="37"/>
      <c r="DK73" s="38">
        <v>0</v>
      </c>
      <c r="DL73" s="37"/>
      <c r="DM73" s="36"/>
      <c r="DN73" s="47"/>
      <c r="DO73" s="37">
        <f>$KN73*0</f>
        <v>0</v>
      </c>
      <c r="DP73" s="38">
        <v>0</v>
      </c>
      <c r="DQ73" s="227"/>
      <c r="DR73" s="36"/>
      <c r="DS73" s="47"/>
      <c r="DT73" s="37">
        <f>$KN73*0</f>
        <v>0</v>
      </c>
      <c r="DU73" s="38">
        <v>0</v>
      </c>
      <c r="DV73" s="37"/>
      <c r="DW73" s="41" cm="1">
        <f t="array" ref="DW73">SUMPRODUCT(--(MOD(COLUMN($BO73:$DV73),5)=MOD(COLUMN($BO73),5)),$BO73:$DV73)</f>
        <v>0</v>
      </c>
      <c r="DX73" s="42">
        <f t="shared" si="143"/>
        <v>0</v>
      </c>
      <c r="DY73" s="48" cm="1">
        <f t="array" ref="DY73">SUMPRODUCT(--(MOD(COLUMN($BO73:$DV73),5)=MOD(COLUMN($BP73),5)),$BO73:$DV73)</f>
        <v>0</v>
      </c>
      <c r="DZ73" s="49">
        <f t="shared" si="144"/>
        <v>0</v>
      </c>
      <c r="EA73" s="43" cm="1">
        <f t="array" ref="EA73">SUMPRODUCT(--(MOD(COLUMN($BO73:$DV73),5)=MOD(COLUMN($BQ73),5)),$BO73:$DV73)</f>
        <v>11</v>
      </c>
      <c r="EB73" s="44">
        <f t="shared" si="145"/>
        <v>2377.833333333333</v>
      </c>
      <c r="EC73" s="45" cm="1">
        <f t="array" ref="EC73">SUMPRODUCT(--(MOD(COLUMN($BO73:$DV73),5)=MOD(COLUMN($BR73),5)),$BO73:$DV73)</f>
        <v>13</v>
      </c>
      <c r="ED73" s="46">
        <f t="shared" si="146"/>
        <v>2810.1666666666665</v>
      </c>
      <c r="EE73" s="36"/>
      <c r="EF73" s="37"/>
      <c r="EG73" s="38"/>
      <c r="EH73" s="37"/>
      <c r="EI73" s="36"/>
      <c r="EJ73" s="37"/>
      <c r="EK73" s="38"/>
      <c r="EL73" s="37"/>
      <c r="EM73" s="36"/>
      <c r="EN73" s="37"/>
      <c r="EO73" s="38"/>
      <c r="EP73" s="37"/>
      <c r="EQ73" s="36"/>
      <c r="ER73" s="37"/>
      <c r="ES73" s="38"/>
      <c r="ET73" s="37"/>
      <c r="EU73" s="36"/>
      <c r="EV73" s="37"/>
      <c r="EW73" s="38"/>
      <c r="EX73" s="37"/>
      <c r="EY73" s="36"/>
      <c r="EZ73" s="37"/>
      <c r="FA73" s="38"/>
      <c r="FB73" s="37"/>
      <c r="FC73" s="36"/>
      <c r="FD73" s="37"/>
      <c r="FE73" s="38"/>
      <c r="FF73" s="37"/>
      <c r="FG73" s="36"/>
      <c r="FH73" s="37"/>
      <c r="FI73" s="38"/>
      <c r="FJ73" s="37"/>
      <c r="FK73" s="36"/>
      <c r="FL73" s="37"/>
      <c r="FM73" s="38"/>
      <c r="FN73" s="37"/>
      <c r="FO73" s="36"/>
      <c r="FP73" s="37"/>
      <c r="FQ73" s="38"/>
      <c r="FR73" s="37"/>
      <c r="FS73" s="36"/>
      <c r="FT73" s="37"/>
      <c r="FU73" s="38"/>
      <c r="FV73" s="37"/>
      <c r="FW73" s="36"/>
      <c r="FX73" s="37"/>
      <c r="FY73" s="38"/>
      <c r="FZ73" s="37"/>
      <c r="GA73" s="41" cm="1">
        <f t="array" ref="GA73">SUMPRODUCT(--(MOD(COLUMN($EE73:$FZ73),4)=MOD(COLUMN($EE73),4)),$EE73:$FZ73)</f>
        <v>0</v>
      </c>
      <c r="GB73" s="42">
        <f t="shared" si="153"/>
        <v>0</v>
      </c>
      <c r="GC73" s="43" cm="1">
        <f t="array" ref="GC73">SUMPRODUCT(--(MOD(COLUMN($EE73:$FZ73),4)=MOD(COLUMN($EF73),4)),$EE73:$FZ73)</f>
        <v>0</v>
      </c>
      <c r="GD73" s="44">
        <f t="shared" si="154"/>
        <v>0</v>
      </c>
      <c r="GE73" s="45" cm="1">
        <f t="array" ref="GE73">SUMPRODUCT(--(MOD(COLUMN($EE73:$FZ73),4)=MOD(COLUMN($EG73),4)),$EE73:$FZ73)</f>
        <v>0</v>
      </c>
      <c r="GF73" s="46">
        <f t="shared" si="155"/>
        <v>0</v>
      </c>
      <c r="GG73" s="36"/>
      <c r="GH73" s="37"/>
      <c r="GI73" s="38"/>
      <c r="GJ73" s="37"/>
      <c r="GK73" s="36"/>
      <c r="GL73" s="37"/>
      <c r="GM73" s="38"/>
      <c r="GN73" s="37"/>
      <c r="GO73" s="36"/>
      <c r="GP73" s="37"/>
      <c r="GQ73" s="38"/>
      <c r="GR73" s="37"/>
      <c r="GS73" s="36"/>
      <c r="GT73" s="37"/>
      <c r="GU73" s="38"/>
      <c r="GV73" s="37"/>
      <c r="GW73" s="36"/>
      <c r="GX73" s="37"/>
      <c r="GY73" s="38"/>
      <c r="GZ73" s="37"/>
      <c r="HA73" s="36"/>
      <c r="HB73" s="37"/>
      <c r="HC73" s="38"/>
      <c r="HD73" s="37"/>
      <c r="HE73" s="36"/>
      <c r="HF73" s="37"/>
      <c r="HG73" s="38"/>
      <c r="HH73" s="37"/>
      <c r="HI73" s="36"/>
      <c r="HJ73" s="37"/>
      <c r="HK73" s="38"/>
      <c r="HL73" s="37"/>
      <c r="HM73" s="36"/>
      <c r="HN73" s="37"/>
      <c r="HO73" s="38"/>
      <c r="HP73" s="37"/>
      <c r="HQ73" s="36"/>
      <c r="HR73" s="37"/>
      <c r="HS73" s="38"/>
      <c r="HT73" s="37"/>
      <c r="HU73" s="36"/>
      <c r="HV73" s="37"/>
      <c r="HW73" s="38"/>
      <c r="HX73" s="37"/>
      <c r="HY73" s="36"/>
      <c r="HZ73" s="37"/>
      <c r="IA73" s="38"/>
      <c r="IB73" s="37"/>
      <c r="IC73" s="41" cm="1">
        <f t="array" ref="IC73">SUMPRODUCT(--(MOD(COLUMN($GG73:$IB73),4)=MOD(COLUMN($GG73),4)),$GG73:$IB73)</f>
        <v>0</v>
      </c>
      <c r="ID73" s="42">
        <f t="shared" si="147"/>
        <v>0</v>
      </c>
      <c r="IE73" s="43" cm="1">
        <f t="array" ref="IE73">SUMPRODUCT(--(MOD(COLUMN($GG73:$IB73),4)=MOD(COLUMN($GH73),4)),$GG73:$IB73)</f>
        <v>0</v>
      </c>
      <c r="IF73" s="44">
        <f t="shared" si="148"/>
        <v>0</v>
      </c>
      <c r="IG73" s="45" cm="1">
        <f t="array" ref="IG73">SUMPRODUCT(--(MOD(COLUMN($GG73:$IB73),4)=MOD(COLUMN($GI73),4)),$GG73:$IB73)</f>
        <v>0</v>
      </c>
      <c r="IH73" s="46">
        <f t="shared" si="149"/>
        <v>0</v>
      </c>
      <c r="II73" s="36"/>
      <c r="IJ73" s="37"/>
      <c r="IK73" s="38"/>
      <c r="IL73" s="37"/>
      <c r="IM73" s="36"/>
      <c r="IN73" s="37"/>
      <c r="IO73" s="38"/>
      <c r="IP73" s="37"/>
      <c r="IQ73" s="36"/>
      <c r="IR73" s="37"/>
      <c r="IS73" s="38"/>
      <c r="IT73" s="37"/>
      <c r="IU73" s="36"/>
      <c r="IV73" s="37"/>
      <c r="IW73" s="38"/>
      <c r="IX73" s="37"/>
      <c r="IY73" s="36"/>
      <c r="IZ73" s="37"/>
      <c r="JA73" s="38"/>
      <c r="JB73" s="37"/>
      <c r="JC73" s="36"/>
      <c r="JD73" s="37"/>
      <c r="JE73" s="38"/>
      <c r="JF73" s="37"/>
      <c r="JG73" s="36"/>
      <c r="JH73" s="37"/>
      <c r="JI73" s="38"/>
      <c r="JJ73" s="37"/>
      <c r="JK73" s="36"/>
      <c r="JL73" s="37"/>
      <c r="JM73" s="38"/>
      <c r="JN73" s="37"/>
      <c r="JO73" s="36"/>
      <c r="JP73" s="37"/>
      <c r="JQ73" s="38"/>
      <c r="JR73" s="37"/>
      <c r="JS73" s="36"/>
      <c r="JT73" s="37"/>
      <c r="JU73" s="38"/>
      <c r="JV73" s="37"/>
      <c r="JW73" s="36"/>
      <c r="JX73" s="37"/>
      <c r="JY73" s="38"/>
      <c r="JZ73" s="37"/>
      <c r="KA73" s="36"/>
      <c r="KB73" s="37"/>
      <c r="KC73" s="38"/>
      <c r="KD73" s="37"/>
      <c r="KE73" s="41" cm="1">
        <f t="array" ref="KE73">SUMPRODUCT(--(MOD(COLUMN($II73:$KD73),4)=MOD(COLUMN($II73),4)),$II73:$KD73)</f>
        <v>0</v>
      </c>
      <c r="KF73" s="42">
        <f t="shared" si="150"/>
        <v>0</v>
      </c>
      <c r="KG73" s="43" cm="1">
        <f t="array" ref="KG73">SUMPRODUCT(--(MOD(COLUMN($II73:$KD73),4)=MOD(COLUMN($IJ73),4)),$II73:$KD73)</f>
        <v>0</v>
      </c>
      <c r="KH73" s="44">
        <f t="shared" si="151"/>
        <v>0</v>
      </c>
      <c r="KI73" s="45" cm="1">
        <f t="array" ref="KI73">SUMPRODUCT(--(MOD(COLUMN($II73:$KD73),4)=MOD(COLUMN($IK73),4)),$II73:$KD73)</f>
        <v>0</v>
      </c>
      <c r="KJ73" s="50">
        <f t="shared" si="152"/>
        <v>0</v>
      </c>
      <c r="KK73" s="80"/>
      <c r="KL73" s="80"/>
      <c r="KM73" s="80"/>
      <c r="KN73" s="51">
        <v>1</v>
      </c>
      <c r="KO73" s="285"/>
    </row>
    <row r="74" spans="1:301" s="68" customFormat="1" outlineLevel="1">
      <c r="A74" s="289"/>
      <c r="B74" s="278"/>
      <c r="C74" s="298"/>
      <c r="D74" s="282"/>
      <c r="E74" s="15">
        <v>38</v>
      </c>
      <c r="F74" s="61">
        <v>2</v>
      </c>
      <c r="G74" s="62">
        <v>4640061000</v>
      </c>
      <c r="H74" s="63" t="s">
        <v>76</v>
      </c>
      <c r="I74" s="64">
        <v>743.8</v>
      </c>
      <c r="J74" s="65">
        <f>973.1/1.2</f>
        <v>810.91666666666674</v>
      </c>
      <c r="K74" s="65"/>
      <c r="L74" s="65"/>
      <c r="M74" s="36"/>
      <c r="N74" s="37"/>
      <c r="O74" s="38"/>
      <c r="P74" s="37"/>
      <c r="Q74" s="36"/>
      <c r="R74" s="37"/>
      <c r="S74" s="38"/>
      <c r="T74" s="37"/>
      <c r="U74" s="36"/>
      <c r="V74" s="37"/>
      <c r="W74" s="38"/>
      <c r="X74" s="37"/>
      <c r="Y74" s="36"/>
      <c r="Z74" s="39"/>
      <c r="AA74" s="38"/>
      <c r="AB74" s="59"/>
      <c r="AC74" s="36"/>
      <c r="AD74" s="37"/>
      <c r="AE74" s="38"/>
      <c r="AF74" s="59"/>
      <c r="AG74" s="36"/>
      <c r="AH74" s="37"/>
      <c r="AI74" s="38"/>
      <c r="AJ74" s="59"/>
      <c r="AK74" s="36"/>
      <c r="AL74" s="37"/>
      <c r="AM74" s="38"/>
      <c r="AN74" s="59"/>
      <c r="AO74" s="36"/>
      <c r="AP74" s="37"/>
      <c r="AQ74" s="38"/>
      <c r="AR74" s="59"/>
      <c r="AS74" s="36"/>
      <c r="AT74" s="37"/>
      <c r="AU74" s="38"/>
      <c r="AV74" s="59"/>
      <c r="AW74" s="36"/>
      <c r="AX74" s="37"/>
      <c r="AY74" s="38"/>
      <c r="AZ74" s="59"/>
      <c r="BA74" s="36"/>
      <c r="BB74" s="37"/>
      <c r="BC74" s="92"/>
      <c r="BD74" s="37"/>
      <c r="BE74" s="36"/>
      <c r="BF74" s="37">
        <f t="shared" si="141"/>
        <v>0</v>
      </c>
      <c r="BG74" s="54"/>
      <c r="BH74" s="37"/>
      <c r="BI74" s="41"/>
      <c r="BJ74" s="42"/>
      <c r="BK74" s="43"/>
      <c r="BL74" s="44"/>
      <c r="BM74" s="45"/>
      <c r="BN74" s="46"/>
      <c r="BO74" s="36"/>
      <c r="BP74" s="47"/>
      <c r="BQ74" s="37"/>
      <c r="BR74" s="38">
        <v>2</v>
      </c>
      <c r="BS74" s="37"/>
      <c r="BT74" s="36"/>
      <c r="BU74" s="47"/>
      <c r="BV74" s="37">
        <f t="shared" si="142"/>
        <v>10</v>
      </c>
      <c r="BW74" s="38">
        <v>10</v>
      </c>
      <c r="BX74" s="246"/>
      <c r="BY74" s="36"/>
      <c r="BZ74" s="47"/>
      <c r="CA74" s="37"/>
      <c r="CB74" s="38">
        <v>0</v>
      </c>
      <c r="CC74" s="37"/>
      <c r="CD74" s="36"/>
      <c r="CE74" s="47"/>
      <c r="CF74" s="37"/>
      <c r="CG74" s="38">
        <v>0</v>
      </c>
      <c r="CH74" s="37"/>
      <c r="CI74" s="36"/>
      <c r="CJ74" s="47"/>
      <c r="CK74" s="37"/>
      <c r="CL74" s="38">
        <v>0</v>
      </c>
      <c r="CM74" s="37"/>
      <c r="CN74" s="36"/>
      <c r="CO74" s="47"/>
      <c r="CP74" s="37"/>
      <c r="CQ74" s="38">
        <v>0</v>
      </c>
      <c r="CR74" s="37"/>
      <c r="CS74" s="36"/>
      <c r="CT74" s="47"/>
      <c r="CU74" s="37"/>
      <c r="CV74" s="38">
        <v>0</v>
      </c>
      <c r="CW74" s="37"/>
      <c r="CX74" s="36"/>
      <c r="CY74" s="47"/>
      <c r="CZ74" s="37"/>
      <c r="DA74" s="38">
        <v>0</v>
      </c>
      <c r="DB74" s="37"/>
      <c r="DC74" s="36"/>
      <c r="DD74" s="47"/>
      <c r="DE74" s="37"/>
      <c r="DF74" s="38">
        <v>0</v>
      </c>
      <c r="DG74" s="37"/>
      <c r="DH74" s="36"/>
      <c r="DI74" s="47"/>
      <c r="DJ74" s="37"/>
      <c r="DK74" s="38">
        <v>0</v>
      </c>
      <c r="DL74" s="37"/>
      <c r="DM74" s="36"/>
      <c r="DN74" s="47"/>
      <c r="DO74" s="37">
        <f>$KN74*4</f>
        <v>4</v>
      </c>
      <c r="DP74" s="38">
        <v>0</v>
      </c>
      <c r="DQ74" s="227"/>
      <c r="DR74" s="36"/>
      <c r="DS74" s="47"/>
      <c r="DT74" s="37">
        <f>$KN74*4</f>
        <v>4</v>
      </c>
      <c r="DU74" s="38">
        <v>0</v>
      </c>
      <c r="DV74" s="37"/>
      <c r="DW74" s="41" cm="1">
        <f t="array" ref="DW74">SUMPRODUCT(--(MOD(COLUMN($BO74:$DV74),5)=MOD(COLUMN($BO74),5)),$BO74:$DV74)</f>
        <v>0</v>
      </c>
      <c r="DX74" s="42">
        <f t="shared" si="143"/>
        <v>0</v>
      </c>
      <c r="DY74" s="48" cm="1">
        <f t="array" ref="DY74">SUMPRODUCT(--(MOD(COLUMN($BO74:$DV74),5)=MOD(COLUMN($BP74),5)),$BO74:$DV74)</f>
        <v>0</v>
      </c>
      <c r="DZ74" s="49">
        <f t="shared" si="144"/>
        <v>0</v>
      </c>
      <c r="EA74" s="43" cm="1">
        <f t="array" ref="EA74">SUMPRODUCT(--(MOD(COLUMN($BO74:$DV74),5)=MOD(COLUMN($BQ74),5)),$BO74:$DV74)</f>
        <v>18</v>
      </c>
      <c r="EB74" s="44">
        <f t="shared" si="145"/>
        <v>14596.500000000002</v>
      </c>
      <c r="EC74" s="45" cm="1">
        <f t="array" ref="EC74">SUMPRODUCT(--(MOD(COLUMN($BO74:$DV74),5)=MOD(COLUMN($BR74),5)),$BO74:$DV74)</f>
        <v>12</v>
      </c>
      <c r="ED74" s="46">
        <f t="shared" si="146"/>
        <v>9731</v>
      </c>
      <c r="EE74" s="36"/>
      <c r="EF74" s="37"/>
      <c r="EG74" s="38"/>
      <c r="EH74" s="37"/>
      <c r="EI74" s="36"/>
      <c r="EJ74" s="37"/>
      <c r="EK74" s="38"/>
      <c r="EL74" s="37"/>
      <c r="EM74" s="36"/>
      <c r="EN74" s="37"/>
      <c r="EO74" s="38"/>
      <c r="EP74" s="37"/>
      <c r="EQ74" s="36"/>
      <c r="ER74" s="37"/>
      <c r="ES74" s="38"/>
      <c r="ET74" s="37"/>
      <c r="EU74" s="36"/>
      <c r="EV74" s="37"/>
      <c r="EW74" s="38"/>
      <c r="EX74" s="37"/>
      <c r="EY74" s="36"/>
      <c r="EZ74" s="37"/>
      <c r="FA74" s="38"/>
      <c r="FB74" s="37"/>
      <c r="FC74" s="36"/>
      <c r="FD74" s="37"/>
      <c r="FE74" s="38"/>
      <c r="FF74" s="37"/>
      <c r="FG74" s="36"/>
      <c r="FH74" s="37"/>
      <c r="FI74" s="38"/>
      <c r="FJ74" s="37"/>
      <c r="FK74" s="36"/>
      <c r="FL74" s="37"/>
      <c r="FM74" s="38"/>
      <c r="FN74" s="37"/>
      <c r="FO74" s="36"/>
      <c r="FP74" s="37"/>
      <c r="FQ74" s="38"/>
      <c r="FR74" s="37"/>
      <c r="FS74" s="36"/>
      <c r="FT74" s="37"/>
      <c r="FU74" s="38"/>
      <c r="FV74" s="37"/>
      <c r="FW74" s="36"/>
      <c r="FX74" s="37"/>
      <c r="FY74" s="38"/>
      <c r="FZ74" s="37"/>
      <c r="GA74" s="41" cm="1">
        <f t="array" ref="GA74">SUMPRODUCT(--(MOD(COLUMN($EE74:$FZ74),4)=MOD(COLUMN($EE74),4)),$EE74:$FZ74)</f>
        <v>0</v>
      </c>
      <c r="GB74" s="42">
        <f t="shared" si="153"/>
        <v>0</v>
      </c>
      <c r="GC74" s="43" cm="1">
        <f t="array" ref="GC74">SUMPRODUCT(--(MOD(COLUMN($EE74:$FZ74),4)=MOD(COLUMN($EF74),4)),$EE74:$FZ74)</f>
        <v>0</v>
      </c>
      <c r="GD74" s="44">
        <f t="shared" si="154"/>
        <v>0</v>
      </c>
      <c r="GE74" s="45" cm="1">
        <f t="array" ref="GE74">SUMPRODUCT(--(MOD(COLUMN($EE74:$FZ74),4)=MOD(COLUMN($EG74),4)),$EE74:$FZ74)</f>
        <v>0</v>
      </c>
      <c r="GF74" s="46">
        <f t="shared" si="155"/>
        <v>0</v>
      </c>
      <c r="GG74" s="36"/>
      <c r="GH74" s="37"/>
      <c r="GI74" s="38"/>
      <c r="GJ74" s="37"/>
      <c r="GK74" s="36"/>
      <c r="GL74" s="37"/>
      <c r="GM74" s="38"/>
      <c r="GN74" s="37"/>
      <c r="GO74" s="36"/>
      <c r="GP74" s="37"/>
      <c r="GQ74" s="38"/>
      <c r="GR74" s="37"/>
      <c r="GS74" s="36"/>
      <c r="GT74" s="37"/>
      <c r="GU74" s="38"/>
      <c r="GV74" s="37"/>
      <c r="GW74" s="36"/>
      <c r="GX74" s="37"/>
      <c r="GY74" s="38"/>
      <c r="GZ74" s="37"/>
      <c r="HA74" s="36"/>
      <c r="HB74" s="37"/>
      <c r="HC74" s="38"/>
      <c r="HD74" s="37"/>
      <c r="HE74" s="36"/>
      <c r="HF74" s="37"/>
      <c r="HG74" s="38"/>
      <c r="HH74" s="37"/>
      <c r="HI74" s="36"/>
      <c r="HJ74" s="37"/>
      <c r="HK74" s="38"/>
      <c r="HL74" s="37"/>
      <c r="HM74" s="36"/>
      <c r="HN74" s="37"/>
      <c r="HO74" s="38"/>
      <c r="HP74" s="37"/>
      <c r="HQ74" s="36"/>
      <c r="HR74" s="37"/>
      <c r="HS74" s="38"/>
      <c r="HT74" s="37"/>
      <c r="HU74" s="36"/>
      <c r="HV74" s="37"/>
      <c r="HW74" s="38"/>
      <c r="HX74" s="37"/>
      <c r="HY74" s="36"/>
      <c r="HZ74" s="37"/>
      <c r="IA74" s="38"/>
      <c r="IB74" s="37"/>
      <c r="IC74" s="41" cm="1">
        <f t="array" ref="IC74">SUMPRODUCT(--(MOD(COLUMN($GG74:$IB74),4)=MOD(COLUMN($GG74),4)),$GG74:$IB74)</f>
        <v>0</v>
      </c>
      <c r="ID74" s="42">
        <f t="shared" si="147"/>
        <v>0</v>
      </c>
      <c r="IE74" s="43" cm="1">
        <f t="array" ref="IE74">SUMPRODUCT(--(MOD(COLUMN($GG74:$IB74),4)=MOD(COLUMN($GH74),4)),$GG74:$IB74)</f>
        <v>0</v>
      </c>
      <c r="IF74" s="44">
        <f t="shared" si="148"/>
        <v>0</v>
      </c>
      <c r="IG74" s="45" cm="1">
        <f t="array" ref="IG74">SUMPRODUCT(--(MOD(COLUMN($GG74:$IB74),4)=MOD(COLUMN($GI74),4)),$GG74:$IB74)</f>
        <v>0</v>
      </c>
      <c r="IH74" s="46">
        <f t="shared" si="149"/>
        <v>0</v>
      </c>
      <c r="II74" s="36"/>
      <c r="IJ74" s="37"/>
      <c r="IK74" s="38"/>
      <c r="IL74" s="37"/>
      <c r="IM74" s="36"/>
      <c r="IN74" s="37"/>
      <c r="IO74" s="38"/>
      <c r="IP74" s="37"/>
      <c r="IQ74" s="36"/>
      <c r="IR74" s="37"/>
      <c r="IS74" s="38"/>
      <c r="IT74" s="37"/>
      <c r="IU74" s="36"/>
      <c r="IV74" s="37"/>
      <c r="IW74" s="38"/>
      <c r="IX74" s="37"/>
      <c r="IY74" s="36"/>
      <c r="IZ74" s="37"/>
      <c r="JA74" s="38"/>
      <c r="JB74" s="37"/>
      <c r="JC74" s="36"/>
      <c r="JD74" s="37"/>
      <c r="JE74" s="38"/>
      <c r="JF74" s="37"/>
      <c r="JG74" s="36"/>
      <c r="JH74" s="37"/>
      <c r="JI74" s="38"/>
      <c r="JJ74" s="37"/>
      <c r="JK74" s="36"/>
      <c r="JL74" s="37"/>
      <c r="JM74" s="38"/>
      <c r="JN74" s="37"/>
      <c r="JO74" s="36"/>
      <c r="JP74" s="37"/>
      <c r="JQ74" s="38"/>
      <c r="JR74" s="37"/>
      <c r="JS74" s="36"/>
      <c r="JT74" s="37"/>
      <c r="JU74" s="38"/>
      <c r="JV74" s="37"/>
      <c r="JW74" s="36"/>
      <c r="JX74" s="37"/>
      <c r="JY74" s="38"/>
      <c r="JZ74" s="37"/>
      <c r="KA74" s="36"/>
      <c r="KB74" s="37"/>
      <c r="KC74" s="38"/>
      <c r="KD74" s="37"/>
      <c r="KE74" s="41" cm="1">
        <f t="array" ref="KE74">SUMPRODUCT(--(MOD(COLUMN($II74:$KD74),4)=MOD(COLUMN($II74),4)),$II74:$KD74)</f>
        <v>0</v>
      </c>
      <c r="KF74" s="42">
        <f t="shared" si="150"/>
        <v>0</v>
      </c>
      <c r="KG74" s="43" cm="1">
        <f t="array" ref="KG74">SUMPRODUCT(--(MOD(COLUMN($II74:$KD74),4)=MOD(COLUMN($IJ74),4)),$II74:$KD74)</f>
        <v>0</v>
      </c>
      <c r="KH74" s="44">
        <f t="shared" si="151"/>
        <v>0</v>
      </c>
      <c r="KI74" s="45" cm="1">
        <f t="array" ref="KI74">SUMPRODUCT(--(MOD(COLUMN($II74:$KD74),4)=MOD(COLUMN($IK74),4)),$II74:$KD74)</f>
        <v>0</v>
      </c>
      <c r="KJ74" s="50">
        <f t="shared" si="152"/>
        <v>0</v>
      </c>
      <c r="KK74" s="80"/>
      <c r="KL74" s="80"/>
      <c r="KM74" s="80"/>
      <c r="KN74" s="51">
        <v>1</v>
      </c>
      <c r="KO74" s="285" t="s">
        <v>90</v>
      </c>
    </row>
    <row r="75" spans="1:301" s="68" customFormat="1" ht="28.8" outlineLevel="1">
      <c r="A75" s="289"/>
      <c r="B75" s="278"/>
      <c r="C75" s="298"/>
      <c r="D75" s="282"/>
      <c r="E75" s="15">
        <v>39</v>
      </c>
      <c r="F75" s="61">
        <v>2</v>
      </c>
      <c r="G75" s="62">
        <v>4630320200</v>
      </c>
      <c r="H75" s="63" t="s">
        <v>60</v>
      </c>
      <c r="I75" s="64">
        <v>775</v>
      </c>
      <c r="J75" s="65">
        <f>981.5/1.2</f>
        <v>817.91666666666674</v>
      </c>
      <c r="K75" s="65"/>
      <c r="L75" s="65"/>
      <c r="M75" s="36"/>
      <c r="N75" s="37"/>
      <c r="O75" s="38"/>
      <c r="P75" s="37"/>
      <c r="Q75" s="36"/>
      <c r="R75" s="37"/>
      <c r="S75" s="38"/>
      <c r="T75" s="37"/>
      <c r="U75" s="36"/>
      <c r="V75" s="37"/>
      <c r="W75" s="38"/>
      <c r="X75" s="37"/>
      <c r="Y75" s="36"/>
      <c r="Z75" s="39"/>
      <c r="AA75" s="38"/>
      <c r="AB75" s="59"/>
      <c r="AC75" s="36"/>
      <c r="AD75" s="37"/>
      <c r="AE75" s="38"/>
      <c r="AF75" s="59"/>
      <c r="AG75" s="36"/>
      <c r="AH75" s="37"/>
      <c r="AI75" s="38"/>
      <c r="AJ75" s="59"/>
      <c r="AK75" s="36"/>
      <c r="AL75" s="37"/>
      <c r="AM75" s="38"/>
      <c r="AN75" s="59"/>
      <c r="AO75" s="36"/>
      <c r="AP75" s="37"/>
      <c r="AQ75" s="38"/>
      <c r="AR75" s="59"/>
      <c r="AS75" s="36"/>
      <c r="AT75" s="37"/>
      <c r="AU75" s="38"/>
      <c r="AV75" s="59"/>
      <c r="AW75" s="36"/>
      <c r="AX75" s="37"/>
      <c r="AY75" s="38"/>
      <c r="AZ75" s="59"/>
      <c r="BA75" s="36"/>
      <c r="BB75" s="37"/>
      <c r="BC75" s="92"/>
      <c r="BD75" s="37"/>
      <c r="BE75" s="36"/>
      <c r="BF75" s="37">
        <f t="shared" si="141"/>
        <v>0</v>
      </c>
      <c r="BG75" s="54"/>
      <c r="BH75" s="37"/>
      <c r="BI75" s="41"/>
      <c r="BJ75" s="42"/>
      <c r="BK75" s="43"/>
      <c r="BL75" s="44"/>
      <c r="BM75" s="45"/>
      <c r="BN75" s="46"/>
      <c r="BO75" s="36"/>
      <c r="BP75" s="47"/>
      <c r="BQ75" s="37"/>
      <c r="BR75" s="38">
        <v>2</v>
      </c>
      <c r="BS75" s="37"/>
      <c r="BT75" s="36"/>
      <c r="BU75" s="47"/>
      <c r="BV75" s="37">
        <f t="shared" si="142"/>
        <v>10</v>
      </c>
      <c r="BW75" s="38">
        <v>10</v>
      </c>
      <c r="BX75" s="246"/>
      <c r="BY75" s="36"/>
      <c r="BZ75" s="47"/>
      <c r="CA75" s="37"/>
      <c r="CB75" s="38">
        <v>0</v>
      </c>
      <c r="CC75" s="37"/>
      <c r="CD75" s="36"/>
      <c r="CE75" s="47"/>
      <c r="CF75" s="37"/>
      <c r="CG75" s="38">
        <v>0</v>
      </c>
      <c r="CH75" s="37"/>
      <c r="CI75" s="36"/>
      <c r="CJ75" s="47"/>
      <c r="CK75" s="37"/>
      <c r="CL75" s="38">
        <v>0</v>
      </c>
      <c r="CM75" s="37"/>
      <c r="CN75" s="36"/>
      <c r="CO75" s="47"/>
      <c r="CP75" s="37"/>
      <c r="CQ75" s="38">
        <v>0</v>
      </c>
      <c r="CR75" s="37"/>
      <c r="CS75" s="36"/>
      <c r="CT75" s="47"/>
      <c r="CU75" s="37"/>
      <c r="CV75" s="38">
        <v>0</v>
      </c>
      <c r="CW75" s="37"/>
      <c r="CX75" s="36"/>
      <c r="CY75" s="47"/>
      <c r="CZ75" s="37"/>
      <c r="DA75" s="38">
        <v>0</v>
      </c>
      <c r="DB75" s="37"/>
      <c r="DC75" s="36"/>
      <c r="DD75" s="47"/>
      <c r="DE75" s="37"/>
      <c r="DF75" s="38">
        <v>0</v>
      </c>
      <c r="DG75" s="37"/>
      <c r="DH75" s="36"/>
      <c r="DI75" s="47"/>
      <c r="DJ75" s="37"/>
      <c r="DK75" s="38">
        <v>0</v>
      </c>
      <c r="DL75" s="37"/>
      <c r="DM75" s="36"/>
      <c r="DN75" s="47"/>
      <c r="DO75" s="37">
        <f>$KN75*4</f>
        <v>4</v>
      </c>
      <c r="DP75" s="38">
        <v>0</v>
      </c>
      <c r="DQ75" s="227"/>
      <c r="DR75" s="36"/>
      <c r="DS75" s="47"/>
      <c r="DT75" s="37">
        <f>$KN75*4</f>
        <v>4</v>
      </c>
      <c r="DU75" s="38">
        <v>0</v>
      </c>
      <c r="DV75" s="37"/>
      <c r="DW75" s="41" cm="1">
        <f t="array" ref="DW75">SUMPRODUCT(--(MOD(COLUMN($BO75:$DV75),5)=MOD(COLUMN($BO75),5)),$BO75:$DV75)</f>
        <v>0</v>
      </c>
      <c r="DX75" s="42">
        <f t="shared" si="143"/>
        <v>0</v>
      </c>
      <c r="DY75" s="48" cm="1">
        <f t="array" ref="DY75">SUMPRODUCT(--(MOD(COLUMN($BO75:$DV75),5)=MOD(COLUMN($BP75),5)),$BO75:$DV75)</f>
        <v>0</v>
      </c>
      <c r="DZ75" s="49">
        <f t="shared" si="144"/>
        <v>0</v>
      </c>
      <c r="EA75" s="43" cm="1">
        <f t="array" ref="EA75">SUMPRODUCT(--(MOD(COLUMN($BO75:$DV75),5)=MOD(COLUMN($BQ75),5)),$BO75:$DV75)</f>
        <v>18</v>
      </c>
      <c r="EB75" s="44">
        <f t="shared" si="145"/>
        <v>14722.500000000002</v>
      </c>
      <c r="EC75" s="45" cm="1">
        <f t="array" ref="EC75">SUMPRODUCT(--(MOD(COLUMN($BO75:$DV75),5)=MOD(COLUMN($BR75),5)),$BO75:$DV75)</f>
        <v>12</v>
      </c>
      <c r="ED75" s="46">
        <f t="shared" si="146"/>
        <v>9815</v>
      </c>
      <c r="EE75" s="36"/>
      <c r="EF75" s="37"/>
      <c r="EG75" s="38"/>
      <c r="EH75" s="37"/>
      <c r="EI75" s="36"/>
      <c r="EJ75" s="37"/>
      <c r="EK75" s="38"/>
      <c r="EL75" s="37"/>
      <c r="EM75" s="36"/>
      <c r="EN75" s="37"/>
      <c r="EO75" s="38"/>
      <c r="EP75" s="37"/>
      <c r="EQ75" s="36"/>
      <c r="ER75" s="37"/>
      <c r="ES75" s="38"/>
      <c r="ET75" s="37"/>
      <c r="EU75" s="36"/>
      <c r="EV75" s="37"/>
      <c r="EW75" s="38"/>
      <c r="EX75" s="37"/>
      <c r="EY75" s="36"/>
      <c r="EZ75" s="37"/>
      <c r="FA75" s="38"/>
      <c r="FB75" s="37"/>
      <c r="FC75" s="36"/>
      <c r="FD75" s="37"/>
      <c r="FE75" s="38"/>
      <c r="FF75" s="37"/>
      <c r="FG75" s="36"/>
      <c r="FH75" s="37"/>
      <c r="FI75" s="38"/>
      <c r="FJ75" s="37"/>
      <c r="FK75" s="36"/>
      <c r="FL75" s="37"/>
      <c r="FM75" s="38"/>
      <c r="FN75" s="37"/>
      <c r="FO75" s="36"/>
      <c r="FP75" s="37"/>
      <c r="FQ75" s="38"/>
      <c r="FR75" s="37"/>
      <c r="FS75" s="36"/>
      <c r="FT75" s="37"/>
      <c r="FU75" s="38"/>
      <c r="FV75" s="37"/>
      <c r="FW75" s="36"/>
      <c r="FX75" s="37"/>
      <c r="FY75" s="38"/>
      <c r="FZ75" s="37"/>
      <c r="GA75" s="41" cm="1">
        <f t="array" ref="GA75">SUMPRODUCT(--(MOD(COLUMN($EE75:$FZ75),4)=MOD(COLUMN($EE75),4)),$EE75:$FZ75)</f>
        <v>0</v>
      </c>
      <c r="GB75" s="42">
        <f t="shared" si="153"/>
        <v>0</v>
      </c>
      <c r="GC75" s="43" cm="1">
        <f t="array" ref="GC75">SUMPRODUCT(--(MOD(COLUMN($EE75:$FZ75),4)=MOD(COLUMN($EF75),4)),$EE75:$FZ75)</f>
        <v>0</v>
      </c>
      <c r="GD75" s="44">
        <f t="shared" si="154"/>
        <v>0</v>
      </c>
      <c r="GE75" s="45" cm="1">
        <f t="array" ref="GE75">SUMPRODUCT(--(MOD(COLUMN($EE75:$FZ75),4)=MOD(COLUMN($EG75),4)),$EE75:$FZ75)</f>
        <v>0</v>
      </c>
      <c r="GF75" s="46">
        <f t="shared" si="155"/>
        <v>0</v>
      </c>
      <c r="GG75" s="36"/>
      <c r="GH75" s="37"/>
      <c r="GI75" s="38"/>
      <c r="GJ75" s="37"/>
      <c r="GK75" s="36"/>
      <c r="GL75" s="37"/>
      <c r="GM75" s="38"/>
      <c r="GN75" s="37"/>
      <c r="GO75" s="36"/>
      <c r="GP75" s="37"/>
      <c r="GQ75" s="38"/>
      <c r="GR75" s="37"/>
      <c r="GS75" s="36"/>
      <c r="GT75" s="37"/>
      <c r="GU75" s="38"/>
      <c r="GV75" s="37"/>
      <c r="GW75" s="36"/>
      <c r="GX75" s="37"/>
      <c r="GY75" s="38"/>
      <c r="GZ75" s="37"/>
      <c r="HA75" s="36"/>
      <c r="HB75" s="37"/>
      <c r="HC75" s="38"/>
      <c r="HD75" s="37"/>
      <c r="HE75" s="36"/>
      <c r="HF75" s="37"/>
      <c r="HG75" s="38"/>
      <c r="HH75" s="37"/>
      <c r="HI75" s="36"/>
      <c r="HJ75" s="37"/>
      <c r="HK75" s="38"/>
      <c r="HL75" s="37"/>
      <c r="HM75" s="36"/>
      <c r="HN75" s="37"/>
      <c r="HO75" s="38"/>
      <c r="HP75" s="37"/>
      <c r="HQ75" s="36"/>
      <c r="HR75" s="37"/>
      <c r="HS75" s="38"/>
      <c r="HT75" s="37"/>
      <c r="HU75" s="36"/>
      <c r="HV75" s="37"/>
      <c r="HW75" s="38"/>
      <c r="HX75" s="37"/>
      <c r="HY75" s="36"/>
      <c r="HZ75" s="37"/>
      <c r="IA75" s="38"/>
      <c r="IB75" s="37"/>
      <c r="IC75" s="41" cm="1">
        <f t="array" ref="IC75">SUMPRODUCT(--(MOD(COLUMN($GG75:$IB75),4)=MOD(COLUMN($GG75),4)),$GG75:$IB75)</f>
        <v>0</v>
      </c>
      <c r="ID75" s="42">
        <f t="shared" si="147"/>
        <v>0</v>
      </c>
      <c r="IE75" s="43" cm="1">
        <f t="array" ref="IE75">SUMPRODUCT(--(MOD(COLUMN($GG75:$IB75),4)=MOD(COLUMN($GH75),4)),$GG75:$IB75)</f>
        <v>0</v>
      </c>
      <c r="IF75" s="44">
        <f t="shared" si="148"/>
        <v>0</v>
      </c>
      <c r="IG75" s="45" cm="1">
        <f t="array" ref="IG75">SUMPRODUCT(--(MOD(COLUMN($GG75:$IB75),4)=MOD(COLUMN($GI75),4)),$GG75:$IB75)</f>
        <v>0</v>
      </c>
      <c r="IH75" s="46">
        <f t="shared" si="149"/>
        <v>0</v>
      </c>
      <c r="II75" s="36"/>
      <c r="IJ75" s="37"/>
      <c r="IK75" s="38"/>
      <c r="IL75" s="37"/>
      <c r="IM75" s="36"/>
      <c r="IN75" s="37"/>
      <c r="IO75" s="38"/>
      <c r="IP75" s="37"/>
      <c r="IQ75" s="36"/>
      <c r="IR75" s="37"/>
      <c r="IS75" s="38"/>
      <c r="IT75" s="37"/>
      <c r="IU75" s="36"/>
      <c r="IV75" s="37"/>
      <c r="IW75" s="38"/>
      <c r="IX75" s="37"/>
      <c r="IY75" s="36"/>
      <c r="IZ75" s="37"/>
      <c r="JA75" s="38"/>
      <c r="JB75" s="37"/>
      <c r="JC75" s="36"/>
      <c r="JD75" s="37"/>
      <c r="JE75" s="38"/>
      <c r="JF75" s="37"/>
      <c r="JG75" s="36"/>
      <c r="JH75" s="37"/>
      <c r="JI75" s="38"/>
      <c r="JJ75" s="37"/>
      <c r="JK75" s="36"/>
      <c r="JL75" s="37"/>
      <c r="JM75" s="38"/>
      <c r="JN75" s="37"/>
      <c r="JO75" s="36"/>
      <c r="JP75" s="37"/>
      <c r="JQ75" s="38"/>
      <c r="JR75" s="37"/>
      <c r="JS75" s="36"/>
      <c r="JT75" s="37"/>
      <c r="JU75" s="38"/>
      <c r="JV75" s="37"/>
      <c r="JW75" s="36"/>
      <c r="JX75" s="37"/>
      <c r="JY75" s="38"/>
      <c r="JZ75" s="37"/>
      <c r="KA75" s="36"/>
      <c r="KB75" s="37"/>
      <c r="KC75" s="38"/>
      <c r="KD75" s="37"/>
      <c r="KE75" s="41" cm="1">
        <f t="array" ref="KE75">SUMPRODUCT(--(MOD(COLUMN($II75:$KD75),4)=MOD(COLUMN($II75),4)),$II75:$KD75)</f>
        <v>0</v>
      </c>
      <c r="KF75" s="42">
        <f t="shared" si="150"/>
        <v>0</v>
      </c>
      <c r="KG75" s="43" cm="1">
        <f t="array" ref="KG75">SUMPRODUCT(--(MOD(COLUMN($II75:$KD75),4)=MOD(COLUMN($IJ75),4)),$II75:$KD75)</f>
        <v>0</v>
      </c>
      <c r="KH75" s="44">
        <f t="shared" si="151"/>
        <v>0</v>
      </c>
      <c r="KI75" s="45" cm="1">
        <f t="array" ref="KI75">SUMPRODUCT(--(MOD(COLUMN($II75:$KD75),4)=MOD(COLUMN($IK75),4)),$II75:$KD75)</f>
        <v>0</v>
      </c>
      <c r="KJ75" s="50">
        <f t="shared" si="152"/>
        <v>0</v>
      </c>
      <c r="KK75" s="80"/>
      <c r="KL75" s="80"/>
      <c r="KM75" s="80"/>
      <c r="KN75" s="51">
        <v>1</v>
      </c>
      <c r="KO75" s="285"/>
    </row>
    <row r="76" spans="1:301" s="68" customFormat="1" outlineLevel="1">
      <c r="A76" s="289"/>
      <c r="B76" s="278"/>
      <c r="C76" s="298"/>
      <c r="D76" s="282"/>
      <c r="E76" s="15">
        <v>40</v>
      </c>
      <c r="F76" s="61">
        <v>2</v>
      </c>
      <c r="G76" s="62">
        <v>4334010030</v>
      </c>
      <c r="H76" s="63" t="s">
        <v>61</v>
      </c>
      <c r="I76" s="64">
        <v>67.3</v>
      </c>
      <c r="J76" s="65">
        <f>77/1.2</f>
        <v>64.166666666666671</v>
      </c>
      <c r="K76" s="65"/>
      <c r="L76" s="65"/>
      <c r="M76" s="36"/>
      <c r="N76" s="37"/>
      <c r="O76" s="38"/>
      <c r="P76" s="37"/>
      <c r="Q76" s="36"/>
      <c r="R76" s="37"/>
      <c r="S76" s="38"/>
      <c r="T76" s="37"/>
      <c r="U76" s="36"/>
      <c r="V76" s="37"/>
      <c r="W76" s="38"/>
      <c r="X76" s="37"/>
      <c r="Y76" s="36"/>
      <c r="Z76" s="39"/>
      <c r="AA76" s="38"/>
      <c r="AB76" s="59"/>
      <c r="AC76" s="36"/>
      <c r="AD76" s="37"/>
      <c r="AE76" s="38"/>
      <c r="AF76" s="59"/>
      <c r="AG76" s="36"/>
      <c r="AH76" s="37"/>
      <c r="AI76" s="38"/>
      <c r="AJ76" s="59"/>
      <c r="AK76" s="36"/>
      <c r="AL76" s="37"/>
      <c r="AM76" s="38"/>
      <c r="AN76" s="59"/>
      <c r="AO76" s="36"/>
      <c r="AP76" s="37"/>
      <c r="AQ76" s="38"/>
      <c r="AR76" s="59"/>
      <c r="AS76" s="36"/>
      <c r="AT76" s="37"/>
      <c r="AU76" s="38"/>
      <c r="AV76" s="59"/>
      <c r="AW76" s="36"/>
      <c r="AX76" s="37"/>
      <c r="AY76" s="38"/>
      <c r="AZ76" s="59"/>
      <c r="BA76" s="36"/>
      <c r="BB76" s="37"/>
      <c r="BC76" s="92"/>
      <c r="BD76" s="37"/>
      <c r="BE76" s="36"/>
      <c r="BF76" s="37">
        <f t="shared" si="141"/>
        <v>0</v>
      </c>
      <c r="BG76" s="54"/>
      <c r="BH76" s="37"/>
      <c r="BI76" s="41"/>
      <c r="BJ76" s="42"/>
      <c r="BK76" s="43"/>
      <c r="BL76" s="44"/>
      <c r="BM76" s="45"/>
      <c r="BN76" s="46"/>
      <c r="BO76" s="36"/>
      <c r="BP76" s="47"/>
      <c r="BQ76" s="37"/>
      <c r="BR76" s="38">
        <v>2</v>
      </c>
      <c r="BS76" s="37"/>
      <c r="BT76" s="36"/>
      <c r="BU76" s="47"/>
      <c r="BV76" s="37">
        <f t="shared" si="142"/>
        <v>10</v>
      </c>
      <c r="BW76" s="38">
        <v>10</v>
      </c>
      <c r="BX76" s="247"/>
      <c r="BY76" s="36"/>
      <c r="BZ76" s="47"/>
      <c r="CA76" s="37"/>
      <c r="CB76" s="38">
        <v>0</v>
      </c>
      <c r="CC76" s="37"/>
      <c r="CD76" s="36"/>
      <c r="CE76" s="47"/>
      <c r="CF76" s="37"/>
      <c r="CG76" s="38">
        <v>0</v>
      </c>
      <c r="CH76" s="37"/>
      <c r="CI76" s="36"/>
      <c r="CJ76" s="47"/>
      <c r="CK76" s="37"/>
      <c r="CL76" s="38">
        <v>0</v>
      </c>
      <c r="CM76" s="37"/>
      <c r="CN76" s="36"/>
      <c r="CO76" s="47"/>
      <c r="CP76" s="37"/>
      <c r="CQ76" s="38">
        <v>0</v>
      </c>
      <c r="CR76" s="37"/>
      <c r="CS76" s="36"/>
      <c r="CT76" s="47"/>
      <c r="CU76" s="37"/>
      <c r="CV76" s="38">
        <v>0</v>
      </c>
      <c r="CW76" s="37"/>
      <c r="CX76" s="36"/>
      <c r="CY76" s="47"/>
      <c r="CZ76" s="37"/>
      <c r="DA76" s="38">
        <v>0</v>
      </c>
      <c r="DB76" s="37"/>
      <c r="DC76" s="36"/>
      <c r="DD76" s="47"/>
      <c r="DE76" s="37"/>
      <c r="DF76" s="38">
        <v>0</v>
      </c>
      <c r="DG76" s="37"/>
      <c r="DH76" s="36"/>
      <c r="DI76" s="47"/>
      <c r="DJ76" s="37"/>
      <c r="DK76" s="38">
        <v>0</v>
      </c>
      <c r="DL76" s="37"/>
      <c r="DM76" s="36"/>
      <c r="DN76" s="47"/>
      <c r="DO76" s="37">
        <f>$KN76*4</f>
        <v>4</v>
      </c>
      <c r="DP76" s="38">
        <v>0</v>
      </c>
      <c r="DQ76" s="227"/>
      <c r="DR76" s="36"/>
      <c r="DS76" s="47"/>
      <c r="DT76" s="37">
        <f>$KN76*4</f>
        <v>4</v>
      </c>
      <c r="DU76" s="38">
        <v>0</v>
      </c>
      <c r="DV76" s="37"/>
      <c r="DW76" s="41" cm="1">
        <f t="array" ref="DW76">SUMPRODUCT(--(MOD(COLUMN($BO76:$DV76),5)=MOD(COLUMN($BO76),5)),$BO76:$DV76)</f>
        <v>0</v>
      </c>
      <c r="DX76" s="42">
        <f t="shared" si="143"/>
        <v>0</v>
      </c>
      <c r="DY76" s="48" cm="1">
        <f t="array" ref="DY76">SUMPRODUCT(--(MOD(COLUMN($BO76:$DV76),5)=MOD(COLUMN($BP76),5)),$BO76:$DV76)</f>
        <v>0</v>
      </c>
      <c r="DZ76" s="49">
        <f t="shared" si="144"/>
        <v>0</v>
      </c>
      <c r="EA76" s="43" cm="1">
        <f t="array" ref="EA76">SUMPRODUCT(--(MOD(COLUMN($BO76:$DV76),5)=MOD(COLUMN($BQ76),5)),$BO76:$DV76)</f>
        <v>18</v>
      </c>
      <c r="EB76" s="44">
        <f t="shared" si="145"/>
        <v>1155</v>
      </c>
      <c r="EC76" s="45" cm="1">
        <f t="array" ref="EC76">SUMPRODUCT(--(MOD(COLUMN($BO76:$DV76),5)=MOD(COLUMN($BR76),5)),$BO76:$DV76)</f>
        <v>12</v>
      </c>
      <c r="ED76" s="46">
        <f t="shared" si="146"/>
        <v>770</v>
      </c>
      <c r="EE76" s="36"/>
      <c r="EF76" s="37"/>
      <c r="EG76" s="38"/>
      <c r="EH76" s="37"/>
      <c r="EI76" s="36"/>
      <c r="EJ76" s="37"/>
      <c r="EK76" s="38"/>
      <c r="EL76" s="37"/>
      <c r="EM76" s="36"/>
      <c r="EN76" s="37"/>
      <c r="EO76" s="38"/>
      <c r="EP76" s="37"/>
      <c r="EQ76" s="36"/>
      <c r="ER76" s="37"/>
      <c r="ES76" s="38"/>
      <c r="ET76" s="37"/>
      <c r="EU76" s="36"/>
      <c r="EV76" s="37"/>
      <c r="EW76" s="38"/>
      <c r="EX76" s="37"/>
      <c r="EY76" s="36"/>
      <c r="EZ76" s="37"/>
      <c r="FA76" s="38"/>
      <c r="FB76" s="37"/>
      <c r="FC76" s="36"/>
      <c r="FD76" s="37"/>
      <c r="FE76" s="38"/>
      <c r="FF76" s="37"/>
      <c r="FG76" s="36"/>
      <c r="FH76" s="37"/>
      <c r="FI76" s="38"/>
      <c r="FJ76" s="37"/>
      <c r="FK76" s="36"/>
      <c r="FL76" s="37"/>
      <c r="FM76" s="38"/>
      <c r="FN76" s="37"/>
      <c r="FO76" s="36"/>
      <c r="FP76" s="37"/>
      <c r="FQ76" s="38"/>
      <c r="FR76" s="37"/>
      <c r="FS76" s="36"/>
      <c r="FT76" s="37"/>
      <c r="FU76" s="38"/>
      <c r="FV76" s="37"/>
      <c r="FW76" s="36"/>
      <c r="FX76" s="37"/>
      <c r="FY76" s="38"/>
      <c r="FZ76" s="37"/>
      <c r="GA76" s="41" cm="1">
        <f t="array" ref="GA76">SUMPRODUCT(--(MOD(COLUMN($EE76:$FZ76),4)=MOD(COLUMN($EE76),4)),$EE76:$FZ76)</f>
        <v>0</v>
      </c>
      <c r="GB76" s="42">
        <f t="shared" si="153"/>
        <v>0</v>
      </c>
      <c r="GC76" s="43" cm="1">
        <f t="array" ref="GC76">SUMPRODUCT(--(MOD(COLUMN($EE76:$FZ76),4)=MOD(COLUMN($EF76),4)),$EE76:$FZ76)</f>
        <v>0</v>
      </c>
      <c r="GD76" s="44">
        <f t="shared" si="154"/>
        <v>0</v>
      </c>
      <c r="GE76" s="45" cm="1">
        <f t="array" ref="GE76">SUMPRODUCT(--(MOD(COLUMN($EE76:$FZ76),4)=MOD(COLUMN($EG76),4)),$EE76:$FZ76)</f>
        <v>0</v>
      </c>
      <c r="GF76" s="46">
        <f t="shared" si="155"/>
        <v>0</v>
      </c>
      <c r="GG76" s="36"/>
      <c r="GH76" s="37"/>
      <c r="GI76" s="38"/>
      <c r="GJ76" s="37"/>
      <c r="GK76" s="36"/>
      <c r="GL76" s="37"/>
      <c r="GM76" s="38"/>
      <c r="GN76" s="37"/>
      <c r="GO76" s="36"/>
      <c r="GP76" s="37"/>
      <c r="GQ76" s="38"/>
      <c r="GR76" s="37"/>
      <c r="GS76" s="36"/>
      <c r="GT76" s="37"/>
      <c r="GU76" s="38"/>
      <c r="GV76" s="37"/>
      <c r="GW76" s="36"/>
      <c r="GX76" s="37"/>
      <c r="GY76" s="38"/>
      <c r="GZ76" s="37"/>
      <c r="HA76" s="36"/>
      <c r="HB76" s="37"/>
      <c r="HC76" s="38"/>
      <c r="HD76" s="37"/>
      <c r="HE76" s="36"/>
      <c r="HF76" s="37"/>
      <c r="HG76" s="38"/>
      <c r="HH76" s="37"/>
      <c r="HI76" s="36"/>
      <c r="HJ76" s="37"/>
      <c r="HK76" s="38"/>
      <c r="HL76" s="37"/>
      <c r="HM76" s="36"/>
      <c r="HN76" s="37"/>
      <c r="HO76" s="38"/>
      <c r="HP76" s="37"/>
      <c r="HQ76" s="36"/>
      <c r="HR76" s="37"/>
      <c r="HS76" s="38"/>
      <c r="HT76" s="37"/>
      <c r="HU76" s="36"/>
      <c r="HV76" s="37"/>
      <c r="HW76" s="38"/>
      <c r="HX76" s="37"/>
      <c r="HY76" s="36"/>
      <c r="HZ76" s="37"/>
      <c r="IA76" s="38"/>
      <c r="IB76" s="37"/>
      <c r="IC76" s="41" cm="1">
        <f t="array" ref="IC76">SUMPRODUCT(--(MOD(COLUMN($GG76:$IB76),4)=MOD(COLUMN($GG76),4)),$GG76:$IB76)</f>
        <v>0</v>
      </c>
      <c r="ID76" s="42">
        <f t="shared" si="147"/>
        <v>0</v>
      </c>
      <c r="IE76" s="43" cm="1">
        <f t="array" ref="IE76">SUMPRODUCT(--(MOD(COLUMN($GG76:$IB76),4)=MOD(COLUMN($GH76),4)),$GG76:$IB76)</f>
        <v>0</v>
      </c>
      <c r="IF76" s="44">
        <f t="shared" si="148"/>
        <v>0</v>
      </c>
      <c r="IG76" s="45" cm="1">
        <f t="array" ref="IG76">SUMPRODUCT(--(MOD(COLUMN($GG76:$IB76),4)=MOD(COLUMN($GI76),4)),$GG76:$IB76)</f>
        <v>0</v>
      </c>
      <c r="IH76" s="46">
        <f t="shared" si="149"/>
        <v>0</v>
      </c>
      <c r="II76" s="36"/>
      <c r="IJ76" s="37"/>
      <c r="IK76" s="38"/>
      <c r="IL76" s="37"/>
      <c r="IM76" s="36"/>
      <c r="IN76" s="37"/>
      <c r="IO76" s="38"/>
      <c r="IP76" s="37"/>
      <c r="IQ76" s="36"/>
      <c r="IR76" s="37"/>
      <c r="IS76" s="38"/>
      <c r="IT76" s="37"/>
      <c r="IU76" s="36"/>
      <c r="IV76" s="37"/>
      <c r="IW76" s="38"/>
      <c r="IX76" s="37"/>
      <c r="IY76" s="36"/>
      <c r="IZ76" s="37"/>
      <c r="JA76" s="38"/>
      <c r="JB76" s="37"/>
      <c r="JC76" s="36"/>
      <c r="JD76" s="37"/>
      <c r="JE76" s="38"/>
      <c r="JF76" s="37"/>
      <c r="JG76" s="36"/>
      <c r="JH76" s="37"/>
      <c r="JI76" s="38"/>
      <c r="JJ76" s="37"/>
      <c r="JK76" s="36"/>
      <c r="JL76" s="37"/>
      <c r="JM76" s="38"/>
      <c r="JN76" s="37"/>
      <c r="JO76" s="36"/>
      <c r="JP76" s="37"/>
      <c r="JQ76" s="38"/>
      <c r="JR76" s="37"/>
      <c r="JS76" s="36"/>
      <c r="JT76" s="37"/>
      <c r="JU76" s="38"/>
      <c r="JV76" s="37"/>
      <c r="JW76" s="36"/>
      <c r="JX76" s="37"/>
      <c r="JY76" s="38"/>
      <c r="JZ76" s="37"/>
      <c r="KA76" s="36"/>
      <c r="KB76" s="37"/>
      <c r="KC76" s="38"/>
      <c r="KD76" s="37"/>
      <c r="KE76" s="41" cm="1">
        <f t="array" ref="KE76">SUMPRODUCT(--(MOD(COLUMN($II76:$KD76),4)=MOD(COLUMN($II76),4)),$II76:$KD76)</f>
        <v>0</v>
      </c>
      <c r="KF76" s="42">
        <f t="shared" si="150"/>
        <v>0</v>
      </c>
      <c r="KG76" s="43" cm="1">
        <f t="array" ref="KG76">SUMPRODUCT(--(MOD(COLUMN($II76:$KD76),4)=MOD(COLUMN($IJ76),4)),$II76:$KD76)</f>
        <v>0</v>
      </c>
      <c r="KH76" s="44">
        <f t="shared" si="151"/>
        <v>0</v>
      </c>
      <c r="KI76" s="45" cm="1">
        <f t="array" ref="KI76">SUMPRODUCT(--(MOD(COLUMN($II76:$KD76),4)=MOD(COLUMN($IK76),4)),$II76:$KD76)</f>
        <v>0</v>
      </c>
      <c r="KJ76" s="50">
        <f t="shared" si="152"/>
        <v>0</v>
      </c>
      <c r="KK76" s="80"/>
      <c r="KL76" s="80"/>
      <c r="KM76" s="80"/>
      <c r="KN76" s="51">
        <v>1</v>
      </c>
      <c r="KO76" s="285"/>
    </row>
    <row r="77" spans="1:301" s="68" customFormat="1" outlineLevel="1">
      <c r="A77" s="289"/>
      <c r="B77" s="278"/>
      <c r="C77" s="298"/>
      <c r="D77" s="282"/>
      <c r="E77" s="15">
        <v>41</v>
      </c>
      <c r="F77" s="149">
        <v>2</v>
      </c>
      <c r="G77" s="112">
        <v>4461220500</v>
      </c>
      <c r="H77" s="154" t="s">
        <v>142</v>
      </c>
      <c r="I77" s="64"/>
      <c r="J77" s="65">
        <v>9205.9</v>
      </c>
      <c r="K77" s="65"/>
      <c r="L77" s="65"/>
      <c r="M77" s="36"/>
      <c r="N77" s="37"/>
      <c r="O77" s="38"/>
      <c r="P77" s="37"/>
      <c r="Q77" s="36"/>
      <c r="R77" s="37"/>
      <c r="S77" s="38"/>
      <c r="T77" s="37"/>
      <c r="U77" s="36"/>
      <c r="V77" s="37"/>
      <c r="W77" s="38"/>
      <c r="X77" s="37"/>
      <c r="Y77" s="36"/>
      <c r="Z77" s="39"/>
      <c r="AA77" s="38"/>
      <c r="AB77" s="59"/>
      <c r="AC77" s="36"/>
      <c r="AD77" s="37"/>
      <c r="AE77" s="38"/>
      <c r="AF77" s="59"/>
      <c r="AG77" s="36"/>
      <c r="AH77" s="37"/>
      <c r="AI77" s="38"/>
      <c r="AJ77" s="59"/>
      <c r="AK77" s="36"/>
      <c r="AL77" s="37"/>
      <c r="AM77" s="38"/>
      <c r="AN77" s="59"/>
      <c r="AO77" s="36"/>
      <c r="AP77" s="37"/>
      <c r="AQ77" s="38"/>
      <c r="AR77" s="59"/>
      <c r="AS77" s="36"/>
      <c r="AT77" s="37"/>
      <c r="AU77" s="38"/>
      <c r="AV77" s="59"/>
      <c r="AW77" s="36"/>
      <c r="AX77" s="37"/>
      <c r="AY77" s="38"/>
      <c r="AZ77" s="59"/>
      <c r="BA77" s="36"/>
      <c r="BB77" s="37"/>
      <c r="BC77" s="92"/>
      <c r="BD77" s="37"/>
      <c r="BE77" s="36"/>
      <c r="BF77" s="37"/>
      <c r="BG77" s="54"/>
      <c r="BH77" s="37"/>
      <c r="BI77" s="41"/>
      <c r="BJ77" s="42"/>
      <c r="BK77" s="43"/>
      <c r="BL77" s="44"/>
      <c r="BM77" s="45"/>
      <c r="BN77" s="46"/>
      <c r="BO77" s="36"/>
      <c r="BP77" s="47"/>
      <c r="BQ77" s="37"/>
      <c r="BR77" s="38"/>
      <c r="BS77" s="37"/>
      <c r="BT77" s="36"/>
      <c r="BU77" s="47"/>
      <c r="BV77" s="37"/>
      <c r="BW77" s="38"/>
      <c r="BX77" s="59"/>
      <c r="BY77" s="36"/>
      <c r="BZ77" s="47"/>
      <c r="CA77" s="37"/>
      <c r="CB77" s="38"/>
      <c r="CC77" s="37"/>
      <c r="CD77" s="36"/>
      <c r="CE77" s="47"/>
      <c r="CF77" s="37"/>
      <c r="CG77" s="38"/>
      <c r="CH77" s="40"/>
      <c r="CI77" s="36"/>
      <c r="CJ77" s="47"/>
      <c r="CK77" s="37"/>
      <c r="CL77" s="38"/>
      <c r="CM77" s="37"/>
      <c r="CN77" s="36"/>
      <c r="CO77" s="47"/>
      <c r="CP77" s="37"/>
      <c r="CQ77" s="38"/>
      <c r="CR77" s="37"/>
      <c r="CS77" s="36"/>
      <c r="CT77" s="47"/>
      <c r="CU77" s="37"/>
      <c r="CV77" s="38"/>
      <c r="CW77" s="37"/>
      <c r="CX77" s="36"/>
      <c r="CY77" s="47"/>
      <c r="CZ77" s="37"/>
      <c r="DA77" s="38"/>
      <c r="DB77" s="37"/>
      <c r="DC77" s="36"/>
      <c r="DD77" s="47"/>
      <c r="DE77" s="37"/>
      <c r="DF77" s="38"/>
      <c r="DG77" s="37"/>
      <c r="DH77" s="36"/>
      <c r="DI77" s="47"/>
      <c r="DJ77" s="37"/>
      <c r="DK77" s="38"/>
      <c r="DL77" s="37"/>
      <c r="DM77" s="36"/>
      <c r="DN77" s="47"/>
      <c r="DO77" s="37"/>
      <c r="DP77" s="38"/>
      <c r="DQ77" s="227"/>
      <c r="DR77" s="36"/>
      <c r="DS77" s="47"/>
      <c r="DT77" s="37"/>
      <c r="DU77" s="38">
        <v>0</v>
      </c>
      <c r="DV77" s="37"/>
      <c r="DW77" s="41" cm="1">
        <f t="array" ref="DW77">SUMPRODUCT(--(MOD(COLUMN($BO77:$DV77),5)=MOD(COLUMN($BO77),5)),$BO77:$DV77)</f>
        <v>0</v>
      </c>
      <c r="DX77" s="42">
        <f t="shared" si="143"/>
        <v>0</v>
      </c>
      <c r="DY77" s="48" cm="1">
        <f t="array" ref="DY77">SUMPRODUCT(--(MOD(COLUMN($BO77:$DV77),5)=MOD(COLUMN($BP77),5)),$BO77:$DV77)</f>
        <v>0</v>
      </c>
      <c r="DZ77" s="49">
        <f t="shared" si="144"/>
        <v>0</v>
      </c>
      <c r="EA77" s="43" cm="1">
        <f t="array" ref="EA77">SUMPRODUCT(--(MOD(COLUMN($BO77:$DV77),5)=MOD(COLUMN($BQ77),5)),$BO77:$DV77)</f>
        <v>0</v>
      </c>
      <c r="EB77" s="44">
        <f t="shared" si="145"/>
        <v>0</v>
      </c>
      <c r="EC77" s="45" cm="1">
        <f t="array" ref="EC77">SUMPRODUCT(--(MOD(COLUMN($BO77:$DV77),5)=MOD(COLUMN($BR77),5)),$BO77:$DV77)</f>
        <v>0</v>
      </c>
      <c r="ED77" s="46">
        <f t="shared" si="146"/>
        <v>0</v>
      </c>
      <c r="EE77" s="36"/>
      <c r="EF77" s="37">
        <v>0</v>
      </c>
      <c r="EG77" s="38"/>
      <c r="EH77" s="37" t="s">
        <v>108</v>
      </c>
      <c r="EI77" s="36"/>
      <c r="EJ77" s="37"/>
      <c r="EK77" s="38"/>
      <c r="EL77" s="37"/>
      <c r="EM77" s="36"/>
      <c r="EN77" s="37"/>
      <c r="EO77" s="38"/>
      <c r="EP77" s="37"/>
      <c r="EQ77" s="36"/>
      <c r="ER77" s="37">
        <v>1</v>
      </c>
      <c r="ES77" s="38">
        <v>1</v>
      </c>
      <c r="ET77" s="245" t="s">
        <v>278</v>
      </c>
      <c r="EU77" s="36"/>
      <c r="EV77" s="37">
        <v>0</v>
      </c>
      <c r="EW77" s="38"/>
      <c r="EX77" s="245" t="s">
        <v>277</v>
      </c>
      <c r="EY77" s="36"/>
      <c r="EZ77" s="37"/>
      <c r="FA77" s="38"/>
      <c r="FB77" s="37"/>
      <c r="FC77" s="36"/>
      <c r="FD77" s="37"/>
      <c r="FE77" s="38"/>
      <c r="FF77" s="37"/>
      <c r="FG77" s="36"/>
      <c r="FH77" s="37"/>
      <c r="FI77" s="38"/>
      <c r="FJ77" s="37"/>
      <c r="FK77" s="36"/>
      <c r="FL77" s="37"/>
      <c r="FM77" s="38"/>
      <c r="FN77" s="37"/>
      <c r="FO77" s="36"/>
      <c r="FP77" s="37"/>
      <c r="FQ77" s="38"/>
      <c r="FR77" s="37"/>
      <c r="FS77" s="36"/>
      <c r="FT77" s="37"/>
      <c r="FU77" s="38"/>
      <c r="FV77" s="37"/>
      <c r="FW77" s="36"/>
      <c r="FX77" s="37"/>
      <c r="FY77" s="38"/>
      <c r="FZ77" s="37"/>
      <c r="GA77" s="41">
        <f t="shared" ref="GA77:GA84" si="156">SUMPRODUCT(--(MOD(COLUMN($EE77:$FZ77),4)=MOD(COLUMN($EE77),4)),$EE77:$FZ77)</f>
        <v>0</v>
      </c>
      <c r="GB77" s="42">
        <f t="shared" si="153"/>
        <v>0</v>
      </c>
      <c r="GC77" s="43">
        <f t="shared" ref="GC77:GC84" si="157">SUMPRODUCT(--(MOD(COLUMN($EE77:$FZ77),4)=MOD(COLUMN($EF77),4)),$EE77:$FZ77)</f>
        <v>1</v>
      </c>
      <c r="GD77" s="44">
        <f t="shared" si="154"/>
        <v>9205.9</v>
      </c>
      <c r="GE77" s="45">
        <f t="shared" ref="GE77:GE84" si="158">SUMPRODUCT(--(MOD(COLUMN($EE77:$FZ77),4)=MOD(COLUMN($EG77),4)),$EE77:$FZ77)</f>
        <v>1</v>
      </c>
      <c r="GF77" s="46">
        <f t="shared" si="155"/>
        <v>9205.9</v>
      </c>
      <c r="GG77" s="36"/>
      <c r="GH77" s="37"/>
      <c r="GI77" s="38"/>
      <c r="GJ77" s="37"/>
      <c r="GK77" s="36"/>
      <c r="GL77" s="37"/>
      <c r="GM77" s="38"/>
      <c r="GN77" s="37"/>
      <c r="GO77" s="36"/>
      <c r="GP77" s="37"/>
      <c r="GQ77" s="38"/>
      <c r="GR77" s="37"/>
      <c r="GS77" s="36"/>
      <c r="GT77" s="37"/>
      <c r="GU77" s="38"/>
      <c r="GV77" s="37"/>
      <c r="GW77" s="36"/>
      <c r="GX77" s="37"/>
      <c r="GY77" s="38"/>
      <c r="GZ77" s="37"/>
      <c r="HA77" s="36"/>
      <c r="HB77" s="37"/>
      <c r="HC77" s="38"/>
      <c r="HD77" s="37"/>
      <c r="HE77" s="36"/>
      <c r="HF77" s="37"/>
      <c r="HG77" s="38"/>
      <c r="HH77" s="37"/>
      <c r="HI77" s="36"/>
      <c r="HJ77" s="37"/>
      <c r="HK77" s="38"/>
      <c r="HL77" s="37"/>
      <c r="HM77" s="36"/>
      <c r="HN77" s="37"/>
      <c r="HO77" s="38"/>
      <c r="HP77" s="37"/>
      <c r="HQ77" s="36"/>
      <c r="HR77" s="37"/>
      <c r="HS77" s="38"/>
      <c r="HT77" s="37"/>
      <c r="HU77" s="36"/>
      <c r="HV77" s="37"/>
      <c r="HW77" s="38"/>
      <c r="HX77" s="37"/>
      <c r="HY77" s="36"/>
      <c r="HZ77" s="37"/>
      <c r="IA77" s="38"/>
      <c r="IB77" s="37"/>
      <c r="IC77" s="41" cm="1">
        <f t="array" ref="IC77">SUMPRODUCT(--(MOD(COLUMN($GG77:$IB77),4)=MOD(COLUMN($GG77),4)),$GG77:$IB77)</f>
        <v>0</v>
      </c>
      <c r="ID77" s="42">
        <f t="shared" si="147"/>
        <v>0</v>
      </c>
      <c r="IE77" s="43" cm="1">
        <f t="array" ref="IE77">SUMPRODUCT(--(MOD(COLUMN($GG77:$IB77),4)=MOD(COLUMN($GH77),4)),$GG77:$IB77)</f>
        <v>0</v>
      </c>
      <c r="IF77" s="44">
        <f t="shared" si="148"/>
        <v>0</v>
      </c>
      <c r="IG77" s="45" cm="1">
        <f t="array" ref="IG77">SUMPRODUCT(--(MOD(COLUMN($GG77:$IB77),4)=MOD(COLUMN($GI77),4)),$GG77:$IB77)</f>
        <v>0</v>
      </c>
      <c r="IH77" s="46">
        <f t="shared" si="149"/>
        <v>0</v>
      </c>
      <c r="II77" s="36"/>
      <c r="IJ77" s="37"/>
      <c r="IK77" s="38"/>
      <c r="IL77" s="37"/>
      <c r="IM77" s="36"/>
      <c r="IN77" s="37"/>
      <c r="IO77" s="38"/>
      <c r="IP77" s="37"/>
      <c r="IQ77" s="36"/>
      <c r="IR77" s="37"/>
      <c r="IS77" s="38"/>
      <c r="IT77" s="37"/>
      <c r="IU77" s="36"/>
      <c r="IV77" s="37"/>
      <c r="IW77" s="38"/>
      <c r="IX77" s="37"/>
      <c r="IY77" s="36"/>
      <c r="IZ77" s="37"/>
      <c r="JA77" s="38"/>
      <c r="JB77" s="37"/>
      <c r="JC77" s="36"/>
      <c r="JD77" s="37"/>
      <c r="JE77" s="38"/>
      <c r="JF77" s="37"/>
      <c r="JG77" s="36"/>
      <c r="JH77" s="37"/>
      <c r="JI77" s="38"/>
      <c r="JJ77" s="37"/>
      <c r="JK77" s="36"/>
      <c r="JL77" s="37"/>
      <c r="JM77" s="38"/>
      <c r="JN77" s="37"/>
      <c r="JO77" s="36"/>
      <c r="JP77" s="37"/>
      <c r="JQ77" s="38"/>
      <c r="JR77" s="37"/>
      <c r="JS77" s="36"/>
      <c r="JT77" s="37"/>
      <c r="JU77" s="38"/>
      <c r="JV77" s="37"/>
      <c r="JW77" s="36"/>
      <c r="JX77" s="37"/>
      <c r="JY77" s="38"/>
      <c r="JZ77" s="37"/>
      <c r="KA77" s="36"/>
      <c r="KB77" s="37"/>
      <c r="KC77" s="38"/>
      <c r="KD77" s="37"/>
      <c r="KE77" s="41" cm="1">
        <f t="array" ref="KE77">SUMPRODUCT(--(MOD(COLUMN($II77:$KD77),4)=MOD(COLUMN($II77),4)),$II77:$KD77)</f>
        <v>0</v>
      </c>
      <c r="KF77" s="42">
        <f t="shared" si="150"/>
        <v>0</v>
      </c>
      <c r="KG77" s="43" cm="1">
        <f t="array" ref="KG77">SUMPRODUCT(--(MOD(COLUMN($II77:$KD77),4)=MOD(COLUMN($IJ77),4)),$II77:$KD77)</f>
        <v>0</v>
      </c>
      <c r="KH77" s="44">
        <f t="shared" si="151"/>
        <v>0</v>
      </c>
      <c r="KI77" s="45" cm="1">
        <f t="array" ref="KI77">SUMPRODUCT(--(MOD(COLUMN($II77:$KD77),4)=MOD(COLUMN($IK77),4)),$II77:$KD77)</f>
        <v>0</v>
      </c>
      <c r="KJ77" s="50">
        <f t="shared" si="152"/>
        <v>0</v>
      </c>
      <c r="KK77" s="80"/>
      <c r="KL77" s="80"/>
      <c r="KM77" s="80"/>
      <c r="KN77" s="51"/>
      <c r="KO77" s="32"/>
    </row>
    <row r="78" spans="1:301" s="68" customFormat="1" outlineLevel="1">
      <c r="A78" s="289"/>
      <c r="B78" s="278"/>
      <c r="C78" s="298"/>
      <c r="D78" s="282"/>
      <c r="E78" s="15">
        <v>42</v>
      </c>
      <c r="F78" s="149">
        <v>2</v>
      </c>
      <c r="G78" s="112">
        <v>4491331200</v>
      </c>
      <c r="H78" s="154" t="s">
        <v>143</v>
      </c>
      <c r="I78" s="64"/>
      <c r="J78" s="65">
        <v>3400</v>
      </c>
      <c r="K78" s="65"/>
      <c r="L78" s="65"/>
      <c r="M78" s="36"/>
      <c r="N78" s="37"/>
      <c r="O78" s="38"/>
      <c r="P78" s="37"/>
      <c r="Q78" s="36"/>
      <c r="R78" s="37"/>
      <c r="S78" s="38"/>
      <c r="T78" s="37"/>
      <c r="U78" s="36"/>
      <c r="V78" s="37"/>
      <c r="W78" s="38"/>
      <c r="X78" s="37"/>
      <c r="Y78" s="36"/>
      <c r="Z78" s="39"/>
      <c r="AA78" s="38"/>
      <c r="AB78" s="59"/>
      <c r="AC78" s="36"/>
      <c r="AD78" s="37"/>
      <c r="AE78" s="38"/>
      <c r="AF78" s="59"/>
      <c r="AG78" s="36"/>
      <c r="AH78" s="37"/>
      <c r="AI78" s="38"/>
      <c r="AJ78" s="59"/>
      <c r="AK78" s="36"/>
      <c r="AL78" s="37"/>
      <c r="AM78" s="38"/>
      <c r="AN78" s="59"/>
      <c r="AO78" s="36"/>
      <c r="AP78" s="37"/>
      <c r="AQ78" s="38"/>
      <c r="AR78" s="59"/>
      <c r="AS78" s="36"/>
      <c r="AT78" s="37"/>
      <c r="AU78" s="38"/>
      <c r="AV78" s="59"/>
      <c r="AW78" s="36"/>
      <c r="AX78" s="37"/>
      <c r="AY78" s="38"/>
      <c r="AZ78" s="59"/>
      <c r="BA78" s="36"/>
      <c r="BB78" s="37"/>
      <c r="BC78" s="92"/>
      <c r="BD78" s="37"/>
      <c r="BE78" s="36"/>
      <c r="BF78" s="37"/>
      <c r="BG78" s="54"/>
      <c r="BH78" s="37"/>
      <c r="BI78" s="41"/>
      <c r="BJ78" s="42"/>
      <c r="BK78" s="43"/>
      <c r="BL78" s="44"/>
      <c r="BM78" s="45"/>
      <c r="BN78" s="46"/>
      <c r="BO78" s="36"/>
      <c r="BP78" s="47"/>
      <c r="BQ78" s="37"/>
      <c r="BR78" s="38"/>
      <c r="BS78" s="37"/>
      <c r="BT78" s="36"/>
      <c r="BU78" s="47"/>
      <c r="BV78" s="37"/>
      <c r="BW78" s="38"/>
      <c r="BX78" s="59"/>
      <c r="BY78" s="36"/>
      <c r="BZ78" s="47"/>
      <c r="CA78" s="37"/>
      <c r="CB78" s="38"/>
      <c r="CC78" s="37"/>
      <c r="CD78" s="36"/>
      <c r="CE78" s="47"/>
      <c r="CF78" s="37"/>
      <c r="CG78" s="38"/>
      <c r="CH78" s="40"/>
      <c r="CI78" s="36"/>
      <c r="CJ78" s="47"/>
      <c r="CK78" s="37"/>
      <c r="CL78" s="38"/>
      <c r="CM78" s="37"/>
      <c r="CN78" s="36"/>
      <c r="CO78" s="47"/>
      <c r="CP78" s="37"/>
      <c r="CQ78" s="38"/>
      <c r="CR78" s="37"/>
      <c r="CS78" s="36"/>
      <c r="CT78" s="47"/>
      <c r="CU78" s="37"/>
      <c r="CV78" s="38"/>
      <c r="CW78" s="37"/>
      <c r="CX78" s="36"/>
      <c r="CY78" s="47"/>
      <c r="CZ78" s="37"/>
      <c r="DA78" s="38"/>
      <c r="DB78" s="37"/>
      <c r="DC78" s="36"/>
      <c r="DD78" s="47"/>
      <c r="DE78" s="37"/>
      <c r="DF78" s="38"/>
      <c r="DG78" s="37"/>
      <c r="DH78" s="36"/>
      <c r="DI78" s="47"/>
      <c r="DJ78" s="37"/>
      <c r="DK78" s="38"/>
      <c r="DL78" s="37"/>
      <c r="DM78" s="36"/>
      <c r="DN78" s="47"/>
      <c r="DO78" s="37"/>
      <c r="DP78" s="38"/>
      <c r="DQ78" s="227"/>
      <c r="DR78" s="36"/>
      <c r="DS78" s="47"/>
      <c r="DT78" s="37"/>
      <c r="DU78" s="38">
        <v>0</v>
      </c>
      <c r="DV78" s="37"/>
      <c r="DW78" s="41" cm="1">
        <f t="array" ref="DW78">SUMPRODUCT(--(MOD(COLUMN($BO78:$DV78),5)=MOD(COLUMN($BO78),5)),$BO78:$DV78)</f>
        <v>0</v>
      </c>
      <c r="DX78" s="42">
        <f t="shared" si="143"/>
        <v>0</v>
      </c>
      <c r="DY78" s="48" cm="1">
        <f t="array" ref="DY78">SUMPRODUCT(--(MOD(COLUMN($BO78:$DV78),5)=MOD(COLUMN($BP78),5)),$BO78:$DV78)</f>
        <v>0</v>
      </c>
      <c r="DZ78" s="49">
        <f t="shared" si="144"/>
        <v>0</v>
      </c>
      <c r="EA78" s="43" cm="1">
        <f t="array" ref="EA78">SUMPRODUCT(--(MOD(COLUMN($BO78:$DV78),5)=MOD(COLUMN($BQ78),5)),$BO78:$DV78)</f>
        <v>0</v>
      </c>
      <c r="EB78" s="44">
        <f t="shared" si="145"/>
        <v>0</v>
      </c>
      <c r="EC78" s="45" cm="1">
        <f t="array" ref="EC78">SUMPRODUCT(--(MOD(COLUMN($BO78:$DV78),5)=MOD(COLUMN($BR78),5)),$BO78:$DV78)</f>
        <v>0</v>
      </c>
      <c r="ED78" s="46">
        <f t="shared" si="146"/>
        <v>0</v>
      </c>
      <c r="EE78" s="36"/>
      <c r="EF78" s="37">
        <v>0</v>
      </c>
      <c r="EG78" s="38"/>
      <c r="EH78" s="37" t="s">
        <v>108</v>
      </c>
      <c r="EI78" s="36"/>
      <c r="EJ78" s="37"/>
      <c r="EK78" s="38"/>
      <c r="EL78" s="37"/>
      <c r="EM78" s="36"/>
      <c r="EN78" s="37"/>
      <c r="EO78" s="38"/>
      <c r="EP78" s="37"/>
      <c r="EQ78" s="36"/>
      <c r="ER78" s="37">
        <v>1</v>
      </c>
      <c r="ES78" s="38">
        <v>1</v>
      </c>
      <c r="ET78" s="246"/>
      <c r="EU78" s="36"/>
      <c r="EV78" s="37">
        <v>0</v>
      </c>
      <c r="EW78" s="38"/>
      <c r="EX78" s="246"/>
      <c r="EY78" s="36"/>
      <c r="EZ78" s="37"/>
      <c r="FA78" s="38"/>
      <c r="FB78" s="37"/>
      <c r="FC78" s="36"/>
      <c r="FD78" s="37"/>
      <c r="FE78" s="38"/>
      <c r="FF78" s="37"/>
      <c r="FG78" s="36"/>
      <c r="FH78" s="37"/>
      <c r="FI78" s="38"/>
      <c r="FJ78" s="37"/>
      <c r="FK78" s="36"/>
      <c r="FL78" s="37"/>
      <c r="FM78" s="38"/>
      <c r="FN78" s="37"/>
      <c r="FO78" s="36"/>
      <c r="FP78" s="37"/>
      <c r="FQ78" s="38"/>
      <c r="FR78" s="37"/>
      <c r="FS78" s="36"/>
      <c r="FT78" s="37"/>
      <c r="FU78" s="38"/>
      <c r="FV78" s="37"/>
      <c r="FW78" s="36"/>
      <c r="FX78" s="37"/>
      <c r="FY78" s="38"/>
      <c r="FZ78" s="37"/>
      <c r="GA78" s="41">
        <f t="shared" si="156"/>
        <v>0</v>
      </c>
      <c r="GB78" s="42">
        <f t="shared" si="153"/>
        <v>0</v>
      </c>
      <c r="GC78" s="43">
        <f t="shared" si="157"/>
        <v>1</v>
      </c>
      <c r="GD78" s="44">
        <f t="shared" si="154"/>
        <v>3400</v>
      </c>
      <c r="GE78" s="45">
        <f t="shared" si="158"/>
        <v>1</v>
      </c>
      <c r="GF78" s="46">
        <f t="shared" si="155"/>
        <v>3400</v>
      </c>
      <c r="GG78" s="36"/>
      <c r="GH78" s="37"/>
      <c r="GI78" s="38"/>
      <c r="GJ78" s="37"/>
      <c r="GK78" s="36"/>
      <c r="GL78" s="37"/>
      <c r="GM78" s="38"/>
      <c r="GN78" s="37"/>
      <c r="GO78" s="36"/>
      <c r="GP78" s="37"/>
      <c r="GQ78" s="38"/>
      <c r="GR78" s="37"/>
      <c r="GS78" s="36"/>
      <c r="GT78" s="37"/>
      <c r="GU78" s="38"/>
      <c r="GV78" s="37"/>
      <c r="GW78" s="36"/>
      <c r="GX78" s="37"/>
      <c r="GY78" s="38"/>
      <c r="GZ78" s="37"/>
      <c r="HA78" s="36"/>
      <c r="HB78" s="37"/>
      <c r="HC78" s="38"/>
      <c r="HD78" s="37"/>
      <c r="HE78" s="36"/>
      <c r="HF78" s="37"/>
      <c r="HG78" s="38"/>
      <c r="HH78" s="37"/>
      <c r="HI78" s="36"/>
      <c r="HJ78" s="37"/>
      <c r="HK78" s="38"/>
      <c r="HL78" s="37"/>
      <c r="HM78" s="36"/>
      <c r="HN78" s="37"/>
      <c r="HO78" s="38"/>
      <c r="HP78" s="37"/>
      <c r="HQ78" s="36"/>
      <c r="HR78" s="37"/>
      <c r="HS78" s="38"/>
      <c r="HT78" s="37"/>
      <c r="HU78" s="36"/>
      <c r="HV78" s="37"/>
      <c r="HW78" s="38"/>
      <c r="HX78" s="37"/>
      <c r="HY78" s="36"/>
      <c r="HZ78" s="37"/>
      <c r="IA78" s="38"/>
      <c r="IB78" s="37"/>
      <c r="IC78" s="41" cm="1">
        <f t="array" ref="IC78">SUMPRODUCT(--(MOD(COLUMN($GG78:$IB78),4)=MOD(COLUMN($GG78),4)),$GG78:$IB78)</f>
        <v>0</v>
      </c>
      <c r="ID78" s="42">
        <f t="shared" si="147"/>
        <v>0</v>
      </c>
      <c r="IE78" s="43" cm="1">
        <f t="array" ref="IE78">SUMPRODUCT(--(MOD(COLUMN($GG78:$IB78),4)=MOD(COLUMN($GH78),4)),$GG78:$IB78)</f>
        <v>0</v>
      </c>
      <c r="IF78" s="44">
        <f t="shared" si="148"/>
        <v>0</v>
      </c>
      <c r="IG78" s="45" cm="1">
        <f t="array" ref="IG78">SUMPRODUCT(--(MOD(COLUMN($GG78:$IB78),4)=MOD(COLUMN($GI78),4)),$GG78:$IB78)</f>
        <v>0</v>
      </c>
      <c r="IH78" s="46">
        <f t="shared" si="149"/>
        <v>0</v>
      </c>
      <c r="II78" s="36"/>
      <c r="IJ78" s="37"/>
      <c r="IK78" s="38"/>
      <c r="IL78" s="37"/>
      <c r="IM78" s="36"/>
      <c r="IN78" s="37"/>
      <c r="IO78" s="38"/>
      <c r="IP78" s="37"/>
      <c r="IQ78" s="36"/>
      <c r="IR78" s="37"/>
      <c r="IS78" s="38"/>
      <c r="IT78" s="37"/>
      <c r="IU78" s="36"/>
      <c r="IV78" s="37"/>
      <c r="IW78" s="38"/>
      <c r="IX78" s="37"/>
      <c r="IY78" s="36"/>
      <c r="IZ78" s="37"/>
      <c r="JA78" s="38"/>
      <c r="JB78" s="37"/>
      <c r="JC78" s="36"/>
      <c r="JD78" s="37"/>
      <c r="JE78" s="38"/>
      <c r="JF78" s="37"/>
      <c r="JG78" s="36"/>
      <c r="JH78" s="37"/>
      <c r="JI78" s="38"/>
      <c r="JJ78" s="37"/>
      <c r="JK78" s="36"/>
      <c r="JL78" s="37"/>
      <c r="JM78" s="38"/>
      <c r="JN78" s="37"/>
      <c r="JO78" s="36"/>
      <c r="JP78" s="37"/>
      <c r="JQ78" s="38"/>
      <c r="JR78" s="37"/>
      <c r="JS78" s="36"/>
      <c r="JT78" s="37"/>
      <c r="JU78" s="38"/>
      <c r="JV78" s="37"/>
      <c r="JW78" s="36"/>
      <c r="JX78" s="37"/>
      <c r="JY78" s="38"/>
      <c r="JZ78" s="37"/>
      <c r="KA78" s="36"/>
      <c r="KB78" s="37"/>
      <c r="KC78" s="38"/>
      <c r="KD78" s="37"/>
      <c r="KE78" s="41" cm="1">
        <f t="array" ref="KE78">SUMPRODUCT(--(MOD(COLUMN($II78:$KD78),4)=MOD(COLUMN($II78),4)),$II78:$KD78)</f>
        <v>0</v>
      </c>
      <c r="KF78" s="42">
        <f t="shared" si="150"/>
        <v>0</v>
      </c>
      <c r="KG78" s="43" cm="1">
        <f t="array" ref="KG78">SUMPRODUCT(--(MOD(COLUMN($II78:$KD78),4)=MOD(COLUMN($IJ78),4)),$II78:$KD78)</f>
        <v>0</v>
      </c>
      <c r="KH78" s="44">
        <f t="shared" si="151"/>
        <v>0</v>
      </c>
      <c r="KI78" s="45" cm="1">
        <f t="array" ref="KI78">SUMPRODUCT(--(MOD(COLUMN($II78:$KD78),4)=MOD(COLUMN($IK78),4)),$II78:$KD78)</f>
        <v>0</v>
      </c>
      <c r="KJ78" s="50">
        <f t="shared" si="152"/>
        <v>0</v>
      </c>
      <c r="KK78" s="80"/>
      <c r="KL78" s="80"/>
      <c r="KM78" s="80"/>
      <c r="KN78" s="51"/>
      <c r="KO78" s="32"/>
    </row>
    <row r="79" spans="1:301" s="68" customFormat="1" outlineLevel="1">
      <c r="A79" s="289"/>
      <c r="B79" s="278"/>
      <c r="C79" s="298"/>
      <c r="D79" s="282"/>
      <c r="E79" s="15">
        <v>43</v>
      </c>
      <c r="F79" s="149">
        <v>2</v>
      </c>
      <c r="G79" s="112">
        <v>4493470800</v>
      </c>
      <c r="H79" s="154" t="s">
        <v>143</v>
      </c>
      <c r="I79" s="64"/>
      <c r="J79" s="65">
        <v>2150</v>
      </c>
      <c r="K79" s="65"/>
      <c r="L79" s="65"/>
      <c r="M79" s="36"/>
      <c r="N79" s="37"/>
      <c r="O79" s="38"/>
      <c r="P79" s="37"/>
      <c r="Q79" s="36"/>
      <c r="R79" s="37"/>
      <c r="S79" s="38"/>
      <c r="T79" s="37"/>
      <c r="U79" s="36"/>
      <c r="V79" s="37"/>
      <c r="W79" s="38"/>
      <c r="X79" s="37"/>
      <c r="Y79" s="36"/>
      <c r="Z79" s="39"/>
      <c r="AA79" s="38"/>
      <c r="AB79" s="59"/>
      <c r="AC79" s="36"/>
      <c r="AD79" s="37"/>
      <c r="AE79" s="38"/>
      <c r="AF79" s="59"/>
      <c r="AG79" s="36"/>
      <c r="AH79" s="37"/>
      <c r="AI79" s="38"/>
      <c r="AJ79" s="59"/>
      <c r="AK79" s="36"/>
      <c r="AL79" s="37"/>
      <c r="AM79" s="38"/>
      <c r="AN79" s="59"/>
      <c r="AO79" s="36"/>
      <c r="AP79" s="37"/>
      <c r="AQ79" s="38"/>
      <c r="AR79" s="59"/>
      <c r="AS79" s="36"/>
      <c r="AT79" s="37"/>
      <c r="AU79" s="38"/>
      <c r="AV79" s="59"/>
      <c r="AW79" s="36"/>
      <c r="AX79" s="37"/>
      <c r="AY79" s="38"/>
      <c r="AZ79" s="59"/>
      <c r="BA79" s="36"/>
      <c r="BB79" s="37"/>
      <c r="BC79" s="92"/>
      <c r="BD79" s="37"/>
      <c r="BE79" s="36"/>
      <c r="BF79" s="37"/>
      <c r="BG79" s="54"/>
      <c r="BH79" s="37"/>
      <c r="BI79" s="41"/>
      <c r="BJ79" s="42"/>
      <c r="BK79" s="43"/>
      <c r="BL79" s="44"/>
      <c r="BM79" s="45"/>
      <c r="BN79" s="46"/>
      <c r="BO79" s="36"/>
      <c r="BP79" s="47"/>
      <c r="BQ79" s="37"/>
      <c r="BR79" s="38"/>
      <c r="BS79" s="37"/>
      <c r="BT79" s="36"/>
      <c r="BU79" s="47"/>
      <c r="BV79" s="37"/>
      <c r="BW79" s="38"/>
      <c r="BX79" s="59"/>
      <c r="BY79" s="36"/>
      <c r="BZ79" s="47"/>
      <c r="CA79" s="37"/>
      <c r="CB79" s="38"/>
      <c r="CC79" s="37"/>
      <c r="CD79" s="36"/>
      <c r="CE79" s="47"/>
      <c r="CF79" s="37"/>
      <c r="CG79" s="38"/>
      <c r="CH79" s="40"/>
      <c r="CI79" s="36"/>
      <c r="CJ79" s="47"/>
      <c r="CK79" s="37"/>
      <c r="CL79" s="38"/>
      <c r="CM79" s="37"/>
      <c r="CN79" s="36"/>
      <c r="CO79" s="47"/>
      <c r="CP79" s="37"/>
      <c r="CQ79" s="38"/>
      <c r="CR79" s="37"/>
      <c r="CS79" s="36"/>
      <c r="CT79" s="47"/>
      <c r="CU79" s="37"/>
      <c r="CV79" s="38"/>
      <c r="CW79" s="37"/>
      <c r="CX79" s="36"/>
      <c r="CY79" s="47"/>
      <c r="CZ79" s="37"/>
      <c r="DA79" s="38"/>
      <c r="DB79" s="37"/>
      <c r="DC79" s="36"/>
      <c r="DD79" s="47"/>
      <c r="DE79" s="37"/>
      <c r="DF79" s="38"/>
      <c r="DG79" s="37"/>
      <c r="DH79" s="36"/>
      <c r="DI79" s="47"/>
      <c r="DJ79" s="37"/>
      <c r="DK79" s="38"/>
      <c r="DL79" s="37"/>
      <c r="DM79" s="36"/>
      <c r="DN79" s="47"/>
      <c r="DO79" s="37"/>
      <c r="DP79" s="38"/>
      <c r="DQ79" s="227"/>
      <c r="DR79" s="36"/>
      <c r="DS79" s="47"/>
      <c r="DT79" s="37"/>
      <c r="DU79" s="38">
        <v>0</v>
      </c>
      <c r="DV79" s="37"/>
      <c r="DW79" s="41" cm="1">
        <f t="array" ref="DW79">SUMPRODUCT(--(MOD(COLUMN($BO79:$DV79),5)=MOD(COLUMN($BO79),5)),$BO79:$DV79)</f>
        <v>0</v>
      </c>
      <c r="DX79" s="42">
        <f t="shared" si="143"/>
        <v>0</v>
      </c>
      <c r="DY79" s="48" cm="1">
        <f t="array" ref="DY79">SUMPRODUCT(--(MOD(COLUMN($BO79:$DV79),5)=MOD(COLUMN($BP79),5)),$BO79:$DV79)</f>
        <v>0</v>
      </c>
      <c r="DZ79" s="49">
        <f t="shared" si="144"/>
        <v>0</v>
      </c>
      <c r="EA79" s="43" cm="1">
        <f t="array" ref="EA79">SUMPRODUCT(--(MOD(COLUMN($BO79:$DV79),5)=MOD(COLUMN($BQ79),5)),$BO79:$DV79)</f>
        <v>0</v>
      </c>
      <c r="EB79" s="44">
        <f t="shared" si="145"/>
        <v>0</v>
      </c>
      <c r="EC79" s="45" cm="1">
        <f t="array" ref="EC79">SUMPRODUCT(--(MOD(COLUMN($BO79:$DV79),5)=MOD(COLUMN($BR79),5)),$BO79:$DV79)</f>
        <v>0</v>
      </c>
      <c r="ED79" s="46">
        <f t="shared" si="146"/>
        <v>0</v>
      </c>
      <c r="EE79" s="36"/>
      <c r="EF79" s="37">
        <v>0</v>
      </c>
      <c r="EG79" s="38"/>
      <c r="EH79" s="37" t="s">
        <v>108</v>
      </c>
      <c r="EI79" s="36"/>
      <c r="EJ79" s="37"/>
      <c r="EK79" s="38"/>
      <c r="EL79" s="37"/>
      <c r="EM79" s="36"/>
      <c r="EN79" s="37"/>
      <c r="EO79" s="38"/>
      <c r="EP79" s="37"/>
      <c r="EQ79" s="36"/>
      <c r="ER79" s="37">
        <v>1</v>
      </c>
      <c r="ES79" s="38">
        <v>1</v>
      </c>
      <c r="ET79" s="246"/>
      <c r="EU79" s="36"/>
      <c r="EV79" s="37">
        <v>0</v>
      </c>
      <c r="EW79" s="38"/>
      <c r="EX79" s="246"/>
      <c r="EY79" s="36"/>
      <c r="EZ79" s="37"/>
      <c r="FA79" s="38"/>
      <c r="FB79" s="37"/>
      <c r="FC79" s="36"/>
      <c r="FD79" s="37"/>
      <c r="FE79" s="38"/>
      <c r="FF79" s="37"/>
      <c r="FG79" s="36"/>
      <c r="FH79" s="37"/>
      <c r="FI79" s="38"/>
      <c r="FJ79" s="37"/>
      <c r="FK79" s="36"/>
      <c r="FL79" s="37"/>
      <c r="FM79" s="38"/>
      <c r="FN79" s="37"/>
      <c r="FO79" s="36"/>
      <c r="FP79" s="37"/>
      <c r="FQ79" s="38"/>
      <c r="FR79" s="37"/>
      <c r="FS79" s="36"/>
      <c r="FT79" s="37"/>
      <c r="FU79" s="38"/>
      <c r="FV79" s="37"/>
      <c r="FW79" s="36"/>
      <c r="FX79" s="37"/>
      <c r="FY79" s="38"/>
      <c r="FZ79" s="37"/>
      <c r="GA79" s="41">
        <f t="shared" si="156"/>
        <v>0</v>
      </c>
      <c r="GB79" s="42">
        <f t="shared" si="153"/>
        <v>0</v>
      </c>
      <c r="GC79" s="43">
        <f t="shared" si="157"/>
        <v>1</v>
      </c>
      <c r="GD79" s="44">
        <f t="shared" si="154"/>
        <v>2150</v>
      </c>
      <c r="GE79" s="45">
        <f t="shared" si="158"/>
        <v>1</v>
      </c>
      <c r="GF79" s="46">
        <f t="shared" si="155"/>
        <v>2150</v>
      </c>
      <c r="GG79" s="36"/>
      <c r="GH79" s="37"/>
      <c r="GI79" s="38"/>
      <c r="GJ79" s="37"/>
      <c r="GK79" s="36"/>
      <c r="GL79" s="37"/>
      <c r="GM79" s="38"/>
      <c r="GN79" s="37"/>
      <c r="GO79" s="36"/>
      <c r="GP79" s="37"/>
      <c r="GQ79" s="38"/>
      <c r="GR79" s="37"/>
      <c r="GS79" s="36"/>
      <c r="GT79" s="37"/>
      <c r="GU79" s="38"/>
      <c r="GV79" s="37"/>
      <c r="GW79" s="36"/>
      <c r="GX79" s="37"/>
      <c r="GY79" s="38"/>
      <c r="GZ79" s="37"/>
      <c r="HA79" s="36"/>
      <c r="HB79" s="37"/>
      <c r="HC79" s="38"/>
      <c r="HD79" s="37"/>
      <c r="HE79" s="36"/>
      <c r="HF79" s="37"/>
      <c r="HG79" s="38"/>
      <c r="HH79" s="37"/>
      <c r="HI79" s="36"/>
      <c r="HJ79" s="37"/>
      <c r="HK79" s="38"/>
      <c r="HL79" s="37"/>
      <c r="HM79" s="36"/>
      <c r="HN79" s="37"/>
      <c r="HO79" s="38"/>
      <c r="HP79" s="37"/>
      <c r="HQ79" s="36"/>
      <c r="HR79" s="37"/>
      <c r="HS79" s="38"/>
      <c r="HT79" s="37"/>
      <c r="HU79" s="36"/>
      <c r="HV79" s="37"/>
      <c r="HW79" s="38"/>
      <c r="HX79" s="37"/>
      <c r="HY79" s="36"/>
      <c r="HZ79" s="37"/>
      <c r="IA79" s="38"/>
      <c r="IB79" s="37"/>
      <c r="IC79" s="41" cm="1">
        <f t="array" ref="IC79">SUMPRODUCT(--(MOD(COLUMN($GG79:$IB79),4)=MOD(COLUMN($GG79),4)),$GG79:$IB79)</f>
        <v>0</v>
      </c>
      <c r="ID79" s="42">
        <f t="shared" si="147"/>
        <v>0</v>
      </c>
      <c r="IE79" s="43" cm="1">
        <f t="array" ref="IE79">SUMPRODUCT(--(MOD(COLUMN($GG79:$IB79),4)=MOD(COLUMN($GH79),4)),$GG79:$IB79)</f>
        <v>0</v>
      </c>
      <c r="IF79" s="44">
        <f t="shared" si="148"/>
        <v>0</v>
      </c>
      <c r="IG79" s="45" cm="1">
        <f t="array" ref="IG79">SUMPRODUCT(--(MOD(COLUMN($GG79:$IB79),4)=MOD(COLUMN($GI79),4)),$GG79:$IB79)</f>
        <v>0</v>
      </c>
      <c r="IH79" s="46">
        <f t="shared" si="149"/>
        <v>0</v>
      </c>
      <c r="II79" s="36"/>
      <c r="IJ79" s="37"/>
      <c r="IK79" s="38"/>
      <c r="IL79" s="37"/>
      <c r="IM79" s="36"/>
      <c r="IN79" s="37"/>
      <c r="IO79" s="38"/>
      <c r="IP79" s="37"/>
      <c r="IQ79" s="36"/>
      <c r="IR79" s="37"/>
      <c r="IS79" s="38"/>
      <c r="IT79" s="37"/>
      <c r="IU79" s="36"/>
      <c r="IV79" s="37"/>
      <c r="IW79" s="38"/>
      <c r="IX79" s="37"/>
      <c r="IY79" s="36"/>
      <c r="IZ79" s="37"/>
      <c r="JA79" s="38"/>
      <c r="JB79" s="37"/>
      <c r="JC79" s="36"/>
      <c r="JD79" s="37"/>
      <c r="JE79" s="38"/>
      <c r="JF79" s="37"/>
      <c r="JG79" s="36"/>
      <c r="JH79" s="37"/>
      <c r="JI79" s="38"/>
      <c r="JJ79" s="37"/>
      <c r="JK79" s="36"/>
      <c r="JL79" s="37"/>
      <c r="JM79" s="38"/>
      <c r="JN79" s="37"/>
      <c r="JO79" s="36"/>
      <c r="JP79" s="37"/>
      <c r="JQ79" s="38"/>
      <c r="JR79" s="37"/>
      <c r="JS79" s="36"/>
      <c r="JT79" s="37"/>
      <c r="JU79" s="38"/>
      <c r="JV79" s="37"/>
      <c r="JW79" s="36"/>
      <c r="JX79" s="37"/>
      <c r="JY79" s="38"/>
      <c r="JZ79" s="37"/>
      <c r="KA79" s="36"/>
      <c r="KB79" s="37"/>
      <c r="KC79" s="38"/>
      <c r="KD79" s="37"/>
      <c r="KE79" s="41" cm="1">
        <f t="array" ref="KE79">SUMPRODUCT(--(MOD(COLUMN($II79:$KD79),4)=MOD(COLUMN($II79),4)),$II79:$KD79)</f>
        <v>0</v>
      </c>
      <c r="KF79" s="42">
        <f t="shared" si="150"/>
        <v>0</v>
      </c>
      <c r="KG79" s="43" cm="1">
        <f t="array" ref="KG79">SUMPRODUCT(--(MOD(COLUMN($II79:$KD79),4)=MOD(COLUMN($IJ79),4)),$II79:$KD79)</f>
        <v>0</v>
      </c>
      <c r="KH79" s="44">
        <f t="shared" si="151"/>
        <v>0</v>
      </c>
      <c r="KI79" s="45" cm="1">
        <f t="array" ref="KI79">SUMPRODUCT(--(MOD(COLUMN($II79:$KD79),4)=MOD(COLUMN($IK79),4)),$II79:$KD79)</f>
        <v>0</v>
      </c>
      <c r="KJ79" s="50">
        <f t="shared" si="152"/>
        <v>0</v>
      </c>
      <c r="KK79" s="80"/>
      <c r="KL79" s="80"/>
      <c r="KM79" s="80"/>
      <c r="KN79" s="51"/>
      <c r="KO79" s="32"/>
    </row>
    <row r="80" spans="1:301" s="68" customFormat="1" outlineLevel="1">
      <c r="A80" s="289"/>
      <c r="B80" s="278"/>
      <c r="C80" s="298"/>
      <c r="D80" s="282"/>
      <c r="E80" s="15">
        <v>44</v>
      </c>
      <c r="F80" s="149">
        <v>2</v>
      </c>
      <c r="G80" s="112">
        <v>4491350600</v>
      </c>
      <c r="H80" s="154" t="s">
        <v>143</v>
      </c>
      <c r="I80" s="64"/>
      <c r="J80" s="65">
        <v>1960</v>
      </c>
      <c r="K80" s="65"/>
      <c r="L80" s="65"/>
      <c r="M80" s="36"/>
      <c r="N80" s="37"/>
      <c r="O80" s="38"/>
      <c r="P80" s="37"/>
      <c r="Q80" s="36"/>
      <c r="R80" s="37"/>
      <c r="S80" s="38"/>
      <c r="T80" s="37"/>
      <c r="U80" s="36"/>
      <c r="V80" s="37"/>
      <c r="W80" s="38"/>
      <c r="X80" s="37"/>
      <c r="Y80" s="36"/>
      <c r="Z80" s="39"/>
      <c r="AA80" s="38"/>
      <c r="AB80" s="59"/>
      <c r="AC80" s="36"/>
      <c r="AD80" s="37"/>
      <c r="AE80" s="38"/>
      <c r="AF80" s="59"/>
      <c r="AG80" s="36"/>
      <c r="AH80" s="37"/>
      <c r="AI80" s="38"/>
      <c r="AJ80" s="59"/>
      <c r="AK80" s="36"/>
      <c r="AL80" s="37"/>
      <c r="AM80" s="38"/>
      <c r="AN80" s="59"/>
      <c r="AO80" s="36"/>
      <c r="AP80" s="37"/>
      <c r="AQ80" s="38"/>
      <c r="AR80" s="59"/>
      <c r="AS80" s="36"/>
      <c r="AT80" s="37"/>
      <c r="AU80" s="38"/>
      <c r="AV80" s="59"/>
      <c r="AW80" s="36"/>
      <c r="AX80" s="37"/>
      <c r="AY80" s="38"/>
      <c r="AZ80" s="59"/>
      <c r="BA80" s="36"/>
      <c r="BB80" s="37"/>
      <c r="BC80" s="92"/>
      <c r="BD80" s="37"/>
      <c r="BE80" s="36"/>
      <c r="BF80" s="37"/>
      <c r="BG80" s="54"/>
      <c r="BH80" s="37"/>
      <c r="BI80" s="41"/>
      <c r="BJ80" s="42"/>
      <c r="BK80" s="43"/>
      <c r="BL80" s="44"/>
      <c r="BM80" s="45"/>
      <c r="BN80" s="46"/>
      <c r="BO80" s="36"/>
      <c r="BP80" s="47"/>
      <c r="BQ80" s="37"/>
      <c r="BR80" s="38"/>
      <c r="BS80" s="37"/>
      <c r="BT80" s="36"/>
      <c r="BU80" s="47"/>
      <c r="BV80" s="37"/>
      <c r="BW80" s="38"/>
      <c r="BX80" s="59"/>
      <c r="BY80" s="36"/>
      <c r="BZ80" s="47"/>
      <c r="CA80" s="37"/>
      <c r="CB80" s="38"/>
      <c r="CC80" s="37"/>
      <c r="CD80" s="36"/>
      <c r="CE80" s="47"/>
      <c r="CF80" s="37"/>
      <c r="CG80" s="38"/>
      <c r="CH80" s="40"/>
      <c r="CI80" s="36"/>
      <c r="CJ80" s="47"/>
      <c r="CK80" s="37"/>
      <c r="CL80" s="38"/>
      <c r="CM80" s="37"/>
      <c r="CN80" s="36"/>
      <c r="CO80" s="47"/>
      <c r="CP80" s="37"/>
      <c r="CQ80" s="38"/>
      <c r="CR80" s="37"/>
      <c r="CS80" s="36"/>
      <c r="CT80" s="47"/>
      <c r="CU80" s="37"/>
      <c r="CV80" s="38"/>
      <c r="CW80" s="37"/>
      <c r="CX80" s="36"/>
      <c r="CY80" s="47"/>
      <c r="CZ80" s="37"/>
      <c r="DA80" s="38"/>
      <c r="DB80" s="37"/>
      <c r="DC80" s="36"/>
      <c r="DD80" s="47"/>
      <c r="DE80" s="37"/>
      <c r="DF80" s="38"/>
      <c r="DG80" s="37"/>
      <c r="DH80" s="36"/>
      <c r="DI80" s="47"/>
      <c r="DJ80" s="37"/>
      <c r="DK80" s="38"/>
      <c r="DL80" s="37"/>
      <c r="DM80" s="36"/>
      <c r="DN80" s="47"/>
      <c r="DO80" s="37"/>
      <c r="DP80" s="38"/>
      <c r="DQ80" s="227"/>
      <c r="DR80" s="36"/>
      <c r="DS80" s="47"/>
      <c r="DT80" s="37"/>
      <c r="DU80" s="38">
        <v>0</v>
      </c>
      <c r="DV80" s="37"/>
      <c r="DW80" s="41" cm="1">
        <f t="array" ref="DW80">SUMPRODUCT(--(MOD(COLUMN($BO80:$DV80),5)=MOD(COLUMN($BO80),5)),$BO80:$DV80)</f>
        <v>0</v>
      </c>
      <c r="DX80" s="42">
        <f t="shared" si="143"/>
        <v>0</v>
      </c>
      <c r="DY80" s="48" cm="1">
        <f t="array" ref="DY80">SUMPRODUCT(--(MOD(COLUMN($BO80:$DV80),5)=MOD(COLUMN($BP80),5)),$BO80:$DV80)</f>
        <v>0</v>
      </c>
      <c r="DZ80" s="49">
        <f t="shared" si="144"/>
        <v>0</v>
      </c>
      <c r="EA80" s="43" cm="1">
        <f t="array" ref="EA80">SUMPRODUCT(--(MOD(COLUMN($BO80:$DV80),5)=MOD(COLUMN($BQ80),5)),$BO80:$DV80)</f>
        <v>0</v>
      </c>
      <c r="EB80" s="44">
        <f t="shared" si="145"/>
        <v>0</v>
      </c>
      <c r="EC80" s="45" cm="1">
        <f t="array" ref="EC80">SUMPRODUCT(--(MOD(COLUMN($BO80:$DV80),5)=MOD(COLUMN($BR80),5)),$BO80:$DV80)</f>
        <v>0</v>
      </c>
      <c r="ED80" s="46">
        <f t="shared" si="146"/>
        <v>0</v>
      </c>
      <c r="EE80" s="36"/>
      <c r="EF80" s="37">
        <v>0</v>
      </c>
      <c r="EG80" s="38"/>
      <c r="EH80" s="37" t="s">
        <v>108</v>
      </c>
      <c r="EI80" s="36"/>
      <c r="EJ80" s="37"/>
      <c r="EK80" s="38"/>
      <c r="EL80" s="37"/>
      <c r="EM80" s="36"/>
      <c r="EN80" s="37"/>
      <c r="EO80" s="38"/>
      <c r="EP80" s="37"/>
      <c r="EQ80" s="36"/>
      <c r="ER80" s="37">
        <v>1</v>
      </c>
      <c r="ES80" s="38">
        <v>1</v>
      </c>
      <c r="ET80" s="246"/>
      <c r="EU80" s="36"/>
      <c r="EV80" s="37">
        <v>0</v>
      </c>
      <c r="EW80" s="38"/>
      <c r="EX80" s="246"/>
      <c r="EY80" s="36"/>
      <c r="EZ80" s="37"/>
      <c r="FA80" s="38"/>
      <c r="FB80" s="37"/>
      <c r="FC80" s="36"/>
      <c r="FD80" s="37"/>
      <c r="FE80" s="38"/>
      <c r="FF80" s="37"/>
      <c r="FG80" s="36"/>
      <c r="FH80" s="37"/>
      <c r="FI80" s="38"/>
      <c r="FJ80" s="37"/>
      <c r="FK80" s="36"/>
      <c r="FL80" s="37"/>
      <c r="FM80" s="38"/>
      <c r="FN80" s="37"/>
      <c r="FO80" s="36"/>
      <c r="FP80" s="37"/>
      <c r="FQ80" s="38"/>
      <c r="FR80" s="37"/>
      <c r="FS80" s="36"/>
      <c r="FT80" s="37"/>
      <c r="FU80" s="38"/>
      <c r="FV80" s="37"/>
      <c r="FW80" s="36"/>
      <c r="FX80" s="37"/>
      <c r="FY80" s="38"/>
      <c r="FZ80" s="37"/>
      <c r="GA80" s="41">
        <f t="shared" si="156"/>
        <v>0</v>
      </c>
      <c r="GB80" s="42">
        <f t="shared" si="153"/>
        <v>0</v>
      </c>
      <c r="GC80" s="43">
        <f t="shared" si="157"/>
        <v>1</v>
      </c>
      <c r="GD80" s="44">
        <f t="shared" si="154"/>
        <v>1960</v>
      </c>
      <c r="GE80" s="45">
        <f t="shared" si="158"/>
        <v>1</v>
      </c>
      <c r="GF80" s="46">
        <f t="shared" si="155"/>
        <v>1960</v>
      </c>
      <c r="GG80" s="36"/>
      <c r="GH80" s="37"/>
      <c r="GI80" s="38"/>
      <c r="GJ80" s="37"/>
      <c r="GK80" s="36"/>
      <c r="GL80" s="37"/>
      <c r="GM80" s="38"/>
      <c r="GN80" s="37"/>
      <c r="GO80" s="36"/>
      <c r="GP80" s="37"/>
      <c r="GQ80" s="38"/>
      <c r="GR80" s="37"/>
      <c r="GS80" s="36"/>
      <c r="GT80" s="37"/>
      <c r="GU80" s="38"/>
      <c r="GV80" s="37"/>
      <c r="GW80" s="36"/>
      <c r="GX80" s="37"/>
      <c r="GY80" s="38"/>
      <c r="GZ80" s="37"/>
      <c r="HA80" s="36"/>
      <c r="HB80" s="37"/>
      <c r="HC80" s="38"/>
      <c r="HD80" s="37"/>
      <c r="HE80" s="36"/>
      <c r="HF80" s="37"/>
      <c r="HG80" s="38"/>
      <c r="HH80" s="37"/>
      <c r="HI80" s="36"/>
      <c r="HJ80" s="37"/>
      <c r="HK80" s="38"/>
      <c r="HL80" s="37"/>
      <c r="HM80" s="36"/>
      <c r="HN80" s="37"/>
      <c r="HO80" s="38"/>
      <c r="HP80" s="37"/>
      <c r="HQ80" s="36"/>
      <c r="HR80" s="37"/>
      <c r="HS80" s="38"/>
      <c r="HT80" s="37"/>
      <c r="HU80" s="36"/>
      <c r="HV80" s="37"/>
      <c r="HW80" s="38"/>
      <c r="HX80" s="37"/>
      <c r="HY80" s="36"/>
      <c r="HZ80" s="37"/>
      <c r="IA80" s="38"/>
      <c r="IB80" s="37"/>
      <c r="IC80" s="41" cm="1">
        <f t="array" ref="IC80">SUMPRODUCT(--(MOD(COLUMN($GG80:$IB80),4)=MOD(COLUMN($GG80),4)),$GG80:$IB80)</f>
        <v>0</v>
      </c>
      <c r="ID80" s="42">
        <f t="shared" si="147"/>
        <v>0</v>
      </c>
      <c r="IE80" s="43" cm="1">
        <f t="array" ref="IE80">SUMPRODUCT(--(MOD(COLUMN($GG80:$IB80),4)=MOD(COLUMN($GH80),4)),$GG80:$IB80)</f>
        <v>0</v>
      </c>
      <c r="IF80" s="44">
        <f t="shared" si="148"/>
        <v>0</v>
      </c>
      <c r="IG80" s="45" cm="1">
        <f t="array" ref="IG80">SUMPRODUCT(--(MOD(COLUMN($GG80:$IB80),4)=MOD(COLUMN($GI80),4)),$GG80:$IB80)</f>
        <v>0</v>
      </c>
      <c r="IH80" s="46">
        <f t="shared" si="149"/>
        <v>0</v>
      </c>
      <c r="II80" s="36"/>
      <c r="IJ80" s="37"/>
      <c r="IK80" s="38"/>
      <c r="IL80" s="37"/>
      <c r="IM80" s="36"/>
      <c r="IN80" s="37"/>
      <c r="IO80" s="38"/>
      <c r="IP80" s="37"/>
      <c r="IQ80" s="36"/>
      <c r="IR80" s="37"/>
      <c r="IS80" s="38"/>
      <c r="IT80" s="37"/>
      <c r="IU80" s="36"/>
      <c r="IV80" s="37"/>
      <c r="IW80" s="38"/>
      <c r="IX80" s="37"/>
      <c r="IY80" s="36"/>
      <c r="IZ80" s="37"/>
      <c r="JA80" s="38"/>
      <c r="JB80" s="37"/>
      <c r="JC80" s="36"/>
      <c r="JD80" s="37"/>
      <c r="JE80" s="38"/>
      <c r="JF80" s="37"/>
      <c r="JG80" s="36"/>
      <c r="JH80" s="37"/>
      <c r="JI80" s="38"/>
      <c r="JJ80" s="37"/>
      <c r="JK80" s="36"/>
      <c r="JL80" s="37"/>
      <c r="JM80" s="38"/>
      <c r="JN80" s="37"/>
      <c r="JO80" s="36"/>
      <c r="JP80" s="37"/>
      <c r="JQ80" s="38"/>
      <c r="JR80" s="37"/>
      <c r="JS80" s="36"/>
      <c r="JT80" s="37"/>
      <c r="JU80" s="38"/>
      <c r="JV80" s="37"/>
      <c r="JW80" s="36"/>
      <c r="JX80" s="37"/>
      <c r="JY80" s="38"/>
      <c r="JZ80" s="37"/>
      <c r="KA80" s="36"/>
      <c r="KB80" s="37"/>
      <c r="KC80" s="38"/>
      <c r="KD80" s="37"/>
      <c r="KE80" s="41" cm="1">
        <f t="array" ref="KE80">SUMPRODUCT(--(MOD(COLUMN($II80:$KD80),4)=MOD(COLUMN($II80),4)),$II80:$KD80)</f>
        <v>0</v>
      </c>
      <c r="KF80" s="42">
        <f t="shared" si="150"/>
        <v>0</v>
      </c>
      <c r="KG80" s="43" cm="1">
        <f t="array" ref="KG80">SUMPRODUCT(--(MOD(COLUMN($II80:$KD80),4)=MOD(COLUMN($IJ80),4)),$II80:$KD80)</f>
        <v>0</v>
      </c>
      <c r="KH80" s="44">
        <f t="shared" si="151"/>
        <v>0</v>
      </c>
      <c r="KI80" s="45" cm="1">
        <f t="array" ref="KI80">SUMPRODUCT(--(MOD(COLUMN($II80:$KD80),4)=MOD(COLUMN($IK80),4)),$II80:$KD80)</f>
        <v>0</v>
      </c>
      <c r="KJ80" s="50">
        <f t="shared" si="152"/>
        <v>0</v>
      </c>
      <c r="KK80" s="80"/>
      <c r="KL80" s="80"/>
      <c r="KM80" s="80"/>
      <c r="KN80" s="51"/>
      <c r="KO80" s="32"/>
    </row>
    <row r="81" spans="1:301" s="68" customFormat="1" outlineLevel="1">
      <c r="A81" s="289"/>
      <c r="B81" s="278"/>
      <c r="C81" s="298"/>
      <c r="D81" s="282"/>
      <c r="E81" s="15">
        <v>45</v>
      </c>
      <c r="F81" s="149">
        <v>2</v>
      </c>
      <c r="G81" s="112">
        <v>4340140000</v>
      </c>
      <c r="H81" s="154" t="s">
        <v>146</v>
      </c>
      <c r="I81" s="64"/>
      <c r="J81" s="65">
        <v>480</v>
      </c>
      <c r="K81" s="65"/>
      <c r="L81" s="65"/>
      <c r="M81" s="36"/>
      <c r="N81" s="37"/>
      <c r="O81" s="38"/>
      <c r="P81" s="37"/>
      <c r="Q81" s="36"/>
      <c r="R81" s="37"/>
      <c r="S81" s="38"/>
      <c r="T81" s="37"/>
      <c r="U81" s="36"/>
      <c r="V81" s="37"/>
      <c r="W81" s="38"/>
      <c r="X81" s="37"/>
      <c r="Y81" s="36"/>
      <c r="Z81" s="39"/>
      <c r="AA81" s="38"/>
      <c r="AB81" s="59"/>
      <c r="AC81" s="36"/>
      <c r="AD81" s="37"/>
      <c r="AE81" s="38"/>
      <c r="AF81" s="59"/>
      <c r="AG81" s="36"/>
      <c r="AH81" s="37"/>
      <c r="AI81" s="38"/>
      <c r="AJ81" s="59"/>
      <c r="AK81" s="36"/>
      <c r="AL81" s="37"/>
      <c r="AM81" s="38"/>
      <c r="AN81" s="59"/>
      <c r="AO81" s="36"/>
      <c r="AP81" s="37"/>
      <c r="AQ81" s="38"/>
      <c r="AR81" s="59"/>
      <c r="AS81" s="36"/>
      <c r="AT81" s="37"/>
      <c r="AU81" s="38"/>
      <c r="AV81" s="59"/>
      <c r="AW81" s="36"/>
      <c r="AX81" s="37"/>
      <c r="AY81" s="38"/>
      <c r="AZ81" s="59"/>
      <c r="BA81" s="36"/>
      <c r="BB81" s="37"/>
      <c r="BC81" s="92"/>
      <c r="BD81" s="37"/>
      <c r="BE81" s="36"/>
      <c r="BF81" s="37"/>
      <c r="BG81" s="54"/>
      <c r="BH81" s="37"/>
      <c r="BI81" s="41"/>
      <c r="BJ81" s="42"/>
      <c r="BK81" s="43"/>
      <c r="BL81" s="44"/>
      <c r="BM81" s="45"/>
      <c r="BN81" s="46"/>
      <c r="BO81" s="36"/>
      <c r="BP81" s="47"/>
      <c r="BQ81" s="37"/>
      <c r="BR81" s="38"/>
      <c r="BS81" s="37"/>
      <c r="BT81" s="36"/>
      <c r="BU81" s="47"/>
      <c r="BV81" s="37"/>
      <c r="BW81" s="38"/>
      <c r="BX81" s="59"/>
      <c r="BY81" s="36"/>
      <c r="BZ81" s="47"/>
      <c r="CA81" s="37"/>
      <c r="CB81" s="38"/>
      <c r="CC81" s="37"/>
      <c r="CD81" s="36"/>
      <c r="CE81" s="47"/>
      <c r="CF81" s="37"/>
      <c r="CG81" s="38"/>
      <c r="CH81" s="40"/>
      <c r="CI81" s="36"/>
      <c r="CJ81" s="47"/>
      <c r="CK81" s="37"/>
      <c r="CL81" s="38"/>
      <c r="CM81" s="37"/>
      <c r="CN81" s="36"/>
      <c r="CO81" s="47"/>
      <c r="CP81" s="37"/>
      <c r="CQ81" s="38"/>
      <c r="CR81" s="37"/>
      <c r="CS81" s="36"/>
      <c r="CT81" s="47"/>
      <c r="CU81" s="37"/>
      <c r="CV81" s="38"/>
      <c r="CW81" s="37"/>
      <c r="CX81" s="36"/>
      <c r="CY81" s="47"/>
      <c r="CZ81" s="37"/>
      <c r="DA81" s="38"/>
      <c r="DB81" s="37"/>
      <c r="DC81" s="36"/>
      <c r="DD81" s="47"/>
      <c r="DE81" s="37"/>
      <c r="DF81" s="38"/>
      <c r="DG81" s="37"/>
      <c r="DH81" s="36"/>
      <c r="DI81" s="47"/>
      <c r="DJ81" s="37"/>
      <c r="DK81" s="38"/>
      <c r="DL81" s="37"/>
      <c r="DM81" s="36"/>
      <c r="DN81" s="47"/>
      <c r="DO81" s="37"/>
      <c r="DP81" s="38"/>
      <c r="DQ81" s="227"/>
      <c r="DR81" s="36"/>
      <c r="DS81" s="47"/>
      <c r="DT81" s="37"/>
      <c r="DU81" s="38">
        <v>0</v>
      </c>
      <c r="DV81" s="37"/>
      <c r="DW81" s="41" cm="1">
        <f t="array" ref="DW81">SUMPRODUCT(--(MOD(COLUMN($BO81:$DV81),5)=MOD(COLUMN($BO81),5)),$BO81:$DV81)</f>
        <v>0</v>
      </c>
      <c r="DX81" s="42">
        <f t="shared" si="143"/>
        <v>0</v>
      </c>
      <c r="DY81" s="48" cm="1">
        <f t="array" ref="DY81">SUMPRODUCT(--(MOD(COLUMN($BO81:$DV81),5)=MOD(COLUMN($BP81),5)),$BO81:$DV81)</f>
        <v>0</v>
      </c>
      <c r="DZ81" s="49">
        <f t="shared" si="144"/>
        <v>0</v>
      </c>
      <c r="EA81" s="43" cm="1">
        <f t="array" ref="EA81">SUMPRODUCT(--(MOD(COLUMN($BO81:$DV81),5)=MOD(COLUMN($BQ81),5)),$BO81:$DV81)</f>
        <v>0</v>
      </c>
      <c r="EB81" s="44">
        <f t="shared" si="145"/>
        <v>0</v>
      </c>
      <c r="EC81" s="45" cm="1">
        <f t="array" ref="EC81">SUMPRODUCT(--(MOD(COLUMN($BO81:$DV81),5)=MOD(COLUMN($BR81),5)),$BO81:$DV81)</f>
        <v>0</v>
      </c>
      <c r="ED81" s="46">
        <f t="shared" si="146"/>
        <v>0</v>
      </c>
      <c r="EE81" s="36"/>
      <c r="EF81" s="37">
        <v>0</v>
      </c>
      <c r="EG81" s="38"/>
      <c r="EH81" s="37" t="s">
        <v>108</v>
      </c>
      <c r="EI81" s="36"/>
      <c r="EJ81" s="37"/>
      <c r="EK81" s="38"/>
      <c r="EL81" s="37"/>
      <c r="EM81" s="36"/>
      <c r="EN81" s="37"/>
      <c r="EO81" s="38"/>
      <c r="EP81" s="37"/>
      <c r="EQ81" s="36"/>
      <c r="ER81" s="37">
        <v>1</v>
      </c>
      <c r="ES81" s="38">
        <v>1</v>
      </c>
      <c r="ET81" s="246"/>
      <c r="EU81" s="36"/>
      <c r="EV81" s="37">
        <v>0</v>
      </c>
      <c r="EW81" s="38"/>
      <c r="EX81" s="246"/>
      <c r="EY81" s="36"/>
      <c r="EZ81" s="37"/>
      <c r="FA81" s="38"/>
      <c r="FB81" s="37"/>
      <c r="FC81" s="36"/>
      <c r="FD81" s="37"/>
      <c r="FE81" s="38"/>
      <c r="FF81" s="37"/>
      <c r="FG81" s="36"/>
      <c r="FH81" s="37"/>
      <c r="FI81" s="38"/>
      <c r="FJ81" s="37"/>
      <c r="FK81" s="36"/>
      <c r="FL81" s="37"/>
      <c r="FM81" s="38"/>
      <c r="FN81" s="37"/>
      <c r="FO81" s="36"/>
      <c r="FP81" s="37"/>
      <c r="FQ81" s="38"/>
      <c r="FR81" s="37"/>
      <c r="FS81" s="36"/>
      <c r="FT81" s="37"/>
      <c r="FU81" s="38"/>
      <c r="FV81" s="37"/>
      <c r="FW81" s="36"/>
      <c r="FX81" s="37"/>
      <c r="FY81" s="38"/>
      <c r="FZ81" s="37"/>
      <c r="GA81" s="41">
        <f t="shared" si="156"/>
        <v>0</v>
      </c>
      <c r="GB81" s="42">
        <f t="shared" si="153"/>
        <v>0</v>
      </c>
      <c r="GC81" s="43">
        <f t="shared" si="157"/>
        <v>1</v>
      </c>
      <c r="GD81" s="44">
        <f t="shared" si="154"/>
        <v>480</v>
      </c>
      <c r="GE81" s="45">
        <f t="shared" si="158"/>
        <v>1</v>
      </c>
      <c r="GF81" s="46">
        <f t="shared" si="155"/>
        <v>480</v>
      </c>
      <c r="GG81" s="36"/>
      <c r="GH81" s="37"/>
      <c r="GI81" s="38"/>
      <c r="GJ81" s="37"/>
      <c r="GK81" s="36"/>
      <c r="GL81" s="37"/>
      <c r="GM81" s="38"/>
      <c r="GN81" s="37"/>
      <c r="GO81" s="36"/>
      <c r="GP81" s="37"/>
      <c r="GQ81" s="38"/>
      <c r="GR81" s="37"/>
      <c r="GS81" s="36"/>
      <c r="GT81" s="37"/>
      <c r="GU81" s="38"/>
      <c r="GV81" s="37"/>
      <c r="GW81" s="36"/>
      <c r="GX81" s="37"/>
      <c r="GY81" s="38"/>
      <c r="GZ81" s="37"/>
      <c r="HA81" s="36"/>
      <c r="HB81" s="37"/>
      <c r="HC81" s="38"/>
      <c r="HD81" s="37"/>
      <c r="HE81" s="36"/>
      <c r="HF81" s="37"/>
      <c r="HG81" s="38"/>
      <c r="HH81" s="37"/>
      <c r="HI81" s="36"/>
      <c r="HJ81" s="37"/>
      <c r="HK81" s="38"/>
      <c r="HL81" s="37"/>
      <c r="HM81" s="36"/>
      <c r="HN81" s="37"/>
      <c r="HO81" s="38"/>
      <c r="HP81" s="37"/>
      <c r="HQ81" s="36"/>
      <c r="HR81" s="37"/>
      <c r="HS81" s="38"/>
      <c r="HT81" s="37"/>
      <c r="HU81" s="36"/>
      <c r="HV81" s="37"/>
      <c r="HW81" s="38"/>
      <c r="HX81" s="37"/>
      <c r="HY81" s="36"/>
      <c r="HZ81" s="37"/>
      <c r="IA81" s="38"/>
      <c r="IB81" s="37"/>
      <c r="IC81" s="41" cm="1">
        <f t="array" ref="IC81">SUMPRODUCT(--(MOD(COLUMN($GG81:$IB81),4)=MOD(COLUMN($GG81),4)),$GG81:$IB81)</f>
        <v>0</v>
      </c>
      <c r="ID81" s="42">
        <f t="shared" si="147"/>
        <v>0</v>
      </c>
      <c r="IE81" s="43" cm="1">
        <f t="array" ref="IE81">SUMPRODUCT(--(MOD(COLUMN($GG81:$IB81),4)=MOD(COLUMN($GH81),4)),$GG81:$IB81)</f>
        <v>0</v>
      </c>
      <c r="IF81" s="44">
        <f t="shared" si="148"/>
        <v>0</v>
      </c>
      <c r="IG81" s="45" cm="1">
        <f t="array" ref="IG81">SUMPRODUCT(--(MOD(COLUMN($GG81:$IB81),4)=MOD(COLUMN($GI81),4)),$GG81:$IB81)</f>
        <v>0</v>
      </c>
      <c r="IH81" s="46">
        <f t="shared" si="149"/>
        <v>0</v>
      </c>
      <c r="II81" s="36"/>
      <c r="IJ81" s="37"/>
      <c r="IK81" s="38"/>
      <c r="IL81" s="37"/>
      <c r="IM81" s="36"/>
      <c r="IN81" s="37"/>
      <c r="IO81" s="38"/>
      <c r="IP81" s="37"/>
      <c r="IQ81" s="36"/>
      <c r="IR81" s="37"/>
      <c r="IS81" s="38"/>
      <c r="IT81" s="37"/>
      <c r="IU81" s="36"/>
      <c r="IV81" s="37"/>
      <c r="IW81" s="38"/>
      <c r="IX81" s="37"/>
      <c r="IY81" s="36"/>
      <c r="IZ81" s="37"/>
      <c r="JA81" s="38"/>
      <c r="JB81" s="37"/>
      <c r="JC81" s="36"/>
      <c r="JD81" s="37"/>
      <c r="JE81" s="38"/>
      <c r="JF81" s="37"/>
      <c r="JG81" s="36"/>
      <c r="JH81" s="37"/>
      <c r="JI81" s="38"/>
      <c r="JJ81" s="37"/>
      <c r="JK81" s="36"/>
      <c r="JL81" s="37"/>
      <c r="JM81" s="38"/>
      <c r="JN81" s="37"/>
      <c r="JO81" s="36"/>
      <c r="JP81" s="37"/>
      <c r="JQ81" s="38"/>
      <c r="JR81" s="37"/>
      <c r="JS81" s="36"/>
      <c r="JT81" s="37"/>
      <c r="JU81" s="38"/>
      <c r="JV81" s="37"/>
      <c r="JW81" s="36"/>
      <c r="JX81" s="37"/>
      <c r="JY81" s="38"/>
      <c r="JZ81" s="37"/>
      <c r="KA81" s="36"/>
      <c r="KB81" s="37"/>
      <c r="KC81" s="38"/>
      <c r="KD81" s="37"/>
      <c r="KE81" s="41" cm="1">
        <f t="array" ref="KE81">SUMPRODUCT(--(MOD(COLUMN($II81:$KD81),4)=MOD(COLUMN($II81),4)),$II81:$KD81)</f>
        <v>0</v>
      </c>
      <c r="KF81" s="42">
        <f t="shared" si="150"/>
        <v>0</v>
      </c>
      <c r="KG81" s="43" cm="1">
        <f t="array" ref="KG81">SUMPRODUCT(--(MOD(COLUMN($II81:$KD81),4)=MOD(COLUMN($IJ81),4)),$II81:$KD81)</f>
        <v>0</v>
      </c>
      <c r="KH81" s="44">
        <f t="shared" si="151"/>
        <v>0</v>
      </c>
      <c r="KI81" s="45" cm="1">
        <f t="array" ref="KI81">SUMPRODUCT(--(MOD(COLUMN($II81:$KD81),4)=MOD(COLUMN($IK81),4)),$II81:$KD81)</f>
        <v>0</v>
      </c>
      <c r="KJ81" s="50">
        <f t="shared" si="152"/>
        <v>0</v>
      </c>
      <c r="KK81" s="80"/>
      <c r="KL81" s="80"/>
      <c r="KM81" s="80"/>
      <c r="KN81" s="51"/>
      <c r="KO81" s="32"/>
    </row>
    <row r="82" spans="1:301" s="68" customFormat="1" ht="28.8" outlineLevel="1">
      <c r="A82" s="289"/>
      <c r="B82" s="278"/>
      <c r="C82" s="298"/>
      <c r="D82" s="282"/>
      <c r="E82" s="15">
        <v>46</v>
      </c>
      <c r="F82" s="149">
        <v>2</v>
      </c>
      <c r="G82" s="112">
        <v>4345000030</v>
      </c>
      <c r="H82" s="154" t="s">
        <v>148</v>
      </c>
      <c r="I82" s="64"/>
      <c r="J82" s="65">
        <v>730</v>
      </c>
      <c r="K82" s="65"/>
      <c r="L82" s="65"/>
      <c r="M82" s="36"/>
      <c r="N82" s="37"/>
      <c r="O82" s="38"/>
      <c r="P82" s="37"/>
      <c r="Q82" s="36"/>
      <c r="R82" s="37"/>
      <c r="S82" s="38"/>
      <c r="T82" s="37"/>
      <c r="U82" s="36"/>
      <c r="V82" s="37"/>
      <c r="W82" s="38"/>
      <c r="X82" s="37"/>
      <c r="Y82" s="36"/>
      <c r="Z82" s="39"/>
      <c r="AA82" s="38"/>
      <c r="AB82" s="59"/>
      <c r="AC82" s="36"/>
      <c r="AD82" s="37"/>
      <c r="AE82" s="38"/>
      <c r="AF82" s="59"/>
      <c r="AG82" s="36"/>
      <c r="AH82" s="37"/>
      <c r="AI82" s="38"/>
      <c r="AJ82" s="59"/>
      <c r="AK82" s="36"/>
      <c r="AL82" s="37"/>
      <c r="AM82" s="38"/>
      <c r="AN82" s="59"/>
      <c r="AO82" s="36"/>
      <c r="AP82" s="37"/>
      <c r="AQ82" s="38"/>
      <c r="AR82" s="59"/>
      <c r="AS82" s="36"/>
      <c r="AT82" s="37"/>
      <c r="AU82" s="38"/>
      <c r="AV82" s="59"/>
      <c r="AW82" s="36"/>
      <c r="AX82" s="37"/>
      <c r="AY82" s="38"/>
      <c r="AZ82" s="59"/>
      <c r="BA82" s="36"/>
      <c r="BB82" s="37"/>
      <c r="BC82" s="92"/>
      <c r="BD82" s="37"/>
      <c r="BE82" s="36"/>
      <c r="BF82" s="37"/>
      <c r="BG82" s="54"/>
      <c r="BH82" s="37"/>
      <c r="BI82" s="41"/>
      <c r="BJ82" s="42"/>
      <c r="BK82" s="43"/>
      <c r="BL82" s="44"/>
      <c r="BM82" s="45"/>
      <c r="BN82" s="46"/>
      <c r="BO82" s="36"/>
      <c r="BP82" s="47"/>
      <c r="BQ82" s="37"/>
      <c r="BR82" s="38"/>
      <c r="BS82" s="37"/>
      <c r="BT82" s="36"/>
      <c r="BU82" s="47"/>
      <c r="BV82" s="37"/>
      <c r="BW82" s="38"/>
      <c r="BX82" s="59"/>
      <c r="BY82" s="36"/>
      <c r="BZ82" s="47"/>
      <c r="CA82" s="37"/>
      <c r="CB82" s="38"/>
      <c r="CC82" s="37"/>
      <c r="CD82" s="36"/>
      <c r="CE82" s="47"/>
      <c r="CF82" s="37"/>
      <c r="CG82" s="38"/>
      <c r="CH82" s="40"/>
      <c r="CI82" s="36"/>
      <c r="CJ82" s="47"/>
      <c r="CK82" s="37"/>
      <c r="CL82" s="38"/>
      <c r="CM82" s="37"/>
      <c r="CN82" s="36"/>
      <c r="CO82" s="47"/>
      <c r="CP82" s="37"/>
      <c r="CQ82" s="38"/>
      <c r="CR82" s="37"/>
      <c r="CS82" s="36"/>
      <c r="CT82" s="47"/>
      <c r="CU82" s="37"/>
      <c r="CV82" s="38"/>
      <c r="CW82" s="37"/>
      <c r="CX82" s="36"/>
      <c r="CY82" s="47"/>
      <c r="CZ82" s="37"/>
      <c r="DA82" s="38"/>
      <c r="DB82" s="37"/>
      <c r="DC82" s="36"/>
      <c r="DD82" s="47"/>
      <c r="DE82" s="37"/>
      <c r="DF82" s="38"/>
      <c r="DG82" s="37"/>
      <c r="DH82" s="36"/>
      <c r="DI82" s="47"/>
      <c r="DJ82" s="37"/>
      <c r="DK82" s="38"/>
      <c r="DL82" s="37"/>
      <c r="DM82" s="36"/>
      <c r="DN82" s="47"/>
      <c r="DO82" s="37"/>
      <c r="DP82" s="38"/>
      <c r="DQ82" s="227"/>
      <c r="DR82" s="36"/>
      <c r="DS82" s="47"/>
      <c r="DT82" s="37"/>
      <c r="DU82" s="38">
        <v>0</v>
      </c>
      <c r="DV82" s="37"/>
      <c r="DW82" s="41" cm="1">
        <f t="array" ref="DW82">SUMPRODUCT(--(MOD(COLUMN($BO82:$DV82),5)=MOD(COLUMN($BO82),5)),$BO82:$DV82)</f>
        <v>0</v>
      </c>
      <c r="DX82" s="42">
        <f t="shared" si="143"/>
        <v>0</v>
      </c>
      <c r="DY82" s="48" cm="1">
        <f t="array" ref="DY82">SUMPRODUCT(--(MOD(COLUMN($BO82:$DV82),5)=MOD(COLUMN($BP82),5)),$BO82:$DV82)</f>
        <v>0</v>
      </c>
      <c r="DZ82" s="49">
        <f t="shared" si="144"/>
        <v>0</v>
      </c>
      <c r="EA82" s="43" cm="1">
        <f t="array" ref="EA82">SUMPRODUCT(--(MOD(COLUMN($BO82:$DV82),5)=MOD(COLUMN($BQ82),5)),$BO82:$DV82)</f>
        <v>0</v>
      </c>
      <c r="EB82" s="44">
        <f t="shared" si="145"/>
        <v>0</v>
      </c>
      <c r="EC82" s="45" cm="1">
        <f t="array" ref="EC82">SUMPRODUCT(--(MOD(COLUMN($BO82:$DV82),5)=MOD(COLUMN($BR82),5)),$BO82:$DV82)</f>
        <v>0</v>
      </c>
      <c r="ED82" s="46">
        <f t="shared" si="146"/>
        <v>0</v>
      </c>
      <c r="EE82" s="36"/>
      <c r="EF82" s="37">
        <v>0</v>
      </c>
      <c r="EG82" s="38"/>
      <c r="EH82" s="37" t="s">
        <v>108</v>
      </c>
      <c r="EI82" s="36"/>
      <c r="EJ82" s="37"/>
      <c r="EK82" s="38"/>
      <c r="EL82" s="37"/>
      <c r="EM82" s="36"/>
      <c r="EN82" s="37"/>
      <c r="EO82" s="38"/>
      <c r="EP82" s="37"/>
      <c r="EQ82" s="36"/>
      <c r="ER82" s="37">
        <v>1</v>
      </c>
      <c r="ES82" s="38">
        <v>1</v>
      </c>
      <c r="ET82" s="246"/>
      <c r="EU82" s="36"/>
      <c r="EV82" s="37">
        <v>0</v>
      </c>
      <c r="EW82" s="38"/>
      <c r="EX82" s="246"/>
      <c r="EY82" s="36"/>
      <c r="EZ82" s="37"/>
      <c r="FA82" s="38"/>
      <c r="FB82" s="37"/>
      <c r="FC82" s="36"/>
      <c r="FD82" s="37"/>
      <c r="FE82" s="38"/>
      <c r="FF82" s="37"/>
      <c r="FG82" s="36"/>
      <c r="FH82" s="37"/>
      <c r="FI82" s="38"/>
      <c r="FJ82" s="37"/>
      <c r="FK82" s="36"/>
      <c r="FL82" s="37"/>
      <c r="FM82" s="38"/>
      <c r="FN82" s="37"/>
      <c r="FO82" s="36"/>
      <c r="FP82" s="37"/>
      <c r="FQ82" s="38"/>
      <c r="FR82" s="37"/>
      <c r="FS82" s="36"/>
      <c r="FT82" s="37"/>
      <c r="FU82" s="38"/>
      <c r="FV82" s="37"/>
      <c r="FW82" s="36"/>
      <c r="FX82" s="37"/>
      <c r="FY82" s="38"/>
      <c r="FZ82" s="37"/>
      <c r="GA82" s="41">
        <f t="shared" si="156"/>
        <v>0</v>
      </c>
      <c r="GB82" s="42">
        <f t="shared" si="153"/>
        <v>0</v>
      </c>
      <c r="GC82" s="43">
        <f t="shared" si="157"/>
        <v>1</v>
      </c>
      <c r="GD82" s="44">
        <f t="shared" si="154"/>
        <v>730</v>
      </c>
      <c r="GE82" s="45">
        <f t="shared" si="158"/>
        <v>1</v>
      </c>
      <c r="GF82" s="46">
        <f t="shared" si="155"/>
        <v>730</v>
      </c>
      <c r="GG82" s="36"/>
      <c r="GH82" s="37"/>
      <c r="GI82" s="38"/>
      <c r="GJ82" s="37"/>
      <c r="GK82" s="36"/>
      <c r="GL82" s="37"/>
      <c r="GM82" s="38"/>
      <c r="GN82" s="37"/>
      <c r="GO82" s="36"/>
      <c r="GP82" s="37"/>
      <c r="GQ82" s="38"/>
      <c r="GR82" s="37"/>
      <c r="GS82" s="36"/>
      <c r="GT82" s="37"/>
      <c r="GU82" s="38"/>
      <c r="GV82" s="37"/>
      <c r="GW82" s="36"/>
      <c r="GX82" s="37"/>
      <c r="GY82" s="38"/>
      <c r="GZ82" s="37"/>
      <c r="HA82" s="36"/>
      <c r="HB82" s="37"/>
      <c r="HC82" s="38"/>
      <c r="HD82" s="37"/>
      <c r="HE82" s="36"/>
      <c r="HF82" s="37"/>
      <c r="HG82" s="38"/>
      <c r="HH82" s="37"/>
      <c r="HI82" s="36"/>
      <c r="HJ82" s="37"/>
      <c r="HK82" s="38"/>
      <c r="HL82" s="37"/>
      <c r="HM82" s="36"/>
      <c r="HN82" s="37"/>
      <c r="HO82" s="38"/>
      <c r="HP82" s="37"/>
      <c r="HQ82" s="36"/>
      <c r="HR82" s="37"/>
      <c r="HS82" s="38"/>
      <c r="HT82" s="37"/>
      <c r="HU82" s="36"/>
      <c r="HV82" s="37"/>
      <c r="HW82" s="38"/>
      <c r="HX82" s="37"/>
      <c r="HY82" s="36"/>
      <c r="HZ82" s="37"/>
      <c r="IA82" s="38"/>
      <c r="IB82" s="37"/>
      <c r="IC82" s="41" cm="1">
        <f t="array" ref="IC82">SUMPRODUCT(--(MOD(COLUMN($GG82:$IB82),4)=MOD(COLUMN($GG82),4)),$GG82:$IB82)</f>
        <v>0</v>
      </c>
      <c r="ID82" s="42">
        <f t="shared" si="147"/>
        <v>0</v>
      </c>
      <c r="IE82" s="43" cm="1">
        <f t="array" ref="IE82">SUMPRODUCT(--(MOD(COLUMN($GG82:$IB82),4)=MOD(COLUMN($GH82),4)),$GG82:$IB82)</f>
        <v>0</v>
      </c>
      <c r="IF82" s="44">
        <f t="shared" si="148"/>
        <v>0</v>
      </c>
      <c r="IG82" s="45" cm="1">
        <f t="array" ref="IG82">SUMPRODUCT(--(MOD(COLUMN($GG82:$IB82),4)=MOD(COLUMN($GI82),4)),$GG82:$IB82)</f>
        <v>0</v>
      </c>
      <c r="IH82" s="46">
        <f t="shared" si="149"/>
        <v>0</v>
      </c>
      <c r="II82" s="36"/>
      <c r="IJ82" s="37"/>
      <c r="IK82" s="38"/>
      <c r="IL82" s="37"/>
      <c r="IM82" s="36"/>
      <c r="IN82" s="37"/>
      <c r="IO82" s="38"/>
      <c r="IP82" s="37"/>
      <c r="IQ82" s="36"/>
      <c r="IR82" s="37"/>
      <c r="IS82" s="38"/>
      <c r="IT82" s="37"/>
      <c r="IU82" s="36"/>
      <c r="IV82" s="37"/>
      <c r="IW82" s="38"/>
      <c r="IX82" s="37"/>
      <c r="IY82" s="36"/>
      <c r="IZ82" s="37"/>
      <c r="JA82" s="38"/>
      <c r="JB82" s="37"/>
      <c r="JC82" s="36"/>
      <c r="JD82" s="37"/>
      <c r="JE82" s="38"/>
      <c r="JF82" s="37"/>
      <c r="JG82" s="36"/>
      <c r="JH82" s="37"/>
      <c r="JI82" s="38"/>
      <c r="JJ82" s="37"/>
      <c r="JK82" s="36"/>
      <c r="JL82" s="37"/>
      <c r="JM82" s="38"/>
      <c r="JN82" s="37"/>
      <c r="JO82" s="36"/>
      <c r="JP82" s="37"/>
      <c r="JQ82" s="38"/>
      <c r="JR82" s="37"/>
      <c r="JS82" s="36"/>
      <c r="JT82" s="37"/>
      <c r="JU82" s="38"/>
      <c r="JV82" s="37"/>
      <c r="JW82" s="36"/>
      <c r="JX82" s="37"/>
      <c r="JY82" s="38"/>
      <c r="JZ82" s="37"/>
      <c r="KA82" s="36"/>
      <c r="KB82" s="37"/>
      <c r="KC82" s="38"/>
      <c r="KD82" s="37"/>
      <c r="KE82" s="41" cm="1">
        <f t="array" ref="KE82">SUMPRODUCT(--(MOD(COLUMN($II82:$KD82),4)=MOD(COLUMN($II82),4)),$II82:$KD82)</f>
        <v>0</v>
      </c>
      <c r="KF82" s="42">
        <f t="shared" si="150"/>
        <v>0</v>
      </c>
      <c r="KG82" s="43" cm="1">
        <f t="array" ref="KG82">SUMPRODUCT(--(MOD(COLUMN($II82:$KD82),4)=MOD(COLUMN($IJ82),4)),$II82:$KD82)</f>
        <v>0</v>
      </c>
      <c r="KH82" s="44">
        <f t="shared" si="151"/>
        <v>0</v>
      </c>
      <c r="KI82" s="45" cm="1">
        <f t="array" ref="KI82">SUMPRODUCT(--(MOD(COLUMN($II82:$KD82),4)=MOD(COLUMN($IK82),4)),$II82:$KD82)</f>
        <v>0</v>
      </c>
      <c r="KJ82" s="50">
        <f t="shared" si="152"/>
        <v>0</v>
      </c>
      <c r="KK82" s="80"/>
      <c r="KL82" s="80"/>
      <c r="KM82" s="80"/>
      <c r="KN82" s="51"/>
      <c r="KO82" s="32"/>
    </row>
    <row r="83" spans="1:301" s="68" customFormat="1" ht="28.8" outlineLevel="1">
      <c r="A83" s="289"/>
      <c r="B83" s="278"/>
      <c r="C83" s="298"/>
      <c r="D83" s="282"/>
      <c r="E83" s="15">
        <v>47</v>
      </c>
      <c r="F83" s="149">
        <v>2</v>
      </c>
      <c r="G83" s="112">
        <v>4342080290</v>
      </c>
      <c r="H83" s="154" t="s">
        <v>149</v>
      </c>
      <c r="I83" s="64"/>
      <c r="J83" s="65">
        <v>485</v>
      </c>
      <c r="K83" s="65"/>
      <c r="L83" s="65"/>
      <c r="M83" s="36"/>
      <c r="N83" s="37"/>
      <c r="O83" s="38"/>
      <c r="P83" s="37"/>
      <c r="Q83" s="36"/>
      <c r="R83" s="37"/>
      <c r="S83" s="38"/>
      <c r="T83" s="37"/>
      <c r="U83" s="36"/>
      <c r="V83" s="37"/>
      <c r="W83" s="38"/>
      <c r="X83" s="37"/>
      <c r="Y83" s="36"/>
      <c r="Z83" s="39"/>
      <c r="AA83" s="38"/>
      <c r="AB83" s="59"/>
      <c r="AC83" s="36"/>
      <c r="AD83" s="37"/>
      <c r="AE83" s="38"/>
      <c r="AF83" s="59"/>
      <c r="AG83" s="36"/>
      <c r="AH83" s="37"/>
      <c r="AI83" s="38"/>
      <c r="AJ83" s="59"/>
      <c r="AK83" s="36"/>
      <c r="AL83" s="37"/>
      <c r="AM83" s="38"/>
      <c r="AN83" s="59"/>
      <c r="AO83" s="36"/>
      <c r="AP83" s="37"/>
      <c r="AQ83" s="38"/>
      <c r="AR83" s="59"/>
      <c r="AS83" s="36"/>
      <c r="AT83" s="37"/>
      <c r="AU83" s="38"/>
      <c r="AV83" s="59"/>
      <c r="AW83" s="36"/>
      <c r="AX83" s="37"/>
      <c r="AY83" s="38"/>
      <c r="AZ83" s="59"/>
      <c r="BA83" s="36"/>
      <c r="BB83" s="37"/>
      <c r="BC83" s="92"/>
      <c r="BD83" s="37"/>
      <c r="BE83" s="36"/>
      <c r="BF83" s="37"/>
      <c r="BG83" s="54"/>
      <c r="BH83" s="37"/>
      <c r="BI83" s="41"/>
      <c r="BJ83" s="42"/>
      <c r="BK83" s="43"/>
      <c r="BL83" s="44"/>
      <c r="BM83" s="45"/>
      <c r="BN83" s="46"/>
      <c r="BO83" s="36"/>
      <c r="BP83" s="47"/>
      <c r="BQ83" s="37"/>
      <c r="BR83" s="38"/>
      <c r="BS83" s="37"/>
      <c r="BT83" s="36"/>
      <c r="BU83" s="47"/>
      <c r="BV83" s="37"/>
      <c r="BW83" s="38"/>
      <c r="BX83" s="59"/>
      <c r="BY83" s="36"/>
      <c r="BZ83" s="47"/>
      <c r="CA83" s="37"/>
      <c r="CB83" s="38"/>
      <c r="CC83" s="37"/>
      <c r="CD83" s="36"/>
      <c r="CE83" s="47"/>
      <c r="CF83" s="37"/>
      <c r="CG83" s="38"/>
      <c r="CH83" s="40"/>
      <c r="CI83" s="36"/>
      <c r="CJ83" s="47"/>
      <c r="CK83" s="37"/>
      <c r="CL83" s="38"/>
      <c r="CM83" s="37"/>
      <c r="CN83" s="36"/>
      <c r="CO83" s="47"/>
      <c r="CP83" s="37"/>
      <c r="CQ83" s="38"/>
      <c r="CR83" s="37"/>
      <c r="CS83" s="36"/>
      <c r="CT83" s="47"/>
      <c r="CU83" s="37"/>
      <c r="CV83" s="38"/>
      <c r="CW83" s="37"/>
      <c r="CX83" s="36"/>
      <c r="CY83" s="47"/>
      <c r="CZ83" s="37"/>
      <c r="DA83" s="38"/>
      <c r="DB83" s="37"/>
      <c r="DC83" s="36"/>
      <c r="DD83" s="47"/>
      <c r="DE83" s="37"/>
      <c r="DF83" s="38"/>
      <c r="DG83" s="37"/>
      <c r="DH83" s="36"/>
      <c r="DI83" s="47"/>
      <c r="DJ83" s="37"/>
      <c r="DK83" s="38"/>
      <c r="DL83" s="37"/>
      <c r="DM83" s="36"/>
      <c r="DN83" s="47"/>
      <c r="DO83" s="37"/>
      <c r="DP83" s="38"/>
      <c r="DQ83" s="227"/>
      <c r="DR83" s="36"/>
      <c r="DS83" s="47"/>
      <c r="DT83" s="37"/>
      <c r="DU83" s="38">
        <v>0</v>
      </c>
      <c r="DV83" s="37"/>
      <c r="DW83" s="41" cm="1">
        <f t="array" ref="DW83">SUMPRODUCT(--(MOD(COLUMN($BO83:$DV83),5)=MOD(COLUMN($BO83),5)),$BO83:$DV83)</f>
        <v>0</v>
      </c>
      <c r="DX83" s="42">
        <f t="shared" si="143"/>
        <v>0</v>
      </c>
      <c r="DY83" s="48" cm="1">
        <f t="array" ref="DY83">SUMPRODUCT(--(MOD(COLUMN($BO83:$DV83),5)=MOD(COLUMN($BP83),5)),$BO83:$DV83)</f>
        <v>0</v>
      </c>
      <c r="DZ83" s="49">
        <f t="shared" si="144"/>
        <v>0</v>
      </c>
      <c r="EA83" s="43" cm="1">
        <f t="array" ref="EA83">SUMPRODUCT(--(MOD(COLUMN($BO83:$DV83),5)=MOD(COLUMN($BQ83),5)),$BO83:$DV83)</f>
        <v>0</v>
      </c>
      <c r="EB83" s="44">
        <f t="shared" si="145"/>
        <v>0</v>
      </c>
      <c r="EC83" s="45" cm="1">
        <f t="array" ref="EC83">SUMPRODUCT(--(MOD(COLUMN($BO83:$DV83),5)=MOD(COLUMN($BR83),5)),$BO83:$DV83)</f>
        <v>0</v>
      </c>
      <c r="ED83" s="46">
        <f t="shared" si="146"/>
        <v>0</v>
      </c>
      <c r="EE83" s="36"/>
      <c r="EF83" s="37">
        <v>0</v>
      </c>
      <c r="EG83" s="38"/>
      <c r="EH83" s="37" t="s">
        <v>108</v>
      </c>
      <c r="EI83" s="36"/>
      <c r="EJ83" s="37"/>
      <c r="EK83" s="38"/>
      <c r="EL83" s="37"/>
      <c r="EM83" s="36"/>
      <c r="EN83" s="37"/>
      <c r="EO83" s="38"/>
      <c r="EP83" s="37"/>
      <c r="EQ83" s="36"/>
      <c r="ER83" s="37">
        <v>1</v>
      </c>
      <c r="ES83" s="38">
        <v>1</v>
      </c>
      <c r="ET83" s="246"/>
      <c r="EU83" s="36"/>
      <c r="EV83" s="37">
        <v>0</v>
      </c>
      <c r="EW83" s="38"/>
      <c r="EX83" s="246"/>
      <c r="EY83" s="36"/>
      <c r="EZ83" s="37"/>
      <c r="FA83" s="38"/>
      <c r="FB83" s="37"/>
      <c r="FC83" s="36"/>
      <c r="FD83" s="37"/>
      <c r="FE83" s="38"/>
      <c r="FF83" s="37"/>
      <c r="FG83" s="36"/>
      <c r="FH83" s="37"/>
      <c r="FI83" s="38"/>
      <c r="FJ83" s="37"/>
      <c r="FK83" s="36"/>
      <c r="FL83" s="37"/>
      <c r="FM83" s="38"/>
      <c r="FN83" s="37"/>
      <c r="FO83" s="36"/>
      <c r="FP83" s="37"/>
      <c r="FQ83" s="38"/>
      <c r="FR83" s="37"/>
      <c r="FS83" s="36"/>
      <c r="FT83" s="37"/>
      <c r="FU83" s="38"/>
      <c r="FV83" s="37"/>
      <c r="FW83" s="36"/>
      <c r="FX83" s="37"/>
      <c r="FY83" s="38"/>
      <c r="FZ83" s="37"/>
      <c r="GA83" s="41">
        <f t="shared" si="156"/>
        <v>0</v>
      </c>
      <c r="GB83" s="42">
        <f t="shared" si="153"/>
        <v>0</v>
      </c>
      <c r="GC83" s="43">
        <f t="shared" si="157"/>
        <v>1</v>
      </c>
      <c r="GD83" s="44">
        <f t="shared" si="154"/>
        <v>485</v>
      </c>
      <c r="GE83" s="45">
        <f t="shared" si="158"/>
        <v>1</v>
      </c>
      <c r="GF83" s="46">
        <f t="shared" si="155"/>
        <v>485</v>
      </c>
      <c r="GG83" s="36"/>
      <c r="GH83" s="37"/>
      <c r="GI83" s="38"/>
      <c r="GJ83" s="37"/>
      <c r="GK83" s="36"/>
      <c r="GL83" s="37"/>
      <c r="GM83" s="38"/>
      <c r="GN83" s="37"/>
      <c r="GO83" s="36"/>
      <c r="GP83" s="37"/>
      <c r="GQ83" s="38"/>
      <c r="GR83" s="37"/>
      <c r="GS83" s="36"/>
      <c r="GT83" s="37"/>
      <c r="GU83" s="38"/>
      <c r="GV83" s="37"/>
      <c r="GW83" s="36"/>
      <c r="GX83" s="37"/>
      <c r="GY83" s="38"/>
      <c r="GZ83" s="37"/>
      <c r="HA83" s="36"/>
      <c r="HB83" s="37"/>
      <c r="HC83" s="38"/>
      <c r="HD83" s="37"/>
      <c r="HE83" s="36"/>
      <c r="HF83" s="37"/>
      <c r="HG83" s="38"/>
      <c r="HH83" s="37"/>
      <c r="HI83" s="36"/>
      <c r="HJ83" s="37"/>
      <c r="HK83" s="38"/>
      <c r="HL83" s="37"/>
      <c r="HM83" s="36"/>
      <c r="HN83" s="37"/>
      <c r="HO83" s="38"/>
      <c r="HP83" s="37"/>
      <c r="HQ83" s="36"/>
      <c r="HR83" s="37"/>
      <c r="HS83" s="38"/>
      <c r="HT83" s="37"/>
      <c r="HU83" s="36"/>
      <c r="HV83" s="37"/>
      <c r="HW83" s="38"/>
      <c r="HX83" s="37"/>
      <c r="HY83" s="36"/>
      <c r="HZ83" s="37"/>
      <c r="IA83" s="38"/>
      <c r="IB83" s="37"/>
      <c r="IC83" s="41" cm="1">
        <f t="array" ref="IC83">SUMPRODUCT(--(MOD(COLUMN($GG83:$IB83),4)=MOD(COLUMN($GG83),4)),$GG83:$IB83)</f>
        <v>0</v>
      </c>
      <c r="ID83" s="42">
        <f t="shared" si="147"/>
        <v>0</v>
      </c>
      <c r="IE83" s="43" cm="1">
        <f t="array" ref="IE83">SUMPRODUCT(--(MOD(COLUMN($GG83:$IB83),4)=MOD(COLUMN($GH83),4)),$GG83:$IB83)</f>
        <v>0</v>
      </c>
      <c r="IF83" s="44">
        <f t="shared" si="148"/>
        <v>0</v>
      </c>
      <c r="IG83" s="45" cm="1">
        <f t="array" ref="IG83">SUMPRODUCT(--(MOD(COLUMN($GG83:$IB83),4)=MOD(COLUMN($GI83),4)),$GG83:$IB83)</f>
        <v>0</v>
      </c>
      <c r="IH83" s="46">
        <f t="shared" si="149"/>
        <v>0</v>
      </c>
      <c r="II83" s="36"/>
      <c r="IJ83" s="37"/>
      <c r="IK83" s="38"/>
      <c r="IL83" s="37"/>
      <c r="IM83" s="36"/>
      <c r="IN83" s="37"/>
      <c r="IO83" s="38"/>
      <c r="IP83" s="37"/>
      <c r="IQ83" s="36"/>
      <c r="IR83" s="37"/>
      <c r="IS83" s="38"/>
      <c r="IT83" s="37"/>
      <c r="IU83" s="36"/>
      <c r="IV83" s="37"/>
      <c r="IW83" s="38"/>
      <c r="IX83" s="37"/>
      <c r="IY83" s="36"/>
      <c r="IZ83" s="37"/>
      <c r="JA83" s="38"/>
      <c r="JB83" s="37"/>
      <c r="JC83" s="36"/>
      <c r="JD83" s="37"/>
      <c r="JE83" s="38"/>
      <c r="JF83" s="37"/>
      <c r="JG83" s="36"/>
      <c r="JH83" s="37"/>
      <c r="JI83" s="38"/>
      <c r="JJ83" s="37"/>
      <c r="JK83" s="36"/>
      <c r="JL83" s="37"/>
      <c r="JM83" s="38"/>
      <c r="JN83" s="37"/>
      <c r="JO83" s="36"/>
      <c r="JP83" s="37"/>
      <c r="JQ83" s="38"/>
      <c r="JR83" s="37"/>
      <c r="JS83" s="36"/>
      <c r="JT83" s="37"/>
      <c r="JU83" s="38"/>
      <c r="JV83" s="37"/>
      <c r="JW83" s="36"/>
      <c r="JX83" s="37"/>
      <c r="JY83" s="38"/>
      <c r="JZ83" s="37"/>
      <c r="KA83" s="36"/>
      <c r="KB83" s="37"/>
      <c r="KC83" s="38"/>
      <c r="KD83" s="37"/>
      <c r="KE83" s="41" cm="1">
        <f t="array" ref="KE83">SUMPRODUCT(--(MOD(COLUMN($II83:$KD83),4)=MOD(COLUMN($II83),4)),$II83:$KD83)</f>
        <v>0</v>
      </c>
      <c r="KF83" s="42">
        <f t="shared" si="150"/>
        <v>0</v>
      </c>
      <c r="KG83" s="43" cm="1">
        <f t="array" ref="KG83">SUMPRODUCT(--(MOD(COLUMN($II83:$KD83),4)=MOD(COLUMN($IJ83),4)),$II83:$KD83)</f>
        <v>0</v>
      </c>
      <c r="KH83" s="44">
        <f t="shared" si="151"/>
        <v>0</v>
      </c>
      <c r="KI83" s="45" cm="1">
        <f t="array" ref="KI83">SUMPRODUCT(--(MOD(COLUMN($II83:$KD83),4)=MOD(COLUMN($IK83),4)),$II83:$KD83)</f>
        <v>0</v>
      </c>
      <c r="KJ83" s="50">
        <f t="shared" si="152"/>
        <v>0</v>
      </c>
      <c r="KK83" s="80"/>
      <c r="KL83" s="80"/>
      <c r="KM83" s="80"/>
      <c r="KN83" s="51"/>
      <c r="KO83" s="32"/>
    </row>
    <row r="84" spans="1:301" s="68" customFormat="1" ht="28.8" outlineLevel="1">
      <c r="A84" s="289"/>
      <c r="B84" s="278"/>
      <c r="C84" s="298"/>
      <c r="D84" s="282"/>
      <c r="E84" s="15">
        <v>48</v>
      </c>
      <c r="F84" s="149">
        <v>2</v>
      </c>
      <c r="G84" s="112">
        <v>9730090010</v>
      </c>
      <c r="H84" s="154" t="s">
        <v>144</v>
      </c>
      <c r="I84" s="64"/>
      <c r="J84" s="65">
        <v>1590</v>
      </c>
      <c r="K84" s="65"/>
      <c r="L84" s="65"/>
      <c r="M84" s="36"/>
      <c r="N84" s="37"/>
      <c r="O84" s="38"/>
      <c r="P84" s="37"/>
      <c r="Q84" s="36"/>
      <c r="R84" s="37"/>
      <c r="S84" s="38"/>
      <c r="T84" s="37"/>
      <c r="U84" s="36"/>
      <c r="V84" s="37"/>
      <c r="W84" s="38"/>
      <c r="X84" s="37"/>
      <c r="Y84" s="36"/>
      <c r="Z84" s="39"/>
      <c r="AA84" s="38"/>
      <c r="AB84" s="59"/>
      <c r="AC84" s="36"/>
      <c r="AD84" s="37"/>
      <c r="AE84" s="38"/>
      <c r="AF84" s="59"/>
      <c r="AG84" s="36"/>
      <c r="AH84" s="37"/>
      <c r="AI84" s="38"/>
      <c r="AJ84" s="59"/>
      <c r="AK84" s="36"/>
      <c r="AL84" s="37"/>
      <c r="AM84" s="38"/>
      <c r="AN84" s="59"/>
      <c r="AO84" s="36"/>
      <c r="AP84" s="37"/>
      <c r="AQ84" s="38"/>
      <c r="AR84" s="59"/>
      <c r="AS84" s="36"/>
      <c r="AT84" s="37"/>
      <c r="AU84" s="38"/>
      <c r="AV84" s="59"/>
      <c r="AW84" s="36"/>
      <c r="AX84" s="37"/>
      <c r="AY84" s="38"/>
      <c r="AZ84" s="59"/>
      <c r="BA84" s="36"/>
      <c r="BB84" s="37"/>
      <c r="BC84" s="92"/>
      <c r="BD84" s="37"/>
      <c r="BE84" s="36"/>
      <c r="BF84" s="37"/>
      <c r="BG84" s="54"/>
      <c r="BH84" s="37"/>
      <c r="BI84" s="41"/>
      <c r="BJ84" s="42"/>
      <c r="BK84" s="43"/>
      <c r="BL84" s="44"/>
      <c r="BM84" s="45"/>
      <c r="BN84" s="46"/>
      <c r="BO84" s="36"/>
      <c r="BP84" s="47"/>
      <c r="BQ84" s="37"/>
      <c r="BR84" s="38"/>
      <c r="BS84" s="37"/>
      <c r="BT84" s="36"/>
      <c r="BU84" s="47"/>
      <c r="BV84" s="37"/>
      <c r="BW84" s="38"/>
      <c r="BX84" s="59"/>
      <c r="BY84" s="36"/>
      <c r="BZ84" s="47"/>
      <c r="CA84" s="37"/>
      <c r="CB84" s="38"/>
      <c r="CC84" s="37"/>
      <c r="CD84" s="36"/>
      <c r="CE84" s="47"/>
      <c r="CF84" s="37"/>
      <c r="CG84" s="38"/>
      <c r="CH84" s="40"/>
      <c r="CI84" s="36"/>
      <c r="CJ84" s="47"/>
      <c r="CK84" s="37"/>
      <c r="CL84" s="38"/>
      <c r="CM84" s="37"/>
      <c r="CN84" s="36"/>
      <c r="CO84" s="47"/>
      <c r="CP84" s="37"/>
      <c r="CQ84" s="38"/>
      <c r="CR84" s="37"/>
      <c r="CS84" s="36"/>
      <c r="CT84" s="47"/>
      <c r="CU84" s="37"/>
      <c r="CV84" s="38"/>
      <c r="CW84" s="37"/>
      <c r="CX84" s="36"/>
      <c r="CY84" s="47"/>
      <c r="CZ84" s="37"/>
      <c r="DA84" s="38"/>
      <c r="DB84" s="37"/>
      <c r="DC84" s="36"/>
      <c r="DD84" s="47"/>
      <c r="DE84" s="37"/>
      <c r="DF84" s="38"/>
      <c r="DG84" s="37"/>
      <c r="DH84" s="36"/>
      <c r="DI84" s="47"/>
      <c r="DJ84" s="37"/>
      <c r="DK84" s="38"/>
      <c r="DL84" s="37"/>
      <c r="DM84" s="36"/>
      <c r="DN84" s="47"/>
      <c r="DO84" s="37"/>
      <c r="DP84" s="38"/>
      <c r="DQ84" s="227"/>
      <c r="DR84" s="36"/>
      <c r="DS84" s="47"/>
      <c r="DT84" s="37"/>
      <c r="DU84" s="38">
        <v>0</v>
      </c>
      <c r="DV84" s="37"/>
      <c r="DW84" s="41" cm="1">
        <f t="array" ref="DW84">SUMPRODUCT(--(MOD(COLUMN($BO84:$DV84),5)=MOD(COLUMN($BO84),5)),$BO84:$DV84)</f>
        <v>0</v>
      </c>
      <c r="DX84" s="42">
        <f t="shared" si="143"/>
        <v>0</v>
      </c>
      <c r="DY84" s="48" cm="1">
        <f t="array" ref="DY84">SUMPRODUCT(--(MOD(COLUMN($BO84:$DV84),5)=MOD(COLUMN($BP84),5)),$BO84:$DV84)</f>
        <v>0</v>
      </c>
      <c r="DZ84" s="49">
        <f t="shared" si="144"/>
        <v>0</v>
      </c>
      <c r="EA84" s="43" cm="1">
        <f t="array" ref="EA84">SUMPRODUCT(--(MOD(COLUMN($BO84:$DV84),5)=MOD(COLUMN($BQ84),5)),$BO84:$DV84)</f>
        <v>0</v>
      </c>
      <c r="EB84" s="44">
        <f t="shared" si="145"/>
        <v>0</v>
      </c>
      <c r="EC84" s="45" cm="1">
        <f t="array" ref="EC84">SUMPRODUCT(--(MOD(COLUMN($BO84:$DV84),5)=MOD(COLUMN($BR84),5)),$BO84:$DV84)</f>
        <v>0</v>
      </c>
      <c r="ED84" s="46">
        <f t="shared" si="146"/>
        <v>0</v>
      </c>
      <c r="EE84" s="36"/>
      <c r="EF84" s="37">
        <v>0</v>
      </c>
      <c r="EG84" s="38"/>
      <c r="EH84" s="37" t="s">
        <v>108</v>
      </c>
      <c r="EI84" s="36"/>
      <c r="EJ84" s="37"/>
      <c r="EK84" s="38"/>
      <c r="EL84" s="37"/>
      <c r="EM84" s="36"/>
      <c r="EN84" s="37"/>
      <c r="EO84" s="38"/>
      <c r="EP84" s="37"/>
      <c r="EQ84" s="36"/>
      <c r="ER84" s="37">
        <v>1</v>
      </c>
      <c r="ES84" s="38">
        <v>1</v>
      </c>
      <c r="ET84" s="247"/>
      <c r="EU84" s="36"/>
      <c r="EV84" s="37">
        <v>0</v>
      </c>
      <c r="EW84" s="38"/>
      <c r="EX84" s="247"/>
      <c r="EY84" s="36"/>
      <c r="EZ84" s="37"/>
      <c r="FA84" s="38"/>
      <c r="FB84" s="37"/>
      <c r="FC84" s="36"/>
      <c r="FD84" s="37"/>
      <c r="FE84" s="38"/>
      <c r="FF84" s="37"/>
      <c r="FG84" s="36"/>
      <c r="FH84" s="37"/>
      <c r="FI84" s="38"/>
      <c r="FJ84" s="37"/>
      <c r="FK84" s="36"/>
      <c r="FL84" s="37"/>
      <c r="FM84" s="38"/>
      <c r="FN84" s="37"/>
      <c r="FO84" s="36"/>
      <c r="FP84" s="37"/>
      <c r="FQ84" s="38"/>
      <c r="FR84" s="37"/>
      <c r="FS84" s="36"/>
      <c r="FT84" s="37"/>
      <c r="FU84" s="38"/>
      <c r="FV84" s="37"/>
      <c r="FW84" s="36"/>
      <c r="FX84" s="37"/>
      <c r="FY84" s="38"/>
      <c r="FZ84" s="37"/>
      <c r="GA84" s="41">
        <f t="shared" si="156"/>
        <v>0</v>
      </c>
      <c r="GB84" s="42">
        <f t="shared" si="153"/>
        <v>0</v>
      </c>
      <c r="GC84" s="43">
        <f t="shared" si="157"/>
        <v>1</v>
      </c>
      <c r="GD84" s="44">
        <f t="shared" si="154"/>
        <v>1590</v>
      </c>
      <c r="GE84" s="45">
        <f t="shared" si="158"/>
        <v>1</v>
      </c>
      <c r="GF84" s="46">
        <f t="shared" si="155"/>
        <v>1590</v>
      </c>
      <c r="GG84" s="36"/>
      <c r="GH84" s="37"/>
      <c r="GI84" s="38"/>
      <c r="GJ84" s="37"/>
      <c r="GK84" s="36"/>
      <c r="GL84" s="37"/>
      <c r="GM84" s="38"/>
      <c r="GN84" s="37"/>
      <c r="GO84" s="36"/>
      <c r="GP84" s="37"/>
      <c r="GQ84" s="38"/>
      <c r="GR84" s="37"/>
      <c r="GS84" s="36"/>
      <c r="GT84" s="37"/>
      <c r="GU84" s="38"/>
      <c r="GV84" s="37"/>
      <c r="GW84" s="36"/>
      <c r="GX84" s="37"/>
      <c r="GY84" s="38"/>
      <c r="GZ84" s="37"/>
      <c r="HA84" s="36"/>
      <c r="HB84" s="37"/>
      <c r="HC84" s="38"/>
      <c r="HD84" s="37"/>
      <c r="HE84" s="36"/>
      <c r="HF84" s="37"/>
      <c r="HG84" s="38"/>
      <c r="HH84" s="37"/>
      <c r="HI84" s="36"/>
      <c r="HJ84" s="37"/>
      <c r="HK84" s="38"/>
      <c r="HL84" s="37"/>
      <c r="HM84" s="36"/>
      <c r="HN84" s="37"/>
      <c r="HO84" s="38"/>
      <c r="HP84" s="37"/>
      <c r="HQ84" s="36"/>
      <c r="HR84" s="37"/>
      <c r="HS84" s="38"/>
      <c r="HT84" s="37"/>
      <c r="HU84" s="36"/>
      <c r="HV84" s="37"/>
      <c r="HW84" s="38"/>
      <c r="HX84" s="37"/>
      <c r="HY84" s="36"/>
      <c r="HZ84" s="37"/>
      <c r="IA84" s="38"/>
      <c r="IB84" s="37"/>
      <c r="IC84" s="41" cm="1">
        <f t="array" ref="IC84">SUMPRODUCT(--(MOD(COLUMN($GG84:$IB84),4)=MOD(COLUMN($GG84),4)),$GG84:$IB84)</f>
        <v>0</v>
      </c>
      <c r="ID84" s="42">
        <f t="shared" si="147"/>
        <v>0</v>
      </c>
      <c r="IE84" s="43" cm="1">
        <f t="array" ref="IE84">SUMPRODUCT(--(MOD(COLUMN($GG84:$IB84),4)=MOD(COLUMN($GH84),4)),$GG84:$IB84)</f>
        <v>0</v>
      </c>
      <c r="IF84" s="44">
        <f t="shared" si="148"/>
        <v>0</v>
      </c>
      <c r="IG84" s="45" cm="1">
        <f t="array" ref="IG84">SUMPRODUCT(--(MOD(COLUMN($GG84:$IB84),4)=MOD(COLUMN($GI84),4)),$GG84:$IB84)</f>
        <v>0</v>
      </c>
      <c r="IH84" s="46">
        <f t="shared" si="149"/>
        <v>0</v>
      </c>
      <c r="II84" s="36"/>
      <c r="IJ84" s="37"/>
      <c r="IK84" s="38"/>
      <c r="IL84" s="37"/>
      <c r="IM84" s="36"/>
      <c r="IN84" s="37"/>
      <c r="IO84" s="38"/>
      <c r="IP84" s="37"/>
      <c r="IQ84" s="36"/>
      <c r="IR84" s="37"/>
      <c r="IS84" s="38"/>
      <c r="IT84" s="37"/>
      <c r="IU84" s="36"/>
      <c r="IV84" s="37"/>
      <c r="IW84" s="38"/>
      <c r="IX84" s="37"/>
      <c r="IY84" s="36"/>
      <c r="IZ84" s="37"/>
      <c r="JA84" s="38"/>
      <c r="JB84" s="37"/>
      <c r="JC84" s="36"/>
      <c r="JD84" s="37"/>
      <c r="JE84" s="38"/>
      <c r="JF84" s="37"/>
      <c r="JG84" s="36"/>
      <c r="JH84" s="37"/>
      <c r="JI84" s="38"/>
      <c r="JJ84" s="37"/>
      <c r="JK84" s="36"/>
      <c r="JL84" s="37"/>
      <c r="JM84" s="38"/>
      <c r="JN84" s="37"/>
      <c r="JO84" s="36"/>
      <c r="JP84" s="37"/>
      <c r="JQ84" s="38"/>
      <c r="JR84" s="37"/>
      <c r="JS84" s="36"/>
      <c r="JT84" s="37"/>
      <c r="JU84" s="38"/>
      <c r="JV84" s="37"/>
      <c r="JW84" s="36"/>
      <c r="JX84" s="37"/>
      <c r="JY84" s="38"/>
      <c r="JZ84" s="37"/>
      <c r="KA84" s="36"/>
      <c r="KB84" s="37"/>
      <c r="KC84" s="38"/>
      <c r="KD84" s="37"/>
      <c r="KE84" s="41" cm="1">
        <f t="array" ref="KE84">SUMPRODUCT(--(MOD(COLUMN($II84:$KD84),4)=MOD(COLUMN($II84),4)),$II84:$KD84)</f>
        <v>0</v>
      </c>
      <c r="KF84" s="42">
        <f t="shared" si="150"/>
        <v>0</v>
      </c>
      <c r="KG84" s="43" cm="1">
        <f t="array" ref="KG84">SUMPRODUCT(--(MOD(COLUMN($II84:$KD84),4)=MOD(COLUMN($IJ84),4)),$II84:$KD84)</f>
        <v>0</v>
      </c>
      <c r="KH84" s="44">
        <f t="shared" si="151"/>
        <v>0</v>
      </c>
      <c r="KI84" s="45" cm="1">
        <f t="array" ref="KI84">SUMPRODUCT(--(MOD(COLUMN($II84:$KD84),4)=MOD(COLUMN($IK84),4)),$II84:$KD84)</f>
        <v>0</v>
      </c>
      <c r="KJ84" s="50">
        <f t="shared" si="152"/>
        <v>0</v>
      </c>
      <c r="KK84" s="80"/>
      <c r="KL84" s="80"/>
      <c r="KM84" s="80"/>
      <c r="KN84" s="51"/>
      <c r="KO84" s="32"/>
    </row>
    <row r="85" spans="1:301" s="68" customFormat="1" ht="15" customHeight="1" outlineLevel="1">
      <c r="A85" s="289"/>
      <c r="B85" s="278"/>
      <c r="C85" s="298"/>
      <c r="D85" s="282"/>
      <c r="E85" s="15">
        <v>49</v>
      </c>
      <c r="F85" s="61">
        <v>2</v>
      </c>
      <c r="G85" s="62">
        <v>4462907000</v>
      </c>
      <c r="H85" s="63" t="s">
        <v>94</v>
      </c>
      <c r="I85" s="95"/>
      <c r="J85" s="95">
        <f>1818/1.2</f>
        <v>1515</v>
      </c>
      <c r="K85" s="95"/>
      <c r="L85" s="95"/>
      <c r="M85" s="36"/>
      <c r="N85" s="37"/>
      <c r="O85" s="38"/>
      <c r="P85" s="37"/>
      <c r="Q85" s="36"/>
      <c r="R85" s="37"/>
      <c r="S85" s="38"/>
      <c r="T85" s="37"/>
      <c r="U85" s="36"/>
      <c r="V85" s="37"/>
      <c r="W85" s="38"/>
      <c r="X85" s="37"/>
      <c r="Y85" s="36"/>
      <c r="Z85" s="39"/>
      <c r="AA85" s="38"/>
      <c r="AB85" s="59"/>
      <c r="AC85" s="36"/>
      <c r="AD85" s="37"/>
      <c r="AE85" s="38"/>
      <c r="AF85" s="59"/>
      <c r="AG85" s="36"/>
      <c r="AH85" s="37"/>
      <c r="AI85" s="38"/>
      <c r="AJ85" s="59"/>
      <c r="AK85" s="36"/>
      <c r="AL85" s="37"/>
      <c r="AM85" s="38"/>
      <c r="AN85" s="59"/>
      <c r="AO85" s="36"/>
      <c r="AP85" s="37"/>
      <c r="AQ85" s="38"/>
      <c r="AR85" s="59"/>
      <c r="AS85" s="36"/>
      <c r="AT85" s="37"/>
      <c r="AU85" s="38"/>
      <c r="AV85" s="59"/>
      <c r="AW85" s="36"/>
      <c r="AX85" s="37"/>
      <c r="AY85" s="38"/>
      <c r="AZ85" s="59"/>
      <c r="BA85" s="36"/>
      <c r="BB85" s="37"/>
      <c r="BC85" s="92"/>
      <c r="BD85" s="37"/>
      <c r="BE85" s="36"/>
      <c r="BF85" s="37">
        <f>$KN85*0</f>
        <v>0</v>
      </c>
      <c r="BG85" s="54"/>
      <c r="BH85" s="37"/>
      <c r="BI85" s="41"/>
      <c r="BJ85" s="42"/>
      <c r="BK85" s="43"/>
      <c r="BL85" s="44"/>
      <c r="BM85" s="45"/>
      <c r="BN85" s="46"/>
      <c r="BO85" s="36"/>
      <c r="BP85" s="47"/>
      <c r="BQ85" s="37"/>
      <c r="BR85" s="38"/>
      <c r="BS85" s="37"/>
      <c r="BT85" s="36"/>
      <c r="BU85" s="47"/>
      <c r="BV85" s="37"/>
      <c r="BW85" s="38"/>
      <c r="BX85" s="59"/>
      <c r="BY85" s="36"/>
      <c r="BZ85" s="47"/>
      <c r="CA85" s="37"/>
      <c r="CB85" s="38"/>
      <c r="CC85" s="37"/>
      <c r="CD85" s="36"/>
      <c r="CE85" s="47"/>
      <c r="CF85" s="37"/>
      <c r="CG85" s="38"/>
      <c r="CH85" s="59"/>
      <c r="CI85" s="36"/>
      <c r="CJ85" s="47"/>
      <c r="CK85" s="37">
        <v>1</v>
      </c>
      <c r="CL85" s="38">
        <v>1</v>
      </c>
      <c r="CM85" s="245" t="s">
        <v>67</v>
      </c>
      <c r="CN85" s="36"/>
      <c r="CO85" s="47"/>
      <c r="CP85" s="37"/>
      <c r="CQ85" s="38">
        <v>0</v>
      </c>
      <c r="CR85" s="37"/>
      <c r="CS85" s="36"/>
      <c r="CT85" s="47"/>
      <c r="CU85" s="37"/>
      <c r="CV85" s="38">
        <v>0</v>
      </c>
      <c r="CW85" s="37"/>
      <c r="CX85" s="36"/>
      <c r="CY85" s="47"/>
      <c r="CZ85" s="37"/>
      <c r="DA85" s="38">
        <v>0</v>
      </c>
      <c r="DB85" s="37"/>
      <c r="DC85" s="36"/>
      <c r="DD85" s="47"/>
      <c r="DE85" s="37"/>
      <c r="DF85" s="38">
        <v>0</v>
      </c>
      <c r="DG85" s="37"/>
      <c r="DH85" s="36"/>
      <c r="DI85" s="47"/>
      <c r="DJ85" s="37"/>
      <c r="DK85" s="38">
        <v>0</v>
      </c>
      <c r="DL85" s="37"/>
      <c r="DM85" s="36"/>
      <c r="DN85" s="47"/>
      <c r="DO85" s="37"/>
      <c r="DP85" s="38"/>
      <c r="DQ85" s="227"/>
      <c r="DR85" s="36"/>
      <c r="DS85" s="47"/>
      <c r="DT85" s="37"/>
      <c r="DU85" s="38">
        <v>0</v>
      </c>
      <c r="DV85" s="37"/>
      <c r="DW85" s="41" cm="1">
        <f t="array" ref="DW85">SUMPRODUCT(--(MOD(COLUMN($BO85:$DV85),5)=MOD(COLUMN($BO85),5)),$BO85:$DV85)</f>
        <v>0</v>
      </c>
      <c r="DX85" s="42">
        <f t="shared" si="143"/>
        <v>0</v>
      </c>
      <c r="DY85" s="48" cm="1">
        <f t="array" ref="DY85">SUMPRODUCT(--(MOD(COLUMN($BO85:$DV85),5)=MOD(COLUMN($BP85),5)),$BO85:$DV85)</f>
        <v>0</v>
      </c>
      <c r="DZ85" s="49">
        <f t="shared" si="144"/>
        <v>0</v>
      </c>
      <c r="EA85" s="43" cm="1">
        <f t="array" ref="EA85">SUMPRODUCT(--(MOD(COLUMN($BO85:$DV85),5)=MOD(COLUMN($BQ85),5)),$BO85:$DV85)</f>
        <v>1</v>
      </c>
      <c r="EB85" s="44">
        <f t="shared" si="145"/>
        <v>1515</v>
      </c>
      <c r="EC85" s="45" cm="1">
        <f t="array" ref="EC85">SUMPRODUCT(--(MOD(COLUMN($BO85:$DV85),5)=MOD(COLUMN($BR85),5)),$BO85:$DV85)</f>
        <v>1</v>
      </c>
      <c r="ED85" s="46">
        <f t="shared" si="146"/>
        <v>1515</v>
      </c>
      <c r="EE85" s="36"/>
      <c r="EF85" s="37"/>
      <c r="EG85" s="38"/>
      <c r="EH85" s="59"/>
      <c r="EI85" s="36"/>
      <c r="EJ85" s="37"/>
      <c r="EK85" s="38"/>
      <c r="EL85" s="59"/>
      <c r="EM85" s="36"/>
      <c r="EN85" s="37"/>
      <c r="EO85" s="38"/>
      <c r="EP85" s="59"/>
      <c r="EQ85" s="36"/>
      <c r="ER85" s="37"/>
      <c r="ES85" s="38"/>
      <c r="ET85" s="59"/>
      <c r="EU85" s="36"/>
      <c r="EV85" s="37"/>
      <c r="EW85" s="38"/>
      <c r="EX85" s="59"/>
      <c r="EY85" s="36"/>
      <c r="EZ85" s="37"/>
      <c r="FA85" s="38"/>
      <c r="FB85" s="59"/>
      <c r="FC85" s="36"/>
      <c r="FD85" s="37"/>
      <c r="FE85" s="38"/>
      <c r="FF85" s="59"/>
      <c r="FG85" s="36"/>
      <c r="FH85" s="37"/>
      <c r="FI85" s="38"/>
      <c r="FJ85" s="59"/>
      <c r="FK85" s="36"/>
      <c r="FL85" s="37"/>
      <c r="FM85" s="38"/>
      <c r="FN85" s="59"/>
      <c r="FO85" s="36"/>
      <c r="FP85" s="37"/>
      <c r="FQ85" s="38"/>
      <c r="FR85" s="59"/>
      <c r="FS85" s="36"/>
      <c r="FT85" s="37"/>
      <c r="FU85" s="38"/>
      <c r="FV85" s="59"/>
      <c r="FW85" s="36"/>
      <c r="FX85" s="37"/>
      <c r="FY85" s="38"/>
      <c r="FZ85" s="59"/>
      <c r="GA85" s="41" cm="1">
        <f t="array" ref="GA85">SUMPRODUCT(--(MOD(COLUMN($EE85:$FZ85),4)=MOD(COLUMN($EE85),4)),$EE85:$FZ85)</f>
        <v>0</v>
      </c>
      <c r="GB85" s="42">
        <f t="shared" si="153"/>
        <v>0</v>
      </c>
      <c r="GC85" s="43" cm="1">
        <f t="array" ref="GC85">SUMPRODUCT(--(MOD(COLUMN($EE85:$FZ85),4)=MOD(COLUMN($EF85),4)),$EE85:$FZ85)</f>
        <v>0</v>
      </c>
      <c r="GD85" s="44">
        <f t="shared" si="154"/>
        <v>0</v>
      </c>
      <c r="GE85" s="45" cm="1">
        <f t="array" ref="GE85">SUMPRODUCT(--(MOD(COLUMN($EE85:$FZ85),4)=MOD(COLUMN($EG85),4)),$EE85:$FZ85)</f>
        <v>0</v>
      </c>
      <c r="GF85" s="46">
        <f t="shared" si="155"/>
        <v>0</v>
      </c>
      <c r="GG85" s="36"/>
      <c r="GH85" s="37"/>
      <c r="GI85" s="38"/>
      <c r="GJ85" s="59"/>
      <c r="GK85" s="36"/>
      <c r="GL85" s="37"/>
      <c r="GM85" s="38"/>
      <c r="GN85" s="59"/>
      <c r="GO85" s="36"/>
      <c r="GP85" s="37"/>
      <c r="GQ85" s="38"/>
      <c r="GR85" s="59"/>
      <c r="GS85" s="36"/>
      <c r="GT85" s="37"/>
      <c r="GU85" s="38"/>
      <c r="GV85" s="59"/>
      <c r="GW85" s="36"/>
      <c r="GX85" s="37"/>
      <c r="GY85" s="38"/>
      <c r="GZ85" s="59"/>
      <c r="HA85" s="36"/>
      <c r="HB85" s="37"/>
      <c r="HC85" s="38"/>
      <c r="HD85" s="59"/>
      <c r="HE85" s="36"/>
      <c r="HF85" s="37"/>
      <c r="HG85" s="38"/>
      <c r="HH85" s="59"/>
      <c r="HI85" s="36"/>
      <c r="HJ85" s="37"/>
      <c r="HK85" s="38"/>
      <c r="HL85" s="59"/>
      <c r="HM85" s="36"/>
      <c r="HN85" s="37"/>
      <c r="HO85" s="38"/>
      <c r="HP85" s="59"/>
      <c r="HQ85" s="36"/>
      <c r="HR85" s="37"/>
      <c r="HS85" s="38"/>
      <c r="HT85" s="59"/>
      <c r="HU85" s="36"/>
      <c r="HV85" s="37"/>
      <c r="HW85" s="38"/>
      <c r="HX85" s="59"/>
      <c r="HY85" s="36"/>
      <c r="HZ85" s="37"/>
      <c r="IA85" s="38"/>
      <c r="IB85" s="59"/>
      <c r="IC85" s="41" cm="1">
        <f t="array" ref="IC85">SUMPRODUCT(--(MOD(COLUMN($GG85:$IB85),4)=MOD(COLUMN($GG85),4)),$GG85:$IB85)</f>
        <v>0</v>
      </c>
      <c r="ID85" s="42">
        <f t="shared" si="147"/>
        <v>0</v>
      </c>
      <c r="IE85" s="43" cm="1">
        <f t="array" ref="IE85">SUMPRODUCT(--(MOD(COLUMN($GG85:$IB85),4)=MOD(COLUMN($GH85),4)),$GG85:$IB85)</f>
        <v>0</v>
      </c>
      <c r="IF85" s="44">
        <f t="shared" si="148"/>
        <v>0</v>
      </c>
      <c r="IG85" s="45" cm="1">
        <f t="array" ref="IG85">SUMPRODUCT(--(MOD(COLUMN($GG85:$IB85),4)=MOD(COLUMN($GI85),4)),$GG85:$IB85)</f>
        <v>0</v>
      </c>
      <c r="IH85" s="46">
        <f t="shared" si="149"/>
        <v>0</v>
      </c>
      <c r="II85" s="36"/>
      <c r="IJ85" s="37"/>
      <c r="IK85" s="38"/>
      <c r="IL85" s="59"/>
      <c r="IM85" s="36"/>
      <c r="IN85" s="37"/>
      <c r="IO85" s="38"/>
      <c r="IP85" s="59"/>
      <c r="IQ85" s="36"/>
      <c r="IR85" s="37"/>
      <c r="IS85" s="38"/>
      <c r="IT85" s="59"/>
      <c r="IU85" s="36"/>
      <c r="IV85" s="37"/>
      <c r="IW85" s="38"/>
      <c r="IX85" s="59"/>
      <c r="IY85" s="36"/>
      <c r="IZ85" s="37"/>
      <c r="JA85" s="38"/>
      <c r="JB85" s="59"/>
      <c r="JC85" s="36"/>
      <c r="JD85" s="37"/>
      <c r="JE85" s="38"/>
      <c r="JF85" s="59"/>
      <c r="JG85" s="36"/>
      <c r="JH85" s="37"/>
      <c r="JI85" s="38"/>
      <c r="JJ85" s="59"/>
      <c r="JK85" s="36"/>
      <c r="JL85" s="37"/>
      <c r="JM85" s="38"/>
      <c r="JN85" s="59"/>
      <c r="JO85" s="36"/>
      <c r="JP85" s="37"/>
      <c r="JQ85" s="38"/>
      <c r="JR85" s="59"/>
      <c r="JS85" s="36"/>
      <c r="JT85" s="37"/>
      <c r="JU85" s="38"/>
      <c r="JV85" s="59"/>
      <c r="JW85" s="36"/>
      <c r="JX85" s="37"/>
      <c r="JY85" s="38"/>
      <c r="JZ85" s="59"/>
      <c r="KA85" s="36"/>
      <c r="KB85" s="37"/>
      <c r="KC85" s="38"/>
      <c r="KD85" s="59"/>
      <c r="KE85" s="41" cm="1">
        <f t="array" ref="KE85">SUMPRODUCT(--(MOD(COLUMN($II85:$KD85),4)=MOD(COLUMN($II85),4)),$II85:$KD85)</f>
        <v>0</v>
      </c>
      <c r="KF85" s="42">
        <f t="shared" si="150"/>
        <v>0</v>
      </c>
      <c r="KG85" s="43" cm="1">
        <f t="array" ref="KG85">SUMPRODUCT(--(MOD(COLUMN($II85:$KD85),4)=MOD(COLUMN($IJ85),4)),$II85:$KD85)</f>
        <v>0</v>
      </c>
      <c r="KH85" s="44">
        <f t="shared" si="151"/>
        <v>0</v>
      </c>
      <c r="KI85" s="45" cm="1">
        <f t="array" ref="KI85">SUMPRODUCT(--(MOD(COLUMN($II85:$KD85),4)=MOD(COLUMN($IK85),4)),$II85:$KD85)</f>
        <v>0</v>
      </c>
      <c r="KJ85" s="50">
        <f t="shared" si="152"/>
        <v>0</v>
      </c>
      <c r="KK85" s="80"/>
      <c r="KL85" s="80"/>
      <c r="KM85" s="80"/>
      <c r="KN85" s="51">
        <v>1</v>
      </c>
      <c r="KO85" s="285"/>
    </row>
    <row r="86" spans="1:301" s="68" customFormat="1" ht="57.6" outlineLevel="1">
      <c r="A86" s="289"/>
      <c r="B86" s="278"/>
      <c r="C86" s="298"/>
      <c r="D86" s="282"/>
      <c r="E86" s="15">
        <v>50</v>
      </c>
      <c r="F86" s="61">
        <v>2</v>
      </c>
      <c r="G86" s="33">
        <v>4499271200</v>
      </c>
      <c r="H86" s="63" t="s">
        <v>95</v>
      </c>
      <c r="I86" s="95"/>
      <c r="J86" s="95">
        <f>504/1.2</f>
        <v>420</v>
      </c>
      <c r="K86" s="95"/>
      <c r="L86" s="95"/>
      <c r="M86" s="36"/>
      <c r="N86" s="37"/>
      <c r="O86" s="38"/>
      <c r="P86" s="37"/>
      <c r="Q86" s="36"/>
      <c r="R86" s="37"/>
      <c r="S86" s="38"/>
      <c r="T86" s="37"/>
      <c r="U86" s="36"/>
      <c r="V86" s="37"/>
      <c r="W86" s="38"/>
      <c r="X86" s="37"/>
      <c r="Y86" s="36"/>
      <c r="Z86" s="39"/>
      <c r="AA86" s="38"/>
      <c r="AB86" s="59"/>
      <c r="AC86" s="36"/>
      <c r="AD86" s="37"/>
      <c r="AE86" s="38"/>
      <c r="AF86" s="59"/>
      <c r="AG86" s="36"/>
      <c r="AH86" s="37"/>
      <c r="AI86" s="38"/>
      <c r="AJ86" s="59"/>
      <c r="AK86" s="36"/>
      <c r="AL86" s="37"/>
      <c r="AM86" s="38"/>
      <c r="AN86" s="59"/>
      <c r="AO86" s="36"/>
      <c r="AP86" s="37"/>
      <c r="AQ86" s="38"/>
      <c r="AR86" s="59"/>
      <c r="AS86" s="36"/>
      <c r="AT86" s="37"/>
      <c r="AU86" s="38"/>
      <c r="AV86" s="59"/>
      <c r="AW86" s="36"/>
      <c r="AX86" s="37"/>
      <c r="AY86" s="38"/>
      <c r="AZ86" s="59"/>
      <c r="BA86" s="36"/>
      <c r="BB86" s="37"/>
      <c r="BC86" s="92"/>
      <c r="BD86" s="37"/>
      <c r="BE86" s="36"/>
      <c r="BF86" s="37"/>
      <c r="BG86" s="54"/>
      <c r="BH86" s="37"/>
      <c r="BI86" s="41"/>
      <c r="BJ86" s="42"/>
      <c r="BK86" s="43"/>
      <c r="BL86" s="44"/>
      <c r="BM86" s="45"/>
      <c r="BN86" s="46"/>
      <c r="BO86" s="36"/>
      <c r="BP86" s="47"/>
      <c r="BQ86" s="37"/>
      <c r="BR86" s="38"/>
      <c r="BS86" s="37"/>
      <c r="BT86" s="36"/>
      <c r="BU86" s="47"/>
      <c r="BV86" s="37"/>
      <c r="BW86" s="38"/>
      <c r="BX86" s="59"/>
      <c r="BY86" s="36"/>
      <c r="BZ86" s="47"/>
      <c r="CA86" s="37"/>
      <c r="CB86" s="38"/>
      <c r="CC86" s="37"/>
      <c r="CD86" s="36"/>
      <c r="CE86" s="47"/>
      <c r="CF86" s="37"/>
      <c r="CG86" s="38"/>
      <c r="CH86" s="59"/>
      <c r="CI86" s="36"/>
      <c r="CJ86" s="47"/>
      <c r="CK86" s="37"/>
      <c r="CL86" s="38"/>
      <c r="CM86" s="246"/>
      <c r="CN86" s="36"/>
      <c r="CO86" s="47"/>
      <c r="CP86" s="37">
        <v>1</v>
      </c>
      <c r="CQ86" s="38">
        <v>1</v>
      </c>
      <c r="CR86" s="37"/>
      <c r="CS86" s="36"/>
      <c r="CT86" s="47"/>
      <c r="CU86" s="37"/>
      <c r="CV86" s="38">
        <v>0</v>
      </c>
      <c r="CW86" s="37"/>
      <c r="CX86" s="36"/>
      <c r="CY86" s="47"/>
      <c r="CZ86" s="37"/>
      <c r="DA86" s="38">
        <v>0</v>
      </c>
      <c r="DB86" s="37"/>
      <c r="DC86" s="36"/>
      <c r="DD86" s="47"/>
      <c r="DE86" s="37"/>
      <c r="DF86" s="38">
        <v>0</v>
      </c>
      <c r="DG86" s="37"/>
      <c r="DH86" s="36"/>
      <c r="DI86" s="47"/>
      <c r="DJ86" s="37"/>
      <c r="DK86" s="38">
        <v>0</v>
      </c>
      <c r="DL86" s="37"/>
      <c r="DM86" s="36"/>
      <c r="DN86" s="47"/>
      <c r="DO86" s="37"/>
      <c r="DP86" s="38"/>
      <c r="DQ86" s="227"/>
      <c r="DR86" s="36"/>
      <c r="DS86" s="47"/>
      <c r="DT86" s="37"/>
      <c r="DU86" s="38">
        <v>0</v>
      </c>
      <c r="DV86" s="37"/>
      <c r="DW86" s="41" cm="1">
        <f t="array" ref="DW86">SUMPRODUCT(--(MOD(COLUMN($BO86:$DV86),5)=MOD(COLUMN($BO86),5)),$BO86:$DV86)</f>
        <v>0</v>
      </c>
      <c r="DX86" s="42">
        <f t="shared" si="143"/>
        <v>0</v>
      </c>
      <c r="DY86" s="48" cm="1">
        <f t="array" ref="DY86">SUMPRODUCT(--(MOD(COLUMN($BO86:$DV86),5)=MOD(COLUMN($BP86),5)),$BO86:$DV86)</f>
        <v>0</v>
      </c>
      <c r="DZ86" s="49">
        <f t="shared" si="144"/>
        <v>0</v>
      </c>
      <c r="EA86" s="43" cm="1">
        <f t="array" ref="EA86">SUMPRODUCT(--(MOD(COLUMN($BO86:$DV86),5)=MOD(COLUMN($BQ86),5)),$BO86:$DV86)</f>
        <v>1</v>
      </c>
      <c r="EB86" s="44">
        <f t="shared" si="145"/>
        <v>420</v>
      </c>
      <c r="EC86" s="45" cm="1">
        <f t="array" ref="EC86">SUMPRODUCT(--(MOD(COLUMN($BO86:$DV86),5)=MOD(COLUMN($BR86),5)),$BO86:$DV86)</f>
        <v>1</v>
      </c>
      <c r="ED86" s="46">
        <f t="shared" si="146"/>
        <v>420</v>
      </c>
      <c r="EE86" s="36"/>
      <c r="EF86" s="37"/>
      <c r="EG86" s="38"/>
      <c r="EH86" s="59"/>
      <c r="EI86" s="36"/>
      <c r="EJ86" s="37"/>
      <c r="EK86" s="38"/>
      <c r="EL86" s="59"/>
      <c r="EM86" s="36"/>
      <c r="EN86" s="37"/>
      <c r="EO86" s="38"/>
      <c r="EP86" s="59"/>
      <c r="EQ86" s="36"/>
      <c r="ER86" s="37"/>
      <c r="ES86" s="38"/>
      <c r="ET86" s="59"/>
      <c r="EU86" s="36"/>
      <c r="EV86" s="37"/>
      <c r="EW86" s="38"/>
      <c r="EX86" s="59"/>
      <c r="EY86" s="36"/>
      <c r="EZ86" s="37"/>
      <c r="FA86" s="38"/>
      <c r="FB86" s="59"/>
      <c r="FC86" s="36"/>
      <c r="FD86" s="37"/>
      <c r="FE86" s="38"/>
      <c r="FF86" s="59"/>
      <c r="FG86" s="36"/>
      <c r="FH86" s="37"/>
      <c r="FI86" s="38"/>
      <c r="FJ86" s="59"/>
      <c r="FK86" s="36"/>
      <c r="FL86" s="37"/>
      <c r="FM86" s="38"/>
      <c r="FN86" s="59"/>
      <c r="FO86" s="36"/>
      <c r="FP86" s="37"/>
      <c r="FQ86" s="38"/>
      <c r="FR86" s="59"/>
      <c r="FS86" s="36"/>
      <c r="FT86" s="37"/>
      <c r="FU86" s="38"/>
      <c r="FV86" s="59"/>
      <c r="FW86" s="36"/>
      <c r="FX86" s="37"/>
      <c r="FY86" s="38"/>
      <c r="FZ86" s="59"/>
      <c r="GA86" s="41" cm="1">
        <f t="array" ref="GA86">SUMPRODUCT(--(MOD(COLUMN($EE86:$FZ86),4)=MOD(COLUMN($EE86),4)),$EE86:$FZ86)</f>
        <v>0</v>
      </c>
      <c r="GB86" s="42">
        <f t="shared" si="153"/>
        <v>0</v>
      </c>
      <c r="GC86" s="43" cm="1">
        <f t="array" ref="GC86">SUMPRODUCT(--(MOD(COLUMN($EE86:$FZ86),4)=MOD(COLUMN($EF86),4)),$EE86:$FZ86)</f>
        <v>0</v>
      </c>
      <c r="GD86" s="44">
        <f t="shared" si="154"/>
        <v>0</v>
      </c>
      <c r="GE86" s="45" cm="1">
        <f t="array" ref="GE86">SUMPRODUCT(--(MOD(COLUMN($EE86:$FZ86),4)=MOD(COLUMN($EG86),4)),$EE86:$FZ86)</f>
        <v>0</v>
      </c>
      <c r="GF86" s="46">
        <f t="shared" si="155"/>
        <v>0</v>
      </c>
      <c r="GG86" s="36"/>
      <c r="GH86" s="37"/>
      <c r="GI86" s="38"/>
      <c r="GJ86" s="59"/>
      <c r="GK86" s="36"/>
      <c r="GL86" s="37"/>
      <c r="GM86" s="38"/>
      <c r="GN86" s="59"/>
      <c r="GO86" s="36"/>
      <c r="GP86" s="37"/>
      <c r="GQ86" s="38"/>
      <c r="GR86" s="59"/>
      <c r="GS86" s="36"/>
      <c r="GT86" s="37"/>
      <c r="GU86" s="38"/>
      <c r="GV86" s="59"/>
      <c r="GW86" s="36"/>
      <c r="GX86" s="37"/>
      <c r="GY86" s="38"/>
      <c r="GZ86" s="59"/>
      <c r="HA86" s="36"/>
      <c r="HB86" s="37"/>
      <c r="HC86" s="38"/>
      <c r="HD86" s="59"/>
      <c r="HE86" s="36"/>
      <c r="HF86" s="37"/>
      <c r="HG86" s="38"/>
      <c r="HH86" s="59"/>
      <c r="HI86" s="36"/>
      <c r="HJ86" s="37"/>
      <c r="HK86" s="38"/>
      <c r="HL86" s="59"/>
      <c r="HM86" s="36"/>
      <c r="HN86" s="37"/>
      <c r="HO86" s="38"/>
      <c r="HP86" s="59"/>
      <c r="HQ86" s="36"/>
      <c r="HR86" s="37"/>
      <c r="HS86" s="38"/>
      <c r="HT86" s="59"/>
      <c r="HU86" s="36"/>
      <c r="HV86" s="37"/>
      <c r="HW86" s="38"/>
      <c r="HX86" s="59"/>
      <c r="HY86" s="36"/>
      <c r="HZ86" s="37"/>
      <c r="IA86" s="38"/>
      <c r="IB86" s="59"/>
      <c r="IC86" s="41" cm="1">
        <f t="array" ref="IC86">SUMPRODUCT(--(MOD(COLUMN($GG86:$IB86),4)=MOD(COLUMN($GG86),4)),$GG86:$IB86)</f>
        <v>0</v>
      </c>
      <c r="ID86" s="42">
        <f t="shared" si="147"/>
        <v>0</v>
      </c>
      <c r="IE86" s="43" cm="1">
        <f t="array" ref="IE86">SUMPRODUCT(--(MOD(COLUMN($GG86:$IB86),4)=MOD(COLUMN($GH86),4)),$GG86:$IB86)</f>
        <v>0</v>
      </c>
      <c r="IF86" s="44">
        <f t="shared" si="148"/>
        <v>0</v>
      </c>
      <c r="IG86" s="45" cm="1">
        <f t="array" ref="IG86">SUMPRODUCT(--(MOD(COLUMN($GG86:$IB86),4)=MOD(COLUMN($GI86),4)),$GG86:$IB86)</f>
        <v>0</v>
      </c>
      <c r="IH86" s="46">
        <f t="shared" si="149"/>
        <v>0</v>
      </c>
      <c r="II86" s="36"/>
      <c r="IJ86" s="37"/>
      <c r="IK86" s="38"/>
      <c r="IL86" s="59"/>
      <c r="IM86" s="36"/>
      <c r="IN86" s="37"/>
      <c r="IO86" s="38"/>
      <c r="IP86" s="59"/>
      <c r="IQ86" s="36"/>
      <c r="IR86" s="37"/>
      <c r="IS86" s="38"/>
      <c r="IT86" s="59"/>
      <c r="IU86" s="36"/>
      <c r="IV86" s="37"/>
      <c r="IW86" s="38"/>
      <c r="IX86" s="59"/>
      <c r="IY86" s="36"/>
      <c r="IZ86" s="37"/>
      <c r="JA86" s="38"/>
      <c r="JB86" s="59"/>
      <c r="JC86" s="36"/>
      <c r="JD86" s="37"/>
      <c r="JE86" s="38"/>
      <c r="JF86" s="59"/>
      <c r="JG86" s="36"/>
      <c r="JH86" s="37"/>
      <c r="JI86" s="38"/>
      <c r="JJ86" s="59"/>
      <c r="JK86" s="36"/>
      <c r="JL86" s="37"/>
      <c r="JM86" s="38"/>
      <c r="JN86" s="59"/>
      <c r="JO86" s="36"/>
      <c r="JP86" s="37"/>
      <c r="JQ86" s="38"/>
      <c r="JR86" s="59"/>
      <c r="JS86" s="36"/>
      <c r="JT86" s="37"/>
      <c r="JU86" s="38"/>
      <c r="JV86" s="59"/>
      <c r="JW86" s="36"/>
      <c r="JX86" s="37"/>
      <c r="JY86" s="38"/>
      <c r="JZ86" s="59"/>
      <c r="KA86" s="36"/>
      <c r="KB86" s="37"/>
      <c r="KC86" s="38"/>
      <c r="KD86" s="59"/>
      <c r="KE86" s="41" cm="1">
        <f t="array" ref="KE86">SUMPRODUCT(--(MOD(COLUMN($II86:$KD86),4)=MOD(COLUMN($II86),4)),$II86:$KD86)</f>
        <v>0</v>
      </c>
      <c r="KF86" s="42">
        <f t="shared" si="150"/>
        <v>0</v>
      </c>
      <c r="KG86" s="43" cm="1">
        <f t="array" ref="KG86">SUMPRODUCT(--(MOD(COLUMN($II86:$KD86),4)=MOD(COLUMN($IJ86),4)),$II86:$KD86)</f>
        <v>0</v>
      </c>
      <c r="KH86" s="44">
        <f t="shared" si="151"/>
        <v>0</v>
      </c>
      <c r="KI86" s="45" cm="1">
        <f t="array" ref="KI86">SUMPRODUCT(--(MOD(COLUMN($II86:$KD86),4)=MOD(COLUMN($IK86),4)),$II86:$KD86)</f>
        <v>0</v>
      </c>
      <c r="KJ86" s="50">
        <f t="shared" si="152"/>
        <v>0</v>
      </c>
      <c r="KK86" s="80"/>
      <c r="KL86" s="80"/>
      <c r="KM86" s="80"/>
      <c r="KN86" s="51"/>
      <c r="KO86" s="285"/>
    </row>
    <row r="87" spans="1:301" s="68" customFormat="1" ht="43.2" outlineLevel="1">
      <c r="A87" s="289"/>
      <c r="B87" s="278"/>
      <c r="C87" s="298"/>
      <c r="D87" s="282"/>
      <c r="E87" s="15">
        <v>51</v>
      </c>
      <c r="F87" s="61">
        <v>2</v>
      </c>
      <c r="G87" s="62">
        <v>4630905020</v>
      </c>
      <c r="H87" s="63" t="s">
        <v>96</v>
      </c>
      <c r="I87" s="95"/>
      <c r="J87" s="95">
        <f>2730/1.2</f>
        <v>2275</v>
      </c>
      <c r="K87" s="95"/>
      <c r="L87" s="95"/>
      <c r="M87" s="36"/>
      <c r="N87" s="37"/>
      <c r="O87" s="38"/>
      <c r="P87" s="37"/>
      <c r="Q87" s="36"/>
      <c r="R87" s="37"/>
      <c r="S87" s="38"/>
      <c r="T87" s="37"/>
      <c r="U87" s="36"/>
      <c r="V87" s="37"/>
      <c r="W87" s="38"/>
      <c r="X87" s="37"/>
      <c r="Y87" s="36"/>
      <c r="Z87" s="39"/>
      <c r="AA87" s="38"/>
      <c r="AB87" s="59"/>
      <c r="AC87" s="36"/>
      <c r="AD87" s="37"/>
      <c r="AE87" s="38"/>
      <c r="AF87" s="59"/>
      <c r="AG87" s="36"/>
      <c r="AH87" s="37"/>
      <c r="AI87" s="38"/>
      <c r="AJ87" s="59"/>
      <c r="AK87" s="36"/>
      <c r="AL87" s="37"/>
      <c r="AM87" s="38"/>
      <c r="AN87" s="59"/>
      <c r="AO87" s="36"/>
      <c r="AP87" s="37"/>
      <c r="AQ87" s="38"/>
      <c r="AR87" s="59"/>
      <c r="AS87" s="36"/>
      <c r="AT87" s="37"/>
      <c r="AU87" s="38"/>
      <c r="AV87" s="59"/>
      <c r="AW87" s="36"/>
      <c r="AX87" s="37"/>
      <c r="AY87" s="38"/>
      <c r="AZ87" s="59"/>
      <c r="BA87" s="36"/>
      <c r="BB87" s="37"/>
      <c r="BC87" s="92"/>
      <c r="BD87" s="37"/>
      <c r="BE87" s="36"/>
      <c r="BF87" s="37">
        <f t="shared" ref="BF87:BF93" si="159">$KN87*0</f>
        <v>0</v>
      </c>
      <c r="BG87" s="54"/>
      <c r="BH87" s="37"/>
      <c r="BI87" s="41"/>
      <c r="BJ87" s="42"/>
      <c r="BK87" s="43"/>
      <c r="BL87" s="44"/>
      <c r="BM87" s="45"/>
      <c r="BN87" s="46"/>
      <c r="BO87" s="36"/>
      <c r="BP87" s="47"/>
      <c r="BQ87" s="37"/>
      <c r="BR87" s="38"/>
      <c r="BS87" s="37"/>
      <c r="BT87" s="36"/>
      <c r="BU87" s="47"/>
      <c r="BV87" s="37"/>
      <c r="BW87" s="38"/>
      <c r="BX87" s="59"/>
      <c r="BY87" s="36"/>
      <c r="BZ87" s="47"/>
      <c r="CA87" s="37"/>
      <c r="CB87" s="38"/>
      <c r="CC87" s="37"/>
      <c r="CD87" s="36"/>
      <c r="CE87" s="47"/>
      <c r="CF87" s="37"/>
      <c r="CG87" s="38"/>
      <c r="CH87" s="59"/>
      <c r="CI87" s="36"/>
      <c r="CJ87" s="47"/>
      <c r="CK87" s="37">
        <v>1</v>
      </c>
      <c r="CL87" s="38">
        <v>1</v>
      </c>
      <c r="CM87" s="246"/>
      <c r="CN87" s="36"/>
      <c r="CO87" s="47"/>
      <c r="CP87" s="37"/>
      <c r="CQ87" s="38">
        <v>0</v>
      </c>
      <c r="CR87" s="37"/>
      <c r="CS87" s="36"/>
      <c r="CT87" s="47"/>
      <c r="CU87" s="37"/>
      <c r="CV87" s="38">
        <v>0</v>
      </c>
      <c r="CW87" s="37"/>
      <c r="CX87" s="36"/>
      <c r="CY87" s="47"/>
      <c r="CZ87" s="37"/>
      <c r="DA87" s="38">
        <v>0</v>
      </c>
      <c r="DB87" s="37"/>
      <c r="DC87" s="36"/>
      <c r="DD87" s="47"/>
      <c r="DE87" s="37"/>
      <c r="DF87" s="38">
        <v>0</v>
      </c>
      <c r="DG87" s="37"/>
      <c r="DH87" s="36"/>
      <c r="DI87" s="47"/>
      <c r="DJ87" s="37"/>
      <c r="DK87" s="38">
        <v>0</v>
      </c>
      <c r="DL87" s="37"/>
      <c r="DM87" s="36"/>
      <c r="DN87" s="47"/>
      <c r="DO87" s="37"/>
      <c r="DP87" s="38"/>
      <c r="DQ87" s="227"/>
      <c r="DR87" s="36"/>
      <c r="DS87" s="47"/>
      <c r="DT87" s="37"/>
      <c r="DU87" s="38">
        <v>0</v>
      </c>
      <c r="DV87" s="37"/>
      <c r="DW87" s="41" cm="1">
        <f t="array" ref="DW87">SUMPRODUCT(--(MOD(COLUMN($BO87:$DV87),5)=MOD(COLUMN($BO87),5)),$BO87:$DV87)</f>
        <v>0</v>
      </c>
      <c r="DX87" s="42">
        <f t="shared" si="143"/>
        <v>0</v>
      </c>
      <c r="DY87" s="48" cm="1">
        <f t="array" ref="DY87">SUMPRODUCT(--(MOD(COLUMN($BO87:$DV87),5)=MOD(COLUMN($BP87),5)),$BO87:$DV87)</f>
        <v>0</v>
      </c>
      <c r="DZ87" s="49">
        <f t="shared" si="144"/>
        <v>0</v>
      </c>
      <c r="EA87" s="43" cm="1">
        <f t="array" ref="EA87">SUMPRODUCT(--(MOD(COLUMN($BO87:$DV87),5)=MOD(COLUMN($BQ87),5)),$BO87:$DV87)</f>
        <v>1</v>
      </c>
      <c r="EB87" s="44">
        <f t="shared" si="145"/>
        <v>2275</v>
      </c>
      <c r="EC87" s="45" cm="1">
        <f t="array" ref="EC87">SUMPRODUCT(--(MOD(COLUMN($BO87:$DV87),5)=MOD(COLUMN($BR87),5)),$BO87:$DV87)</f>
        <v>1</v>
      </c>
      <c r="ED87" s="46">
        <f t="shared" si="146"/>
        <v>2275</v>
      </c>
      <c r="EE87" s="36"/>
      <c r="EF87" s="37"/>
      <c r="EG87" s="38"/>
      <c r="EH87" s="59"/>
      <c r="EI87" s="36"/>
      <c r="EJ87" s="37"/>
      <c r="EK87" s="38"/>
      <c r="EL87" s="59"/>
      <c r="EM87" s="36"/>
      <c r="EN87" s="37"/>
      <c r="EO87" s="38"/>
      <c r="EP87" s="59"/>
      <c r="EQ87" s="36"/>
      <c r="ER87" s="37"/>
      <c r="ES87" s="38"/>
      <c r="ET87" s="59"/>
      <c r="EU87" s="36"/>
      <c r="EV87" s="37"/>
      <c r="EW87" s="38"/>
      <c r="EX87" s="59"/>
      <c r="EY87" s="36"/>
      <c r="EZ87" s="37"/>
      <c r="FA87" s="38"/>
      <c r="FB87" s="59"/>
      <c r="FC87" s="36"/>
      <c r="FD87" s="37"/>
      <c r="FE87" s="38"/>
      <c r="FF87" s="59"/>
      <c r="FG87" s="36"/>
      <c r="FH87" s="37"/>
      <c r="FI87" s="38"/>
      <c r="FJ87" s="59"/>
      <c r="FK87" s="36"/>
      <c r="FL87" s="37"/>
      <c r="FM87" s="38"/>
      <c r="FN87" s="59"/>
      <c r="FO87" s="36"/>
      <c r="FP87" s="37"/>
      <c r="FQ87" s="38"/>
      <c r="FR87" s="59"/>
      <c r="FS87" s="36"/>
      <c r="FT87" s="37"/>
      <c r="FU87" s="38"/>
      <c r="FV87" s="59"/>
      <c r="FW87" s="36"/>
      <c r="FX87" s="37"/>
      <c r="FY87" s="38"/>
      <c r="FZ87" s="59"/>
      <c r="GA87" s="41" cm="1">
        <f t="array" ref="GA87">SUMPRODUCT(--(MOD(COLUMN($EE87:$FZ87),4)=MOD(COLUMN($EE87),4)),$EE87:$FZ87)</f>
        <v>0</v>
      </c>
      <c r="GB87" s="42">
        <f t="shared" si="153"/>
        <v>0</v>
      </c>
      <c r="GC87" s="43" cm="1">
        <f t="array" ref="GC87">SUMPRODUCT(--(MOD(COLUMN($EE87:$FZ87),4)=MOD(COLUMN($EF87),4)),$EE87:$FZ87)</f>
        <v>0</v>
      </c>
      <c r="GD87" s="44">
        <f t="shared" si="154"/>
        <v>0</v>
      </c>
      <c r="GE87" s="45" cm="1">
        <f t="array" ref="GE87">SUMPRODUCT(--(MOD(COLUMN($EE87:$FZ87),4)=MOD(COLUMN($EG87),4)),$EE87:$FZ87)</f>
        <v>0</v>
      </c>
      <c r="GF87" s="46">
        <f t="shared" si="155"/>
        <v>0</v>
      </c>
      <c r="GG87" s="36"/>
      <c r="GH87" s="37"/>
      <c r="GI87" s="38"/>
      <c r="GJ87" s="59"/>
      <c r="GK87" s="36"/>
      <c r="GL87" s="37"/>
      <c r="GM87" s="38"/>
      <c r="GN87" s="59"/>
      <c r="GO87" s="36"/>
      <c r="GP87" s="37"/>
      <c r="GQ87" s="38"/>
      <c r="GR87" s="59"/>
      <c r="GS87" s="36"/>
      <c r="GT87" s="37"/>
      <c r="GU87" s="38"/>
      <c r="GV87" s="59"/>
      <c r="GW87" s="36"/>
      <c r="GX87" s="37"/>
      <c r="GY87" s="38"/>
      <c r="GZ87" s="59"/>
      <c r="HA87" s="36"/>
      <c r="HB87" s="37"/>
      <c r="HC87" s="38"/>
      <c r="HD87" s="59"/>
      <c r="HE87" s="36"/>
      <c r="HF87" s="37"/>
      <c r="HG87" s="38"/>
      <c r="HH87" s="59"/>
      <c r="HI87" s="36"/>
      <c r="HJ87" s="37"/>
      <c r="HK87" s="38"/>
      <c r="HL87" s="59"/>
      <c r="HM87" s="36"/>
      <c r="HN87" s="37"/>
      <c r="HO87" s="38"/>
      <c r="HP87" s="59"/>
      <c r="HQ87" s="36"/>
      <c r="HR87" s="37"/>
      <c r="HS87" s="38"/>
      <c r="HT87" s="59"/>
      <c r="HU87" s="36"/>
      <c r="HV87" s="37"/>
      <c r="HW87" s="38"/>
      <c r="HX87" s="59"/>
      <c r="HY87" s="36"/>
      <c r="HZ87" s="37"/>
      <c r="IA87" s="38"/>
      <c r="IB87" s="59"/>
      <c r="IC87" s="41" cm="1">
        <f t="array" ref="IC87">SUMPRODUCT(--(MOD(COLUMN($GG87:$IB87),4)=MOD(COLUMN($GG87),4)),$GG87:$IB87)</f>
        <v>0</v>
      </c>
      <c r="ID87" s="42">
        <f t="shared" si="147"/>
        <v>0</v>
      </c>
      <c r="IE87" s="43" cm="1">
        <f t="array" ref="IE87">SUMPRODUCT(--(MOD(COLUMN($GG87:$IB87),4)=MOD(COLUMN($GH87),4)),$GG87:$IB87)</f>
        <v>0</v>
      </c>
      <c r="IF87" s="44">
        <f t="shared" si="148"/>
        <v>0</v>
      </c>
      <c r="IG87" s="45" cm="1">
        <f t="array" ref="IG87">SUMPRODUCT(--(MOD(COLUMN($GG87:$IB87),4)=MOD(COLUMN($GI87),4)),$GG87:$IB87)</f>
        <v>0</v>
      </c>
      <c r="IH87" s="46">
        <f t="shared" si="149"/>
        <v>0</v>
      </c>
      <c r="II87" s="36"/>
      <c r="IJ87" s="37"/>
      <c r="IK87" s="38"/>
      <c r="IL87" s="59"/>
      <c r="IM87" s="36"/>
      <c r="IN87" s="37"/>
      <c r="IO87" s="38"/>
      <c r="IP87" s="59"/>
      <c r="IQ87" s="36"/>
      <c r="IR87" s="37"/>
      <c r="IS87" s="38"/>
      <c r="IT87" s="59"/>
      <c r="IU87" s="36"/>
      <c r="IV87" s="37"/>
      <c r="IW87" s="38"/>
      <c r="IX87" s="59"/>
      <c r="IY87" s="36"/>
      <c r="IZ87" s="37"/>
      <c r="JA87" s="38"/>
      <c r="JB87" s="59"/>
      <c r="JC87" s="36"/>
      <c r="JD87" s="37"/>
      <c r="JE87" s="38"/>
      <c r="JF87" s="59"/>
      <c r="JG87" s="36"/>
      <c r="JH87" s="37"/>
      <c r="JI87" s="38"/>
      <c r="JJ87" s="59"/>
      <c r="JK87" s="36"/>
      <c r="JL87" s="37"/>
      <c r="JM87" s="38"/>
      <c r="JN87" s="59"/>
      <c r="JO87" s="36"/>
      <c r="JP87" s="37"/>
      <c r="JQ87" s="38"/>
      <c r="JR87" s="59"/>
      <c r="JS87" s="36"/>
      <c r="JT87" s="37"/>
      <c r="JU87" s="38"/>
      <c r="JV87" s="59"/>
      <c r="JW87" s="36"/>
      <c r="JX87" s="37"/>
      <c r="JY87" s="38"/>
      <c r="JZ87" s="59"/>
      <c r="KA87" s="36"/>
      <c r="KB87" s="37"/>
      <c r="KC87" s="38"/>
      <c r="KD87" s="59"/>
      <c r="KE87" s="41" cm="1">
        <f t="array" ref="KE87">SUMPRODUCT(--(MOD(COLUMN($II87:$KD87),4)=MOD(COLUMN($II87),4)),$II87:$KD87)</f>
        <v>0</v>
      </c>
      <c r="KF87" s="42">
        <f t="shared" si="150"/>
        <v>0</v>
      </c>
      <c r="KG87" s="43" cm="1">
        <f t="array" ref="KG87">SUMPRODUCT(--(MOD(COLUMN($II87:$KD87),4)=MOD(COLUMN($IJ87),4)),$II87:$KD87)</f>
        <v>0</v>
      </c>
      <c r="KH87" s="44">
        <f t="shared" si="151"/>
        <v>0</v>
      </c>
      <c r="KI87" s="45" cm="1">
        <f t="array" ref="KI87">SUMPRODUCT(--(MOD(COLUMN($II87:$KD87),4)=MOD(COLUMN($IK87),4)),$II87:$KD87)</f>
        <v>0</v>
      </c>
      <c r="KJ87" s="50">
        <f t="shared" si="152"/>
        <v>0</v>
      </c>
      <c r="KK87" s="80"/>
      <c r="KL87" s="80"/>
      <c r="KM87" s="80"/>
      <c r="KN87" s="51">
        <v>1</v>
      </c>
      <c r="KO87" s="285"/>
    </row>
    <row r="88" spans="1:301" s="68" customFormat="1" outlineLevel="1">
      <c r="A88" s="289"/>
      <c r="B88" s="278"/>
      <c r="C88" s="298"/>
      <c r="D88" s="282"/>
      <c r="E88" s="15">
        <v>52</v>
      </c>
      <c r="F88" s="61">
        <v>2</v>
      </c>
      <c r="G88" s="62">
        <v>4410501000</v>
      </c>
      <c r="H88" s="63" t="s">
        <v>97</v>
      </c>
      <c r="I88" s="95"/>
      <c r="J88" s="95">
        <f>690/1.2</f>
        <v>575</v>
      </c>
      <c r="K88" s="95"/>
      <c r="L88" s="95"/>
      <c r="M88" s="36"/>
      <c r="N88" s="37"/>
      <c r="O88" s="38"/>
      <c r="P88" s="37"/>
      <c r="Q88" s="36"/>
      <c r="R88" s="37"/>
      <c r="S88" s="38"/>
      <c r="T88" s="37"/>
      <c r="U88" s="36"/>
      <c r="V88" s="37"/>
      <c r="W88" s="38"/>
      <c r="X88" s="37"/>
      <c r="Y88" s="36"/>
      <c r="Z88" s="39"/>
      <c r="AA88" s="38"/>
      <c r="AB88" s="59"/>
      <c r="AC88" s="36"/>
      <c r="AD88" s="37"/>
      <c r="AE88" s="38"/>
      <c r="AF88" s="59"/>
      <c r="AG88" s="36"/>
      <c r="AH88" s="37"/>
      <c r="AI88" s="38"/>
      <c r="AJ88" s="59"/>
      <c r="AK88" s="36"/>
      <c r="AL88" s="37"/>
      <c r="AM88" s="38"/>
      <c r="AN88" s="59"/>
      <c r="AO88" s="36"/>
      <c r="AP88" s="37"/>
      <c r="AQ88" s="38"/>
      <c r="AR88" s="59"/>
      <c r="AS88" s="36"/>
      <c r="AT88" s="37"/>
      <c r="AU88" s="38"/>
      <c r="AV88" s="59"/>
      <c r="AW88" s="36"/>
      <c r="AX88" s="37"/>
      <c r="AY88" s="38"/>
      <c r="AZ88" s="59"/>
      <c r="BA88" s="36"/>
      <c r="BB88" s="37"/>
      <c r="BC88" s="92"/>
      <c r="BD88" s="37"/>
      <c r="BE88" s="36"/>
      <c r="BF88" s="37">
        <f t="shared" si="159"/>
        <v>0</v>
      </c>
      <c r="BG88" s="54"/>
      <c r="BH88" s="37"/>
      <c r="BI88" s="41"/>
      <c r="BJ88" s="42"/>
      <c r="BK88" s="43"/>
      <c r="BL88" s="44"/>
      <c r="BM88" s="45"/>
      <c r="BN88" s="46"/>
      <c r="BO88" s="36"/>
      <c r="BP88" s="47"/>
      <c r="BQ88" s="37"/>
      <c r="BR88" s="38"/>
      <c r="BS88" s="37"/>
      <c r="BT88" s="36"/>
      <c r="BU88" s="47"/>
      <c r="BV88" s="37"/>
      <c r="BW88" s="38"/>
      <c r="BX88" s="59"/>
      <c r="BY88" s="36"/>
      <c r="BZ88" s="47"/>
      <c r="CA88" s="37"/>
      <c r="CB88" s="38"/>
      <c r="CC88" s="37"/>
      <c r="CD88" s="36"/>
      <c r="CE88" s="47"/>
      <c r="CF88" s="37"/>
      <c r="CG88" s="38"/>
      <c r="CH88" s="59"/>
      <c r="CI88" s="36"/>
      <c r="CJ88" s="47"/>
      <c r="CK88" s="37">
        <v>1</v>
      </c>
      <c r="CL88" s="38">
        <v>1</v>
      </c>
      <c r="CM88" s="246"/>
      <c r="CN88" s="36"/>
      <c r="CO88" s="47"/>
      <c r="CP88" s="37"/>
      <c r="CQ88" s="38">
        <v>0</v>
      </c>
      <c r="CR88" s="37"/>
      <c r="CS88" s="36"/>
      <c r="CT88" s="47"/>
      <c r="CU88" s="37"/>
      <c r="CV88" s="38">
        <v>0</v>
      </c>
      <c r="CW88" s="37"/>
      <c r="CX88" s="36"/>
      <c r="CY88" s="47"/>
      <c r="CZ88" s="37"/>
      <c r="DA88" s="38">
        <v>0</v>
      </c>
      <c r="DB88" s="37"/>
      <c r="DC88" s="36"/>
      <c r="DD88" s="47"/>
      <c r="DE88" s="37"/>
      <c r="DF88" s="38">
        <v>0</v>
      </c>
      <c r="DG88" s="37"/>
      <c r="DH88" s="36"/>
      <c r="DI88" s="47"/>
      <c r="DJ88" s="37"/>
      <c r="DK88" s="38">
        <v>0</v>
      </c>
      <c r="DL88" s="37"/>
      <c r="DM88" s="36"/>
      <c r="DN88" s="47"/>
      <c r="DO88" s="37"/>
      <c r="DP88" s="38"/>
      <c r="DQ88" s="227"/>
      <c r="DR88" s="36"/>
      <c r="DS88" s="47"/>
      <c r="DT88" s="37"/>
      <c r="DU88" s="38">
        <v>0</v>
      </c>
      <c r="DV88" s="37"/>
      <c r="DW88" s="41" cm="1">
        <f t="array" ref="DW88">SUMPRODUCT(--(MOD(COLUMN($BO88:$DV88),5)=MOD(COLUMN($BO88),5)),$BO88:$DV88)</f>
        <v>0</v>
      </c>
      <c r="DX88" s="42">
        <f t="shared" si="143"/>
        <v>0</v>
      </c>
      <c r="DY88" s="48" cm="1">
        <f t="array" ref="DY88">SUMPRODUCT(--(MOD(COLUMN($BO88:$DV88),5)=MOD(COLUMN($BP88),5)),$BO88:$DV88)</f>
        <v>0</v>
      </c>
      <c r="DZ88" s="49">
        <f t="shared" si="144"/>
        <v>0</v>
      </c>
      <c r="EA88" s="43" cm="1">
        <f t="array" ref="EA88">SUMPRODUCT(--(MOD(COLUMN($BO88:$DV88),5)=MOD(COLUMN($BQ88),5)),$BO88:$DV88)</f>
        <v>1</v>
      </c>
      <c r="EB88" s="44">
        <f t="shared" si="145"/>
        <v>575</v>
      </c>
      <c r="EC88" s="45" cm="1">
        <f t="array" ref="EC88">SUMPRODUCT(--(MOD(COLUMN($BO88:$DV88),5)=MOD(COLUMN($BR88),5)),$BO88:$DV88)</f>
        <v>1</v>
      </c>
      <c r="ED88" s="46">
        <f t="shared" si="146"/>
        <v>575</v>
      </c>
      <c r="EE88" s="36"/>
      <c r="EF88" s="37"/>
      <c r="EG88" s="38"/>
      <c r="EH88" s="59"/>
      <c r="EI88" s="36"/>
      <c r="EJ88" s="37"/>
      <c r="EK88" s="38"/>
      <c r="EL88" s="59"/>
      <c r="EM88" s="36"/>
      <c r="EN88" s="37"/>
      <c r="EO88" s="38"/>
      <c r="EP88" s="59"/>
      <c r="EQ88" s="36"/>
      <c r="ER88" s="37"/>
      <c r="ES88" s="38"/>
      <c r="ET88" s="59"/>
      <c r="EU88" s="36"/>
      <c r="EV88" s="37"/>
      <c r="EW88" s="38"/>
      <c r="EX88" s="59"/>
      <c r="EY88" s="36"/>
      <c r="EZ88" s="37"/>
      <c r="FA88" s="38"/>
      <c r="FB88" s="59"/>
      <c r="FC88" s="36"/>
      <c r="FD88" s="37"/>
      <c r="FE88" s="38"/>
      <c r="FF88" s="59"/>
      <c r="FG88" s="36"/>
      <c r="FH88" s="37"/>
      <c r="FI88" s="38"/>
      <c r="FJ88" s="59"/>
      <c r="FK88" s="36"/>
      <c r="FL88" s="37"/>
      <c r="FM88" s="38"/>
      <c r="FN88" s="59"/>
      <c r="FO88" s="36"/>
      <c r="FP88" s="37"/>
      <c r="FQ88" s="38"/>
      <c r="FR88" s="59"/>
      <c r="FS88" s="36"/>
      <c r="FT88" s="37"/>
      <c r="FU88" s="38"/>
      <c r="FV88" s="59"/>
      <c r="FW88" s="36"/>
      <c r="FX88" s="37"/>
      <c r="FY88" s="38"/>
      <c r="FZ88" s="59"/>
      <c r="GA88" s="41" cm="1">
        <f t="array" ref="GA88">SUMPRODUCT(--(MOD(COLUMN($EE88:$FZ88),4)=MOD(COLUMN($EE88),4)),$EE88:$FZ88)</f>
        <v>0</v>
      </c>
      <c r="GB88" s="42">
        <f t="shared" si="153"/>
        <v>0</v>
      </c>
      <c r="GC88" s="43" cm="1">
        <f t="array" ref="GC88">SUMPRODUCT(--(MOD(COLUMN($EE88:$FZ88),4)=MOD(COLUMN($EF88),4)),$EE88:$FZ88)</f>
        <v>0</v>
      </c>
      <c r="GD88" s="44">
        <f t="shared" si="154"/>
        <v>0</v>
      </c>
      <c r="GE88" s="45" cm="1">
        <f t="array" ref="GE88">SUMPRODUCT(--(MOD(COLUMN($EE88:$FZ88),4)=MOD(COLUMN($EG88),4)),$EE88:$FZ88)</f>
        <v>0</v>
      </c>
      <c r="GF88" s="46">
        <f t="shared" si="155"/>
        <v>0</v>
      </c>
      <c r="GG88" s="36"/>
      <c r="GH88" s="37"/>
      <c r="GI88" s="38"/>
      <c r="GJ88" s="59"/>
      <c r="GK88" s="36"/>
      <c r="GL88" s="37"/>
      <c r="GM88" s="38"/>
      <c r="GN88" s="59"/>
      <c r="GO88" s="36"/>
      <c r="GP88" s="37"/>
      <c r="GQ88" s="38"/>
      <c r="GR88" s="59"/>
      <c r="GS88" s="36"/>
      <c r="GT88" s="37"/>
      <c r="GU88" s="38"/>
      <c r="GV88" s="59"/>
      <c r="GW88" s="36"/>
      <c r="GX88" s="37"/>
      <c r="GY88" s="38"/>
      <c r="GZ88" s="59"/>
      <c r="HA88" s="36"/>
      <c r="HB88" s="37"/>
      <c r="HC88" s="38"/>
      <c r="HD88" s="59"/>
      <c r="HE88" s="36"/>
      <c r="HF88" s="37"/>
      <c r="HG88" s="38"/>
      <c r="HH88" s="59"/>
      <c r="HI88" s="36"/>
      <c r="HJ88" s="37"/>
      <c r="HK88" s="38"/>
      <c r="HL88" s="59"/>
      <c r="HM88" s="36"/>
      <c r="HN88" s="37"/>
      <c r="HO88" s="38"/>
      <c r="HP88" s="59"/>
      <c r="HQ88" s="36"/>
      <c r="HR88" s="37"/>
      <c r="HS88" s="38"/>
      <c r="HT88" s="59"/>
      <c r="HU88" s="36"/>
      <c r="HV88" s="37"/>
      <c r="HW88" s="38"/>
      <c r="HX88" s="59"/>
      <c r="HY88" s="36"/>
      <c r="HZ88" s="37"/>
      <c r="IA88" s="38"/>
      <c r="IB88" s="59"/>
      <c r="IC88" s="41" cm="1">
        <f t="array" ref="IC88">SUMPRODUCT(--(MOD(COLUMN($GG88:$IB88),4)=MOD(COLUMN($GG88),4)),$GG88:$IB88)</f>
        <v>0</v>
      </c>
      <c r="ID88" s="42">
        <f t="shared" si="147"/>
        <v>0</v>
      </c>
      <c r="IE88" s="43" cm="1">
        <f t="array" ref="IE88">SUMPRODUCT(--(MOD(COLUMN($GG88:$IB88),4)=MOD(COLUMN($GH88),4)),$GG88:$IB88)</f>
        <v>0</v>
      </c>
      <c r="IF88" s="44">
        <f t="shared" si="148"/>
        <v>0</v>
      </c>
      <c r="IG88" s="45" cm="1">
        <f t="array" ref="IG88">SUMPRODUCT(--(MOD(COLUMN($GG88:$IB88),4)=MOD(COLUMN($GI88),4)),$GG88:$IB88)</f>
        <v>0</v>
      </c>
      <c r="IH88" s="46">
        <f t="shared" si="149"/>
        <v>0</v>
      </c>
      <c r="II88" s="36"/>
      <c r="IJ88" s="37"/>
      <c r="IK88" s="38"/>
      <c r="IL88" s="59"/>
      <c r="IM88" s="36"/>
      <c r="IN88" s="37"/>
      <c r="IO88" s="38"/>
      <c r="IP88" s="59"/>
      <c r="IQ88" s="36"/>
      <c r="IR88" s="37"/>
      <c r="IS88" s="38"/>
      <c r="IT88" s="59"/>
      <c r="IU88" s="36"/>
      <c r="IV88" s="37"/>
      <c r="IW88" s="38"/>
      <c r="IX88" s="59"/>
      <c r="IY88" s="36"/>
      <c r="IZ88" s="37"/>
      <c r="JA88" s="38"/>
      <c r="JB88" s="59"/>
      <c r="JC88" s="36"/>
      <c r="JD88" s="37"/>
      <c r="JE88" s="38"/>
      <c r="JF88" s="59"/>
      <c r="JG88" s="36"/>
      <c r="JH88" s="37"/>
      <c r="JI88" s="38"/>
      <c r="JJ88" s="59"/>
      <c r="JK88" s="36"/>
      <c r="JL88" s="37"/>
      <c r="JM88" s="38"/>
      <c r="JN88" s="59"/>
      <c r="JO88" s="36"/>
      <c r="JP88" s="37"/>
      <c r="JQ88" s="38"/>
      <c r="JR88" s="59"/>
      <c r="JS88" s="36"/>
      <c r="JT88" s="37"/>
      <c r="JU88" s="38"/>
      <c r="JV88" s="59"/>
      <c r="JW88" s="36"/>
      <c r="JX88" s="37"/>
      <c r="JY88" s="38"/>
      <c r="JZ88" s="59"/>
      <c r="KA88" s="36"/>
      <c r="KB88" s="37"/>
      <c r="KC88" s="38"/>
      <c r="KD88" s="59"/>
      <c r="KE88" s="41" cm="1">
        <f t="array" ref="KE88">SUMPRODUCT(--(MOD(COLUMN($II88:$KD88),4)=MOD(COLUMN($II88),4)),$II88:$KD88)</f>
        <v>0</v>
      </c>
      <c r="KF88" s="42">
        <f t="shared" si="150"/>
        <v>0</v>
      </c>
      <c r="KG88" s="43" cm="1">
        <f t="array" ref="KG88">SUMPRODUCT(--(MOD(COLUMN($II88:$KD88),4)=MOD(COLUMN($IJ88),4)),$II88:$KD88)</f>
        <v>0</v>
      </c>
      <c r="KH88" s="44">
        <f t="shared" si="151"/>
        <v>0</v>
      </c>
      <c r="KI88" s="45" cm="1">
        <f t="array" ref="KI88">SUMPRODUCT(--(MOD(COLUMN($II88:$KD88),4)=MOD(COLUMN($IK88),4)),$II88:$KD88)</f>
        <v>0</v>
      </c>
      <c r="KJ88" s="50">
        <f t="shared" si="152"/>
        <v>0</v>
      </c>
      <c r="KK88" s="80"/>
      <c r="KL88" s="80"/>
      <c r="KM88" s="80"/>
      <c r="KN88" s="51">
        <v>1</v>
      </c>
      <c r="KO88" s="285"/>
    </row>
    <row r="89" spans="1:301" s="68" customFormat="1" ht="28.8" outlineLevel="1">
      <c r="A89" s="289"/>
      <c r="B89" s="278"/>
      <c r="C89" s="298"/>
      <c r="D89" s="282"/>
      <c r="E89" s="15">
        <v>53</v>
      </c>
      <c r="F89" s="61">
        <v>2</v>
      </c>
      <c r="G89" s="62">
        <v>4410507182</v>
      </c>
      <c r="H89" s="63" t="s">
        <v>98</v>
      </c>
      <c r="I89" s="95"/>
      <c r="J89" s="95">
        <f>174/1.2</f>
        <v>145</v>
      </c>
      <c r="K89" s="95"/>
      <c r="L89" s="95"/>
      <c r="M89" s="36"/>
      <c r="N89" s="37"/>
      <c r="O89" s="38"/>
      <c r="P89" s="37"/>
      <c r="Q89" s="36"/>
      <c r="R89" s="37"/>
      <c r="S89" s="38"/>
      <c r="T89" s="37"/>
      <c r="U89" s="36"/>
      <c r="V89" s="37"/>
      <c r="W89" s="38"/>
      <c r="X89" s="37"/>
      <c r="Y89" s="36"/>
      <c r="Z89" s="39"/>
      <c r="AA89" s="38"/>
      <c r="AB89" s="59"/>
      <c r="AC89" s="36"/>
      <c r="AD89" s="37"/>
      <c r="AE89" s="38"/>
      <c r="AF89" s="59"/>
      <c r="AG89" s="36"/>
      <c r="AH89" s="37"/>
      <c r="AI89" s="38"/>
      <c r="AJ89" s="59"/>
      <c r="AK89" s="36"/>
      <c r="AL89" s="37"/>
      <c r="AM89" s="38"/>
      <c r="AN89" s="59"/>
      <c r="AO89" s="36"/>
      <c r="AP89" s="37"/>
      <c r="AQ89" s="38"/>
      <c r="AR89" s="59"/>
      <c r="AS89" s="36"/>
      <c r="AT89" s="37"/>
      <c r="AU89" s="38"/>
      <c r="AV89" s="59"/>
      <c r="AW89" s="36"/>
      <c r="AX89" s="37"/>
      <c r="AY89" s="38"/>
      <c r="AZ89" s="59"/>
      <c r="BA89" s="36"/>
      <c r="BB89" s="37"/>
      <c r="BC89" s="92"/>
      <c r="BD89" s="37"/>
      <c r="BE89" s="36"/>
      <c r="BF89" s="37">
        <f t="shared" si="159"/>
        <v>0</v>
      </c>
      <c r="BG89" s="54"/>
      <c r="BH89" s="37"/>
      <c r="BI89" s="41"/>
      <c r="BJ89" s="42"/>
      <c r="BK89" s="43"/>
      <c r="BL89" s="44"/>
      <c r="BM89" s="45"/>
      <c r="BN89" s="46"/>
      <c r="BO89" s="36"/>
      <c r="BP89" s="47"/>
      <c r="BQ89" s="37"/>
      <c r="BR89" s="38"/>
      <c r="BS89" s="37"/>
      <c r="BT89" s="36"/>
      <c r="BU89" s="47"/>
      <c r="BV89" s="37"/>
      <c r="BW89" s="38"/>
      <c r="BX89" s="59"/>
      <c r="BY89" s="36"/>
      <c r="BZ89" s="47"/>
      <c r="CA89" s="37"/>
      <c r="CB89" s="38"/>
      <c r="CC89" s="37"/>
      <c r="CD89" s="36"/>
      <c r="CE89" s="47"/>
      <c r="CF89" s="37"/>
      <c r="CG89" s="38"/>
      <c r="CH89" s="59"/>
      <c r="CI89" s="36"/>
      <c r="CJ89" s="47"/>
      <c r="CK89" s="37">
        <v>1</v>
      </c>
      <c r="CL89" s="38">
        <v>1</v>
      </c>
      <c r="CM89" s="246"/>
      <c r="CN89" s="36"/>
      <c r="CO89" s="47"/>
      <c r="CP89" s="37"/>
      <c r="CQ89" s="38">
        <v>0</v>
      </c>
      <c r="CR89" s="37"/>
      <c r="CS89" s="36"/>
      <c r="CT89" s="47"/>
      <c r="CU89" s="37"/>
      <c r="CV89" s="38">
        <v>0</v>
      </c>
      <c r="CW89" s="37"/>
      <c r="CX89" s="36"/>
      <c r="CY89" s="47"/>
      <c r="CZ89" s="37"/>
      <c r="DA89" s="38">
        <v>0</v>
      </c>
      <c r="DB89" s="37"/>
      <c r="DC89" s="36"/>
      <c r="DD89" s="47"/>
      <c r="DE89" s="37"/>
      <c r="DF89" s="38">
        <v>0</v>
      </c>
      <c r="DG89" s="37"/>
      <c r="DH89" s="36"/>
      <c r="DI89" s="47"/>
      <c r="DJ89" s="37"/>
      <c r="DK89" s="38">
        <v>0</v>
      </c>
      <c r="DL89" s="37"/>
      <c r="DM89" s="36"/>
      <c r="DN89" s="47"/>
      <c r="DO89" s="37"/>
      <c r="DP89" s="38"/>
      <c r="DQ89" s="227"/>
      <c r="DR89" s="36"/>
      <c r="DS89" s="47"/>
      <c r="DT89" s="37"/>
      <c r="DU89" s="38">
        <v>0</v>
      </c>
      <c r="DV89" s="37"/>
      <c r="DW89" s="41" cm="1">
        <f t="array" ref="DW89">SUMPRODUCT(--(MOD(COLUMN($BO89:$DV89),5)=MOD(COLUMN($BO89),5)),$BO89:$DV89)</f>
        <v>0</v>
      </c>
      <c r="DX89" s="42">
        <f t="shared" si="143"/>
        <v>0</v>
      </c>
      <c r="DY89" s="48" cm="1">
        <f t="array" ref="DY89">SUMPRODUCT(--(MOD(COLUMN($BO89:$DV89),5)=MOD(COLUMN($BP89),5)),$BO89:$DV89)</f>
        <v>0</v>
      </c>
      <c r="DZ89" s="49">
        <f t="shared" si="144"/>
        <v>0</v>
      </c>
      <c r="EA89" s="43" cm="1">
        <f t="array" ref="EA89">SUMPRODUCT(--(MOD(COLUMN($BO89:$DV89),5)=MOD(COLUMN($BQ89),5)),$BO89:$DV89)</f>
        <v>1</v>
      </c>
      <c r="EB89" s="44">
        <f t="shared" si="145"/>
        <v>145</v>
      </c>
      <c r="EC89" s="45" cm="1">
        <f t="array" ref="EC89">SUMPRODUCT(--(MOD(COLUMN($BO89:$DV89),5)=MOD(COLUMN($BR89),5)),$BO89:$DV89)</f>
        <v>1</v>
      </c>
      <c r="ED89" s="46">
        <f t="shared" si="146"/>
        <v>145</v>
      </c>
      <c r="EE89" s="36"/>
      <c r="EF89" s="37"/>
      <c r="EG89" s="38"/>
      <c r="EH89" s="59"/>
      <c r="EI89" s="36"/>
      <c r="EJ89" s="37"/>
      <c r="EK89" s="38"/>
      <c r="EL89" s="59"/>
      <c r="EM89" s="36"/>
      <c r="EN89" s="37"/>
      <c r="EO89" s="38"/>
      <c r="EP89" s="59"/>
      <c r="EQ89" s="36"/>
      <c r="ER89" s="37"/>
      <c r="ES89" s="38"/>
      <c r="ET89" s="59"/>
      <c r="EU89" s="36"/>
      <c r="EV89" s="37"/>
      <c r="EW89" s="38"/>
      <c r="EX89" s="59"/>
      <c r="EY89" s="36"/>
      <c r="EZ89" s="37"/>
      <c r="FA89" s="38"/>
      <c r="FB89" s="59"/>
      <c r="FC89" s="36"/>
      <c r="FD89" s="37"/>
      <c r="FE89" s="38"/>
      <c r="FF89" s="59"/>
      <c r="FG89" s="36"/>
      <c r="FH89" s="37"/>
      <c r="FI89" s="38"/>
      <c r="FJ89" s="59"/>
      <c r="FK89" s="36"/>
      <c r="FL89" s="37"/>
      <c r="FM89" s="38"/>
      <c r="FN89" s="59"/>
      <c r="FO89" s="36"/>
      <c r="FP89" s="37"/>
      <c r="FQ89" s="38"/>
      <c r="FR89" s="59"/>
      <c r="FS89" s="36"/>
      <c r="FT89" s="37"/>
      <c r="FU89" s="38"/>
      <c r="FV89" s="59"/>
      <c r="FW89" s="36"/>
      <c r="FX89" s="37"/>
      <c r="FY89" s="38"/>
      <c r="FZ89" s="59"/>
      <c r="GA89" s="41" cm="1">
        <f t="array" ref="GA89">SUMPRODUCT(--(MOD(COLUMN($EE89:$FZ89),4)=MOD(COLUMN($EE89),4)),$EE89:$FZ89)</f>
        <v>0</v>
      </c>
      <c r="GB89" s="42">
        <f t="shared" si="153"/>
        <v>0</v>
      </c>
      <c r="GC89" s="43" cm="1">
        <f t="array" ref="GC89">SUMPRODUCT(--(MOD(COLUMN($EE89:$FZ89),4)=MOD(COLUMN($EF89),4)),$EE89:$FZ89)</f>
        <v>0</v>
      </c>
      <c r="GD89" s="44">
        <f t="shared" si="154"/>
        <v>0</v>
      </c>
      <c r="GE89" s="45" cm="1">
        <f t="array" ref="GE89">SUMPRODUCT(--(MOD(COLUMN($EE89:$FZ89),4)=MOD(COLUMN($EG89),4)),$EE89:$FZ89)</f>
        <v>0</v>
      </c>
      <c r="GF89" s="46">
        <f t="shared" si="155"/>
        <v>0</v>
      </c>
      <c r="GG89" s="36"/>
      <c r="GH89" s="37"/>
      <c r="GI89" s="38"/>
      <c r="GJ89" s="59"/>
      <c r="GK89" s="36"/>
      <c r="GL89" s="37"/>
      <c r="GM89" s="38"/>
      <c r="GN89" s="59"/>
      <c r="GO89" s="36"/>
      <c r="GP89" s="37"/>
      <c r="GQ89" s="38"/>
      <c r="GR89" s="59"/>
      <c r="GS89" s="36"/>
      <c r="GT89" s="37"/>
      <c r="GU89" s="38"/>
      <c r="GV89" s="59"/>
      <c r="GW89" s="36"/>
      <c r="GX89" s="37"/>
      <c r="GY89" s="38"/>
      <c r="GZ89" s="59"/>
      <c r="HA89" s="36"/>
      <c r="HB89" s="37"/>
      <c r="HC89" s="38"/>
      <c r="HD89" s="59"/>
      <c r="HE89" s="36"/>
      <c r="HF89" s="37"/>
      <c r="HG89" s="38"/>
      <c r="HH89" s="59"/>
      <c r="HI89" s="36"/>
      <c r="HJ89" s="37"/>
      <c r="HK89" s="38"/>
      <c r="HL89" s="59"/>
      <c r="HM89" s="36"/>
      <c r="HN89" s="37"/>
      <c r="HO89" s="38"/>
      <c r="HP89" s="59"/>
      <c r="HQ89" s="36"/>
      <c r="HR89" s="37"/>
      <c r="HS89" s="38"/>
      <c r="HT89" s="59"/>
      <c r="HU89" s="36"/>
      <c r="HV89" s="37"/>
      <c r="HW89" s="38"/>
      <c r="HX89" s="59"/>
      <c r="HY89" s="36"/>
      <c r="HZ89" s="37"/>
      <c r="IA89" s="38"/>
      <c r="IB89" s="59"/>
      <c r="IC89" s="41" cm="1">
        <f t="array" ref="IC89">SUMPRODUCT(--(MOD(COLUMN($GG89:$IB89),4)=MOD(COLUMN($GG89),4)),$GG89:$IB89)</f>
        <v>0</v>
      </c>
      <c r="ID89" s="42">
        <f t="shared" si="147"/>
        <v>0</v>
      </c>
      <c r="IE89" s="43" cm="1">
        <f t="array" ref="IE89">SUMPRODUCT(--(MOD(COLUMN($GG89:$IB89),4)=MOD(COLUMN($GH89),4)),$GG89:$IB89)</f>
        <v>0</v>
      </c>
      <c r="IF89" s="44">
        <f t="shared" si="148"/>
        <v>0</v>
      </c>
      <c r="IG89" s="45" cm="1">
        <f t="array" ref="IG89">SUMPRODUCT(--(MOD(COLUMN($GG89:$IB89),4)=MOD(COLUMN($GI89),4)),$GG89:$IB89)</f>
        <v>0</v>
      </c>
      <c r="IH89" s="46">
        <f t="shared" si="149"/>
        <v>0</v>
      </c>
      <c r="II89" s="36"/>
      <c r="IJ89" s="37"/>
      <c r="IK89" s="38"/>
      <c r="IL89" s="59"/>
      <c r="IM89" s="36"/>
      <c r="IN89" s="37"/>
      <c r="IO89" s="38"/>
      <c r="IP89" s="59"/>
      <c r="IQ89" s="36"/>
      <c r="IR89" s="37"/>
      <c r="IS89" s="38"/>
      <c r="IT89" s="59"/>
      <c r="IU89" s="36"/>
      <c r="IV89" s="37"/>
      <c r="IW89" s="38"/>
      <c r="IX89" s="59"/>
      <c r="IY89" s="36"/>
      <c r="IZ89" s="37"/>
      <c r="JA89" s="38"/>
      <c r="JB89" s="59"/>
      <c r="JC89" s="36"/>
      <c r="JD89" s="37"/>
      <c r="JE89" s="38"/>
      <c r="JF89" s="59"/>
      <c r="JG89" s="36"/>
      <c r="JH89" s="37"/>
      <c r="JI89" s="38"/>
      <c r="JJ89" s="59"/>
      <c r="JK89" s="36"/>
      <c r="JL89" s="37"/>
      <c r="JM89" s="38"/>
      <c r="JN89" s="59"/>
      <c r="JO89" s="36"/>
      <c r="JP89" s="37"/>
      <c r="JQ89" s="38"/>
      <c r="JR89" s="59"/>
      <c r="JS89" s="36"/>
      <c r="JT89" s="37"/>
      <c r="JU89" s="38"/>
      <c r="JV89" s="59"/>
      <c r="JW89" s="36"/>
      <c r="JX89" s="37"/>
      <c r="JY89" s="38"/>
      <c r="JZ89" s="59"/>
      <c r="KA89" s="36"/>
      <c r="KB89" s="37"/>
      <c r="KC89" s="38"/>
      <c r="KD89" s="59"/>
      <c r="KE89" s="41" cm="1">
        <f t="array" ref="KE89">SUMPRODUCT(--(MOD(COLUMN($II89:$KD89),4)=MOD(COLUMN($II89),4)),$II89:$KD89)</f>
        <v>0</v>
      </c>
      <c r="KF89" s="42">
        <f t="shared" si="150"/>
        <v>0</v>
      </c>
      <c r="KG89" s="43" cm="1">
        <f t="array" ref="KG89">SUMPRODUCT(--(MOD(COLUMN($II89:$KD89),4)=MOD(COLUMN($IJ89),4)),$II89:$KD89)</f>
        <v>0</v>
      </c>
      <c r="KH89" s="44">
        <f t="shared" si="151"/>
        <v>0</v>
      </c>
      <c r="KI89" s="45" cm="1">
        <f t="array" ref="KI89">SUMPRODUCT(--(MOD(COLUMN($II89:$KD89),4)=MOD(COLUMN($IK89),4)),$II89:$KD89)</f>
        <v>0</v>
      </c>
      <c r="KJ89" s="50">
        <f t="shared" si="152"/>
        <v>0</v>
      </c>
      <c r="KK89" s="80"/>
      <c r="KL89" s="80"/>
      <c r="KM89" s="80"/>
      <c r="KN89" s="51">
        <v>1</v>
      </c>
      <c r="KO89" s="285"/>
    </row>
    <row r="90" spans="1:301" s="68" customFormat="1" outlineLevel="1">
      <c r="A90" s="289"/>
      <c r="B90" s="278"/>
      <c r="C90" s="298"/>
      <c r="D90" s="282"/>
      <c r="E90" s="15">
        <v>54</v>
      </c>
      <c r="F90" s="61">
        <v>2</v>
      </c>
      <c r="G90" s="62">
        <v>4494450500</v>
      </c>
      <c r="H90" s="63" t="s">
        <v>99</v>
      </c>
      <c r="I90" s="95"/>
      <c r="J90" s="95">
        <f>648/1.2</f>
        <v>540</v>
      </c>
      <c r="K90" s="95"/>
      <c r="L90" s="95"/>
      <c r="M90" s="36"/>
      <c r="N90" s="37"/>
      <c r="O90" s="38"/>
      <c r="P90" s="37"/>
      <c r="Q90" s="36"/>
      <c r="R90" s="37"/>
      <c r="S90" s="38"/>
      <c r="T90" s="37"/>
      <c r="U90" s="36"/>
      <c r="V90" s="37"/>
      <c r="W90" s="38"/>
      <c r="X90" s="37"/>
      <c r="Y90" s="36"/>
      <c r="Z90" s="39"/>
      <c r="AA90" s="38"/>
      <c r="AB90" s="59"/>
      <c r="AC90" s="36"/>
      <c r="AD90" s="37"/>
      <c r="AE90" s="38"/>
      <c r="AF90" s="59"/>
      <c r="AG90" s="36"/>
      <c r="AH90" s="37"/>
      <c r="AI90" s="38"/>
      <c r="AJ90" s="59"/>
      <c r="AK90" s="36"/>
      <c r="AL90" s="37"/>
      <c r="AM90" s="38"/>
      <c r="AN90" s="59"/>
      <c r="AO90" s="36"/>
      <c r="AP90" s="37"/>
      <c r="AQ90" s="38"/>
      <c r="AR90" s="59"/>
      <c r="AS90" s="36"/>
      <c r="AT90" s="37"/>
      <c r="AU90" s="38"/>
      <c r="AV90" s="59"/>
      <c r="AW90" s="36"/>
      <c r="AX90" s="37"/>
      <c r="AY90" s="38"/>
      <c r="AZ90" s="59"/>
      <c r="BA90" s="36"/>
      <c r="BB90" s="37"/>
      <c r="BC90" s="92"/>
      <c r="BD90" s="37"/>
      <c r="BE90" s="36"/>
      <c r="BF90" s="37">
        <f t="shared" si="159"/>
        <v>0</v>
      </c>
      <c r="BG90" s="54"/>
      <c r="BH90" s="37"/>
      <c r="BI90" s="41"/>
      <c r="BJ90" s="42"/>
      <c r="BK90" s="43"/>
      <c r="BL90" s="44"/>
      <c r="BM90" s="45"/>
      <c r="BN90" s="46"/>
      <c r="BO90" s="36"/>
      <c r="BP90" s="47"/>
      <c r="BQ90" s="37"/>
      <c r="BR90" s="38"/>
      <c r="BS90" s="37"/>
      <c r="BT90" s="36"/>
      <c r="BU90" s="47"/>
      <c r="BV90" s="37"/>
      <c r="BW90" s="38"/>
      <c r="BX90" s="59"/>
      <c r="BY90" s="36"/>
      <c r="BZ90" s="47"/>
      <c r="CA90" s="37"/>
      <c r="CB90" s="38"/>
      <c r="CC90" s="37"/>
      <c r="CD90" s="36"/>
      <c r="CE90" s="47"/>
      <c r="CF90" s="37"/>
      <c r="CG90" s="38"/>
      <c r="CH90" s="59"/>
      <c r="CI90" s="36"/>
      <c r="CJ90" s="47"/>
      <c r="CK90" s="37">
        <v>1</v>
      </c>
      <c r="CL90" s="38">
        <v>1</v>
      </c>
      <c r="CM90" s="246"/>
      <c r="CN90" s="36"/>
      <c r="CO90" s="47"/>
      <c r="CP90" s="37"/>
      <c r="CQ90" s="38">
        <v>0</v>
      </c>
      <c r="CR90" s="37"/>
      <c r="CS90" s="36"/>
      <c r="CT90" s="47"/>
      <c r="CU90" s="37"/>
      <c r="CV90" s="38">
        <v>0</v>
      </c>
      <c r="CW90" s="37"/>
      <c r="CX90" s="36"/>
      <c r="CY90" s="47"/>
      <c r="CZ90" s="37"/>
      <c r="DA90" s="38">
        <v>0</v>
      </c>
      <c r="DB90" s="37"/>
      <c r="DC90" s="36"/>
      <c r="DD90" s="47"/>
      <c r="DE90" s="37"/>
      <c r="DF90" s="38">
        <v>0</v>
      </c>
      <c r="DG90" s="37"/>
      <c r="DH90" s="36"/>
      <c r="DI90" s="47"/>
      <c r="DJ90" s="37"/>
      <c r="DK90" s="38">
        <v>0</v>
      </c>
      <c r="DL90" s="37"/>
      <c r="DM90" s="36"/>
      <c r="DN90" s="47"/>
      <c r="DO90" s="37"/>
      <c r="DP90" s="38"/>
      <c r="DQ90" s="227"/>
      <c r="DR90" s="36"/>
      <c r="DS90" s="47"/>
      <c r="DT90" s="37"/>
      <c r="DU90" s="38">
        <v>0</v>
      </c>
      <c r="DV90" s="37"/>
      <c r="DW90" s="41" cm="1">
        <f t="array" ref="DW90">SUMPRODUCT(--(MOD(COLUMN($BO90:$DV90),5)=MOD(COLUMN($BO90),5)),$BO90:$DV90)</f>
        <v>0</v>
      </c>
      <c r="DX90" s="42">
        <f t="shared" si="143"/>
        <v>0</v>
      </c>
      <c r="DY90" s="48" cm="1">
        <f t="array" ref="DY90">SUMPRODUCT(--(MOD(COLUMN($BO90:$DV90),5)=MOD(COLUMN($BP90),5)),$BO90:$DV90)</f>
        <v>0</v>
      </c>
      <c r="DZ90" s="49">
        <f t="shared" si="144"/>
        <v>0</v>
      </c>
      <c r="EA90" s="43" cm="1">
        <f t="array" ref="EA90">SUMPRODUCT(--(MOD(COLUMN($BO90:$DV90),5)=MOD(COLUMN($BQ90),5)),$BO90:$DV90)</f>
        <v>1</v>
      </c>
      <c r="EB90" s="44">
        <f t="shared" si="145"/>
        <v>540</v>
      </c>
      <c r="EC90" s="45" cm="1">
        <f t="array" ref="EC90">SUMPRODUCT(--(MOD(COLUMN($BO90:$DV90),5)=MOD(COLUMN($BR90),5)),$BO90:$DV90)</f>
        <v>1</v>
      </c>
      <c r="ED90" s="46">
        <f t="shared" si="146"/>
        <v>540</v>
      </c>
      <c r="EE90" s="36"/>
      <c r="EF90" s="37"/>
      <c r="EG90" s="38"/>
      <c r="EH90" s="59"/>
      <c r="EI90" s="36"/>
      <c r="EJ90" s="37"/>
      <c r="EK90" s="38"/>
      <c r="EL90" s="59"/>
      <c r="EM90" s="36"/>
      <c r="EN90" s="37"/>
      <c r="EO90" s="38"/>
      <c r="EP90" s="59"/>
      <c r="EQ90" s="36"/>
      <c r="ER90" s="37"/>
      <c r="ES90" s="38"/>
      <c r="ET90" s="59"/>
      <c r="EU90" s="36"/>
      <c r="EV90" s="37"/>
      <c r="EW90" s="38"/>
      <c r="EX90" s="59"/>
      <c r="EY90" s="36"/>
      <c r="EZ90" s="37"/>
      <c r="FA90" s="38"/>
      <c r="FB90" s="59"/>
      <c r="FC90" s="36"/>
      <c r="FD90" s="37"/>
      <c r="FE90" s="38"/>
      <c r="FF90" s="59"/>
      <c r="FG90" s="36"/>
      <c r="FH90" s="37"/>
      <c r="FI90" s="38"/>
      <c r="FJ90" s="59"/>
      <c r="FK90" s="36"/>
      <c r="FL90" s="37"/>
      <c r="FM90" s="38"/>
      <c r="FN90" s="59"/>
      <c r="FO90" s="36"/>
      <c r="FP90" s="37"/>
      <c r="FQ90" s="38"/>
      <c r="FR90" s="59"/>
      <c r="FS90" s="36"/>
      <c r="FT90" s="37"/>
      <c r="FU90" s="38"/>
      <c r="FV90" s="59"/>
      <c r="FW90" s="36"/>
      <c r="FX90" s="37"/>
      <c r="FY90" s="38"/>
      <c r="FZ90" s="59"/>
      <c r="GA90" s="41" cm="1">
        <f t="array" ref="GA90">SUMPRODUCT(--(MOD(COLUMN($EE90:$FZ90),4)=MOD(COLUMN($EE90),4)),$EE90:$FZ90)</f>
        <v>0</v>
      </c>
      <c r="GB90" s="42">
        <f t="shared" si="153"/>
        <v>0</v>
      </c>
      <c r="GC90" s="43" cm="1">
        <f t="array" ref="GC90">SUMPRODUCT(--(MOD(COLUMN($EE90:$FZ90),4)=MOD(COLUMN($EF90),4)),$EE90:$FZ90)</f>
        <v>0</v>
      </c>
      <c r="GD90" s="44">
        <f t="shared" si="154"/>
        <v>0</v>
      </c>
      <c r="GE90" s="45" cm="1">
        <f t="array" ref="GE90">SUMPRODUCT(--(MOD(COLUMN($EE90:$FZ90),4)=MOD(COLUMN($EG90),4)),$EE90:$FZ90)</f>
        <v>0</v>
      </c>
      <c r="GF90" s="46">
        <f t="shared" si="155"/>
        <v>0</v>
      </c>
      <c r="GG90" s="36"/>
      <c r="GH90" s="37"/>
      <c r="GI90" s="38"/>
      <c r="GJ90" s="59"/>
      <c r="GK90" s="36"/>
      <c r="GL90" s="37"/>
      <c r="GM90" s="38"/>
      <c r="GN90" s="59"/>
      <c r="GO90" s="36"/>
      <c r="GP90" s="37"/>
      <c r="GQ90" s="38"/>
      <c r="GR90" s="59"/>
      <c r="GS90" s="36"/>
      <c r="GT90" s="37"/>
      <c r="GU90" s="38"/>
      <c r="GV90" s="59"/>
      <c r="GW90" s="36"/>
      <c r="GX90" s="37"/>
      <c r="GY90" s="38"/>
      <c r="GZ90" s="59"/>
      <c r="HA90" s="36"/>
      <c r="HB90" s="37"/>
      <c r="HC90" s="38"/>
      <c r="HD90" s="59"/>
      <c r="HE90" s="36"/>
      <c r="HF90" s="37"/>
      <c r="HG90" s="38"/>
      <c r="HH90" s="59"/>
      <c r="HI90" s="36"/>
      <c r="HJ90" s="37"/>
      <c r="HK90" s="38"/>
      <c r="HL90" s="59"/>
      <c r="HM90" s="36"/>
      <c r="HN90" s="37"/>
      <c r="HO90" s="38"/>
      <c r="HP90" s="59"/>
      <c r="HQ90" s="36"/>
      <c r="HR90" s="37"/>
      <c r="HS90" s="38"/>
      <c r="HT90" s="59"/>
      <c r="HU90" s="36"/>
      <c r="HV90" s="37"/>
      <c r="HW90" s="38"/>
      <c r="HX90" s="59"/>
      <c r="HY90" s="36"/>
      <c r="HZ90" s="37"/>
      <c r="IA90" s="38"/>
      <c r="IB90" s="59"/>
      <c r="IC90" s="41" cm="1">
        <f t="array" ref="IC90">SUMPRODUCT(--(MOD(COLUMN($GG90:$IB90),4)=MOD(COLUMN($GG90),4)),$GG90:$IB90)</f>
        <v>0</v>
      </c>
      <c r="ID90" s="42">
        <f t="shared" si="147"/>
        <v>0</v>
      </c>
      <c r="IE90" s="43" cm="1">
        <f t="array" ref="IE90">SUMPRODUCT(--(MOD(COLUMN($GG90:$IB90),4)=MOD(COLUMN($GH90),4)),$GG90:$IB90)</f>
        <v>0</v>
      </c>
      <c r="IF90" s="44">
        <f t="shared" si="148"/>
        <v>0</v>
      </c>
      <c r="IG90" s="45" cm="1">
        <f t="array" ref="IG90">SUMPRODUCT(--(MOD(COLUMN($GG90:$IB90),4)=MOD(COLUMN($GI90),4)),$GG90:$IB90)</f>
        <v>0</v>
      </c>
      <c r="IH90" s="46">
        <f t="shared" si="149"/>
        <v>0</v>
      </c>
      <c r="II90" s="36"/>
      <c r="IJ90" s="37"/>
      <c r="IK90" s="38"/>
      <c r="IL90" s="59"/>
      <c r="IM90" s="36"/>
      <c r="IN90" s="37"/>
      <c r="IO90" s="38"/>
      <c r="IP90" s="59"/>
      <c r="IQ90" s="36"/>
      <c r="IR90" s="37"/>
      <c r="IS90" s="38"/>
      <c r="IT90" s="59"/>
      <c r="IU90" s="36"/>
      <c r="IV90" s="37"/>
      <c r="IW90" s="38"/>
      <c r="IX90" s="59"/>
      <c r="IY90" s="36"/>
      <c r="IZ90" s="37"/>
      <c r="JA90" s="38"/>
      <c r="JB90" s="59"/>
      <c r="JC90" s="36"/>
      <c r="JD90" s="37"/>
      <c r="JE90" s="38"/>
      <c r="JF90" s="59"/>
      <c r="JG90" s="36"/>
      <c r="JH90" s="37"/>
      <c r="JI90" s="38"/>
      <c r="JJ90" s="59"/>
      <c r="JK90" s="36"/>
      <c r="JL90" s="37"/>
      <c r="JM90" s="38"/>
      <c r="JN90" s="59"/>
      <c r="JO90" s="36"/>
      <c r="JP90" s="37"/>
      <c r="JQ90" s="38"/>
      <c r="JR90" s="59"/>
      <c r="JS90" s="36"/>
      <c r="JT90" s="37"/>
      <c r="JU90" s="38"/>
      <c r="JV90" s="59"/>
      <c r="JW90" s="36"/>
      <c r="JX90" s="37"/>
      <c r="JY90" s="38"/>
      <c r="JZ90" s="59"/>
      <c r="KA90" s="36"/>
      <c r="KB90" s="37"/>
      <c r="KC90" s="38"/>
      <c r="KD90" s="59"/>
      <c r="KE90" s="41" cm="1">
        <f t="array" ref="KE90">SUMPRODUCT(--(MOD(COLUMN($II90:$KD90),4)=MOD(COLUMN($II90),4)),$II90:$KD90)</f>
        <v>0</v>
      </c>
      <c r="KF90" s="42">
        <f t="shared" si="150"/>
        <v>0</v>
      </c>
      <c r="KG90" s="43" cm="1">
        <f t="array" ref="KG90">SUMPRODUCT(--(MOD(COLUMN($II90:$KD90),4)=MOD(COLUMN($IJ90),4)),$II90:$KD90)</f>
        <v>0</v>
      </c>
      <c r="KH90" s="44">
        <f t="shared" si="151"/>
        <v>0</v>
      </c>
      <c r="KI90" s="45" cm="1">
        <f t="array" ref="KI90">SUMPRODUCT(--(MOD(COLUMN($II90:$KD90),4)=MOD(COLUMN($IK90),4)),$II90:$KD90)</f>
        <v>0</v>
      </c>
      <c r="KJ90" s="50">
        <f t="shared" si="152"/>
        <v>0</v>
      </c>
      <c r="KK90" s="80"/>
      <c r="KL90" s="80"/>
      <c r="KM90" s="80"/>
      <c r="KN90" s="51">
        <v>1</v>
      </c>
      <c r="KO90" s="285"/>
    </row>
    <row r="91" spans="1:301" s="68" customFormat="1" ht="28.8" outlineLevel="1">
      <c r="A91" s="289"/>
      <c r="B91" s="278"/>
      <c r="C91" s="298"/>
      <c r="D91" s="282"/>
      <c r="E91" s="15">
        <v>55</v>
      </c>
      <c r="F91" s="61">
        <v>2</v>
      </c>
      <c r="G91" s="62">
        <v>4498110300</v>
      </c>
      <c r="H91" s="63" t="s">
        <v>100</v>
      </c>
      <c r="I91" s="95"/>
      <c r="J91" s="95">
        <f>756/1.2</f>
        <v>630</v>
      </c>
      <c r="K91" s="95"/>
      <c r="L91" s="95"/>
      <c r="M91" s="36"/>
      <c r="N91" s="37"/>
      <c r="O91" s="38"/>
      <c r="P91" s="37"/>
      <c r="Q91" s="36"/>
      <c r="R91" s="37"/>
      <c r="S91" s="38"/>
      <c r="T91" s="37"/>
      <c r="U91" s="36"/>
      <c r="V91" s="37"/>
      <c r="W91" s="38"/>
      <c r="X91" s="37"/>
      <c r="Y91" s="36"/>
      <c r="Z91" s="39"/>
      <c r="AA91" s="38"/>
      <c r="AB91" s="59"/>
      <c r="AC91" s="36"/>
      <c r="AD91" s="37"/>
      <c r="AE91" s="38"/>
      <c r="AF91" s="59"/>
      <c r="AG91" s="36"/>
      <c r="AH91" s="37"/>
      <c r="AI91" s="38"/>
      <c r="AJ91" s="59"/>
      <c r="AK91" s="36"/>
      <c r="AL91" s="37"/>
      <c r="AM91" s="38"/>
      <c r="AN91" s="59"/>
      <c r="AO91" s="36"/>
      <c r="AP91" s="37"/>
      <c r="AQ91" s="38"/>
      <c r="AR91" s="59"/>
      <c r="AS91" s="36"/>
      <c r="AT91" s="37"/>
      <c r="AU91" s="38"/>
      <c r="AV91" s="59"/>
      <c r="AW91" s="36"/>
      <c r="AX91" s="37"/>
      <c r="AY91" s="38"/>
      <c r="AZ91" s="59"/>
      <c r="BA91" s="36"/>
      <c r="BB91" s="37"/>
      <c r="BC91" s="92"/>
      <c r="BD91" s="37"/>
      <c r="BE91" s="36"/>
      <c r="BF91" s="37">
        <f t="shared" si="159"/>
        <v>0</v>
      </c>
      <c r="BG91" s="54"/>
      <c r="BH91" s="37"/>
      <c r="BI91" s="41"/>
      <c r="BJ91" s="42"/>
      <c r="BK91" s="43"/>
      <c r="BL91" s="44"/>
      <c r="BM91" s="45"/>
      <c r="BN91" s="46"/>
      <c r="BO91" s="36"/>
      <c r="BP91" s="47"/>
      <c r="BQ91" s="37"/>
      <c r="BR91" s="38"/>
      <c r="BS91" s="37"/>
      <c r="BT91" s="36"/>
      <c r="BU91" s="47"/>
      <c r="BV91" s="37"/>
      <c r="BW91" s="38"/>
      <c r="BX91" s="59"/>
      <c r="BY91" s="36"/>
      <c r="BZ91" s="47"/>
      <c r="CA91" s="37"/>
      <c r="CB91" s="38"/>
      <c r="CC91" s="37"/>
      <c r="CD91" s="36"/>
      <c r="CE91" s="47"/>
      <c r="CF91" s="37"/>
      <c r="CG91" s="38"/>
      <c r="CH91" s="59"/>
      <c r="CI91" s="36"/>
      <c r="CJ91" s="47"/>
      <c r="CK91" s="37">
        <v>1</v>
      </c>
      <c r="CL91" s="38">
        <v>1</v>
      </c>
      <c r="CM91" s="247"/>
      <c r="CN91" s="36"/>
      <c r="CO91" s="47"/>
      <c r="CP91" s="37"/>
      <c r="CQ91" s="38">
        <v>0</v>
      </c>
      <c r="CR91" s="37"/>
      <c r="CS91" s="36"/>
      <c r="CT91" s="47"/>
      <c r="CU91" s="37"/>
      <c r="CV91" s="38">
        <v>0</v>
      </c>
      <c r="CW91" s="37"/>
      <c r="CX91" s="36"/>
      <c r="CY91" s="47"/>
      <c r="CZ91" s="37"/>
      <c r="DA91" s="38">
        <v>0</v>
      </c>
      <c r="DB91" s="37"/>
      <c r="DC91" s="36"/>
      <c r="DD91" s="47"/>
      <c r="DE91" s="37"/>
      <c r="DF91" s="38">
        <v>0</v>
      </c>
      <c r="DG91" s="37"/>
      <c r="DH91" s="36"/>
      <c r="DI91" s="47"/>
      <c r="DJ91" s="37"/>
      <c r="DK91" s="38">
        <v>0</v>
      </c>
      <c r="DL91" s="37"/>
      <c r="DM91" s="36"/>
      <c r="DN91" s="47"/>
      <c r="DO91" s="37"/>
      <c r="DP91" s="38"/>
      <c r="DQ91" s="227"/>
      <c r="DR91" s="36"/>
      <c r="DS91" s="47"/>
      <c r="DT91" s="37"/>
      <c r="DU91" s="38">
        <v>0</v>
      </c>
      <c r="DV91" s="37"/>
      <c r="DW91" s="41" cm="1">
        <f t="array" ref="DW91">SUMPRODUCT(--(MOD(COLUMN($BO91:$DV91),5)=MOD(COLUMN($BO91),5)),$BO91:$DV91)</f>
        <v>0</v>
      </c>
      <c r="DX91" s="42">
        <f t="shared" si="143"/>
        <v>0</v>
      </c>
      <c r="DY91" s="48" cm="1">
        <f t="array" ref="DY91">SUMPRODUCT(--(MOD(COLUMN($BO91:$DV91),5)=MOD(COLUMN($BP91),5)),$BO91:$DV91)</f>
        <v>0</v>
      </c>
      <c r="DZ91" s="49">
        <f t="shared" si="144"/>
        <v>0</v>
      </c>
      <c r="EA91" s="43" cm="1">
        <f t="array" ref="EA91">SUMPRODUCT(--(MOD(COLUMN($BO91:$DV91),5)=MOD(COLUMN($BQ91),5)),$BO91:$DV91)</f>
        <v>1</v>
      </c>
      <c r="EB91" s="44">
        <f t="shared" si="145"/>
        <v>630</v>
      </c>
      <c r="EC91" s="45" cm="1">
        <f t="array" ref="EC91">SUMPRODUCT(--(MOD(COLUMN($BO91:$DV91),5)=MOD(COLUMN($BR91),5)),$BO91:$DV91)</f>
        <v>1</v>
      </c>
      <c r="ED91" s="46">
        <f t="shared" si="146"/>
        <v>630</v>
      </c>
      <c r="EE91" s="36"/>
      <c r="EF91" s="37"/>
      <c r="EG91" s="38"/>
      <c r="EH91" s="59"/>
      <c r="EI91" s="36"/>
      <c r="EJ91" s="37"/>
      <c r="EK91" s="38"/>
      <c r="EL91" s="59"/>
      <c r="EM91" s="36"/>
      <c r="EN91" s="37"/>
      <c r="EO91" s="38"/>
      <c r="EP91" s="59"/>
      <c r="EQ91" s="36"/>
      <c r="ER91" s="37"/>
      <c r="ES91" s="38"/>
      <c r="ET91" s="59"/>
      <c r="EU91" s="36"/>
      <c r="EV91" s="37"/>
      <c r="EW91" s="38"/>
      <c r="EX91" s="59"/>
      <c r="EY91" s="36"/>
      <c r="EZ91" s="37"/>
      <c r="FA91" s="38"/>
      <c r="FB91" s="59"/>
      <c r="FC91" s="36"/>
      <c r="FD91" s="37"/>
      <c r="FE91" s="38"/>
      <c r="FF91" s="59"/>
      <c r="FG91" s="36"/>
      <c r="FH91" s="37"/>
      <c r="FI91" s="38"/>
      <c r="FJ91" s="59"/>
      <c r="FK91" s="36"/>
      <c r="FL91" s="37"/>
      <c r="FM91" s="38"/>
      <c r="FN91" s="59"/>
      <c r="FO91" s="36"/>
      <c r="FP91" s="37"/>
      <c r="FQ91" s="38"/>
      <c r="FR91" s="59"/>
      <c r="FS91" s="36"/>
      <c r="FT91" s="37"/>
      <c r="FU91" s="38"/>
      <c r="FV91" s="59"/>
      <c r="FW91" s="36"/>
      <c r="FX91" s="37"/>
      <c r="FY91" s="38"/>
      <c r="FZ91" s="59"/>
      <c r="GA91" s="41" cm="1">
        <f t="array" ref="GA91">SUMPRODUCT(--(MOD(COLUMN($EE91:$FZ91),4)=MOD(COLUMN($EE91),4)),$EE91:$FZ91)</f>
        <v>0</v>
      </c>
      <c r="GB91" s="42">
        <f t="shared" si="153"/>
        <v>0</v>
      </c>
      <c r="GC91" s="43" cm="1">
        <f t="array" ref="GC91">SUMPRODUCT(--(MOD(COLUMN($EE91:$FZ91),4)=MOD(COLUMN($EF91),4)),$EE91:$FZ91)</f>
        <v>0</v>
      </c>
      <c r="GD91" s="44">
        <f t="shared" si="154"/>
        <v>0</v>
      </c>
      <c r="GE91" s="45" cm="1">
        <f t="array" ref="GE91">SUMPRODUCT(--(MOD(COLUMN($EE91:$FZ91),4)=MOD(COLUMN($EG91),4)),$EE91:$FZ91)</f>
        <v>0</v>
      </c>
      <c r="GF91" s="46">
        <f t="shared" si="155"/>
        <v>0</v>
      </c>
      <c r="GG91" s="36"/>
      <c r="GH91" s="37"/>
      <c r="GI91" s="38"/>
      <c r="GJ91" s="59"/>
      <c r="GK91" s="36"/>
      <c r="GL91" s="37"/>
      <c r="GM91" s="38"/>
      <c r="GN91" s="59"/>
      <c r="GO91" s="36"/>
      <c r="GP91" s="37"/>
      <c r="GQ91" s="38"/>
      <c r="GR91" s="59"/>
      <c r="GS91" s="36"/>
      <c r="GT91" s="37"/>
      <c r="GU91" s="38"/>
      <c r="GV91" s="59"/>
      <c r="GW91" s="36"/>
      <c r="GX91" s="37"/>
      <c r="GY91" s="38"/>
      <c r="GZ91" s="59"/>
      <c r="HA91" s="36"/>
      <c r="HB91" s="37"/>
      <c r="HC91" s="38"/>
      <c r="HD91" s="59"/>
      <c r="HE91" s="36"/>
      <c r="HF91" s="37"/>
      <c r="HG91" s="38"/>
      <c r="HH91" s="59"/>
      <c r="HI91" s="36"/>
      <c r="HJ91" s="37"/>
      <c r="HK91" s="38"/>
      <c r="HL91" s="59"/>
      <c r="HM91" s="36"/>
      <c r="HN91" s="37"/>
      <c r="HO91" s="38"/>
      <c r="HP91" s="59"/>
      <c r="HQ91" s="36"/>
      <c r="HR91" s="37"/>
      <c r="HS91" s="38"/>
      <c r="HT91" s="59"/>
      <c r="HU91" s="36"/>
      <c r="HV91" s="37"/>
      <c r="HW91" s="38"/>
      <c r="HX91" s="59"/>
      <c r="HY91" s="36"/>
      <c r="HZ91" s="37"/>
      <c r="IA91" s="38"/>
      <c r="IB91" s="59"/>
      <c r="IC91" s="41" cm="1">
        <f t="array" ref="IC91">SUMPRODUCT(--(MOD(COLUMN($GG91:$IB91),4)=MOD(COLUMN($GG91),4)),$GG91:$IB91)</f>
        <v>0</v>
      </c>
      <c r="ID91" s="42">
        <f t="shared" si="147"/>
        <v>0</v>
      </c>
      <c r="IE91" s="43" cm="1">
        <f t="array" ref="IE91">SUMPRODUCT(--(MOD(COLUMN($GG91:$IB91),4)=MOD(COLUMN($GH91),4)),$GG91:$IB91)</f>
        <v>0</v>
      </c>
      <c r="IF91" s="44">
        <f t="shared" si="148"/>
        <v>0</v>
      </c>
      <c r="IG91" s="45" cm="1">
        <f t="array" ref="IG91">SUMPRODUCT(--(MOD(COLUMN($GG91:$IB91),4)=MOD(COLUMN($GI91),4)),$GG91:$IB91)</f>
        <v>0</v>
      </c>
      <c r="IH91" s="46">
        <f t="shared" si="149"/>
        <v>0</v>
      </c>
      <c r="II91" s="36"/>
      <c r="IJ91" s="37"/>
      <c r="IK91" s="38"/>
      <c r="IL91" s="59"/>
      <c r="IM91" s="36"/>
      <c r="IN91" s="37"/>
      <c r="IO91" s="38"/>
      <c r="IP91" s="59"/>
      <c r="IQ91" s="36"/>
      <c r="IR91" s="37"/>
      <c r="IS91" s="38"/>
      <c r="IT91" s="59"/>
      <c r="IU91" s="36"/>
      <c r="IV91" s="37"/>
      <c r="IW91" s="38"/>
      <c r="IX91" s="59"/>
      <c r="IY91" s="36"/>
      <c r="IZ91" s="37"/>
      <c r="JA91" s="38"/>
      <c r="JB91" s="59"/>
      <c r="JC91" s="36"/>
      <c r="JD91" s="37"/>
      <c r="JE91" s="38"/>
      <c r="JF91" s="59"/>
      <c r="JG91" s="36"/>
      <c r="JH91" s="37"/>
      <c r="JI91" s="38"/>
      <c r="JJ91" s="59"/>
      <c r="JK91" s="36"/>
      <c r="JL91" s="37"/>
      <c r="JM91" s="38"/>
      <c r="JN91" s="59"/>
      <c r="JO91" s="36"/>
      <c r="JP91" s="37"/>
      <c r="JQ91" s="38"/>
      <c r="JR91" s="59"/>
      <c r="JS91" s="36"/>
      <c r="JT91" s="37"/>
      <c r="JU91" s="38"/>
      <c r="JV91" s="59"/>
      <c r="JW91" s="36"/>
      <c r="JX91" s="37"/>
      <c r="JY91" s="38"/>
      <c r="JZ91" s="59"/>
      <c r="KA91" s="36"/>
      <c r="KB91" s="37"/>
      <c r="KC91" s="38"/>
      <c r="KD91" s="59"/>
      <c r="KE91" s="41" cm="1">
        <f t="array" ref="KE91">SUMPRODUCT(--(MOD(COLUMN($II91:$KD91),4)=MOD(COLUMN($II91),4)),$II91:$KD91)</f>
        <v>0</v>
      </c>
      <c r="KF91" s="42">
        <f t="shared" si="150"/>
        <v>0</v>
      </c>
      <c r="KG91" s="43" cm="1">
        <f t="array" ref="KG91">SUMPRODUCT(--(MOD(COLUMN($II91:$KD91),4)=MOD(COLUMN($IJ91),4)),$II91:$KD91)</f>
        <v>0</v>
      </c>
      <c r="KH91" s="44">
        <f t="shared" si="151"/>
        <v>0</v>
      </c>
      <c r="KI91" s="45" cm="1">
        <f t="array" ref="KI91">SUMPRODUCT(--(MOD(COLUMN($II91:$KD91),4)=MOD(COLUMN($IK91),4)),$II91:$KD91)</f>
        <v>0</v>
      </c>
      <c r="KJ91" s="50">
        <f t="shared" si="152"/>
        <v>0</v>
      </c>
      <c r="KK91" s="80"/>
      <c r="KL91" s="80"/>
      <c r="KM91" s="80"/>
      <c r="KN91" s="51">
        <v>1</v>
      </c>
      <c r="KO91" s="285"/>
    </row>
    <row r="92" spans="1:301" s="68" customFormat="1" ht="15" customHeight="1" outlineLevel="1">
      <c r="A92" s="289"/>
      <c r="B92" s="278"/>
      <c r="C92" s="298"/>
      <c r="D92" s="282"/>
      <c r="E92" s="15">
        <v>56</v>
      </c>
      <c r="F92" s="61">
        <v>2</v>
      </c>
      <c r="G92" s="62">
        <v>4802070010</v>
      </c>
      <c r="H92" s="63" t="s">
        <v>74</v>
      </c>
      <c r="I92" s="95"/>
      <c r="J92" s="95">
        <f>4618.8/1.2</f>
        <v>3849.0000000000005</v>
      </c>
      <c r="K92" s="95"/>
      <c r="L92" s="95"/>
      <c r="M92" s="36"/>
      <c r="N92" s="37"/>
      <c r="O92" s="38"/>
      <c r="P92" s="37"/>
      <c r="Q92" s="36"/>
      <c r="R92" s="37"/>
      <c r="S92" s="38"/>
      <c r="T92" s="37"/>
      <c r="U92" s="36"/>
      <c r="V92" s="37"/>
      <c r="W92" s="38"/>
      <c r="X92" s="37"/>
      <c r="Y92" s="36"/>
      <c r="Z92" s="39"/>
      <c r="AA92" s="38"/>
      <c r="AB92" s="59"/>
      <c r="AC92" s="36"/>
      <c r="AD92" s="37"/>
      <c r="AE92" s="38"/>
      <c r="AF92" s="59"/>
      <c r="AG92" s="36"/>
      <c r="AH92" s="37"/>
      <c r="AI92" s="38"/>
      <c r="AJ92" s="59"/>
      <c r="AK92" s="36"/>
      <c r="AL92" s="37"/>
      <c r="AM92" s="38"/>
      <c r="AN92" s="59"/>
      <c r="AO92" s="36"/>
      <c r="AP92" s="37"/>
      <c r="AQ92" s="38"/>
      <c r="AR92" s="59"/>
      <c r="AS92" s="36"/>
      <c r="AT92" s="37"/>
      <c r="AU92" s="38"/>
      <c r="AV92" s="59"/>
      <c r="AW92" s="36"/>
      <c r="AX92" s="37"/>
      <c r="AY92" s="38"/>
      <c r="AZ92" s="59"/>
      <c r="BA92" s="36"/>
      <c r="BB92" s="37"/>
      <c r="BC92" s="92"/>
      <c r="BD92" s="37"/>
      <c r="BE92" s="36"/>
      <c r="BF92" s="37">
        <f t="shared" si="159"/>
        <v>0</v>
      </c>
      <c r="BG92" s="54"/>
      <c r="BH92" s="37"/>
      <c r="BI92" s="41"/>
      <c r="BJ92" s="42"/>
      <c r="BK92" s="43"/>
      <c r="BL92" s="44"/>
      <c r="BM92" s="45"/>
      <c r="BN92" s="46"/>
      <c r="BO92" s="36"/>
      <c r="BP92" s="47"/>
      <c r="BQ92" s="37"/>
      <c r="BR92" s="38"/>
      <c r="BS92" s="37"/>
      <c r="BT92" s="36"/>
      <c r="BU92" s="47"/>
      <c r="BV92" s="37"/>
      <c r="BW92" s="38"/>
      <c r="BX92" s="59"/>
      <c r="BY92" s="36"/>
      <c r="BZ92" s="47"/>
      <c r="CA92" s="37"/>
      <c r="CB92" s="38"/>
      <c r="CC92" s="37"/>
      <c r="CD92" s="36"/>
      <c r="CE92" s="47"/>
      <c r="CF92" s="37"/>
      <c r="CG92" s="38"/>
      <c r="CH92" s="59"/>
      <c r="CI92" s="36"/>
      <c r="CJ92" s="47"/>
      <c r="CK92" s="37"/>
      <c r="CL92" s="38"/>
      <c r="CM92" s="59"/>
      <c r="CN92" s="36"/>
      <c r="CO92" s="47"/>
      <c r="CP92" s="37"/>
      <c r="CQ92" s="38"/>
      <c r="CR92" s="37"/>
      <c r="CS92" s="36"/>
      <c r="CT92" s="47"/>
      <c r="CU92" s="37"/>
      <c r="CV92" s="38"/>
      <c r="CW92" s="37"/>
      <c r="CX92" s="36"/>
      <c r="CY92" s="47"/>
      <c r="CZ92" s="37"/>
      <c r="DA92" s="38"/>
      <c r="DB92" s="37"/>
      <c r="DC92" s="36"/>
      <c r="DD92" s="47"/>
      <c r="DE92" s="37"/>
      <c r="DF92" s="38"/>
      <c r="DG92" s="37"/>
      <c r="DH92" s="36"/>
      <c r="DI92" s="47"/>
      <c r="DJ92" s="37"/>
      <c r="DK92" s="38">
        <v>0</v>
      </c>
      <c r="DL92" s="37"/>
      <c r="DM92" s="36"/>
      <c r="DN92" s="47"/>
      <c r="DO92" s="37">
        <f>$KN92*3</f>
        <v>3</v>
      </c>
      <c r="DP92" s="38"/>
      <c r="DQ92" s="227"/>
      <c r="DR92" s="36"/>
      <c r="DS92" s="47"/>
      <c r="DT92" s="37">
        <f>$KN92*3</f>
        <v>3</v>
      </c>
      <c r="DU92" s="38">
        <v>0</v>
      </c>
      <c r="DV92" s="37"/>
      <c r="DW92" s="41" cm="1">
        <f t="array" ref="DW92">SUMPRODUCT(--(MOD(COLUMN($BO92:$DV92),5)=MOD(COLUMN($BO92),5)),$BO92:$DV92)</f>
        <v>0</v>
      </c>
      <c r="DX92" s="42">
        <f t="shared" si="143"/>
        <v>0</v>
      </c>
      <c r="DY92" s="48" cm="1">
        <f t="array" ref="DY92">SUMPRODUCT(--(MOD(COLUMN($BO92:$DV92),5)=MOD(COLUMN($BP92),5)),$BO92:$DV92)</f>
        <v>0</v>
      </c>
      <c r="DZ92" s="49">
        <f t="shared" si="144"/>
        <v>0</v>
      </c>
      <c r="EA92" s="43" cm="1">
        <f t="array" ref="EA92">SUMPRODUCT(--(MOD(COLUMN($BO92:$DV92),5)=MOD(COLUMN($BQ92),5)),$BO92:$DV92)</f>
        <v>6</v>
      </c>
      <c r="EB92" s="44">
        <f t="shared" si="145"/>
        <v>23094.000000000004</v>
      </c>
      <c r="EC92" s="45" cm="1">
        <f t="array" ref="EC92">SUMPRODUCT(--(MOD(COLUMN($BO92:$DV92),5)=MOD(COLUMN($BR92),5)),$BO92:$DV92)</f>
        <v>0</v>
      </c>
      <c r="ED92" s="46">
        <f t="shared" si="146"/>
        <v>0</v>
      </c>
      <c r="EE92" s="36"/>
      <c r="EF92" s="37"/>
      <c r="EG92" s="38"/>
      <c r="EH92" s="59"/>
      <c r="EI92" s="36"/>
      <c r="EJ92" s="37"/>
      <c r="EK92" s="38"/>
      <c r="EL92" s="59"/>
      <c r="EM92" s="36"/>
      <c r="EN92" s="37"/>
      <c r="EO92" s="38"/>
      <c r="EP92" s="59"/>
      <c r="EQ92" s="36"/>
      <c r="ER92" s="37"/>
      <c r="ES92" s="38"/>
      <c r="ET92" s="59"/>
      <c r="EU92" s="36"/>
      <c r="EV92" s="37"/>
      <c r="EW92" s="38"/>
      <c r="EX92" s="59"/>
      <c r="EY92" s="36"/>
      <c r="EZ92" s="37"/>
      <c r="FA92" s="38"/>
      <c r="FB92" s="59"/>
      <c r="FC92" s="36"/>
      <c r="FD92" s="37"/>
      <c r="FE92" s="38"/>
      <c r="FF92" s="59"/>
      <c r="FG92" s="36"/>
      <c r="FH92" s="37"/>
      <c r="FI92" s="38"/>
      <c r="FJ92" s="59"/>
      <c r="FK92" s="36"/>
      <c r="FL92" s="37"/>
      <c r="FM92" s="38"/>
      <c r="FN92" s="59"/>
      <c r="FO92" s="36"/>
      <c r="FP92" s="37"/>
      <c r="FQ92" s="38"/>
      <c r="FR92" s="59"/>
      <c r="FS92" s="36"/>
      <c r="FT92" s="37"/>
      <c r="FU92" s="38"/>
      <c r="FV92" s="59"/>
      <c r="FW92" s="36"/>
      <c r="FX92" s="37"/>
      <c r="FY92" s="38"/>
      <c r="FZ92" s="59"/>
      <c r="GA92" s="41" cm="1">
        <f t="array" ref="GA92">SUMPRODUCT(--(MOD(COLUMN($EE92:$FZ92),4)=MOD(COLUMN($EE92),4)),$EE92:$FZ92)</f>
        <v>0</v>
      </c>
      <c r="GB92" s="42">
        <f t="shared" si="153"/>
        <v>0</v>
      </c>
      <c r="GC92" s="43" cm="1">
        <f t="array" ref="GC92">SUMPRODUCT(--(MOD(COLUMN($EE92:$FZ92),4)=MOD(COLUMN($EF92),4)),$EE92:$FZ92)</f>
        <v>0</v>
      </c>
      <c r="GD92" s="44">
        <f t="shared" si="154"/>
        <v>0</v>
      </c>
      <c r="GE92" s="45" cm="1">
        <f t="array" ref="GE92">SUMPRODUCT(--(MOD(COLUMN($EE92:$FZ92),4)=MOD(COLUMN($EG92),4)),$EE92:$FZ92)</f>
        <v>0</v>
      </c>
      <c r="GF92" s="46">
        <f t="shared" si="155"/>
        <v>0</v>
      </c>
      <c r="GG92" s="36"/>
      <c r="GH92" s="37"/>
      <c r="GI92" s="38"/>
      <c r="GJ92" s="59"/>
      <c r="GK92" s="36"/>
      <c r="GL92" s="37"/>
      <c r="GM92" s="38"/>
      <c r="GN92" s="59"/>
      <c r="GO92" s="36"/>
      <c r="GP92" s="37"/>
      <c r="GQ92" s="38"/>
      <c r="GR92" s="59"/>
      <c r="GS92" s="36"/>
      <c r="GT92" s="37"/>
      <c r="GU92" s="38"/>
      <c r="GV92" s="59"/>
      <c r="GW92" s="36"/>
      <c r="GX92" s="37"/>
      <c r="GY92" s="38"/>
      <c r="GZ92" s="59"/>
      <c r="HA92" s="36"/>
      <c r="HB92" s="37"/>
      <c r="HC92" s="38"/>
      <c r="HD92" s="59"/>
      <c r="HE92" s="36"/>
      <c r="HF92" s="37"/>
      <c r="HG92" s="38"/>
      <c r="HH92" s="59"/>
      <c r="HI92" s="36"/>
      <c r="HJ92" s="37"/>
      <c r="HK92" s="38"/>
      <c r="HL92" s="59"/>
      <c r="HM92" s="36"/>
      <c r="HN92" s="37"/>
      <c r="HO92" s="38"/>
      <c r="HP92" s="59"/>
      <c r="HQ92" s="36"/>
      <c r="HR92" s="37"/>
      <c r="HS92" s="38"/>
      <c r="HT92" s="59"/>
      <c r="HU92" s="36"/>
      <c r="HV92" s="37"/>
      <c r="HW92" s="38"/>
      <c r="HX92" s="59"/>
      <c r="HY92" s="36"/>
      <c r="HZ92" s="37"/>
      <c r="IA92" s="38"/>
      <c r="IB92" s="59"/>
      <c r="IC92" s="41" cm="1">
        <f t="array" ref="IC92">SUMPRODUCT(--(MOD(COLUMN($GG92:$IB92),4)=MOD(COLUMN($GG92),4)),$GG92:$IB92)</f>
        <v>0</v>
      </c>
      <c r="ID92" s="42">
        <f t="shared" si="147"/>
        <v>0</v>
      </c>
      <c r="IE92" s="43" cm="1">
        <f t="array" ref="IE92">SUMPRODUCT(--(MOD(COLUMN($GG92:$IB92),4)=MOD(COLUMN($GH92),4)),$GG92:$IB92)</f>
        <v>0</v>
      </c>
      <c r="IF92" s="44">
        <f t="shared" si="148"/>
        <v>0</v>
      </c>
      <c r="IG92" s="45" cm="1">
        <f t="array" ref="IG92">SUMPRODUCT(--(MOD(COLUMN($GG92:$IB92),4)=MOD(COLUMN($GI92),4)),$GG92:$IB92)</f>
        <v>0</v>
      </c>
      <c r="IH92" s="46">
        <f t="shared" si="149"/>
        <v>0</v>
      </c>
      <c r="II92" s="36"/>
      <c r="IJ92" s="37"/>
      <c r="IK92" s="38"/>
      <c r="IL92" s="59"/>
      <c r="IM92" s="36"/>
      <c r="IN92" s="37"/>
      <c r="IO92" s="38"/>
      <c r="IP92" s="59"/>
      <c r="IQ92" s="36"/>
      <c r="IR92" s="37"/>
      <c r="IS92" s="38"/>
      <c r="IT92" s="59"/>
      <c r="IU92" s="36"/>
      <c r="IV92" s="37"/>
      <c r="IW92" s="38"/>
      <c r="IX92" s="59"/>
      <c r="IY92" s="36"/>
      <c r="IZ92" s="37"/>
      <c r="JA92" s="38"/>
      <c r="JB92" s="59"/>
      <c r="JC92" s="36"/>
      <c r="JD92" s="37"/>
      <c r="JE92" s="38"/>
      <c r="JF92" s="59"/>
      <c r="JG92" s="36"/>
      <c r="JH92" s="37"/>
      <c r="JI92" s="38"/>
      <c r="JJ92" s="59"/>
      <c r="JK92" s="36"/>
      <c r="JL92" s="37"/>
      <c r="JM92" s="38"/>
      <c r="JN92" s="59"/>
      <c r="JO92" s="36"/>
      <c r="JP92" s="37"/>
      <c r="JQ92" s="38"/>
      <c r="JR92" s="59"/>
      <c r="JS92" s="36"/>
      <c r="JT92" s="37"/>
      <c r="JU92" s="38"/>
      <c r="JV92" s="59"/>
      <c r="JW92" s="36"/>
      <c r="JX92" s="37"/>
      <c r="JY92" s="38"/>
      <c r="JZ92" s="59"/>
      <c r="KA92" s="36"/>
      <c r="KB92" s="37"/>
      <c r="KC92" s="38"/>
      <c r="KD92" s="59"/>
      <c r="KE92" s="41" cm="1">
        <f t="array" ref="KE92">SUMPRODUCT(--(MOD(COLUMN($II92:$KD92),4)=MOD(COLUMN($II92),4)),$II92:$KD92)</f>
        <v>0</v>
      </c>
      <c r="KF92" s="42">
        <f t="shared" si="150"/>
        <v>0</v>
      </c>
      <c r="KG92" s="43" cm="1">
        <f t="array" ref="KG92">SUMPRODUCT(--(MOD(COLUMN($II92:$KD92),4)=MOD(COLUMN($IJ92),4)),$II92:$KD92)</f>
        <v>0</v>
      </c>
      <c r="KH92" s="44">
        <f t="shared" si="151"/>
        <v>0</v>
      </c>
      <c r="KI92" s="45" cm="1">
        <f t="array" ref="KI92">SUMPRODUCT(--(MOD(COLUMN($II92:$KD92),4)=MOD(COLUMN($IK92),4)),$II92:$KD92)</f>
        <v>0</v>
      </c>
      <c r="KJ92" s="50">
        <f t="shared" si="152"/>
        <v>0</v>
      </c>
      <c r="KK92" s="80"/>
      <c r="KL92" s="80"/>
      <c r="KM92" s="80"/>
      <c r="KN92" s="51">
        <v>1</v>
      </c>
      <c r="KO92" s="32"/>
    </row>
    <row r="93" spans="1:301" s="68" customFormat="1" ht="28.8" outlineLevel="1">
      <c r="A93" s="290"/>
      <c r="B93" s="279"/>
      <c r="C93" s="303"/>
      <c r="D93" s="283"/>
      <c r="E93" s="15">
        <v>57</v>
      </c>
      <c r="F93" s="61">
        <v>2</v>
      </c>
      <c r="G93" s="62">
        <v>4494290800</v>
      </c>
      <c r="H93" s="63" t="s">
        <v>75</v>
      </c>
      <c r="I93" s="95"/>
      <c r="J93" s="95">
        <f>1568.4/1.2</f>
        <v>1307.0000000000002</v>
      </c>
      <c r="K93" s="95"/>
      <c r="L93" s="95"/>
      <c r="M93" s="36"/>
      <c r="N93" s="37"/>
      <c r="O93" s="38"/>
      <c r="P93" s="37"/>
      <c r="Q93" s="36"/>
      <c r="R93" s="37"/>
      <c r="S93" s="38"/>
      <c r="T93" s="37"/>
      <c r="U93" s="36"/>
      <c r="V93" s="37"/>
      <c r="W93" s="38"/>
      <c r="X93" s="37"/>
      <c r="Y93" s="36"/>
      <c r="Z93" s="39"/>
      <c r="AA93" s="38"/>
      <c r="AB93" s="59"/>
      <c r="AC93" s="36"/>
      <c r="AD93" s="37"/>
      <c r="AE93" s="38"/>
      <c r="AF93" s="59"/>
      <c r="AG93" s="36"/>
      <c r="AH93" s="37"/>
      <c r="AI93" s="38"/>
      <c r="AJ93" s="59"/>
      <c r="AK93" s="36"/>
      <c r="AL93" s="37"/>
      <c r="AM93" s="38"/>
      <c r="AN93" s="59"/>
      <c r="AO93" s="36"/>
      <c r="AP93" s="37"/>
      <c r="AQ93" s="38"/>
      <c r="AR93" s="59"/>
      <c r="AS93" s="36"/>
      <c r="AT93" s="37"/>
      <c r="AU93" s="38"/>
      <c r="AV93" s="59"/>
      <c r="AW93" s="36"/>
      <c r="AX93" s="37"/>
      <c r="AY93" s="38"/>
      <c r="AZ93" s="59"/>
      <c r="BA93" s="36"/>
      <c r="BB93" s="37"/>
      <c r="BC93" s="92"/>
      <c r="BD93" s="37"/>
      <c r="BE93" s="36"/>
      <c r="BF93" s="37">
        <f t="shared" si="159"/>
        <v>0</v>
      </c>
      <c r="BG93" s="54"/>
      <c r="BH93" s="37"/>
      <c r="BI93" s="41"/>
      <c r="BJ93" s="42"/>
      <c r="BK93" s="43"/>
      <c r="BL93" s="44"/>
      <c r="BM93" s="45"/>
      <c r="BN93" s="46"/>
      <c r="BO93" s="36"/>
      <c r="BP93" s="47"/>
      <c r="BQ93" s="37"/>
      <c r="BR93" s="38"/>
      <c r="BS93" s="37"/>
      <c r="BT93" s="36"/>
      <c r="BU93" s="47"/>
      <c r="BV93" s="37"/>
      <c r="BW93" s="38"/>
      <c r="BX93" s="59"/>
      <c r="BY93" s="36"/>
      <c r="BZ93" s="47"/>
      <c r="CA93" s="37"/>
      <c r="CB93" s="38"/>
      <c r="CC93" s="37"/>
      <c r="CD93" s="36"/>
      <c r="CE93" s="47"/>
      <c r="CF93" s="37"/>
      <c r="CG93" s="38"/>
      <c r="CH93" s="59"/>
      <c r="CI93" s="36"/>
      <c r="CJ93" s="47"/>
      <c r="CK93" s="37"/>
      <c r="CL93" s="38"/>
      <c r="CM93" s="59"/>
      <c r="CN93" s="36"/>
      <c r="CO93" s="47"/>
      <c r="CP93" s="37"/>
      <c r="CQ93" s="38"/>
      <c r="CR93" s="37"/>
      <c r="CS93" s="36"/>
      <c r="CT93" s="47"/>
      <c r="CU93" s="37"/>
      <c r="CV93" s="38"/>
      <c r="CW93" s="37"/>
      <c r="CX93" s="36"/>
      <c r="CY93" s="47"/>
      <c r="CZ93" s="37"/>
      <c r="DA93" s="38"/>
      <c r="DB93" s="37"/>
      <c r="DC93" s="36"/>
      <c r="DD93" s="47"/>
      <c r="DE93" s="37"/>
      <c r="DF93" s="38"/>
      <c r="DG93" s="37"/>
      <c r="DH93" s="36"/>
      <c r="DI93" s="47"/>
      <c r="DJ93" s="37"/>
      <c r="DK93" s="38">
        <v>0</v>
      </c>
      <c r="DL93" s="37"/>
      <c r="DM93" s="36"/>
      <c r="DN93" s="47"/>
      <c r="DO93" s="37">
        <f>$KN93*3</f>
        <v>3</v>
      </c>
      <c r="DP93" s="38"/>
      <c r="DQ93" s="228"/>
      <c r="DR93" s="36"/>
      <c r="DS93" s="47"/>
      <c r="DT93" s="37">
        <f>$KN93*3</f>
        <v>3</v>
      </c>
      <c r="DU93" s="38">
        <v>0</v>
      </c>
      <c r="DV93" s="37"/>
      <c r="DW93" s="41" cm="1">
        <f t="array" ref="DW93">SUMPRODUCT(--(MOD(COLUMN($BO93:$DV93),5)=MOD(COLUMN($BO93),5)),$BO93:$DV93)</f>
        <v>0</v>
      </c>
      <c r="DX93" s="42">
        <f t="shared" si="143"/>
        <v>0</v>
      </c>
      <c r="DY93" s="48" cm="1">
        <f t="array" ref="DY93">SUMPRODUCT(--(MOD(COLUMN($BO93:$DV93),5)=MOD(COLUMN($BP93),5)),$BO93:$DV93)</f>
        <v>0</v>
      </c>
      <c r="DZ93" s="49">
        <f t="shared" si="144"/>
        <v>0</v>
      </c>
      <c r="EA93" s="43" cm="1">
        <f t="array" ref="EA93">SUMPRODUCT(--(MOD(COLUMN($BO93:$DV93),5)=MOD(COLUMN($BQ93),5)),$BO93:$DV93)</f>
        <v>6</v>
      </c>
      <c r="EB93" s="44">
        <f t="shared" si="145"/>
        <v>7842.0000000000018</v>
      </c>
      <c r="EC93" s="45" cm="1">
        <f t="array" ref="EC93">SUMPRODUCT(--(MOD(COLUMN($BO93:$DV93),5)=MOD(COLUMN($BR93),5)),$BO93:$DV93)</f>
        <v>0</v>
      </c>
      <c r="ED93" s="46">
        <f t="shared" si="146"/>
        <v>0</v>
      </c>
      <c r="EE93" s="36"/>
      <c r="EF93" s="37"/>
      <c r="EG93" s="38"/>
      <c r="EH93" s="59"/>
      <c r="EI93" s="36"/>
      <c r="EJ93" s="37"/>
      <c r="EK93" s="38"/>
      <c r="EL93" s="59"/>
      <c r="EM93" s="36"/>
      <c r="EN93" s="37"/>
      <c r="EO93" s="38"/>
      <c r="EP93" s="59"/>
      <c r="EQ93" s="36"/>
      <c r="ER93" s="37"/>
      <c r="ES93" s="38"/>
      <c r="ET93" s="59"/>
      <c r="EU93" s="36"/>
      <c r="EV93" s="37"/>
      <c r="EW93" s="38"/>
      <c r="EX93" s="59"/>
      <c r="EY93" s="36"/>
      <c r="EZ93" s="37"/>
      <c r="FA93" s="38"/>
      <c r="FB93" s="59"/>
      <c r="FC93" s="36"/>
      <c r="FD93" s="37"/>
      <c r="FE93" s="38"/>
      <c r="FF93" s="59"/>
      <c r="FG93" s="36"/>
      <c r="FH93" s="37"/>
      <c r="FI93" s="38"/>
      <c r="FJ93" s="59"/>
      <c r="FK93" s="36"/>
      <c r="FL93" s="37"/>
      <c r="FM93" s="38"/>
      <c r="FN93" s="59"/>
      <c r="FO93" s="36"/>
      <c r="FP93" s="37"/>
      <c r="FQ93" s="38"/>
      <c r="FR93" s="59"/>
      <c r="FS93" s="36"/>
      <c r="FT93" s="37"/>
      <c r="FU93" s="38"/>
      <c r="FV93" s="59"/>
      <c r="FW93" s="36"/>
      <c r="FX93" s="37"/>
      <c r="FY93" s="38"/>
      <c r="FZ93" s="59"/>
      <c r="GA93" s="41" cm="1">
        <f t="array" ref="GA93">SUMPRODUCT(--(MOD(COLUMN($EE93:$FZ93),4)=MOD(COLUMN($EE93),4)),$EE93:$FZ93)</f>
        <v>0</v>
      </c>
      <c r="GB93" s="42">
        <f t="shared" si="153"/>
        <v>0</v>
      </c>
      <c r="GC93" s="43" cm="1">
        <f t="array" ref="GC93">SUMPRODUCT(--(MOD(COLUMN($EE93:$FZ93),4)=MOD(COLUMN($EF93),4)),$EE93:$FZ93)</f>
        <v>0</v>
      </c>
      <c r="GD93" s="44">
        <f t="shared" si="154"/>
        <v>0</v>
      </c>
      <c r="GE93" s="45" cm="1">
        <f t="array" ref="GE93">SUMPRODUCT(--(MOD(COLUMN($EE93:$FZ93),4)=MOD(COLUMN($EG93),4)),$EE93:$FZ93)</f>
        <v>0</v>
      </c>
      <c r="GF93" s="46">
        <f t="shared" si="155"/>
        <v>0</v>
      </c>
      <c r="GG93" s="36"/>
      <c r="GH93" s="37"/>
      <c r="GI93" s="38"/>
      <c r="GJ93" s="59"/>
      <c r="GK93" s="36"/>
      <c r="GL93" s="37"/>
      <c r="GM93" s="38"/>
      <c r="GN93" s="59"/>
      <c r="GO93" s="36"/>
      <c r="GP93" s="37"/>
      <c r="GQ93" s="38"/>
      <c r="GR93" s="59"/>
      <c r="GS93" s="36"/>
      <c r="GT93" s="37"/>
      <c r="GU93" s="38"/>
      <c r="GV93" s="59"/>
      <c r="GW93" s="36"/>
      <c r="GX93" s="37"/>
      <c r="GY93" s="38"/>
      <c r="GZ93" s="59"/>
      <c r="HA93" s="36"/>
      <c r="HB93" s="37"/>
      <c r="HC93" s="38"/>
      <c r="HD93" s="59"/>
      <c r="HE93" s="36"/>
      <c r="HF93" s="37"/>
      <c r="HG93" s="38"/>
      <c r="HH93" s="59"/>
      <c r="HI93" s="36"/>
      <c r="HJ93" s="37"/>
      <c r="HK93" s="38"/>
      <c r="HL93" s="59"/>
      <c r="HM93" s="36"/>
      <c r="HN93" s="37"/>
      <c r="HO93" s="38"/>
      <c r="HP93" s="59"/>
      <c r="HQ93" s="36"/>
      <c r="HR93" s="37"/>
      <c r="HS93" s="38"/>
      <c r="HT93" s="59"/>
      <c r="HU93" s="36"/>
      <c r="HV93" s="37"/>
      <c r="HW93" s="38"/>
      <c r="HX93" s="59"/>
      <c r="HY93" s="36"/>
      <c r="HZ93" s="37"/>
      <c r="IA93" s="38"/>
      <c r="IB93" s="59"/>
      <c r="IC93" s="41" cm="1">
        <f t="array" ref="IC93">SUMPRODUCT(--(MOD(COLUMN($GG93:$IB93),4)=MOD(COLUMN($GG93),4)),$GG93:$IB93)</f>
        <v>0</v>
      </c>
      <c r="ID93" s="42">
        <f t="shared" si="147"/>
        <v>0</v>
      </c>
      <c r="IE93" s="43" cm="1">
        <f t="array" ref="IE93">SUMPRODUCT(--(MOD(COLUMN($GG93:$IB93),4)=MOD(COLUMN($GH93),4)),$GG93:$IB93)</f>
        <v>0</v>
      </c>
      <c r="IF93" s="44">
        <f t="shared" si="148"/>
        <v>0</v>
      </c>
      <c r="IG93" s="45" cm="1">
        <f t="array" ref="IG93">SUMPRODUCT(--(MOD(COLUMN($GG93:$IB93),4)=MOD(COLUMN($GI93),4)),$GG93:$IB93)</f>
        <v>0</v>
      </c>
      <c r="IH93" s="46">
        <f t="shared" si="149"/>
        <v>0</v>
      </c>
      <c r="II93" s="36"/>
      <c r="IJ93" s="37"/>
      <c r="IK93" s="38"/>
      <c r="IL93" s="59"/>
      <c r="IM93" s="36"/>
      <c r="IN93" s="37"/>
      <c r="IO93" s="38"/>
      <c r="IP93" s="59"/>
      <c r="IQ93" s="36"/>
      <c r="IR93" s="37"/>
      <c r="IS93" s="38"/>
      <c r="IT93" s="59"/>
      <c r="IU93" s="36"/>
      <c r="IV93" s="37"/>
      <c r="IW93" s="38"/>
      <c r="IX93" s="59"/>
      <c r="IY93" s="36"/>
      <c r="IZ93" s="37"/>
      <c r="JA93" s="38"/>
      <c r="JB93" s="59"/>
      <c r="JC93" s="36"/>
      <c r="JD93" s="37"/>
      <c r="JE93" s="38"/>
      <c r="JF93" s="59"/>
      <c r="JG93" s="36"/>
      <c r="JH93" s="37"/>
      <c r="JI93" s="38"/>
      <c r="JJ93" s="59"/>
      <c r="JK93" s="36"/>
      <c r="JL93" s="37"/>
      <c r="JM93" s="38"/>
      <c r="JN93" s="59"/>
      <c r="JO93" s="36"/>
      <c r="JP93" s="37"/>
      <c r="JQ93" s="38"/>
      <c r="JR93" s="59"/>
      <c r="JS93" s="36"/>
      <c r="JT93" s="37"/>
      <c r="JU93" s="38"/>
      <c r="JV93" s="59"/>
      <c r="JW93" s="36"/>
      <c r="JX93" s="37"/>
      <c r="JY93" s="38"/>
      <c r="JZ93" s="59"/>
      <c r="KA93" s="36"/>
      <c r="KB93" s="37"/>
      <c r="KC93" s="38"/>
      <c r="KD93" s="59"/>
      <c r="KE93" s="41" cm="1">
        <f t="array" ref="KE93">SUMPRODUCT(--(MOD(COLUMN($II93:$KD93),4)=MOD(COLUMN($II93),4)),$II93:$KD93)</f>
        <v>0</v>
      </c>
      <c r="KF93" s="42">
        <f t="shared" si="150"/>
        <v>0</v>
      </c>
      <c r="KG93" s="43" cm="1">
        <f t="array" ref="KG93">SUMPRODUCT(--(MOD(COLUMN($II93:$KD93),4)=MOD(COLUMN($IJ93),4)),$II93:$KD93)</f>
        <v>0</v>
      </c>
      <c r="KH93" s="44">
        <f t="shared" si="151"/>
        <v>0</v>
      </c>
      <c r="KI93" s="45" cm="1">
        <f t="array" ref="KI93">SUMPRODUCT(--(MOD(COLUMN($II93:$KD93),4)=MOD(COLUMN($IK93),4)),$II93:$KD93)</f>
        <v>0</v>
      </c>
      <c r="KJ93" s="50">
        <f t="shared" si="152"/>
        <v>0</v>
      </c>
      <c r="KK93" s="80"/>
      <c r="KL93" s="80"/>
      <c r="KM93" s="80"/>
      <c r="KN93" s="51">
        <v>1</v>
      </c>
      <c r="KO93" s="32"/>
    </row>
    <row r="94" spans="1:301" s="68" customFormat="1" outlineLevel="1">
      <c r="A94" s="21"/>
      <c r="B94" s="69"/>
      <c r="C94" s="23"/>
      <c r="D94" s="23"/>
      <c r="E94" s="70"/>
      <c r="F94" s="70"/>
      <c r="G94" s="71"/>
      <c r="H94" s="72" t="s">
        <v>78</v>
      </c>
      <c r="I94" s="73"/>
      <c r="J94" s="65"/>
      <c r="K94" s="65"/>
      <c r="L94" s="65"/>
      <c r="M94" s="74"/>
      <c r="N94" s="75"/>
      <c r="O94" s="28"/>
      <c r="P94" s="75"/>
      <c r="Q94" s="74"/>
      <c r="R94" s="75"/>
      <c r="S94" s="28"/>
      <c r="T94" s="75"/>
      <c r="U94" s="74"/>
      <c r="V94" s="75"/>
      <c r="W94" s="28"/>
      <c r="X94" s="75"/>
      <c r="Y94" s="74"/>
      <c r="Z94" s="75"/>
      <c r="AA94" s="38"/>
      <c r="AB94" s="75"/>
      <c r="AC94" s="74"/>
      <c r="AD94" s="75"/>
      <c r="AE94" s="28"/>
      <c r="AF94" s="75"/>
      <c r="AG94" s="74"/>
      <c r="AH94" s="75"/>
      <c r="AI94" s="38"/>
      <c r="AJ94" s="75"/>
      <c r="AK94" s="74"/>
      <c r="AL94" s="75"/>
      <c r="AM94" s="38"/>
      <c r="AN94" s="75"/>
      <c r="AO94" s="74"/>
      <c r="AP94" s="75"/>
      <c r="AQ94" s="38"/>
      <c r="AR94" s="75"/>
      <c r="AS94" s="74"/>
      <c r="AT94" s="75"/>
      <c r="AU94" s="38"/>
      <c r="AV94" s="75"/>
      <c r="AW94" s="74"/>
      <c r="AX94" s="75"/>
      <c r="AY94" s="28"/>
      <c r="AZ94" s="75"/>
      <c r="BA94" s="74"/>
      <c r="BB94" s="97"/>
      <c r="BC94" s="77"/>
      <c r="BD94" s="75"/>
      <c r="BE94" s="74"/>
      <c r="BF94" s="76"/>
      <c r="BG94" s="78"/>
      <c r="BH94" s="75"/>
      <c r="BI94" s="41">
        <f>SUMPRODUCT(--(MOD(COLUMN($M94:$BH94),4)=MOD(COLUMN($M94),4)),$M94:$BH94)</f>
        <v>0</v>
      </c>
      <c r="BJ94" s="42">
        <f>BI94*$I94</f>
        <v>0</v>
      </c>
      <c r="BK94" s="43">
        <f>SUMPRODUCT(--(MOD(COLUMN($M94:$BH94),4)=MOD(COLUMN($M94)+1,4)),$M94:$BH94)</f>
        <v>0</v>
      </c>
      <c r="BL94" s="44">
        <f>BK94*$I94</f>
        <v>0</v>
      </c>
      <c r="BM94" s="45">
        <f>SUMPRODUCT(--(MOD(COLUMN($M94:$BH94),4)=MOD(COLUMN($M94)+2,4)),$M94:$BH94)</f>
        <v>0</v>
      </c>
      <c r="BN94" s="46">
        <f>BM94*$I94</f>
        <v>0</v>
      </c>
      <c r="BO94" s="74"/>
      <c r="BP94" s="79"/>
      <c r="BQ94" s="75"/>
      <c r="BR94" s="28"/>
      <c r="BS94" s="75"/>
      <c r="BT94" s="74"/>
      <c r="BU94" s="79"/>
      <c r="BV94" s="75"/>
      <c r="BW94" s="28"/>
      <c r="BX94" s="75"/>
      <c r="BY94" s="74"/>
      <c r="BZ94" s="79"/>
      <c r="CA94" s="75"/>
      <c r="CB94" s="28"/>
      <c r="CC94" s="75"/>
      <c r="CD94" s="74"/>
      <c r="CE94" s="79"/>
      <c r="CF94" s="75"/>
      <c r="CG94" s="28"/>
      <c r="CH94" s="75"/>
      <c r="CI94" s="74"/>
      <c r="CJ94" s="79"/>
      <c r="CK94" s="75"/>
      <c r="CL94" s="28"/>
      <c r="CM94" s="75"/>
      <c r="CN94" s="74"/>
      <c r="CO94" s="79"/>
      <c r="CP94" s="75"/>
      <c r="CQ94" s="28"/>
      <c r="CR94" s="75"/>
      <c r="CS94" s="74"/>
      <c r="CT94" s="79"/>
      <c r="CU94" s="75"/>
      <c r="CV94" s="28"/>
      <c r="CW94" s="75"/>
      <c r="CX94" s="74"/>
      <c r="CY94" s="79"/>
      <c r="CZ94" s="75"/>
      <c r="DA94" s="28"/>
      <c r="DB94" s="75"/>
      <c r="DC94" s="74"/>
      <c r="DD94" s="79"/>
      <c r="DE94" s="75"/>
      <c r="DF94" s="28"/>
      <c r="DG94" s="75"/>
      <c r="DH94" s="74"/>
      <c r="DI94" s="79"/>
      <c r="DJ94" s="75"/>
      <c r="DK94" s="28"/>
      <c r="DL94" s="75"/>
      <c r="DM94" s="74"/>
      <c r="DN94" s="79"/>
      <c r="DO94" s="75"/>
      <c r="DP94" s="28"/>
      <c r="DQ94" s="75"/>
      <c r="DR94" s="74"/>
      <c r="DS94" s="79"/>
      <c r="DT94" s="75"/>
      <c r="DU94" s="28"/>
      <c r="DV94" s="75"/>
      <c r="DW94" s="41"/>
      <c r="DX94" s="42"/>
      <c r="DY94" s="48"/>
      <c r="DZ94" s="49"/>
      <c r="EA94" s="43"/>
      <c r="EB94" s="44"/>
      <c r="EC94" s="45"/>
      <c r="ED94" s="46"/>
      <c r="EE94" s="74"/>
      <c r="EF94" s="75"/>
      <c r="EG94" s="28"/>
      <c r="EH94" s="75"/>
      <c r="EI94" s="74"/>
      <c r="EJ94" s="75"/>
      <c r="EK94" s="28"/>
      <c r="EL94" s="75"/>
      <c r="EM94" s="74"/>
      <c r="EN94" s="75"/>
      <c r="EO94" s="28"/>
      <c r="EP94" s="75"/>
      <c r="EQ94" s="74"/>
      <c r="ER94" s="75"/>
      <c r="ES94" s="28"/>
      <c r="ET94" s="75"/>
      <c r="EU94" s="74"/>
      <c r="EV94" s="75"/>
      <c r="EW94" s="28"/>
      <c r="EX94" s="75"/>
      <c r="EY94" s="74"/>
      <c r="EZ94" s="75"/>
      <c r="FA94" s="28"/>
      <c r="FB94" s="75"/>
      <c r="FC94" s="74"/>
      <c r="FD94" s="75"/>
      <c r="FE94" s="28"/>
      <c r="FF94" s="75"/>
      <c r="FG94" s="74"/>
      <c r="FH94" s="75"/>
      <c r="FI94" s="28"/>
      <c r="FJ94" s="75"/>
      <c r="FK94" s="74"/>
      <c r="FL94" s="75"/>
      <c r="FM94" s="28"/>
      <c r="FN94" s="75"/>
      <c r="FO94" s="74"/>
      <c r="FP94" s="75"/>
      <c r="FQ94" s="28"/>
      <c r="FR94" s="75"/>
      <c r="FS94" s="74"/>
      <c r="FT94" s="75"/>
      <c r="FU94" s="28"/>
      <c r="FV94" s="75"/>
      <c r="FW94" s="74"/>
      <c r="FX94" s="75"/>
      <c r="FY94" s="28"/>
      <c r="FZ94" s="75"/>
      <c r="GA94" s="41"/>
      <c r="GB94" s="42"/>
      <c r="GC94" s="43"/>
      <c r="GD94" s="44"/>
      <c r="GE94" s="45"/>
      <c r="GF94" s="46"/>
      <c r="GG94" s="74"/>
      <c r="GH94" s="75"/>
      <c r="GI94" s="28"/>
      <c r="GJ94" s="75"/>
      <c r="GK94" s="74"/>
      <c r="GL94" s="75"/>
      <c r="GM94" s="28"/>
      <c r="GN94" s="75"/>
      <c r="GO94" s="74"/>
      <c r="GP94" s="75"/>
      <c r="GQ94" s="28"/>
      <c r="GR94" s="75"/>
      <c r="GS94" s="74"/>
      <c r="GT94" s="75"/>
      <c r="GU94" s="28"/>
      <c r="GV94" s="75"/>
      <c r="GW94" s="74"/>
      <c r="GX94" s="75"/>
      <c r="GY94" s="28"/>
      <c r="GZ94" s="75"/>
      <c r="HA94" s="74"/>
      <c r="HB94" s="75"/>
      <c r="HC94" s="28"/>
      <c r="HD94" s="75"/>
      <c r="HE94" s="74"/>
      <c r="HF94" s="75"/>
      <c r="HG94" s="28"/>
      <c r="HH94" s="75"/>
      <c r="HI94" s="74"/>
      <c r="HJ94" s="75"/>
      <c r="HK94" s="28"/>
      <c r="HL94" s="75"/>
      <c r="HM94" s="74"/>
      <c r="HN94" s="75"/>
      <c r="HO94" s="28"/>
      <c r="HP94" s="75"/>
      <c r="HQ94" s="74"/>
      <c r="HR94" s="75"/>
      <c r="HS94" s="28"/>
      <c r="HT94" s="75"/>
      <c r="HU94" s="74"/>
      <c r="HV94" s="75"/>
      <c r="HW94" s="28"/>
      <c r="HX94" s="75"/>
      <c r="HY94" s="74"/>
      <c r="HZ94" s="75"/>
      <c r="IA94" s="28"/>
      <c r="IB94" s="75"/>
      <c r="IC94" s="41"/>
      <c r="ID94" s="42"/>
      <c r="IE94" s="43"/>
      <c r="IF94" s="44"/>
      <c r="IG94" s="45"/>
      <c r="IH94" s="46"/>
      <c r="II94" s="74"/>
      <c r="IJ94" s="75"/>
      <c r="IK94" s="28"/>
      <c r="IL94" s="75"/>
      <c r="IM94" s="74"/>
      <c r="IN94" s="75"/>
      <c r="IO94" s="28"/>
      <c r="IP94" s="75"/>
      <c r="IQ94" s="74"/>
      <c r="IR94" s="75"/>
      <c r="IS94" s="28"/>
      <c r="IT94" s="75"/>
      <c r="IU94" s="74"/>
      <c r="IV94" s="75"/>
      <c r="IW94" s="28"/>
      <c r="IX94" s="75"/>
      <c r="IY94" s="74"/>
      <c r="IZ94" s="75"/>
      <c r="JA94" s="28"/>
      <c r="JB94" s="75"/>
      <c r="JC94" s="74"/>
      <c r="JD94" s="75"/>
      <c r="JE94" s="28"/>
      <c r="JF94" s="75"/>
      <c r="JG94" s="74"/>
      <c r="JH94" s="75"/>
      <c r="JI94" s="28"/>
      <c r="JJ94" s="75"/>
      <c r="JK94" s="74"/>
      <c r="JL94" s="75"/>
      <c r="JM94" s="28"/>
      <c r="JN94" s="75"/>
      <c r="JO94" s="74"/>
      <c r="JP94" s="75"/>
      <c r="JQ94" s="28"/>
      <c r="JR94" s="75"/>
      <c r="JS94" s="74"/>
      <c r="JT94" s="75"/>
      <c r="JU94" s="28"/>
      <c r="JV94" s="75"/>
      <c r="JW94" s="74"/>
      <c r="JX94" s="75"/>
      <c r="JY94" s="28"/>
      <c r="JZ94" s="75"/>
      <c r="KA94" s="74"/>
      <c r="KB94" s="75"/>
      <c r="KC94" s="28"/>
      <c r="KD94" s="75"/>
      <c r="KE94" s="41"/>
      <c r="KF94" s="42"/>
      <c r="KG94" s="43"/>
      <c r="KH94" s="44"/>
      <c r="KI94" s="45"/>
      <c r="KJ94" s="50"/>
      <c r="KK94" s="80"/>
      <c r="KL94" s="80"/>
      <c r="KM94" s="80"/>
      <c r="KN94" s="22"/>
      <c r="KO94" s="22"/>
    </row>
    <row r="95" spans="1:301" s="68" customFormat="1">
      <c r="A95" s="82" t="s">
        <v>269</v>
      </c>
      <c r="B95" s="81"/>
      <c r="C95" s="82"/>
      <c r="D95" s="82"/>
      <c r="E95" s="83"/>
      <c r="F95" s="83"/>
      <c r="G95" s="84"/>
      <c r="H95" s="85"/>
      <c r="I95" s="86"/>
      <c r="J95" s="86"/>
      <c r="K95" s="86"/>
      <c r="L95" s="86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7"/>
      <c r="AZ95" s="81"/>
      <c r="BA95" s="87"/>
      <c r="BB95" s="87"/>
      <c r="BC95" s="88"/>
      <c r="BD95" s="81"/>
      <c r="BE95" s="87"/>
      <c r="BF95" s="87"/>
      <c r="BG95" s="87"/>
      <c r="BH95" s="81"/>
      <c r="BI95" s="89">
        <f>SUMPRODUCT(--(MOD(COLUMN($M95:$BH95),4)=MOD(COLUMN($M95),4)),$M95:$BH95)</f>
        <v>0</v>
      </c>
      <c r="BJ95" s="90">
        <f>BI95*$I95</f>
        <v>0</v>
      </c>
      <c r="BK95" s="89">
        <f>SUMPRODUCT(--(MOD(COLUMN($M95:$BH95),4)=MOD(COLUMN($M95)+1,4)),$M95:$BH95)</f>
        <v>0</v>
      </c>
      <c r="BL95" s="90">
        <f>BK95*$I95</f>
        <v>0</v>
      </c>
      <c r="BM95" s="89">
        <f>SUMPRODUCT(--(MOD(COLUMN($M95:$BH95),4)=MOD(COLUMN($M95)+2,4)),$M95:$BH95)</f>
        <v>0</v>
      </c>
      <c r="BN95" s="90">
        <f>BM95*$I95</f>
        <v>0</v>
      </c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9">
        <f>SUMPRODUCT(--(MOD(COLUMN($BO95:$DV95),5)=MOD(COLUMN($BO95),5)),$BO95:$DV95)</f>
        <v>0</v>
      </c>
      <c r="DX95" s="90">
        <f t="shared" ref="DX95:DX106" si="160">DW95*$J95</f>
        <v>0</v>
      </c>
      <c r="DY95" s="89">
        <f>SUMPRODUCT(--(MOD(COLUMN($BO95:$DV95),5)=MOD(COLUMN($BO95),5)+1),$BO95:$DV95)</f>
        <v>0</v>
      </c>
      <c r="DZ95" s="90">
        <f t="shared" ref="DZ95:DZ106" si="161">DY95*$J95</f>
        <v>0</v>
      </c>
      <c r="EA95" s="89">
        <f>SUMPRODUCT(--(MOD(COLUMN($BO95:$DV95),5)=MOD(COLUMN($BO95),5)+2),$BO95:$DV95)</f>
        <v>0</v>
      </c>
      <c r="EB95" s="90">
        <f t="shared" ref="EB95:EB106" si="162">EA95*$J95</f>
        <v>0</v>
      </c>
      <c r="EC95" s="89">
        <f>SUMPRODUCT(--(MOD(COLUMN($BO95:$DV95),5)=MOD(COLUMN($BO95),5)+3),$BO95:$DV95)</f>
        <v>0</v>
      </c>
      <c r="ED95" s="90">
        <f t="shared" ref="ED95:ED106" si="163">EC95*$J95</f>
        <v>0</v>
      </c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9"/>
      <c r="GB95" s="90"/>
      <c r="GC95" s="160"/>
      <c r="GD95" s="161"/>
      <c r="GE95" s="89"/>
      <c r="GF95" s="90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9"/>
      <c r="ID95" s="90"/>
      <c r="IE95" s="160"/>
      <c r="IF95" s="161"/>
      <c r="IG95" s="89"/>
      <c r="IH95" s="90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81"/>
      <c r="IV95" s="81"/>
      <c r="IW95" s="81"/>
      <c r="IX95" s="81"/>
      <c r="IY95" s="81"/>
      <c r="IZ95" s="81"/>
      <c r="JA95" s="81"/>
      <c r="JB95" s="81"/>
      <c r="JC95" s="81"/>
      <c r="JD95" s="81"/>
      <c r="JE95" s="81"/>
      <c r="JF95" s="81"/>
      <c r="JG95" s="81"/>
      <c r="JH95" s="81"/>
      <c r="JI95" s="81"/>
      <c r="JJ95" s="81"/>
      <c r="JK95" s="81"/>
      <c r="JL95" s="81"/>
      <c r="JM95" s="81"/>
      <c r="JN95" s="81"/>
      <c r="JO95" s="81"/>
      <c r="JP95" s="81"/>
      <c r="JQ95" s="81"/>
      <c r="JR95" s="81"/>
      <c r="JS95" s="81"/>
      <c r="JT95" s="81"/>
      <c r="JU95" s="81"/>
      <c r="JV95" s="81"/>
      <c r="JW95" s="81"/>
      <c r="JX95" s="81"/>
      <c r="JY95" s="81"/>
      <c r="JZ95" s="81"/>
      <c r="KA95" s="81"/>
      <c r="KB95" s="81"/>
      <c r="KC95" s="81"/>
      <c r="KD95" s="81"/>
      <c r="KE95" s="89"/>
      <c r="KF95" s="90"/>
      <c r="KG95" s="160"/>
      <c r="KH95" s="161"/>
      <c r="KI95" s="89"/>
      <c r="KJ95" s="91"/>
      <c r="KK95" s="80"/>
      <c r="KL95" s="80"/>
      <c r="KM95" s="80"/>
      <c r="KN95" s="22"/>
      <c r="KO95" s="22"/>
    </row>
    <row r="96" spans="1:301" s="68" customFormat="1" ht="88.95" customHeight="1" outlineLevel="1">
      <c r="A96" s="274" t="s">
        <v>101</v>
      </c>
      <c r="B96" s="277" t="s">
        <v>102</v>
      </c>
      <c r="C96" s="292" t="s">
        <v>47</v>
      </c>
      <c r="D96" s="281" t="s">
        <v>48</v>
      </c>
      <c r="E96" s="61">
        <v>1</v>
      </c>
      <c r="F96" s="60">
        <v>1</v>
      </c>
      <c r="G96" s="56">
        <v>9522010010</v>
      </c>
      <c r="H96" s="57" t="s">
        <v>49</v>
      </c>
      <c r="I96" s="55">
        <f>89.6/1.2/0.98</f>
        <v>76.19047619047619</v>
      </c>
      <c r="J96" s="55">
        <f>89.6/1.2*1.0863</f>
        <v>81.110400000000013</v>
      </c>
      <c r="K96" s="55"/>
      <c r="L96" s="55"/>
      <c r="M96" s="36"/>
      <c r="N96" s="37"/>
      <c r="O96" s="38"/>
      <c r="P96" s="37"/>
      <c r="Q96" s="36"/>
      <c r="R96" s="37"/>
      <c r="S96" s="38"/>
      <c r="T96" s="37"/>
      <c r="U96" s="36"/>
      <c r="V96" s="39"/>
      <c r="W96" s="38"/>
      <c r="X96" s="37"/>
      <c r="Y96" s="36"/>
      <c r="Z96" s="37"/>
      <c r="AA96" s="38"/>
      <c r="AB96" s="40"/>
      <c r="AC96" s="36"/>
      <c r="AD96" s="37"/>
      <c r="AE96" s="38"/>
      <c r="AF96" s="37"/>
      <c r="AG96" s="36"/>
      <c r="AH96" s="37"/>
      <c r="AI96" s="38"/>
      <c r="AJ96" s="37"/>
      <c r="AK96" s="36"/>
      <c r="AL96" s="37"/>
      <c r="AM96" s="54"/>
      <c r="AN96" s="37"/>
      <c r="AO96" s="36"/>
      <c r="AP96" s="37"/>
      <c r="AQ96" s="38"/>
      <c r="AR96" s="37"/>
      <c r="AS96" s="36"/>
      <c r="AT96" s="37"/>
      <c r="AU96" s="38"/>
      <c r="AV96" s="37"/>
      <c r="AW96" s="36"/>
      <c r="AX96" s="37"/>
      <c r="AY96" s="38"/>
      <c r="AZ96" s="37"/>
      <c r="BA96" s="36"/>
      <c r="BB96" s="37"/>
      <c r="BC96" s="92"/>
      <c r="BD96" s="37"/>
      <c r="BE96" s="36"/>
      <c r="BF96" s="37"/>
      <c r="BG96" s="54"/>
      <c r="BH96" s="37"/>
      <c r="BI96" s="41"/>
      <c r="BJ96" s="42"/>
      <c r="BK96" s="43"/>
      <c r="BL96" s="44"/>
      <c r="BM96" s="45"/>
      <c r="BN96" s="46"/>
      <c r="BO96" s="36"/>
      <c r="BP96" s="47"/>
      <c r="BQ96" s="37"/>
      <c r="BR96" s="38"/>
      <c r="BS96" s="37"/>
      <c r="BT96" s="36"/>
      <c r="BU96" s="47"/>
      <c r="BV96" s="37"/>
      <c r="BW96" s="38"/>
      <c r="BX96" s="37"/>
      <c r="BY96" s="36"/>
      <c r="BZ96" s="47"/>
      <c r="CA96" s="37"/>
      <c r="CB96" s="38"/>
      <c r="CC96" s="37"/>
      <c r="CD96" s="36"/>
      <c r="CE96" s="47"/>
      <c r="CF96" s="37"/>
      <c r="CG96" s="38"/>
      <c r="CH96" s="37"/>
      <c r="CI96" s="36"/>
      <c r="CJ96" s="47"/>
      <c r="CK96" s="37"/>
      <c r="CL96" s="38">
        <v>0</v>
      </c>
      <c r="CM96" s="37"/>
      <c r="CN96" s="36"/>
      <c r="CO96" s="47"/>
      <c r="CP96" s="37"/>
      <c r="CQ96" s="38">
        <v>0</v>
      </c>
      <c r="CR96" s="37"/>
      <c r="CS96" s="36"/>
      <c r="CT96" s="47"/>
      <c r="CU96" s="37"/>
      <c r="CV96" s="38">
        <v>0</v>
      </c>
      <c r="CW96" s="37"/>
      <c r="CX96" s="36"/>
      <c r="CY96" s="47"/>
      <c r="CZ96" s="37"/>
      <c r="DA96" s="38">
        <v>0</v>
      </c>
      <c r="DB96" s="37"/>
      <c r="DC96" s="36"/>
      <c r="DD96" s="47"/>
      <c r="DE96" s="37"/>
      <c r="DF96" s="38">
        <v>0</v>
      </c>
      <c r="DG96" s="37"/>
      <c r="DH96" s="36"/>
      <c r="DI96" s="47"/>
      <c r="DJ96" s="37"/>
      <c r="DK96" s="38">
        <v>0</v>
      </c>
      <c r="DL96" s="37"/>
      <c r="DM96" s="36"/>
      <c r="DN96" s="47"/>
      <c r="DO96" s="37"/>
      <c r="DP96" s="38">
        <v>0</v>
      </c>
      <c r="DQ96" s="37"/>
      <c r="DR96" s="36"/>
      <c r="DS96" s="47"/>
      <c r="DT96" s="37"/>
      <c r="DU96" s="38"/>
      <c r="DV96" s="37"/>
      <c r="DW96" s="41" cm="1">
        <f t="array" ref="DW96">SUMPRODUCT(--(MOD(COLUMN($BO96:$DV96),5)=MOD(COLUMN($BO96),5)),$BO96:$DV96)</f>
        <v>0</v>
      </c>
      <c r="DX96" s="42">
        <f t="shared" si="160"/>
        <v>0</v>
      </c>
      <c r="DY96" s="48" cm="1">
        <f t="array" ref="DY96">SUMPRODUCT(--(MOD(COLUMN($BO96:$DV96),5)=MOD(COLUMN($BP96),5)),$BO96:$DV96)</f>
        <v>0</v>
      </c>
      <c r="DZ96" s="49">
        <f t="shared" si="161"/>
        <v>0</v>
      </c>
      <c r="EA96" s="43" cm="1">
        <f t="array" ref="EA96">SUMPRODUCT(--(MOD(COLUMN($BO96:$DV96),5)=MOD(COLUMN($BQ96),5)),$BO96:$DV96)</f>
        <v>0</v>
      </c>
      <c r="EB96" s="44">
        <f t="shared" si="162"/>
        <v>0</v>
      </c>
      <c r="EC96" s="45" cm="1">
        <f t="array" ref="EC96">SUMPRODUCT(--(MOD(COLUMN($BO96:$DV96),5)=MOD(COLUMN($BR96),5)),$BO96:$DV96)</f>
        <v>0</v>
      </c>
      <c r="ED96" s="46">
        <f t="shared" si="163"/>
        <v>0</v>
      </c>
      <c r="EE96" s="36">
        <v>0</v>
      </c>
      <c r="EF96" s="37">
        <v>0</v>
      </c>
      <c r="EG96" s="38">
        <v>0</v>
      </c>
      <c r="EH96" s="37"/>
      <c r="EI96" s="36">
        <v>0</v>
      </c>
      <c r="EJ96" s="37">
        <v>0</v>
      </c>
      <c r="EK96" s="38">
        <v>0</v>
      </c>
      <c r="EL96" s="37"/>
      <c r="EM96" s="36"/>
      <c r="EN96" s="37"/>
      <c r="EO96" s="38">
        <v>0</v>
      </c>
      <c r="EP96" s="37"/>
      <c r="EQ96" s="36">
        <f t="shared" ref="EQ96:EQ106" si="164">$KN96*5</f>
        <v>5</v>
      </c>
      <c r="ER96" s="39">
        <v>0</v>
      </c>
      <c r="ES96" s="38"/>
      <c r="ET96" s="37"/>
      <c r="EU96" s="36">
        <f t="shared" ref="EU96:EU106" si="165">$KN96*5</f>
        <v>5</v>
      </c>
      <c r="EV96" s="155">
        <v>0</v>
      </c>
      <c r="EW96" s="38">
        <v>0</v>
      </c>
      <c r="EX96" s="37"/>
      <c r="EY96" s="36">
        <f t="shared" ref="EY96:EY106" si="166">$KN96*5</f>
        <v>5</v>
      </c>
      <c r="EZ96" s="155">
        <v>0</v>
      </c>
      <c r="FA96" s="38"/>
      <c r="FB96" s="37"/>
      <c r="FC96" s="36">
        <f t="shared" ref="FC96:FC106" si="167">$KN96*10</f>
        <v>10</v>
      </c>
      <c r="FD96" s="37">
        <v>5</v>
      </c>
      <c r="FE96" s="38"/>
      <c r="FF96" s="37"/>
      <c r="FG96" s="36">
        <f t="shared" ref="FG96:FG106" si="168">$KN96*10</f>
        <v>10</v>
      </c>
      <c r="FH96" s="37">
        <v>5</v>
      </c>
      <c r="FI96" s="38"/>
      <c r="FJ96" s="37"/>
      <c r="FK96" s="36">
        <f t="shared" ref="FK96:FK106" si="169">$KN96*10</f>
        <v>10</v>
      </c>
      <c r="FL96" s="37">
        <v>10</v>
      </c>
      <c r="FM96" s="38"/>
      <c r="FN96" s="37"/>
      <c r="FO96" s="36">
        <f t="shared" ref="FO96:FO106" si="170">$KN96*10</f>
        <v>10</v>
      </c>
      <c r="FP96" s="37">
        <v>10</v>
      </c>
      <c r="FQ96" s="38"/>
      <c r="FR96" s="37"/>
      <c r="FS96" s="36">
        <f t="shared" ref="FS96:FS106" si="171">$KN96*10</f>
        <v>10</v>
      </c>
      <c r="FT96" s="37">
        <v>10</v>
      </c>
      <c r="FU96" s="38"/>
      <c r="FV96" s="37"/>
      <c r="FW96" s="36">
        <f t="shared" ref="FW96:FW106" si="172">$KN96*10</f>
        <v>10</v>
      </c>
      <c r="FX96" s="37">
        <v>10</v>
      </c>
      <c r="FY96" s="38"/>
      <c r="FZ96" s="37"/>
      <c r="GA96" s="41" cm="1">
        <f t="array" ref="GA96">SUMPRODUCT(--(MOD(COLUMN($EE96:$FZ96),4)=MOD(COLUMN($EE96),4)),$EE96:$FZ96)</f>
        <v>75</v>
      </c>
      <c r="GB96" s="42">
        <f t="shared" ref="GB96:GB106" si="173">GA96*$J96</f>
        <v>6083.2800000000007</v>
      </c>
      <c r="GC96" s="43" cm="1">
        <f t="array" ref="GC96">SUMPRODUCT(--(MOD(COLUMN($EE96:$FZ96),4)=MOD(COLUMN($EF96),4)),$EE96:$FZ96)</f>
        <v>50</v>
      </c>
      <c r="GD96" s="44">
        <f t="shared" ref="GD96:GD106" si="174">GC96*$J96</f>
        <v>4055.5200000000004</v>
      </c>
      <c r="GE96" s="45" cm="1">
        <f t="array" ref="GE96">SUMPRODUCT(--(MOD(COLUMN($EE96:$FZ96),4)=MOD(COLUMN($EG96),4)),$EE96:$FZ96)</f>
        <v>0</v>
      </c>
      <c r="GF96" s="46">
        <f t="shared" ref="GF96:GF106" si="175">GE96*$J96</f>
        <v>0</v>
      </c>
      <c r="GG96" s="36">
        <f t="shared" ref="GG96:GG106" si="176">$KN96*10</f>
        <v>10</v>
      </c>
      <c r="GH96" s="37"/>
      <c r="GI96" s="38"/>
      <c r="GJ96" s="37"/>
      <c r="GK96" s="36">
        <f t="shared" ref="GK96:GK106" si="177">$KN96*10</f>
        <v>10</v>
      </c>
      <c r="GL96" s="37"/>
      <c r="GM96" s="38"/>
      <c r="GN96" s="37"/>
      <c r="GO96" s="36">
        <f t="shared" ref="GO96:GO106" si="178">$KN96*15</f>
        <v>15</v>
      </c>
      <c r="GP96" s="37"/>
      <c r="GQ96" s="38"/>
      <c r="GR96" s="37"/>
      <c r="GS96" s="36">
        <f t="shared" ref="GS96:GS106" si="179">$KN96*20</f>
        <v>20</v>
      </c>
      <c r="GT96" s="37"/>
      <c r="GU96" s="38"/>
      <c r="GV96" s="37"/>
      <c r="GW96" s="36">
        <f t="shared" ref="GW96:GW106" si="180">$KN96*20</f>
        <v>20</v>
      </c>
      <c r="GX96" s="37"/>
      <c r="GY96" s="38"/>
      <c r="GZ96" s="37"/>
      <c r="HA96" s="36">
        <f t="shared" ref="HA96:HA106" si="181">$KN96*20</f>
        <v>20</v>
      </c>
      <c r="HB96" s="37"/>
      <c r="HC96" s="38"/>
      <c r="HD96" s="37"/>
      <c r="HE96" s="36">
        <f t="shared" ref="HE96:HE106" si="182">$KN96*20</f>
        <v>20</v>
      </c>
      <c r="HF96" s="37"/>
      <c r="HG96" s="38"/>
      <c r="HH96" s="37"/>
      <c r="HI96" s="36">
        <f t="shared" ref="HI96:HI106" si="183">$KN96*20</f>
        <v>20</v>
      </c>
      <c r="HJ96" s="37"/>
      <c r="HK96" s="38"/>
      <c r="HL96" s="37"/>
      <c r="HM96" s="36">
        <f t="shared" ref="HM96:HM106" si="184">$KN96*20</f>
        <v>20</v>
      </c>
      <c r="HN96" s="37"/>
      <c r="HO96" s="38"/>
      <c r="HP96" s="37"/>
      <c r="HQ96" s="36">
        <f t="shared" ref="HQ96:HQ106" si="185">$KN96*20</f>
        <v>20</v>
      </c>
      <c r="HR96" s="37"/>
      <c r="HS96" s="38"/>
      <c r="HT96" s="37"/>
      <c r="HU96" s="36">
        <f t="shared" ref="HU96:HU106" si="186">$KN96*20</f>
        <v>20</v>
      </c>
      <c r="HV96" s="37"/>
      <c r="HW96" s="38"/>
      <c r="HX96" s="37"/>
      <c r="HY96" s="36">
        <f t="shared" ref="HY96:HY106" si="187">$KN96*20</f>
        <v>20</v>
      </c>
      <c r="HZ96" s="37"/>
      <c r="IA96" s="38"/>
      <c r="IB96" s="37"/>
      <c r="IC96" s="41" cm="1">
        <f t="array" ref="IC96">SUMPRODUCT(--(MOD(COLUMN($GG96:$IB96),4)=MOD(COLUMN($GG96),4)),$GG96:$IB96)</f>
        <v>215</v>
      </c>
      <c r="ID96" s="42">
        <f t="shared" ref="ID96:ID106" si="188">IC96*$J96</f>
        <v>17438.736000000004</v>
      </c>
      <c r="IE96" s="43" cm="1">
        <f t="array" ref="IE96">SUMPRODUCT(--(MOD(COLUMN($GG96:$IB96),4)=MOD(COLUMN($GH96),4)),$GG96:$IB96)</f>
        <v>0</v>
      </c>
      <c r="IF96" s="44">
        <f t="shared" ref="IF96:IF106" si="189">IE96*$J96</f>
        <v>0</v>
      </c>
      <c r="IG96" s="45" cm="1">
        <f t="array" ref="IG96">SUMPRODUCT(--(MOD(COLUMN($GG96:$IB96),4)=MOD(COLUMN($GI96),4)),$GG96:$IB96)</f>
        <v>0</v>
      </c>
      <c r="IH96" s="46">
        <f t="shared" ref="IH96:IH106" si="190">IG96*$J96</f>
        <v>0</v>
      </c>
      <c r="II96" s="36">
        <f t="shared" ref="II96:II106" si="191">$KN96*10</f>
        <v>10</v>
      </c>
      <c r="IJ96" s="37"/>
      <c r="IK96" s="38"/>
      <c r="IL96" s="37"/>
      <c r="IM96" s="36">
        <f t="shared" ref="IM96:IM106" si="192">$KN96*10</f>
        <v>10</v>
      </c>
      <c r="IN96" s="37"/>
      <c r="IO96" s="38"/>
      <c r="IP96" s="37"/>
      <c r="IQ96" s="36">
        <f t="shared" ref="IQ96:IQ106" si="193">$KN96*15</f>
        <v>15</v>
      </c>
      <c r="IR96" s="37"/>
      <c r="IS96" s="38"/>
      <c r="IT96" s="37"/>
      <c r="IU96" s="36">
        <f t="shared" ref="IU96:IU106" si="194">$KN96*20</f>
        <v>20</v>
      </c>
      <c r="IV96" s="37"/>
      <c r="IW96" s="38"/>
      <c r="IX96" s="37"/>
      <c r="IY96" s="36">
        <f t="shared" ref="IY96:IY106" si="195">$KN96*20</f>
        <v>20</v>
      </c>
      <c r="IZ96" s="37"/>
      <c r="JA96" s="38"/>
      <c r="JB96" s="37"/>
      <c r="JC96" s="36">
        <f t="shared" ref="JC96:JC106" si="196">$KN96*20</f>
        <v>20</v>
      </c>
      <c r="JD96" s="37"/>
      <c r="JE96" s="38"/>
      <c r="JF96" s="37"/>
      <c r="JG96" s="36">
        <f t="shared" ref="JG96:JG106" si="197">$KN96*20</f>
        <v>20</v>
      </c>
      <c r="JH96" s="37"/>
      <c r="JI96" s="38"/>
      <c r="JJ96" s="37"/>
      <c r="JK96" s="36">
        <f t="shared" ref="JK96:JK106" si="198">$KN96*20</f>
        <v>20</v>
      </c>
      <c r="JL96" s="37"/>
      <c r="JM96" s="38"/>
      <c r="JN96" s="37"/>
      <c r="JO96" s="36">
        <f t="shared" ref="JO96:JO106" si="199">$KN96*20</f>
        <v>20</v>
      </c>
      <c r="JP96" s="37"/>
      <c r="JQ96" s="38"/>
      <c r="JR96" s="37"/>
      <c r="JS96" s="36">
        <f t="shared" ref="JS96:JS106" si="200">$KN96*20</f>
        <v>20</v>
      </c>
      <c r="JT96" s="37"/>
      <c r="JU96" s="38"/>
      <c r="JV96" s="37"/>
      <c r="JW96" s="36">
        <f t="shared" ref="JW96:JW106" si="201">$KN96*20</f>
        <v>20</v>
      </c>
      <c r="JX96" s="37"/>
      <c r="JY96" s="38"/>
      <c r="JZ96" s="37"/>
      <c r="KA96" s="36">
        <f t="shared" ref="KA96:KA106" si="202">$KN96*20</f>
        <v>20</v>
      </c>
      <c r="KB96" s="37"/>
      <c r="KC96" s="38"/>
      <c r="KD96" s="37"/>
      <c r="KE96" s="41" cm="1">
        <f t="array" ref="KE96">SUMPRODUCT(--(MOD(COLUMN($II96:$KD96),4)=MOD(COLUMN($II96),4)),$II96:$KD96)</f>
        <v>215</v>
      </c>
      <c r="KF96" s="42">
        <f t="shared" ref="KF96:KF106" si="203">KE96*$J96</f>
        <v>17438.736000000004</v>
      </c>
      <c r="KG96" s="43" cm="1">
        <f t="array" ref="KG96">SUMPRODUCT(--(MOD(COLUMN($II96:$KD96),4)=MOD(COLUMN($IJ96),4)),$II96:$KD96)</f>
        <v>0</v>
      </c>
      <c r="KH96" s="44">
        <f t="shared" ref="KH96:KH106" si="204">KG96*$J96</f>
        <v>0</v>
      </c>
      <c r="KI96" s="45" cm="1">
        <f t="array" ref="KI96">SUMPRODUCT(--(MOD(COLUMN($II96:$KD96),4)=MOD(COLUMN($IK96),4)),$II96:$KD96)</f>
        <v>0</v>
      </c>
      <c r="KJ96" s="50">
        <f t="shared" ref="KJ96:KJ106" si="205">KI96*$J96</f>
        <v>0</v>
      </c>
      <c r="KK96" s="80"/>
      <c r="KL96" s="80"/>
      <c r="KM96" s="80"/>
      <c r="KN96" s="51">
        <v>1</v>
      </c>
      <c r="KO96" s="285" t="s">
        <v>106</v>
      </c>
    </row>
    <row r="97" spans="1:301" s="68" customFormat="1" ht="43.2" outlineLevel="1">
      <c r="A97" s="289"/>
      <c r="B97" s="278"/>
      <c r="C97" s="293"/>
      <c r="D97" s="282"/>
      <c r="E97" s="61">
        <v>2</v>
      </c>
      <c r="F97" s="60">
        <v>1</v>
      </c>
      <c r="G97" s="56">
        <v>9522010020</v>
      </c>
      <c r="H97" s="57" t="s">
        <v>54</v>
      </c>
      <c r="I97" s="55">
        <f>89.6/1.2/0.98</f>
        <v>76.19047619047619</v>
      </c>
      <c r="J97" s="55">
        <f>89.6/1.2*1.0863</f>
        <v>81.110400000000013</v>
      </c>
      <c r="K97" s="55"/>
      <c r="L97" s="55"/>
      <c r="M97" s="36"/>
      <c r="N97" s="37"/>
      <c r="O97" s="38"/>
      <c r="P97" s="37"/>
      <c r="Q97" s="36"/>
      <c r="R97" s="37"/>
      <c r="S97" s="38"/>
      <c r="T97" s="37"/>
      <c r="U97" s="36"/>
      <c r="V97" s="39"/>
      <c r="W97" s="38"/>
      <c r="X97" s="37"/>
      <c r="Y97" s="36"/>
      <c r="Z97" s="37"/>
      <c r="AA97" s="38"/>
      <c r="AB97" s="40"/>
      <c r="AC97" s="36"/>
      <c r="AD97" s="37"/>
      <c r="AE97" s="38"/>
      <c r="AF97" s="37"/>
      <c r="AG97" s="36"/>
      <c r="AH97" s="37"/>
      <c r="AI97" s="38"/>
      <c r="AJ97" s="37"/>
      <c r="AK97" s="36"/>
      <c r="AL97" s="37"/>
      <c r="AM97" s="54"/>
      <c r="AN97" s="37"/>
      <c r="AO97" s="36"/>
      <c r="AP97" s="37"/>
      <c r="AQ97" s="38"/>
      <c r="AR97" s="37"/>
      <c r="AS97" s="36"/>
      <c r="AT97" s="37"/>
      <c r="AU97" s="38"/>
      <c r="AV97" s="37"/>
      <c r="AW97" s="36"/>
      <c r="AX97" s="37"/>
      <c r="AY97" s="38"/>
      <c r="AZ97" s="37"/>
      <c r="BA97" s="36"/>
      <c r="BB97" s="37"/>
      <c r="BC97" s="92"/>
      <c r="BD97" s="37"/>
      <c r="BE97" s="36"/>
      <c r="BF97" s="37"/>
      <c r="BG97" s="54"/>
      <c r="BH97" s="37"/>
      <c r="BI97" s="41"/>
      <c r="BJ97" s="42"/>
      <c r="BK97" s="43"/>
      <c r="BL97" s="44"/>
      <c r="BM97" s="45"/>
      <c r="BN97" s="46"/>
      <c r="BO97" s="36"/>
      <c r="BP97" s="47"/>
      <c r="BQ97" s="37"/>
      <c r="BR97" s="38"/>
      <c r="BS97" s="37"/>
      <c r="BT97" s="36"/>
      <c r="BU97" s="47"/>
      <c r="BV97" s="37"/>
      <c r="BW97" s="38"/>
      <c r="BX97" s="37"/>
      <c r="BY97" s="36"/>
      <c r="BZ97" s="47"/>
      <c r="CA97" s="37"/>
      <c r="CB97" s="38"/>
      <c r="CC97" s="37"/>
      <c r="CD97" s="36"/>
      <c r="CE97" s="47"/>
      <c r="CF97" s="37"/>
      <c r="CG97" s="38"/>
      <c r="CH97" s="37"/>
      <c r="CI97" s="36"/>
      <c r="CJ97" s="47"/>
      <c r="CK97" s="37"/>
      <c r="CL97" s="38">
        <v>0</v>
      </c>
      <c r="CM97" s="37"/>
      <c r="CN97" s="36"/>
      <c r="CO97" s="47"/>
      <c r="CP97" s="37"/>
      <c r="CQ97" s="38">
        <v>0</v>
      </c>
      <c r="CR97" s="37"/>
      <c r="CS97" s="36"/>
      <c r="CT97" s="47"/>
      <c r="CU97" s="37"/>
      <c r="CV97" s="38">
        <v>0</v>
      </c>
      <c r="CW97" s="37"/>
      <c r="CX97" s="36"/>
      <c r="CY97" s="47"/>
      <c r="CZ97" s="37"/>
      <c r="DA97" s="38">
        <v>0</v>
      </c>
      <c r="DB97" s="37"/>
      <c r="DC97" s="36"/>
      <c r="DD97" s="47"/>
      <c r="DE97" s="37"/>
      <c r="DF97" s="38">
        <v>0</v>
      </c>
      <c r="DG97" s="37"/>
      <c r="DH97" s="36"/>
      <c r="DI97" s="47"/>
      <c r="DJ97" s="37"/>
      <c r="DK97" s="38">
        <v>0</v>
      </c>
      <c r="DL97" s="37"/>
      <c r="DM97" s="36"/>
      <c r="DN97" s="47"/>
      <c r="DO97" s="37"/>
      <c r="DP97" s="38">
        <v>0</v>
      </c>
      <c r="DQ97" s="37"/>
      <c r="DR97" s="36"/>
      <c r="DS97" s="47"/>
      <c r="DT97" s="37"/>
      <c r="DU97" s="38"/>
      <c r="DV97" s="37"/>
      <c r="DW97" s="41" cm="1">
        <f t="array" ref="DW97">SUMPRODUCT(--(MOD(COLUMN($BO97:$DV97),5)=MOD(COLUMN($BO97),5)),$BO97:$DV97)</f>
        <v>0</v>
      </c>
      <c r="DX97" s="42">
        <f t="shared" si="160"/>
        <v>0</v>
      </c>
      <c r="DY97" s="48" cm="1">
        <f t="array" ref="DY97">SUMPRODUCT(--(MOD(COLUMN($BO97:$DV97),5)=MOD(COLUMN($BP97),5)),$BO97:$DV97)</f>
        <v>0</v>
      </c>
      <c r="DZ97" s="49">
        <f t="shared" si="161"/>
        <v>0</v>
      </c>
      <c r="EA97" s="43" cm="1">
        <f t="array" ref="EA97">SUMPRODUCT(--(MOD(COLUMN($BO97:$DV97),5)=MOD(COLUMN($BQ97),5)),$BO97:$DV97)</f>
        <v>0</v>
      </c>
      <c r="EB97" s="44">
        <f t="shared" si="162"/>
        <v>0</v>
      </c>
      <c r="EC97" s="45" cm="1">
        <f t="array" ref="EC97">SUMPRODUCT(--(MOD(COLUMN($BO97:$DV97),5)=MOD(COLUMN($BR97),5)),$BO97:$DV97)</f>
        <v>0</v>
      </c>
      <c r="ED97" s="46">
        <f t="shared" si="163"/>
        <v>0</v>
      </c>
      <c r="EE97" s="36">
        <v>0</v>
      </c>
      <c r="EF97" s="37">
        <v>0</v>
      </c>
      <c r="EG97" s="38">
        <v>0</v>
      </c>
      <c r="EH97" s="37"/>
      <c r="EI97" s="36">
        <v>0</v>
      </c>
      <c r="EJ97" s="37">
        <v>0</v>
      </c>
      <c r="EK97" s="38">
        <v>0</v>
      </c>
      <c r="EL97" s="37"/>
      <c r="EM97" s="36"/>
      <c r="EN97" s="37"/>
      <c r="EO97" s="38">
        <v>0</v>
      </c>
      <c r="EP97" s="37"/>
      <c r="EQ97" s="36">
        <f t="shared" si="164"/>
        <v>5</v>
      </c>
      <c r="ER97" s="39">
        <v>0</v>
      </c>
      <c r="ES97" s="38"/>
      <c r="ET97" s="37"/>
      <c r="EU97" s="36">
        <f t="shared" si="165"/>
        <v>5</v>
      </c>
      <c r="EV97" s="155">
        <v>0</v>
      </c>
      <c r="EW97" s="38"/>
      <c r="EX97" s="37"/>
      <c r="EY97" s="36">
        <f t="shared" si="166"/>
        <v>5</v>
      </c>
      <c r="EZ97" s="155">
        <v>0</v>
      </c>
      <c r="FA97" s="38"/>
      <c r="FB97" s="37"/>
      <c r="FC97" s="36">
        <f t="shared" si="167"/>
        <v>10</v>
      </c>
      <c r="FD97" s="37">
        <v>5</v>
      </c>
      <c r="FE97" s="38"/>
      <c r="FF97" s="37"/>
      <c r="FG97" s="36">
        <f t="shared" si="168"/>
        <v>10</v>
      </c>
      <c r="FH97" s="37">
        <v>5</v>
      </c>
      <c r="FI97" s="38"/>
      <c r="FJ97" s="37"/>
      <c r="FK97" s="36">
        <f t="shared" si="169"/>
        <v>10</v>
      </c>
      <c r="FL97" s="37">
        <v>10</v>
      </c>
      <c r="FM97" s="38"/>
      <c r="FN97" s="37"/>
      <c r="FO97" s="36">
        <f t="shared" si="170"/>
        <v>10</v>
      </c>
      <c r="FP97" s="37">
        <v>10</v>
      </c>
      <c r="FQ97" s="38"/>
      <c r="FR97" s="37"/>
      <c r="FS97" s="36">
        <f t="shared" si="171"/>
        <v>10</v>
      </c>
      <c r="FT97" s="37">
        <v>10</v>
      </c>
      <c r="FU97" s="38"/>
      <c r="FV97" s="37"/>
      <c r="FW97" s="36">
        <f t="shared" si="172"/>
        <v>10</v>
      </c>
      <c r="FX97" s="37">
        <v>10</v>
      </c>
      <c r="FY97" s="38"/>
      <c r="FZ97" s="37"/>
      <c r="GA97" s="41" cm="1">
        <f t="array" ref="GA97">SUMPRODUCT(--(MOD(COLUMN($EE97:$FZ97),4)=MOD(COLUMN($EE97),4)),$EE97:$FZ97)</f>
        <v>75</v>
      </c>
      <c r="GB97" s="42">
        <f t="shared" si="173"/>
        <v>6083.2800000000007</v>
      </c>
      <c r="GC97" s="43" cm="1">
        <f t="array" ref="GC97">SUMPRODUCT(--(MOD(COLUMN($EE97:$FZ97),4)=MOD(COLUMN($EF97),4)),$EE97:$FZ97)</f>
        <v>50</v>
      </c>
      <c r="GD97" s="44">
        <f t="shared" si="174"/>
        <v>4055.5200000000004</v>
      </c>
      <c r="GE97" s="45" cm="1">
        <f t="array" ref="GE97">SUMPRODUCT(--(MOD(COLUMN($EE97:$FZ97),4)=MOD(COLUMN($EG97),4)),$EE97:$FZ97)</f>
        <v>0</v>
      </c>
      <c r="GF97" s="46">
        <f t="shared" si="175"/>
        <v>0</v>
      </c>
      <c r="GG97" s="36">
        <f t="shared" si="176"/>
        <v>10</v>
      </c>
      <c r="GH97" s="37"/>
      <c r="GI97" s="38"/>
      <c r="GJ97" s="37"/>
      <c r="GK97" s="36">
        <f t="shared" si="177"/>
        <v>10</v>
      </c>
      <c r="GL97" s="37"/>
      <c r="GM97" s="38"/>
      <c r="GN97" s="37"/>
      <c r="GO97" s="36">
        <f t="shared" si="178"/>
        <v>15</v>
      </c>
      <c r="GP97" s="37"/>
      <c r="GQ97" s="38"/>
      <c r="GR97" s="37"/>
      <c r="GS97" s="36">
        <f t="shared" si="179"/>
        <v>20</v>
      </c>
      <c r="GT97" s="37"/>
      <c r="GU97" s="38"/>
      <c r="GV97" s="37"/>
      <c r="GW97" s="36">
        <f t="shared" si="180"/>
        <v>20</v>
      </c>
      <c r="GX97" s="37"/>
      <c r="GY97" s="38"/>
      <c r="GZ97" s="37"/>
      <c r="HA97" s="36">
        <f t="shared" si="181"/>
        <v>20</v>
      </c>
      <c r="HB97" s="37"/>
      <c r="HC97" s="38"/>
      <c r="HD97" s="37"/>
      <c r="HE97" s="36">
        <f t="shared" si="182"/>
        <v>20</v>
      </c>
      <c r="HF97" s="37"/>
      <c r="HG97" s="38"/>
      <c r="HH97" s="37"/>
      <c r="HI97" s="36">
        <f t="shared" si="183"/>
        <v>20</v>
      </c>
      <c r="HJ97" s="37"/>
      <c r="HK97" s="38"/>
      <c r="HL97" s="37"/>
      <c r="HM97" s="36">
        <f t="shared" si="184"/>
        <v>20</v>
      </c>
      <c r="HN97" s="37"/>
      <c r="HO97" s="38"/>
      <c r="HP97" s="37"/>
      <c r="HQ97" s="36">
        <f t="shared" si="185"/>
        <v>20</v>
      </c>
      <c r="HR97" s="37"/>
      <c r="HS97" s="38"/>
      <c r="HT97" s="37"/>
      <c r="HU97" s="36">
        <f t="shared" si="186"/>
        <v>20</v>
      </c>
      <c r="HV97" s="37"/>
      <c r="HW97" s="38"/>
      <c r="HX97" s="37"/>
      <c r="HY97" s="36">
        <f t="shared" si="187"/>
        <v>20</v>
      </c>
      <c r="HZ97" s="37"/>
      <c r="IA97" s="38"/>
      <c r="IB97" s="37"/>
      <c r="IC97" s="41" cm="1">
        <f t="array" ref="IC97">SUMPRODUCT(--(MOD(COLUMN($GG97:$IB97),4)=MOD(COLUMN($GG97),4)),$GG97:$IB97)</f>
        <v>215</v>
      </c>
      <c r="ID97" s="42">
        <f t="shared" si="188"/>
        <v>17438.736000000004</v>
      </c>
      <c r="IE97" s="43" cm="1">
        <f t="array" ref="IE97">SUMPRODUCT(--(MOD(COLUMN($GG97:$IB97),4)=MOD(COLUMN($GH97),4)),$GG97:$IB97)</f>
        <v>0</v>
      </c>
      <c r="IF97" s="44">
        <f t="shared" si="189"/>
        <v>0</v>
      </c>
      <c r="IG97" s="45" cm="1">
        <f t="array" ref="IG97">SUMPRODUCT(--(MOD(COLUMN($GG97:$IB97),4)=MOD(COLUMN($GI97),4)),$GG97:$IB97)</f>
        <v>0</v>
      </c>
      <c r="IH97" s="46">
        <f t="shared" si="190"/>
        <v>0</v>
      </c>
      <c r="II97" s="36">
        <f t="shared" si="191"/>
        <v>10</v>
      </c>
      <c r="IJ97" s="37"/>
      <c r="IK97" s="38"/>
      <c r="IL97" s="37"/>
      <c r="IM97" s="36">
        <f t="shared" si="192"/>
        <v>10</v>
      </c>
      <c r="IN97" s="37"/>
      <c r="IO97" s="38"/>
      <c r="IP97" s="37"/>
      <c r="IQ97" s="36">
        <f t="shared" si="193"/>
        <v>15</v>
      </c>
      <c r="IR97" s="37"/>
      <c r="IS97" s="38"/>
      <c r="IT97" s="37"/>
      <c r="IU97" s="36">
        <f t="shared" si="194"/>
        <v>20</v>
      </c>
      <c r="IV97" s="37"/>
      <c r="IW97" s="38"/>
      <c r="IX97" s="37"/>
      <c r="IY97" s="36">
        <f t="shared" si="195"/>
        <v>20</v>
      </c>
      <c r="IZ97" s="37"/>
      <c r="JA97" s="38"/>
      <c r="JB97" s="37"/>
      <c r="JC97" s="36">
        <f t="shared" si="196"/>
        <v>20</v>
      </c>
      <c r="JD97" s="37"/>
      <c r="JE97" s="38"/>
      <c r="JF97" s="37"/>
      <c r="JG97" s="36">
        <f t="shared" si="197"/>
        <v>20</v>
      </c>
      <c r="JH97" s="37"/>
      <c r="JI97" s="38"/>
      <c r="JJ97" s="37"/>
      <c r="JK97" s="36">
        <f t="shared" si="198"/>
        <v>20</v>
      </c>
      <c r="JL97" s="37"/>
      <c r="JM97" s="38"/>
      <c r="JN97" s="37"/>
      <c r="JO97" s="36">
        <f t="shared" si="199"/>
        <v>20</v>
      </c>
      <c r="JP97" s="37"/>
      <c r="JQ97" s="38"/>
      <c r="JR97" s="37"/>
      <c r="JS97" s="36">
        <f t="shared" si="200"/>
        <v>20</v>
      </c>
      <c r="JT97" s="37"/>
      <c r="JU97" s="38"/>
      <c r="JV97" s="37"/>
      <c r="JW97" s="36">
        <f t="shared" si="201"/>
        <v>20</v>
      </c>
      <c r="JX97" s="37"/>
      <c r="JY97" s="38"/>
      <c r="JZ97" s="37"/>
      <c r="KA97" s="36">
        <f t="shared" si="202"/>
        <v>20</v>
      </c>
      <c r="KB97" s="37"/>
      <c r="KC97" s="38"/>
      <c r="KD97" s="37"/>
      <c r="KE97" s="41" cm="1">
        <f t="array" ref="KE97">SUMPRODUCT(--(MOD(COLUMN($II97:$KD97),4)=MOD(COLUMN($II97),4)),$II97:$KD97)</f>
        <v>215</v>
      </c>
      <c r="KF97" s="42">
        <f t="shared" si="203"/>
        <v>17438.736000000004</v>
      </c>
      <c r="KG97" s="43" cm="1">
        <f t="array" ref="KG97">SUMPRODUCT(--(MOD(COLUMN($II97:$KD97),4)=MOD(COLUMN($IJ97),4)),$II97:$KD97)</f>
        <v>0</v>
      </c>
      <c r="KH97" s="44">
        <f t="shared" si="204"/>
        <v>0</v>
      </c>
      <c r="KI97" s="45" cm="1">
        <f t="array" ref="KI97">SUMPRODUCT(--(MOD(COLUMN($II97:$KD97),4)=MOD(COLUMN($IK97),4)),$II97:$KD97)</f>
        <v>0</v>
      </c>
      <c r="KJ97" s="50">
        <f t="shared" si="205"/>
        <v>0</v>
      </c>
      <c r="KK97" s="80"/>
      <c r="KL97" s="80"/>
      <c r="KM97" s="80"/>
      <c r="KN97" s="51">
        <v>1</v>
      </c>
      <c r="KO97" s="285"/>
    </row>
    <row r="98" spans="1:301" s="68" customFormat="1" ht="43.2" outlineLevel="1">
      <c r="A98" s="289"/>
      <c r="B98" s="278"/>
      <c r="C98" s="293"/>
      <c r="D98" s="282"/>
      <c r="E98" s="61">
        <v>3</v>
      </c>
      <c r="F98" s="60">
        <v>1</v>
      </c>
      <c r="G98" s="56">
        <v>9710029000</v>
      </c>
      <c r="H98" s="57" t="s">
        <v>55</v>
      </c>
      <c r="I98" s="55">
        <f>639/1.2/0.98</f>
        <v>543.36734693877554</v>
      </c>
      <c r="J98" s="55">
        <f>639/1.2*1.0863</f>
        <v>578.45474999999999</v>
      </c>
      <c r="K98" s="55"/>
      <c r="L98" s="55"/>
      <c r="M98" s="36"/>
      <c r="N98" s="37"/>
      <c r="O98" s="38"/>
      <c r="P98" s="37"/>
      <c r="Q98" s="36"/>
      <c r="R98" s="37"/>
      <c r="S98" s="38"/>
      <c r="T98" s="37"/>
      <c r="U98" s="36"/>
      <c r="V98" s="39"/>
      <c r="W98" s="38"/>
      <c r="X98" s="37"/>
      <c r="Y98" s="36"/>
      <c r="Z98" s="37"/>
      <c r="AA98" s="38"/>
      <c r="AB98" s="40"/>
      <c r="AC98" s="36"/>
      <c r="AD98" s="37"/>
      <c r="AE98" s="38"/>
      <c r="AF98" s="37"/>
      <c r="AG98" s="36"/>
      <c r="AH98" s="37"/>
      <c r="AI98" s="38"/>
      <c r="AJ98" s="37"/>
      <c r="AK98" s="36"/>
      <c r="AL98" s="37"/>
      <c r="AM98" s="54"/>
      <c r="AN98" s="37"/>
      <c r="AO98" s="36"/>
      <c r="AP98" s="37"/>
      <c r="AQ98" s="38"/>
      <c r="AR98" s="37"/>
      <c r="AS98" s="36"/>
      <c r="AT98" s="37"/>
      <c r="AU98" s="38"/>
      <c r="AV98" s="37"/>
      <c r="AW98" s="36"/>
      <c r="AX98" s="37"/>
      <c r="AY98" s="38"/>
      <c r="AZ98" s="37"/>
      <c r="BA98" s="36"/>
      <c r="BB98" s="37"/>
      <c r="BC98" s="92"/>
      <c r="BD98" s="37"/>
      <c r="BE98" s="36"/>
      <c r="BF98" s="37"/>
      <c r="BG98" s="54"/>
      <c r="BH98" s="37"/>
      <c r="BI98" s="41"/>
      <c r="BJ98" s="42"/>
      <c r="BK98" s="43"/>
      <c r="BL98" s="44"/>
      <c r="BM98" s="45"/>
      <c r="BN98" s="46"/>
      <c r="BO98" s="36"/>
      <c r="BP98" s="47"/>
      <c r="BQ98" s="37"/>
      <c r="BR98" s="38"/>
      <c r="BS98" s="37"/>
      <c r="BT98" s="36"/>
      <c r="BU98" s="47"/>
      <c r="BV98" s="37"/>
      <c r="BW98" s="38"/>
      <c r="BX98" s="37"/>
      <c r="BY98" s="36"/>
      <c r="BZ98" s="47"/>
      <c r="CA98" s="37"/>
      <c r="CB98" s="38"/>
      <c r="CC98" s="37"/>
      <c r="CD98" s="36"/>
      <c r="CE98" s="47"/>
      <c r="CF98" s="37"/>
      <c r="CG98" s="38"/>
      <c r="CH98" s="37"/>
      <c r="CI98" s="36"/>
      <c r="CJ98" s="47"/>
      <c r="CK98" s="37"/>
      <c r="CL98" s="38">
        <v>0</v>
      </c>
      <c r="CM98" s="37"/>
      <c r="CN98" s="36"/>
      <c r="CO98" s="47"/>
      <c r="CP98" s="37"/>
      <c r="CQ98" s="38">
        <v>0</v>
      </c>
      <c r="CR98" s="37"/>
      <c r="CS98" s="36"/>
      <c r="CT98" s="47"/>
      <c r="CU98" s="37"/>
      <c r="CV98" s="38">
        <v>0</v>
      </c>
      <c r="CW98" s="37"/>
      <c r="CX98" s="36"/>
      <c r="CY98" s="47"/>
      <c r="CZ98" s="37"/>
      <c r="DA98" s="38">
        <v>0</v>
      </c>
      <c r="DB98" s="37"/>
      <c r="DC98" s="36"/>
      <c r="DD98" s="47"/>
      <c r="DE98" s="37"/>
      <c r="DF98" s="38">
        <v>0</v>
      </c>
      <c r="DG98" s="37"/>
      <c r="DH98" s="36"/>
      <c r="DI98" s="47"/>
      <c r="DJ98" s="37"/>
      <c r="DK98" s="38">
        <v>0</v>
      </c>
      <c r="DL98" s="37"/>
      <c r="DM98" s="36"/>
      <c r="DN98" s="47"/>
      <c r="DO98" s="37"/>
      <c r="DP98" s="38">
        <v>0</v>
      </c>
      <c r="DQ98" s="37"/>
      <c r="DR98" s="36"/>
      <c r="DS98" s="47"/>
      <c r="DT98" s="37"/>
      <c r="DU98" s="38"/>
      <c r="DV98" s="37"/>
      <c r="DW98" s="41" cm="1">
        <f t="array" ref="DW98">SUMPRODUCT(--(MOD(COLUMN($BO98:$DV98),5)=MOD(COLUMN($BO98),5)),$BO98:$DV98)</f>
        <v>0</v>
      </c>
      <c r="DX98" s="42">
        <f t="shared" si="160"/>
        <v>0</v>
      </c>
      <c r="DY98" s="48" cm="1">
        <f t="array" ref="DY98">SUMPRODUCT(--(MOD(COLUMN($BO98:$DV98),5)=MOD(COLUMN($BP98),5)),$BO98:$DV98)</f>
        <v>0</v>
      </c>
      <c r="DZ98" s="49">
        <f t="shared" si="161"/>
        <v>0</v>
      </c>
      <c r="EA98" s="43" cm="1">
        <f t="array" ref="EA98">SUMPRODUCT(--(MOD(COLUMN($BO98:$DV98),5)=MOD(COLUMN($BQ98),5)),$BO98:$DV98)</f>
        <v>0</v>
      </c>
      <c r="EB98" s="44">
        <f t="shared" si="162"/>
        <v>0</v>
      </c>
      <c r="EC98" s="45" cm="1">
        <f t="array" ref="EC98">SUMPRODUCT(--(MOD(COLUMN($BO98:$DV98),5)=MOD(COLUMN($BR98),5)),$BO98:$DV98)</f>
        <v>0</v>
      </c>
      <c r="ED98" s="46">
        <f t="shared" si="163"/>
        <v>0</v>
      </c>
      <c r="EE98" s="36">
        <v>0</v>
      </c>
      <c r="EF98" s="37">
        <v>0</v>
      </c>
      <c r="EG98" s="38">
        <v>0</v>
      </c>
      <c r="EH98" s="37"/>
      <c r="EI98" s="36">
        <v>0</v>
      </c>
      <c r="EJ98" s="37">
        <v>0</v>
      </c>
      <c r="EK98" s="38">
        <v>0</v>
      </c>
      <c r="EL98" s="37"/>
      <c r="EM98" s="36"/>
      <c r="EN98" s="37"/>
      <c r="EO98" s="38">
        <v>0</v>
      </c>
      <c r="EP98" s="37"/>
      <c r="EQ98" s="36">
        <f t="shared" si="164"/>
        <v>5</v>
      </c>
      <c r="ER98" s="39">
        <v>0</v>
      </c>
      <c r="ES98" s="38"/>
      <c r="ET98" s="37"/>
      <c r="EU98" s="36">
        <f t="shared" si="165"/>
        <v>5</v>
      </c>
      <c r="EV98" s="155">
        <v>0</v>
      </c>
      <c r="EW98" s="38"/>
      <c r="EX98" s="37"/>
      <c r="EY98" s="36">
        <f t="shared" si="166"/>
        <v>5</v>
      </c>
      <c r="EZ98" s="155">
        <v>0</v>
      </c>
      <c r="FA98" s="38"/>
      <c r="FB98" s="37"/>
      <c r="FC98" s="36">
        <f t="shared" si="167"/>
        <v>10</v>
      </c>
      <c r="FD98" s="37">
        <v>5</v>
      </c>
      <c r="FE98" s="38"/>
      <c r="FF98" s="37"/>
      <c r="FG98" s="36">
        <f t="shared" si="168"/>
        <v>10</v>
      </c>
      <c r="FH98" s="37">
        <v>5</v>
      </c>
      <c r="FI98" s="38"/>
      <c r="FJ98" s="37"/>
      <c r="FK98" s="36">
        <f t="shared" si="169"/>
        <v>10</v>
      </c>
      <c r="FL98" s="37">
        <v>10</v>
      </c>
      <c r="FM98" s="38"/>
      <c r="FN98" s="37"/>
      <c r="FO98" s="36">
        <f t="shared" si="170"/>
        <v>10</v>
      </c>
      <c r="FP98" s="37">
        <v>10</v>
      </c>
      <c r="FQ98" s="38"/>
      <c r="FR98" s="37"/>
      <c r="FS98" s="36">
        <f t="shared" si="171"/>
        <v>10</v>
      </c>
      <c r="FT98" s="37">
        <v>10</v>
      </c>
      <c r="FU98" s="38"/>
      <c r="FV98" s="37"/>
      <c r="FW98" s="36">
        <f t="shared" si="172"/>
        <v>10</v>
      </c>
      <c r="FX98" s="37">
        <v>10</v>
      </c>
      <c r="FY98" s="38"/>
      <c r="FZ98" s="37"/>
      <c r="GA98" s="41" cm="1">
        <f t="array" ref="GA98">SUMPRODUCT(--(MOD(COLUMN($EE98:$FZ98),4)=MOD(COLUMN($EE98),4)),$EE98:$FZ98)</f>
        <v>75</v>
      </c>
      <c r="GB98" s="42">
        <f t="shared" si="173"/>
        <v>43384.106249999997</v>
      </c>
      <c r="GC98" s="43" cm="1">
        <f t="array" ref="GC98">SUMPRODUCT(--(MOD(COLUMN($EE98:$FZ98),4)=MOD(COLUMN($EF98),4)),$EE98:$FZ98)</f>
        <v>50</v>
      </c>
      <c r="GD98" s="44">
        <f t="shared" si="174"/>
        <v>28922.737499999999</v>
      </c>
      <c r="GE98" s="45" cm="1">
        <f t="array" ref="GE98">SUMPRODUCT(--(MOD(COLUMN($EE98:$FZ98),4)=MOD(COLUMN($EG98),4)),$EE98:$FZ98)</f>
        <v>0</v>
      </c>
      <c r="GF98" s="46">
        <f t="shared" si="175"/>
        <v>0</v>
      </c>
      <c r="GG98" s="36">
        <f t="shared" si="176"/>
        <v>10</v>
      </c>
      <c r="GH98" s="37"/>
      <c r="GI98" s="38"/>
      <c r="GJ98" s="37"/>
      <c r="GK98" s="36">
        <f t="shared" si="177"/>
        <v>10</v>
      </c>
      <c r="GL98" s="37"/>
      <c r="GM98" s="38"/>
      <c r="GN98" s="37"/>
      <c r="GO98" s="36">
        <f t="shared" si="178"/>
        <v>15</v>
      </c>
      <c r="GP98" s="37"/>
      <c r="GQ98" s="38"/>
      <c r="GR98" s="37"/>
      <c r="GS98" s="36">
        <f t="shared" si="179"/>
        <v>20</v>
      </c>
      <c r="GT98" s="37"/>
      <c r="GU98" s="38"/>
      <c r="GV98" s="37"/>
      <c r="GW98" s="36">
        <f t="shared" si="180"/>
        <v>20</v>
      </c>
      <c r="GX98" s="37"/>
      <c r="GY98" s="38"/>
      <c r="GZ98" s="37"/>
      <c r="HA98" s="36">
        <f t="shared" si="181"/>
        <v>20</v>
      </c>
      <c r="HB98" s="37"/>
      <c r="HC98" s="38"/>
      <c r="HD98" s="37"/>
      <c r="HE98" s="36">
        <f t="shared" si="182"/>
        <v>20</v>
      </c>
      <c r="HF98" s="37"/>
      <c r="HG98" s="38"/>
      <c r="HH98" s="37"/>
      <c r="HI98" s="36">
        <f t="shared" si="183"/>
        <v>20</v>
      </c>
      <c r="HJ98" s="37"/>
      <c r="HK98" s="38"/>
      <c r="HL98" s="37"/>
      <c r="HM98" s="36">
        <f t="shared" si="184"/>
        <v>20</v>
      </c>
      <c r="HN98" s="37"/>
      <c r="HO98" s="38"/>
      <c r="HP98" s="37"/>
      <c r="HQ98" s="36">
        <f t="shared" si="185"/>
        <v>20</v>
      </c>
      <c r="HR98" s="37"/>
      <c r="HS98" s="38"/>
      <c r="HT98" s="37"/>
      <c r="HU98" s="36">
        <f t="shared" si="186"/>
        <v>20</v>
      </c>
      <c r="HV98" s="37"/>
      <c r="HW98" s="38"/>
      <c r="HX98" s="37"/>
      <c r="HY98" s="36">
        <f t="shared" si="187"/>
        <v>20</v>
      </c>
      <c r="HZ98" s="37"/>
      <c r="IA98" s="38"/>
      <c r="IB98" s="37"/>
      <c r="IC98" s="41" cm="1">
        <f t="array" ref="IC98">SUMPRODUCT(--(MOD(COLUMN($GG98:$IB98),4)=MOD(COLUMN($GG98),4)),$GG98:$IB98)</f>
        <v>215</v>
      </c>
      <c r="ID98" s="42">
        <f t="shared" si="188"/>
        <v>124367.77124999999</v>
      </c>
      <c r="IE98" s="43" cm="1">
        <f t="array" ref="IE98">SUMPRODUCT(--(MOD(COLUMN($GG98:$IB98),4)=MOD(COLUMN($GH98),4)),$GG98:$IB98)</f>
        <v>0</v>
      </c>
      <c r="IF98" s="44">
        <f t="shared" si="189"/>
        <v>0</v>
      </c>
      <c r="IG98" s="45" cm="1">
        <f t="array" ref="IG98">SUMPRODUCT(--(MOD(COLUMN($GG98:$IB98),4)=MOD(COLUMN($GI98),4)),$GG98:$IB98)</f>
        <v>0</v>
      </c>
      <c r="IH98" s="46">
        <f t="shared" si="190"/>
        <v>0</v>
      </c>
      <c r="II98" s="36">
        <f t="shared" si="191"/>
        <v>10</v>
      </c>
      <c r="IJ98" s="37"/>
      <c r="IK98" s="38"/>
      <c r="IL98" s="37"/>
      <c r="IM98" s="36">
        <f t="shared" si="192"/>
        <v>10</v>
      </c>
      <c r="IN98" s="37"/>
      <c r="IO98" s="38"/>
      <c r="IP98" s="37"/>
      <c r="IQ98" s="36">
        <f t="shared" si="193"/>
        <v>15</v>
      </c>
      <c r="IR98" s="37"/>
      <c r="IS98" s="38"/>
      <c r="IT98" s="37"/>
      <c r="IU98" s="36">
        <f t="shared" si="194"/>
        <v>20</v>
      </c>
      <c r="IV98" s="37"/>
      <c r="IW98" s="38"/>
      <c r="IX98" s="37"/>
      <c r="IY98" s="36">
        <f t="shared" si="195"/>
        <v>20</v>
      </c>
      <c r="IZ98" s="37"/>
      <c r="JA98" s="38"/>
      <c r="JB98" s="37"/>
      <c r="JC98" s="36">
        <f t="shared" si="196"/>
        <v>20</v>
      </c>
      <c r="JD98" s="37"/>
      <c r="JE98" s="38"/>
      <c r="JF98" s="37"/>
      <c r="JG98" s="36">
        <f t="shared" si="197"/>
        <v>20</v>
      </c>
      <c r="JH98" s="37"/>
      <c r="JI98" s="38"/>
      <c r="JJ98" s="37"/>
      <c r="JK98" s="36">
        <f t="shared" si="198"/>
        <v>20</v>
      </c>
      <c r="JL98" s="37"/>
      <c r="JM98" s="38"/>
      <c r="JN98" s="37"/>
      <c r="JO98" s="36">
        <f t="shared" si="199"/>
        <v>20</v>
      </c>
      <c r="JP98" s="37"/>
      <c r="JQ98" s="38"/>
      <c r="JR98" s="37"/>
      <c r="JS98" s="36">
        <f t="shared" si="200"/>
        <v>20</v>
      </c>
      <c r="JT98" s="37"/>
      <c r="JU98" s="38"/>
      <c r="JV98" s="37"/>
      <c r="JW98" s="36">
        <f t="shared" si="201"/>
        <v>20</v>
      </c>
      <c r="JX98" s="37"/>
      <c r="JY98" s="38"/>
      <c r="JZ98" s="37"/>
      <c r="KA98" s="36">
        <f t="shared" si="202"/>
        <v>20</v>
      </c>
      <c r="KB98" s="37"/>
      <c r="KC98" s="38"/>
      <c r="KD98" s="37"/>
      <c r="KE98" s="41" cm="1">
        <f t="array" ref="KE98">SUMPRODUCT(--(MOD(COLUMN($II98:$KD98),4)=MOD(COLUMN($II98),4)),$II98:$KD98)</f>
        <v>215</v>
      </c>
      <c r="KF98" s="42">
        <f t="shared" si="203"/>
        <v>124367.77124999999</v>
      </c>
      <c r="KG98" s="43" cm="1">
        <f t="array" ref="KG98">SUMPRODUCT(--(MOD(COLUMN($II98:$KD98),4)=MOD(COLUMN($IJ98),4)),$II98:$KD98)</f>
        <v>0</v>
      </c>
      <c r="KH98" s="44">
        <f t="shared" si="204"/>
        <v>0</v>
      </c>
      <c r="KI98" s="45" cm="1">
        <f t="array" ref="KI98">SUMPRODUCT(--(MOD(COLUMN($II98:$KD98),4)=MOD(COLUMN($IK98),4)),$II98:$KD98)</f>
        <v>0</v>
      </c>
      <c r="KJ98" s="50">
        <f t="shared" si="205"/>
        <v>0</v>
      </c>
      <c r="KK98" s="80"/>
      <c r="KL98" s="80"/>
      <c r="KM98" s="80"/>
      <c r="KN98" s="51">
        <v>1</v>
      </c>
      <c r="KO98" s="285"/>
    </row>
    <row r="99" spans="1:301" s="68" customFormat="1" ht="28.8" outlineLevel="1">
      <c r="A99" s="289"/>
      <c r="B99" s="278"/>
      <c r="C99" s="293"/>
      <c r="D99" s="282"/>
      <c r="E99" s="61">
        <v>4</v>
      </c>
      <c r="F99" s="60">
        <v>1</v>
      </c>
      <c r="G99" s="56">
        <v>4801020640</v>
      </c>
      <c r="H99" s="57" t="s">
        <v>56</v>
      </c>
      <c r="I99" s="55">
        <f>4169.2/1.2/0.98</f>
        <v>3545.2380952380954</v>
      </c>
      <c r="J99" s="55">
        <f>4169.1/1.2*1.0863*1.048</f>
        <v>3955.2335082000009</v>
      </c>
      <c r="K99" s="55"/>
      <c r="L99" s="55"/>
      <c r="M99" s="36"/>
      <c r="N99" s="37"/>
      <c r="O99" s="38"/>
      <c r="P99" s="37"/>
      <c r="Q99" s="36"/>
      <c r="R99" s="37"/>
      <c r="S99" s="38"/>
      <c r="T99" s="37"/>
      <c r="U99" s="36"/>
      <c r="V99" s="39"/>
      <c r="W99" s="38"/>
      <c r="X99" s="37"/>
      <c r="Y99" s="36"/>
      <c r="Z99" s="37"/>
      <c r="AA99" s="38"/>
      <c r="AB99" s="40"/>
      <c r="AC99" s="36"/>
      <c r="AD99" s="37"/>
      <c r="AE99" s="38"/>
      <c r="AF99" s="37"/>
      <c r="AG99" s="36"/>
      <c r="AH99" s="37"/>
      <c r="AI99" s="38"/>
      <c r="AJ99" s="37"/>
      <c r="AK99" s="36"/>
      <c r="AL99" s="37"/>
      <c r="AM99" s="54"/>
      <c r="AN99" s="37"/>
      <c r="AO99" s="36"/>
      <c r="AP99" s="37"/>
      <c r="AQ99" s="38"/>
      <c r="AR99" s="37"/>
      <c r="AS99" s="36"/>
      <c r="AT99" s="37"/>
      <c r="AU99" s="38"/>
      <c r="AV99" s="37"/>
      <c r="AW99" s="36"/>
      <c r="AX99" s="37"/>
      <c r="AY99" s="38"/>
      <c r="AZ99" s="37"/>
      <c r="BA99" s="36"/>
      <c r="BB99" s="37"/>
      <c r="BC99" s="92"/>
      <c r="BD99" s="37"/>
      <c r="BE99" s="36"/>
      <c r="BF99" s="37"/>
      <c r="BG99" s="54"/>
      <c r="BH99" s="37"/>
      <c r="BI99" s="41"/>
      <c r="BJ99" s="42"/>
      <c r="BK99" s="43"/>
      <c r="BL99" s="44"/>
      <c r="BM99" s="45"/>
      <c r="BN99" s="46"/>
      <c r="BO99" s="36"/>
      <c r="BP99" s="47"/>
      <c r="BQ99" s="37"/>
      <c r="BR99" s="38"/>
      <c r="BS99" s="37"/>
      <c r="BT99" s="36"/>
      <c r="BU99" s="47"/>
      <c r="BV99" s="37"/>
      <c r="BW99" s="38"/>
      <c r="BX99" s="37"/>
      <c r="BY99" s="36"/>
      <c r="BZ99" s="47"/>
      <c r="CA99" s="37"/>
      <c r="CB99" s="38"/>
      <c r="CC99" s="37"/>
      <c r="CD99" s="36"/>
      <c r="CE99" s="47"/>
      <c r="CF99" s="37"/>
      <c r="CG99" s="38"/>
      <c r="CH99" s="37"/>
      <c r="CI99" s="36"/>
      <c r="CJ99" s="47"/>
      <c r="CK99" s="37"/>
      <c r="CL99" s="38">
        <v>0</v>
      </c>
      <c r="CM99" s="37"/>
      <c r="CN99" s="36"/>
      <c r="CO99" s="47"/>
      <c r="CP99" s="37"/>
      <c r="CQ99" s="38">
        <v>0</v>
      </c>
      <c r="CR99" s="37"/>
      <c r="CS99" s="36"/>
      <c r="CT99" s="47"/>
      <c r="CU99" s="37"/>
      <c r="CV99" s="38">
        <v>0</v>
      </c>
      <c r="CW99" s="37"/>
      <c r="CX99" s="36"/>
      <c r="CY99" s="47"/>
      <c r="CZ99" s="37"/>
      <c r="DA99" s="38">
        <v>0</v>
      </c>
      <c r="DB99" s="37"/>
      <c r="DC99" s="36"/>
      <c r="DD99" s="47"/>
      <c r="DE99" s="37"/>
      <c r="DF99" s="38">
        <v>0</v>
      </c>
      <c r="DG99" s="37"/>
      <c r="DH99" s="36"/>
      <c r="DI99" s="47"/>
      <c r="DJ99" s="37"/>
      <c r="DK99" s="38">
        <v>0</v>
      </c>
      <c r="DL99" s="37"/>
      <c r="DM99" s="36"/>
      <c r="DN99" s="47"/>
      <c r="DO99" s="37"/>
      <c r="DP99" s="38">
        <v>0</v>
      </c>
      <c r="DQ99" s="37"/>
      <c r="DR99" s="36"/>
      <c r="DS99" s="47"/>
      <c r="DT99" s="37"/>
      <c r="DU99" s="38"/>
      <c r="DV99" s="37"/>
      <c r="DW99" s="41" cm="1">
        <f t="array" ref="DW99">SUMPRODUCT(--(MOD(COLUMN($BO99:$DV99),5)=MOD(COLUMN($BO99),5)),$BO99:$DV99)</f>
        <v>0</v>
      </c>
      <c r="DX99" s="42">
        <f t="shared" si="160"/>
        <v>0</v>
      </c>
      <c r="DY99" s="48" cm="1">
        <f t="array" ref="DY99">SUMPRODUCT(--(MOD(COLUMN($BO99:$DV99),5)=MOD(COLUMN($BP99),5)),$BO99:$DV99)</f>
        <v>0</v>
      </c>
      <c r="DZ99" s="49">
        <f t="shared" si="161"/>
        <v>0</v>
      </c>
      <c r="EA99" s="43" cm="1">
        <f t="array" ref="EA99">SUMPRODUCT(--(MOD(COLUMN($BO99:$DV99),5)=MOD(COLUMN($BQ99),5)),$BO99:$DV99)</f>
        <v>0</v>
      </c>
      <c r="EB99" s="44">
        <f t="shared" si="162"/>
        <v>0</v>
      </c>
      <c r="EC99" s="45" cm="1">
        <f t="array" ref="EC99">SUMPRODUCT(--(MOD(COLUMN($BO99:$DV99),5)=MOD(COLUMN($BR99),5)),$BO99:$DV99)</f>
        <v>0</v>
      </c>
      <c r="ED99" s="46">
        <f t="shared" si="163"/>
        <v>0</v>
      </c>
      <c r="EE99" s="36">
        <v>0</v>
      </c>
      <c r="EF99" s="37">
        <v>0</v>
      </c>
      <c r="EG99" s="38">
        <v>0</v>
      </c>
      <c r="EH99" s="37"/>
      <c r="EI99" s="36">
        <v>0</v>
      </c>
      <c r="EJ99" s="37">
        <v>0</v>
      </c>
      <c r="EK99" s="38">
        <v>0</v>
      </c>
      <c r="EL99" s="37"/>
      <c r="EM99" s="36"/>
      <c r="EN99" s="37"/>
      <c r="EO99" s="38">
        <v>0</v>
      </c>
      <c r="EP99" s="37"/>
      <c r="EQ99" s="36">
        <f t="shared" si="164"/>
        <v>5</v>
      </c>
      <c r="ER99" s="39">
        <v>0</v>
      </c>
      <c r="ES99" s="38"/>
      <c r="ET99" s="37"/>
      <c r="EU99" s="36">
        <f t="shared" si="165"/>
        <v>5</v>
      </c>
      <c r="EV99" s="155">
        <v>0</v>
      </c>
      <c r="EW99" s="38"/>
      <c r="EX99" s="37"/>
      <c r="EY99" s="36">
        <f t="shared" si="166"/>
        <v>5</v>
      </c>
      <c r="EZ99" s="155">
        <v>0</v>
      </c>
      <c r="FA99" s="38"/>
      <c r="FB99" s="37"/>
      <c r="FC99" s="36">
        <f t="shared" si="167"/>
        <v>10</v>
      </c>
      <c r="FD99" s="37">
        <v>5</v>
      </c>
      <c r="FE99" s="38"/>
      <c r="FF99" s="37"/>
      <c r="FG99" s="36">
        <f t="shared" si="168"/>
        <v>10</v>
      </c>
      <c r="FH99" s="37">
        <v>5</v>
      </c>
      <c r="FI99" s="38"/>
      <c r="FJ99" s="37"/>
      <c r="FK99" s="36">
        <f t="shared" si="169"/>
        <v>10</v>
      </c>
      <c r="FL99" s="37">
        <v>10</v>
      </c>
      <c r="FM99" s="38"/>
      <c r="FN99" s="37"/>
      <c r="FO99" s="36">
        <f t="shared" si="170"/>
        <v>10</v>
      </c>
      <c r="FP99" s="37">
        <v>10</v>
      </c>
      <c r="FQ99" s="38"/>
      <c r="FR99" s="37"/>
      <c r="FS99" s="36">
        <f t="shared" si="171"/>
        <v>10</v>
      </c>
      <c r="FT99" s="37">
        <v>10</v>
      </c>
      <c r="FU99" s="38"/>
      <c r="FV99" s="37"/>
      <c r="FW99" s="36">
        <f t="shared" si="172"/>
        <v>10</v>
      </c>
      <c r="FX99" s="37">
        <v>10</v>
      </c>
      <c r="FY99" s="38"/>
      <c r="FZ99" s="37"/>
      <c r="GA99" s="41" cm="1">
        <f t="array" ref="GA99">SUMPRODUCT(--(MOD(COLUMN($EE99:$FZ99),4)=MOD(COLUMN($EE99),4)),$EE99:$FZ99)</f>
        <v>75</v>
      </c>
      <c r="GB99" s="42">
        <f t="shared" si="173"/>
        <v>296642.51311500004</v>
      </c>
      <c r="GC99" s="43" cm="1">
        <f t="array" ref="GC99">SUMPRODUCT(--(MOD(COLUMN($EE99:$FZ99),4)=MOD(COLUMN($EF99),4)),$EE99:$FZ99)</f>
        <v>50</v>
      </c>
      <c r="GD99" s="44">
        <f t="shared" si="174"/>
        <v>197761.67541000005</v>
      </c>
      <c r="GE99" s="45" cm="1">
        <f t="array" ref="GE99">SUMPRODUCT(--(MOD(COLUMN($EE99:$FZ99),4)=MOD(COLUMN($EG99),4)),$EE99:$FZ99)</f>
        <v>0</v>
      </c>
      <c r="GF99" s="46">
        <f t="shared" si="175"/>
        <v>0</v>
      </c>
      <c r="GG99" s="36">
        <f t="shared" si="176"/>
        <v>10</v>
      </c>
      <c r="GH99" s="37"/>
      <c r="GI99" s="38"/>
      <c r="GJ99" s="37"/>
      <c r="GK99" s="36">
        <f t="shared" si="177"/>
        <v>10</v>
      </c>
      <c r="GL99" s="37"/>
      <c r="GM99" s="38"/>
      <c r="GN99" s="37"/>
      <c r="GO99" s="36">
        <f t="shared" si="178"/>
        <v>15</v>
      </c>
      <c r="GP99" s="37"/>
      <c r="GQ99" s="38"/>
      <c r="GR99" s="37"/>
      <c r="GS99" s="36">
        <f t="shared" si="179"/>
        <v>20</v>
      </c>
      <c r="GT99" s="37"/>
      <c r="GU99" s="38"/>
      <c r="GV99" s="37"/>
      <c r="GW99" s="36">
        <f t="shared" si="180"/>
        <v>20</v>
      </c>
      <c r="GX99" s="37"/>
      <c r="GY99" s="38"/>
      <c r="GZ99" s="37"/>
      <c r="HA99" s="36">
        <f t="shared" si="181"/>
        <v>20</v>
      </c>
      <c r="HB99" s="37"/>
      <c r="HC99" s="38"/>
      <c r="HD99" s="37"/>
      <c r="HE99" s="36">
        <f t="shared" si="182"/>
        <v>20</v>
      </c>
      <c r="HF99" s="37"/>
      <c r="HG99" s="38"/>
      <c r="HH99" s="37"/>
      <c r="HI99" s="36">
        <f t="shared" si="183"/>
        <v>20</v>
      </c>
      <c r="HJ99" s="37"/>
      <c r="HK99" s="38"/>
      <c r="HL99" s="37"/>
      <c r="HM99" s="36">
        <f t="shared" si="184"/>
        <v>20</v>
      </c>
      <c r="HN99" s="37"/>
      <c r="HO99" s="38"/>
      <c r="HP99" s="37"/>
      <c r="HQ99" s="36">
        <f t="shared" si="185"/>
        <v>20</v>
      </c>
      <c r="HR99" s="37"/>
      <c r="HS99" s="38"/>
      <c r="HT99" s="37"/>
      <c r="HU99" s="36">
        <f t="shared" si="186"/>
        <v>20</v>
      </c>
      <c r="HV99" s="37"/>
      <c r="HW99" s="38"/>
      <c r="HX99" s="37"/>
      <c r="HY99" s="36">
        <f t="shared" si="187"/>
        <v>20</v>
      </c>
      <c r="HZ99" s="37"/>
      <c r="IA99" s="38"/>
      <c r="IB99" s="37"/>
      <c r="IC99" s="41" cm="1">
        <f t="array" ref="IC99">SUMPRODUCT(--(MOD(COLUMN($GG99:$IB99),4)=MOD(COLUMN($GG99),4)),$GG99:$IB99)</f>
        <v>215</v>
      </c>
      <c r="ID99" s="42">
        <f t="shared" si="188"/>
        <v>850375.20426300017</v>
      </c>
      <c r="IE99" s="43" cm="1">
        <f t="array" ref="IE99">SUMPRODUCT(--(MOD(COLUMN($GG99:$IB99),4)=MOD(COLUMN($GH99),4)),$GG99:$IB99)</f>
        <v>0</v>
      </c>
      <c r="IF99" s="44">
        <f t="shared" si="189"/>
        <v>0</v>
      </c>
      <c r="IG99" s="45" cm="1">
        <f t="array" ref="IG99">SUMPRODUCT(--(MOD(COLUMN($GG99:$IB99),4)=MOD(COLUMN($GI99),4)),$GG99:$IB99)</f>
        <v>0</v>
      </c>
      <c r="IH99" s="46">
        <f t="shared" si="190"/>
        <v>0</v>
      </c>
      <c r="II99" s="36">
        <f t="shared" si="191"/>
        <v>10</v>
      </c>
      <c r="IJ99" s="37"/>
      <c r="IK99" s="38"/>
      <c r="IL99" s="37"/>
      <c r="IM99" s="36">
        <f t="shared" si="192"/>
        <v>10</v>
      </c>
      <c r="IN99" s="37"/>
      <c r="IO99" s="38"/>
      <c r="IP99" s="37"/>
      <c r="IQ99" s="36">
        <f t="shared" si="193"/>
        <v>15</v>
      </c>
      <c r="IR99" s="37"/>
      <c r="IS99" s="38"/>
      <c r="IT99" s="37"/>
      <c r="IU99" s="36">
        <f t="shared" si="194"/>
        <v>20</v>
      </c>
      <c r="IV99" s="37"/>
      <c r="IW99" s="38"/>
      <c r="IX99" s="37"/>
      <c r="IY99" s="36">
        <f t="shared" si="195"/>
        <v>20</v>
      </c>
      <c r="IZ99" s="37"/>
      <c r="JA99" s="38"/>
      <c r="JB99" s="37"/>
      <c r="JC99" s="36">
        <f t="shared" si="196"/>
        <v>20</v>
      </c>
      <c r="JD99" s="37"/>
      <c r="JE99" s="38"/>
      <c r="JF99" s="37"/>
      <c r="JG99" s="36">
        <f t="shared" si="197"/>
        <v>20</v>
      </c>
      <c r="JH99" s="37"/>
      <c r="JI99" s="38"/>
      <c r="JJ99" s="37"/>
      <c r="JK99" s="36">
        <f t="shared" si="198"/>
        <v>20</v>
      </c>
      <c r="JL99" s="37"/>
      <c r="JM99" s="38"/>
      <c r="JN99" s="37"/>
      <c r="JO99" s="36">
        <f t="shared" si="199"/>
        <v>20</v>
      </c>
      <c r="JP99" s="37"/>
      <c r="JQ99" s="38"/>
      <c r="JR99" s="37"/>
      <c r="JS99" s="36">
        <f t="shared" si="200"/>
        <v>20</v>
      </c>
      <c r="JT99" s="37"/>
      <c r="JU99" s="38"/>
      <c r="JV99" s="37"/>
      <c r="JW99" s="36">
        <f t="shared" si="201"/>
        <v>20</v>
      </c>
      <c r="JX99" s="37"/>
      <c r="JY99" s="38"/>
      <c r="JZ99" s="37"/>
      <c r="KA99" s="36">
        <f t="shared" si="202"/>
        <v>20</v>
      </c>
      <c r="KB99" s="37"/>
      <c r="KC99" s="38"/>
      <c r="KD99" s="37"/>
      <c r="KE99" s="41" cm="1">
        <f t="array" ref="KE99">SUMPRODUCT(--(MOD(COLUMN($II99:$KD99),4)=MOD(COLUMN($II99),4)),$II99:$KD99)</f>
        <v>215</v>
      </c>
      <c r="KF99" s="42">
        <f t="shared" si="203"/>
        <v>850375.20426300017</v>
      </c>
      <c r="KG99" s="43" cm="1">
        <f t="array" ref="KG99">SUMPRODUCT(--(MOD(COLUMN($II99:$KD99),4)=MOD(COLUMN($IJ99),4)),$II99:$KD99)</f>
        <v>0</v>
      </c>
      <c r="KH99" s="44">
        <f t="shared" si="204"/>
        <v>0</v>
      </c>
      <c r="KI99" s="45" cm="1">
        <f t="array" ref="KI99">SUMPRODUCT(--(MOD(COLUMN($II99:$KD99),4)=MOD(COLUMN($IK99),4)),$II99:$KD99)</f>
        <v>0</v>
      </c>
      <c r="KJ99" s="50">
        <f t="shared" si="205"/>
        <v>0</v>
      </c>
      <c r="KK99" s="80"/>
      <c r="KL99" s="80"/>
      <c r="KM99" s="80"/>
      <c r="KN99" s="51">
        <v>1</v>
      </c>
      <c r="KO99" s="285"/>
    </row>
    <row r="100" spans="1:301" s="68" customFormat="1" outlineLevel="1">
      <c r="A100" s="289"/>
      <c r="B100" s="278"/>
      <c r="C100" s="293"/>
      <c r="D100" s="282"/>
      <c r="E100" s="61">
        <v>5</v>
      </c>
      <c r="F100" s="60">
        <v>1</v>
      </c>
      <c r="G100" s="56">
        <v>4492731200</v>
      </c>
      <c r="H100" s="57" t="s">
        <v>57</v>
      </c>
      <c r="I100" s="55">
        <f>842.2/1.2/0.98</f>
        <v>716.15646258503409</v>
      </c>
      <c r="J100" s="55">
        <f>842.2/1.2*1.0863</f>
        <v>762.40155000000004</v>
      </c>
      <c r="K100" s="55"/>
      <c r="L100" s="55"/>
      <c r="M100" s="36"/>
      <c r="N100" s="37"/>
      <c r="O100" s="38"/>
      <c r="P100" s="37"/>
      <c r="Q100" s="36"/>
      <c r="R100" s="37"/>
      <c r="S100" s="38"/>
      <c r="T100" s="37"/>
      <c r="U100" s="36"/>
      <c r="V100" s="39"/>
      <c r="W100" s="38"/>
      <c r="X100" s="37"/>
      <c r="Y100" s="36"/>
      <c r="Z100" s="37"/>
      <c r="AA100" s="38"/>
      <c r="AB100" s="40"/>
      <c r="AC100" s="36"/>
      <c r="AD100" s="37"/>
      <c r="AE100" s="38"/>
      <c r="AF100" s="37"/>
      <c r="AG100" s="36"/>
      <c r="AH100" s="37"/>
      <c r="AI100" s="38"/>
      <c r="AJ100" s="37"/>
      <c r="AK100" s="36"/>
      <c r="AL100" s="37"/>
      <c r="AM100" s="54"/>
      <c r="AN100" s="37"/>
      <c r="AO100" s="36"/>
      <c r="AP100" s="37"/>
      <c r="AQ100" s="38"/>
      <c r="AR100" s="37"/>
      <c r="AS100" s="36"/>
      <c r="AT100" s="37"/>
      <c r="AU100" s="38"/>
      <c r="AV100" s="37"/>
      <c r="AW100" s="36"/>
      <c r="AX100" s="37"/>
      <c r="AY100" s="38"/>
      <c r="AZ100" s="37"/>
      <c r="BA100" s="36"/>
      <c r="BB100" s="37"/>
      <c r="BC100" s="92"/>
      <c r="BD100" s="37"/>
      <c r="BE100" s="36"/>
      <c r="BF100" s="37"/>
      <c r="BG100" s="54"/>
      <c r="BH100" s="37"/>
      <c r="BI100" s="41"/>
      <c r="BJ100" s="42"/>
      <c r="BK100" s="43"/>
      <c r="BL100" s="44"/>
      <c r="BM100" s="45"/>
      <c r="BN100" s="46"/>
      <c r="BO100" s="36"/>
      <c r="BP100" s="47"/>
      <c r="BQ100" s="37"/>
      <c r="BR100" s="38"/>
      <c r="BS100" s="37"/>
      <c r="BT100" s="36"/>
      <c r="BU100" s="47"/>
      <c r="BV100" s="37"/>
      <c r="BW100" s="38"/>
      <c r="BX100" s="37"/>
      <c r="BY100" s="36"/>
      <c r="BZ100" s="47"/>
      <c r="CA100" s="37"/>
      <c r="CB100" s="38"/>
      <c r="CC100" s="37"/>
      <c r="CD100" s="36"/>
      <c r="CE100" s="47"/>
      <c r="CF100" s="37"/>
      <c r="CG100" s="38"/>
      <c r="CH100" s="37"/>
      <c r="CI100" s="36"/>
      <c r="CJ100" s="47"/>
      <c r="CK100" s="37"/>
      <c r="CL100" s="38">
        <v>0</v>
      </c>
      <c r="CM100" s="37"/>
      <c r="CN100" s="36"/>
      <c r="CO100" s="47"/>
      <c r="CP100" s="37"/>
      <c r="CQ100" s="38">
        <v>0</v>
      </c>
      <c r="CR100" s="37"/>
      <c r="CS100" s="36"/>
      <c r="CT100" s="47"/>
      <c r="CU100" s="37"/>
      <c r="CV100" s="38">
        <v>0</v>
      </c>
      <c r="CW100" s="37"/>
      <c r="CX100" s="36"/>
      <c r="CY100" s="47"/>
      <c r="CZ100" s="37"/>
      <c r="DA100" s="38">
        <v>0</v>
      </c>
      <c r="DB100" s="37"/>
      <c r="DC100" s="36"/>
      <c r="DD100" s="47"/>
      <c r="DE100" s="37"/>
      <c r="DF100" s="38">
        <v>0</v>
      </c>
      <c r="DG100" s="37"/>
      <c r="DH100" s="36"/>
      <c r="DI100" s="47"/>
      <c r="DJ100" s="37"/>
      <c r="DK100" s="38">
        <v>0</v>
      </c>
      <c r="DL100" s="37"/>
      <c r="DM100" s="36"/>
      <c r="DN100" s="47"/>
      <c r="DO100" s="37"/>
      <c r="DP100" s="38">
        <v>0</v>
      </c>
      <c r="DQ100" s="37"/>
      <c r="DR100" s="36"/>
      <c r="DS100" s="47"/>
      <c r="DT100" s="37"/>
      <c r="DU100" s="38"/>
      <c r="DV100" s="37"/>
      <c r="DW100" s="41" cm="1">
        <f t="array" ref="DW100">SUMPRODUCT(--(MOD(COLUMN($BO100:$DV100),5)=MOD(COLUMN($BO100),5)),$BO100:$DV100)</f>
        <v>0</v>
      </c>
      <c r="DX100" s="42">
        <f t="shared" si="160"/>
        <v>0</v>
      </c>
      <c r="DY100" s="48" cm="1">
        <f t="array" ref="DY100">SUMPRODUCT(--(MOD(COLUMN($BO100:$DV100),5)=MOD(COLUMN($BP100),5)),$BO100:$DV100)</f>
        <v>0</v>
      </c>
      <c r="DZ100" s="49">
        <f t="shared" si="161"/>
        <v>0</v>
      </c>
      <c r="EA100" s="43" cm="1">
        <f t="array" ref="EA100">SUMPRODUCT(--(MOD(COLUMN($BO100:$DV100),5)=MOD(COLUMN($BQ100),5)),$BO100:$DV100)</f>
        <v>0</v>
      </c>
      <c r="EB100" s="44">
        <f t="shared" si="162"/>
        <v>0</v>
      </c>
      <c r="EC100" s="45" cm="1">
        <f t="array" ref="EC100">SUMPRODUCT(--(MOD(COLUMN($BO100:$DV100),5)=MOD(COLUMN($BR100),5)),$BO100:$DV100)</f>
        <v>0</v>
      </c>
      <c r="ED100" s="46">
        <f t="shared" si="163"/>
        <v>0</v>
      </c>
      <c r="EE100" s="36">
        <v>0</v>
      </c>
      <c r="EF100" s="37">
        <v>0</v>
      </c>
      <c r="EG100" s="38">
        <v>0</v>
      </c>
      <c r="EH100" s="37"/>
      <c r="EI100" s="36">
        <v>0</v>
      </c>
      <c r="EJ100" s="37">
        <v>0</v>
      </c>
      <c r="EK100" s="38">
        <v>0</v>
      </c>
      <c r="EL100" s="37"/>
      <c r="EM100" s="36"/>
      <c r="EN100" s="37"/>
      <c r="EO100" s="38">
        <v>0</v>
      </c>
      <c r="EP100" s="37"/>
      <c r="EQ100" s="36">
        <f t="shared" si="164"/>
        <v>5</v>
      </c>
      <c r="ER100" s="39">
        <v>0</v>
      </c>
      <c r="ES100" s="38"/>
      <c r="ET100" s="37"/>
      <c r="EU100" s="36">
        <f t="shared" si="165"/>
        <v>5</v>
      </c>
      <c r="EV100" s="155">
        <v>0</v>
      </c>
      <c r="EW100" s="38"/>
      <c r="EX100" s="37"/>
      <c r="EY100" s="36">
        <f t="shared" si="166"/>
        <v>5</v>
      </c>
      <c r="EZ100" s="155">
        <v>0</v>
      </c>
      <c r="FA100" s="38"/>
      <c r="FB100" s="37"/>
      <c r="FC100" s="36">
        <f t="shared" si="167"/>
        <v>10</v>
      </c>
      <c r="FD100" s="37">
        <v>5</v>
      </c>
      <c r="FE100" s="38"/>
      <c r="FF100" s="37"/>
      <c r="FG100" s="36">
        <f t="shared" si="168"/>
        <v>10</v>
      </c>
      <c r="FH100" s="37">
        <v>5</v>
      </c>
      <c r="FI100" s="38"/>
      <c r="FJ100" s="37"/>
      <c r="FK100" s="36">
        <f t="shared" si="169"/>
        <v>10</v>
      </c>
      <c r="FL100" s="37">
        <v>10</v>
      </c>
      <c r="FM100" s="38"/>
      <c r="FN100" s="37"/>
      <c r="FO100" s="36">
        <f t="shared" si="170"/>
        <v>10</v>
      </c>
      <c r="FP100" s="37">
        <v>10</v>
      </c>
      <c r="FQ100" s="38"/>
      <c r="FR100" s="37"/>
      <c r="FS100" s="36">
        <f t="shared" si="171"/>
        <v>10</v>
      </c>
      <c r="FT100" s="37">
        <v>10</v>
      </c>
      <c r="FU100" s="38"/>
      <c r="FV100" s="37"/>
      <c r="FW100" s="36">
        <f t="shared" si="172"/>
        <v>10</v>
      </c>
      <c r="FX100" s="37">
        <v>10</v>
      </c>
      <c r="FY100" s="38"/>
      <c r="FZ100" s="37"/>
      <c r="GA100" s="41" cm="1">
        <f t="array" ref="GA100">SUMPRODUCT(--(MOD(COLUMN($EE100:$FZ100),4)=MOD(COLUMN($EE100),4)),$EE100:$FZ100)</f>
        <v>75</v>
      </c>
      <c r="GB100" s="42">
        <f t="shared" si="173"/>
        <v>57180.116250000006</v>
      </c>
      <c r="GC100" s="43" cm="1">
        <f t="array" ref="GC100">SUMPRODUCT(--(MOD(COLUMN($EE100:$FZ100),4)=MOD(COLUMN($EF100),4)),$EE100:$FZ100)</f>
        <v>50</v>
      </c>
      <c r="GD100" s="44">
        <f t="shared" si="174"/>
        <v>38120.077499999999</v>
      </c>
      <c r="GE100" s="45" cm="1">
        <f t="array" ref="GE100">SUMPRODUCT(--(MOD(COLUMN($EE100:$FZ100),4)=MOD(COLUMN($EG100),4)),$EE100:$FZ100)</f>
        <v>0</v>
      </c>
      <c r="GF100" s="46">
        <f t="shared" si="175"/>
        <v>0</v>
      </c>
      <c r="GG100" s="36">
        <f t="shared" si="176"/>
        <v>10</v>
      </c>
      <c r="GH100" s="37"/>
      <c r="GI100" s="38"/>
      <c r="GJ100" s="37"/>
      <c r="GK100" s="36">
        <f t="shared" si="177"/>
        <v>10</v>
      </c>
      <c r="GL100" s="37"/>
      <c r="GM100" s="38"/>
      <c r="GN100" s="37"/>
      <c r="GO100" s="36">
        <f t="shared" si="178"/>
        <v>15</v>
      </c>
      <c r="GP100" s="37"/>
      <c r="GQ100" s="38"/>
      <c r="GR100" s="37"/>
      <c r="GS100" s="36">
        <f t="shared" si="179"/>
        <v>20</v>
      </c>
      <c r="GT100" s="37"/>
      <c r="GU100" s="38"/>
      <c r="GV100" s="37"/>
      <c r="GW100" s="36">
        <f t="shared" si="180"/>
        <v>20</v>
      </c>
      <c r="GX100" s="37"/>
      <c r="GY100" s="38"/>
      <c r="GZ100" s="37"/>
      <c r="HA100" s="36">
        <f t="shared" si="181"/>
        <v>20</v>
      </c>
      <c r="HB100" s="37"/>
      <c r="HC100" s="38"/>
      <c r="HD100" s="37"/>
      <c r="HE100" s="36">
        <f t="shared" si="182"/>
        <v>20</v>
      </c>
      <c r="HF100" s="37"/>
      <c r="HG100" s="38"/>
      <c r="HH100" s="37"/>
      <c r="HI100" s="36">
        <f t="shared" si="183"/>
        <v>20</v>
      </c>
      <c r="HJ100" s="37"/>
      <c r="HK100" s="38"/>
      <c r="HL100" s="37"/>
      <c r="HM100" s="36">
        <f t="shared" si="184"/>
        <v>20</v>
      </c>
      <c r="HN100" s="37"/>
      <c r="HO100" s="38"/>
      <c r="HP100" s="37"/>
      <c r="HQ100" s="36">
        <f t="shared" si="185"/>
        <v>20</v>
      </c>
      <c r="HR100" s="37"/>
      <c r="HS100" s="38"/>
      <c r="HT100" s="37"/>
      <c r="HU100" s="36">
        <f t="shared" si="186"/>
        <v>20</v>
      </c>
      <c r="HV100" s="37"/>
      <c r="HW100" s="38"/>
      <c r="HX100" s="37"/>
      <c r="HY100" s="36">
        <f t="shared" si="187"/>
        <v>20</v>
      </c>
      <c r="HZ100" s="37"/>
      <c r="IA100" s="38"/>
      <c r="IB100" s="37"/>
      <c r="IC100" s="41" cm="1">
        <f t="array" ref="IC100">SUMPRODUCT(--(MOD(COLUMN($GG100:$IB100),4)=MOD(COLUMN($GG100),4)),$GG100:$IB100)</f>
        <v>215</v>
      </c>
      <c r="ID100" s="42">
        <f t="shared" si="188"/>
        <v>163916.33325</v>
      </c>
      <c r="IE100" s="43" cm="1">
        <f t="array" ref="IE100">SUMPRODUCT(--(MOD(COLUMN($GG100:$IB100),4)=MOD(COLUMN($GH100),4)),$GG100:$IB100)</f>
        <v>0</v>
      </c>
      <c r="IF100" s="44">
        <f t="shared" si="189"/>
        <v>0</v>
      </c>
      <c r="IG100" s="45" cm="1">
        <f t="array" ref="IG100">SUMPRODUCT(--(MOD(COLUMN($GG100:$IB100),4)=MOD(COLUMN($GI100),4)),$GG100:$IB100)</f>
        <v>0</v>
      </c>
      <c r="IH100" s="46">
        <f t="shared" si="190"/>
        <v>0</v>
      </c>
      <c r="II100" s="36">
        <f t="shared" si="191"/>
        <v>10</v>
      </c>
      <c r="IJ100" s="37"/>
      <c r="IK100" s="38"/>
      <c r="IL100" s="37"/>
      <c r="IM100" s="36">
        <f t="shared" si="192"/>
        <v>10</v>
      </c>
      <c r="IN100" s="37"/>
      <c r="IO100" s="38"/>
      <c r="IP100" s="37"/>
      <c r="IQ100" s="36">
        <f t="shared" si="193"/>
        <v>15</v>
      </c>
      <c r="IR100" s="37"/>
      <c r="IS100" s="38"/>
      <c r="IT100" s="37"/>
      <c r="IU100" s="36">
        <f t="shared" si="194"/>
        <v>20</v>
      </c>
      <c r="IV100" s="37"/>
      <c r="IW100" s="38"/>
      <c r="IX100" s="37"/>
      <c r="IY100" s="36">
        <f t="shared" si="195"/>
        <v>20</v>
      </c>
      <c r="IZ100" s="37"/>
      <c r="JA100" s="38"/>
      <c r="JB100" s="37"/>
      <c r="JC100" s="36">
        <f t="shared" si="196"/>
        <v>20</v>
      </c>
      <c r="JD100" s="37"/>
      <c r="JE100" s="38"/>
      <c r="JF100" s="37"/>
      <c r="JG100" s="36">
        <f t="shared" si="197"/>
        <v>20</v>
      </c>
      <c r="JH100" s="37"/>
      <c r="JI100" s="38"/>
      <c r="JJ100" s="37"/>
      <c r="JK100" s="36">
        <f t="shared" si="198"/>
        <v>20</v>
      </c>
      <c r="JL100" s="37"/>
      <c r="JM100" s="38"/>
      <c r="JN100" s="37"/>
      <c r="JO100" s="36">
        <f t="shared" si="199"/>
        <v>20</v>
      </c>
      <c r="JP100" s="37"/>
      <c r="JQ100" s="38"/>
      <c r="JR100" s="37"/>
      <c r="JS100" s="36">
        <f t="shared" si="200"/>
        <v>20</v>
      </c>
      <c r="JT100" s="37"/>
      <c r="JU100" s="38"/>
      <c r="JV100" s="37"/>
      <c r="JW100" s="36">
        <f t="shared" si="201"/>
        <v>20</v>
      </c>
      <c r="JX100" s="37"/>
      <c r="JY100" s="38"/>
      <c r="JZ100" s="37"/>
      <c r="KA100" s="36">
        <f t="shared" si="202"/>
        <v>20</v>
      </c>
      <c r="KB100" s="37"/>
      <c r="KC100" s="38"/>
      <c r="KD100" s="37"/>
      <c r="KE100" s="41" cm="1">
        <f t="array" ref="KE100">SUMPRODUCT(--(MOD(COLUMN($II100:$KD100),4)=MOD(COLUMN($II100),4)),$II100:$KD100)</f>
        <v>215</v>
      </c>
      <c r="KF100" s="42">
        <f t="shared" si="203"/>
        <v>163916.33325</v>
      </c>
      <c r="KG100" s="43" cm="1">
        <f t="array" ref="KG100">SUMPRODUCT(--(MOD(COLUMN($II100:$KD100),4)=MOD(COLUMN($IJ100),4)),$II100:$KD100)</f>
        <v>0</v>
      </c>
      <c r="KH100" s="44">
        <f t="shared" si="204"/>
        <v>0</v>
      </c>
      <c r="KI100" s="45" cm="1">
        <f t="array" ref="KI100">SUMPRODUCT(--(MOD(COLUMN($II100:$KD100),4)=MOD(COLUMN($IK100),4)),$II100:$KD100)</f>
        <v>0</v>
      </c>
      <c r="KJ100" s="50">
        <f t="shared" si="205"/>
        <v>0</v>
      </c>
      <c r="KK100" s="80"/>
      <c r="KL100" s="80"/>
      <c r="KM100" s="80"/>
      <c r="KN100" s="51">
        <v>1</v>
      </c>
      <c r="KO100" s="285"/>
    </row>
    <row r="101" spans="1:301" s="68" customFormat="1" outlineLevel="1">
      <c r="A101" s="289"/>
      <c r="B101" s="278"/>
      <c r="C101" s="293"/>
      <c r="D101" s="282"/>
      <c r="E101" s="61">
        <v>6</v>
      </c>
      <c r="F101" s="60">
        <v>1</v>
      </c>
      <c r="G101" s="56">
        <v>4497230500</v>
      </c>
      <c r="H101" s="57" t="s">
        <v>58</v>
      </c>
      <c r="I101" s="55">
        <f>71.7/1.2/0.98</f>
        <v>60.969387755102048</v>
      </c>
      <c r="J101" s="55">
        <f>71.7/1.2*1.0863</f>
        <v>64.906425000000013</v>
      </c>
      <c r="K101" s="55"/>
      <c r="L101" s="55"/>
      <c r="M101" s="36"/>
      <c r="N101" s="37"/>
      <c r="O101" s="38"/>
      <c r="P101" s="37"/>
      <c r="Q101" s="36"/>
      <c r="R101" s="37"/>
      <c r="S101" s="38"/>
      <c r="T101" s="37"/>
      <c r="U101" s="36"/>
      <c r="V101" s="39"/>
      <c r="W101" s="38"/>
      <c r="X101" s="37"/>
      <c r="Y101" s="36"/>
      <c r="Z101" s="37"/>
      <c r="AA101" s="38"/>
      <c r="AB101" s="40"/>
      <c r="AC101" s="36"/>
      <c r="AD101" s="37"/>
      <c r="AE101" s="38"/>
      <c r="AF101" s="37"/>
      <c r="AG101" s="36"/>
      <c r="AH101" s="37"/>
      <c r="AI101" s="38"/>
      <c r="AJ101" s="37"/>
      <c r="AK101" s="36"/>
      <c r="AL101" s="37"/>
      <c r="AM101" s="54"/>
      <c r="AN101" s="37"/>
      <c r="AO101" s="36"/>
      <c r="AP101" s="37"/>
      <c r="AQ101" s="38"/>
      <c r="AR101" s="37"/>
      <c r="AS101" s="36"/>
      <c r="AT101" s="37"/>
      <c r="AU101" s="38"/>
      <c r="AV101" s="37"/>
      <c r="AW101" s="36"/>
      <c r="AX101" s="37"/>
      <c r="AY101" s="38"/>
      <c r="AZ101" s="37"/>
      <c r="BA101" s="36"/>
      <c r="BB101" s="37"/>
      <c r="BC101" s="92"/>
      <c r="BD101" s="37"/>
      <c r="BE101" s="36"/>
      <c r="BF101" s="37"/>
      <c r="BG101" s="54"/>
      <c r="BH101" s="37"/>
      <c r="BI101" s="41"/>
      <c r="BJ101" s="42"/>
      <c r="BK101" s="43"/>
      <c r="BL101" s="44"/>
      <c r="BM101" s="45"/>
      <c r="BN101" s="46"/>
      <c r="BO101" s="36"/>
      <c r="BP101" s="47"/>
      <c r="BQ101" s="37"/>
      <c r="BR101" s="38"/>
      <c r="BS101" s="37"/>
      <c r="BT101" s="36"/>
      <c r="BU101" s="47"/>
      <c r="BV101" s="37"/>
      <c r="BW101" s="38"/>
      <c r="BX101" s="37"/>
      <c r="BY101" s="36"/>
      <c r="BZ101" s="47"/>
      <c r="CA101" s="37"/>
      <c r="CB101" s="38"/>
      <c r="CC101" s="37"/>
      <c r="CD101" s="36"/>
      <c r="CE101" s="47"/>
      <c r="CF101" s="37"/>
      <c r="CG101" s="38"/>
      <c r="CH101" s="37"/>
      <c r="CI101" s="36"/>
      <c r="CJ101" s="47"/>
      <c r="CK101" s="37"/>
      <c r="CL101" s="38">
        <v>0</v>
      </c>
      <c r="CM101" s="37"/>
      <c r="CN101" s="36"/>
      <c r="CO101" s="47"/>
      <c r="CP101" s="37"/>
      <c r="CQ101" s="38">
        <v>0</v>
      </c>
      <c r="CR101" s="37"/>
      <c r="CS101" s="36"/>
      <c r="CT101" s="47"/>
      <c r="CU101" s="37"/>
      <c r="CV101" s="38">
        <v>0</v>
      </c>
      <c r="CW101" s="37"/>
      <c r="CX101" s="36"/>
      <c r="CY101" s="47"/>
      <c r="CZ101" s="37"/>
      <c r="DA101" s="38">
        <v>0</v>
      </c>
      <c r="DB101" s="37"/>
      <c r="DC101" s="36"/>
      <c r="DD101" s="47"/>
      <c r="DE101" s="37"/>
      <c r="DF101" s="38">
        <v>0</v>
      </c>
      <c r="DG101" s="37"/>
      <c r="DH101" s="36"/>
      <c r="DI101" s="47"/>
      <c r="DJ101" s="37"/>
      <c r="DK101" s="38">
        <v>0</v>
      </c>
      <c r="DL101" s="37"/>
      <c r="DM101" s="36"/>
      <c r="DN101" s="47"/>
      <c r="DO101" s="37"/>
      <c r="DP101" s="38">
        <v>0</v>
      </c>
      <c r="DQ101" s="37"/>
      <c r="DR101" s="36"/>
      <c r="DS101" s="47"/>
      <c r="DT101" s="37"/>
      <c r="DU101" s="38"/>
      <c r="DV101" s="37"/>
      <c r="DW101" s="41" cm="1">
        <f t="array" ref="DW101">SUMPRODUCT(--(MOD(COLUMN($BO101:$DV101),5)=MOD(COLUMN($BO101),5)),$BO101:$DV101)</f>
        <v>0</v>
      </c>
      <c r="DX101" s="42">
        <f t="shared" si="160"/>
        <v>0</v>
      </c>
      <c r="DY101" s="48" cm="1">
        <f t="array" ref="DY101">SUMPRODUCT(--(MOD(COLUMN($BO101:$DV101),5)=MOD(COLUMN($BP101),5)),$BO101:$DV101)</f>
        <v>0</v>
      </c>
      <c r="DZ101" s="49">
        <f t="shared" si="161"/>
        <v>0</v>
      </c>
      <c r="EA101" s="43" cm="1">
        <f t="array" ref="EA101">SUMPRODUCT(--(MOD(COLUMN($BO101:$DV101),5)=MOD(COLUMN($BQ101),5)),$BO101:$DV101)</f>
        <v>0</v>
      </c>
      <c r="EB101" s="44">
        <f t="shared" si="162"/>
        <v>0</v>
      </c>
      <c r="EC101" s="45" cm="1">
        <f t="array" ref="EC101">SUMPRODUCT(--(MOD(COLUMN($BO101:$DV101),5)=MOD(COLUMN($BR101),5)),$BO101:$DV101)</f>
        <v>0</v>
      </c>
      <c r="ED101" s="46">
        <f t="shared" si="163"/>
        <v>0</v>
      </c>
      <c r="EE101" s="36">
        <v>0</v>
      </c>
      <c r="EF101" s="37">
        <v>0</v>
      </c>
      <c r="EG101" s="38">
        <v>0</v>
      </c>
      <c r="EH101" s="37"/>
      <c r="EI101" s="36">
        <v>0</v>
      </c>
      <c r="EJ101" s="37">
        <v>0</v>
      </c>
      <c r="EK101" s="38">
        <v>0</v>
      </c>
      <c r="EL101" s="37"/>
      <c r="EM101" s="36"/>
      <c r="EN101" s="37"/>
      <c r="EO101" s="38">
        <v>0</v>
      </c>
      <c r="EP101" s="37"/>
      <c r="EQ101" s="36">
        <f t="shared" si="164"/>
        <v>20</v>
      </c>
      <c r="ER101" s="39">
        <v>0</v>
      </c>
      <c r="ES101" s="38"/>
      <c r="ET101" s="37"/>
      <c r="EU101" s="36">
        <f t="shared" si="165"/>
        <v>20</v>
      </c>
      <c r="EV101" s="155">
        <v>0</v>
      </c>
      <c r="EW101" s="38"/>
      <c r="EX101" s="37"/>
      <c r="EY101" s="36">
        <f t="shared" si="166"/>
        <v>20</v>
      </c>
      <c r="EZ101" s="155">
        <v>0</v>
      </c>
      <c r="FA101" s="38"/>
      <c r="FB101" s="37"/>
      <c r="FC101" s="36">
        <f t="shared" si="167"/>
        <v>40</v>
      </c>
      <c r="FD101" s="37">
        <v>20</v>
      </c>
      <c r="FE101" s="38"/>
      <c r="FF101" s="37"/>
      <c r="FG101" s="36">
        <f t="shared" si="168"/>
        <v>40</v>
      </c>
      <c r="FH101" s="37">
        <v>20</v>
      </c>
      <c r="FI101" s="38"/>
      <c r="FJ101" s="37"/>
      <c r="FK101" s="36">
        <f t="shared" si="169"/>
        <v>40</v>
      </c>
      <c r="FL101" s="37">
        <v>40</v>
      </c>
      <c r="FM101" s="38"/>
      <c r="FN101" s="37"/>
      <c r="FO101" s="36">
        <f t="shared" si="170"/>
        <v>40</v>
      </c>
      <c r="FP101" s="37">
        <v>40</v>
      </c>
      <c r="FQ101" s="38"/>
      <c r="FR101" s="37"/>
      <c r="FS101" s="36">
        <f t="shared" si="171"/>
        <v>40</v>
      </c>
      <c r="FT101" s="37">
        <v>40</v>
      </c>
      <c r="FU101" s="38"/>
      <c r="FV101" s="37"/>
      <c r="FW101" s="36">
        <f t="shared" si="172"/>
        <v>40</v>
      </c>
      <c r="FX101" s="37">
        <v>40</v>
      </c>
      <c r="FY101" s="38"/>
      <c r="FZ101" s="37"/>
      <c r="GA101" s="41" cm="1">
        <f t="array" ref="GA101">SUMPRODUCT(--(MOD(COLUMN($EE101:$FZ101),4)=MOD(COLUMN($EE101),4)),$EE101:$FZ101)</f>
        <v>300</v>
      </c>
      <c r="GB101" s="42">
        <f t="shared" si="173"/>
        <v>19471.927500000005</v>
      </c>
      <c r="GC101" s="43" cm="1">
        <f t="array" ref="GC101">SUMPRODUCT(--(MOD(COLUMN($EE101:$FZ101),4)=MOD(COLUMN($EF101),4)),$EE101:$FZ101)</f>
        <v>200</v>
      </c>
      <c r="GD101" s="44">
        <f t="shared" si="174"/>
        <v>12981.285000000003</v>
      </c>
      <c r="GE101" s="45" cm="1">
        <f t="array" ref="GE101">SUMPRODUCT(--(MOD(COLUMN($EE101:$FZ101),4)=MOD(COLUMN($EG101),4)),$EE101:$FZ101)</f>
        <v>0</v>
      </c>
      <c r="GF101" s="46">
        <f t="shared" si="175"/>
        <v>0</v>
      </c>
      <c r="GG101" s="36">
        <f t="shared" si="176"/>
        <v>40</v>
      </c>
      <c r="GH101" s="37"/>
      <c r="GI101" s="38"/>
      <c r="GJ101" s="37"/>
      <c r="GK101" s="36">
        <f t="shared" si="177"/>
        <v>40</v>
      </c>
      <c r="GL101" s="37"/>
      <c r="GM101" s="38"/>
      <c r="GN101" s="37"/>
      <c r="GO101" s="36">
        <f t="shared" si="178"/>
        <v>60</v>
      </c>
      <c r="GP101" s="37"/>
      <c r="GQ101" s="38"/>
      <c r="GR101" s="37"/>
      <c r="GS101" s="36">
        <f t="shared" si="179"/>
        <v>80</v>
      </c>
      <c r="GT101" s="37"/>
      <c r="GU101" s="38"/>
      <c r="GV101" s="37"/>
      <c r="GW101" s="36">
        <f t="shared" si="180"/>
        <v>80</v>
      </c>
      <c r="GX101" s="37"/>
      <c r="GY101" s="38"/>
      <c r="GZ101" s="37"/>
      <c r="HA101" s="36">
        <f t="shared" si="181"/>
        <v>80</v>
      </c>
      <c r="HB101" s="37"/>
      <c r="HC101" s="38"/>
      <c r="HD101" s="37"/>
      <c r="HE101" s="36">
        <f t="shared" si="182"/>
        <v>80</v>
      </c>
      <c r="HF101" s="37"/>
      <c r="HG101" s="38"/>
      <c r="HH101" s="37"/>
      <c r="HI101" s="36">
        <f t="shared" si="183"/>
        <v>80</v>
      </c>
      <c r="HJ101" s="37"/>
      <c r="HK101" s="38"/>
      <c r="HL101" s="37"/>
      <c r="HM101" s="36">
        <f t="shared" si="184"/>
        <v>80</v>
      </c>
      <c r="HN101" s="37"/>
      <c r="HO101" s="38"/>
      <c r="HP101" s="37"/>
      <c r="HQ101" s="36">
        <f t="shared" si="185"/>
        <v>80</v>
      </c>
      <c r="HR101" s="37"/>
      <c r="HS101" s="38"/>
      <c r="HT101" s="37"/>
      <c r="HU101" s="36">
        <f t="shared" si="186"/>
        <v>80</v>
      </c>
      <c r="HV101" s="37"/>
      <c r="HW101" s="38"/>
      <c r="HX101" s="37"/>
      <c r="HY101" s="36">
        <f t="shared" si="187"/>
        <v>80</v>
      </c>
      <c r="HZ101" s="37"/>
      <c r="IA101" s="38"/>
      <c r="IB101" s="37"/>
      <c r="IC101" s="41" cm="1">
        <f t="array" ref="IC101">SUMPRODUCT(--(MOD(COLUMN($GG101:$IB101),4)=MOD(COLUMN($GG101),4)),$GG101:$IB101)</f>
        <v>860</v>
      </c>
      <c r="ID101" s="42">
        <f t="shared" si="188"/>
        <v>55819.525500000011</v>
      </c>
      <c r="IE101" s="43" cm="1">
        <f t="array" ref="IE101">SUMPRODUCT(--(MOD(COLUMN($GG101:$IB101),4)=MOD(COLUMN($GH101),4)),$GG101:$IB101)</f>
        <v>0</v>
      </c>
      <c r="IF101" s="44">
        <f t="shared" si="189"/>
        <v>0</v>
      </c>
      <c r="IG101" s="45" cm="1">
        <f t="array" ref="IG101">SUMPRODUCT(--(MOD(COLUMN($GG101:$IB101),4)=MOD(COLUMN($GI101),4)),$GG101:$IB101)</f>
        <v>0</v>
      </c>
      <c r="IH101" s="46">
        <f t="shared" si="190"/>
        <v>0</v>
      </c>
      <c r="II101" s="36">
        <f t="shared" si="191"/>
        <v>40</v>
      </c>
      <c r="IJ101" s="37"/>
      <c r="IK101" s="38"/>
      <c r="IL101" s="37"/>
      <c r="IM101" s="36">
        <f t="shared" si="192"/>
        <v>40</v>
      </c>
      <c r="IN101" s="37"/>
      <c r="IO101" s="38"/>
      <c r="IP101" s="37"/>
      <c r="IQ101" s="36">
        <f t="shared" si="193"/>
        <v>60</v>
      </c>
      <c r="IR101" s="37"/>
      <c r="IS101" s="38"/>
      <c r="IT101" s="37"/>
      <c r="IU101" s="36">
        <f t="shared" si="194"/>
        <v>80</v>
      </c>
      <c r="IV101" s="37"/>
      <c r="IW101" s="38"/>
      <c r="IX101" s="37"/>
      <c r="IY101" s="36">
        <f t="shared" si="195"/>
        <v>80</v>
      </c>
      <c r="IZ101" s="37"/>
      <c r="JA101" s="38"/>
      <c r="JB101" s="37"/>
      <c r="JC101" s="36">
        <f t="shared" si="196"/>
        <v>80</v>
      </c>
      <c r="JD101" s="37"/>
      <c r="JE101" s="38"/>
      <c r="JF101" s="37"/>
      <c r="JG101" s="36">
        <f t="shared" si="197"/>
        <v>80</v>
      </c>
      <c r="JH101" s="37"/>
      <c r="JI101" s="38"/>
      <c r="JJ101" s="37"/>
      <c r="JK101" s="36">
        <f t="shared" si="198"/>
        <v>80</v>
      </c>
      <c r="JL101" s="37"/>
      <c r="JM101" s="38"/>
      <c r="JN101" s="37"/>
      <c r="JO101" s="36">
        <f t="shared" si="199"/>
        <v>80</v>
      </c>
      <c r="JP101" s="37"/>
      <c r="JQ101" s="38"/>
      <c r="JR101" s="37"/>
      <c r="JS101" s="36">
        <f t="shared" si="200"/>
        <v>80</v>
      </c>
      <c r="JT101" s="37"/>
      <c r="JU101" s="38"/>
      <c r="JV101" s="37"/>
      <c r="JW101" s="36">
        <f t="shared" si="201"/>
        <v>80</v>
      </c>
      <c r="JX101" s="37"/>
      <c r="JY101" s="38"/>
      <c r="JZ101" s="37"/>
      <c r="KA101" s="36">
        <f t="shared" si="202"/>
        <v>80</v>
      </c>
      <c r="KB101" s="37"/>
      <c r="KC101" s="38"/>
      <c r="KD101" s="37"/>
      <c r="KE101" s="41" cm="1">
        <f t="array" ref="KE101">SUMPRODUCT(--(MOD(COLUMN($II101:$KD101),4)=MOD(COLUMN($II101),4)),$II101:$KD101)</f>
        <v>860</v>
      </c>
      <c r="KF101" s="42">
        <f t="shared" si="203"/>
        <v>55819.525500000011</v>
      </c>
      <c r="KG101" s="43" cm="1">
        <f t="array" ref="KG101">SUMPRODUCT(--(MOD(COLUMN($II101:$KD101),4)=MOD(COLUMN($IJ101),4)),$II101:$KD101)</f>
        <v>0</v>
      </c>
      <c r="KH101" s="44">
        <f t="shared" si="204"/>
        <v>0</v>
      </c>
      <c r="KI101" s="45" cm="1">
        <f t="array" ref="KI101">SUMPRODUCT(--(MOD(COLUMN($II101:$KD101),4)=MOD(COLUMN($IK101),4)),$II101:$KD101)</f>
        <v>0</v>
      </c>
      <c r="KJ101" s="50">
        <f t="shared" si="205"/>
        <v>0</v>
      </c>
      <c r="KK101" s="80"/>
      <c r="KL101" s="80"/>
      <c r="KM101" s="80"/>
      <c r="KN101" s="51">
        <v>4</v>
      </c>
      <c r="KO101" s="285"/>
    </row>
    <row r="102" spans="1:301" s="68" customFormat="1" ht="28.8" outlineLevel="1">
      <c r="A102" s="289"/>
      <c r="B102" s="278"/>
      <c r="C102" s="293"/>
      <c r="D102" s="282"/>
      <c r="E102" s="61">
        <v>7</v>
      </c>
      <c r="F102" s="60">
        <v>1</v>
      </c>
      <c r="G102" s="56">
        <v>4640061000</v>
      </c>
      <c r="H102" s="57" t="s">
        <v>59</v>
      </c>
      <c r="I102" s="55">
        <f>584/1.2/0.98</f>
        <v>496.59863945578235</v>
      </c>
      <c r="J102" s="55">
        <f>584/1.2*1.0863</f>
        <v>528.66600000000005</v>
      </c>
      <c r="K102" s="55"/>
      <c r="L102" s="55"/>
      <c r="M102" s="36"/>
      <c r="N102" s="37"/>
      <c r="O102" s="38"/>
      <c r="P102" s="37"/>
      <c r="Q102" s="36"/>
      <c r="R102" s="37"/>
      <c r="S102" s="38"/>
      <c r="T102" s="37"/>
      <c r="U102" s="36"/>
      <c r="V102" s="39"/>
      <c r="W102" s="38"/>
      <c r="X102" s="37"/>
      <c r="Y102" s="36"/>
      <c r="Z102" s="37"/>
      <c r="AA102" s="38"/>
      <c r="AB102" s="40"/>
      <c r="AC102" s="36"/>
      <c r="AD102" s="37"/>
      <c r="AE102" s="38"/>
      <c r="AF102" s="37"/>
      <c r="AG102" s="36"/>
      <c r="AH102" s="37"/>
      <c r="AI102" s="38"/>
      <c r="AJ102" s="37"/>
      <c r="AK102" s="36"/>
      <c r="AL102" s="37"/>
      <c r="AM102" s="54"/>
      <c r="AN102" s="37"/>
      <c r="AO102" s="36"/>
      <c r="AP102" s="37"/>
      <c r="AQ102" s="38"/>
      <c r="AR102" s="37"/>
      <c r="AS102" s="36"/>
      <c r="AT102" s="37"/>
      <c r="AU102" s="38"/>
      <c r="AV102" s="37"/>
      <c r="AW102" s="36"/>
      <c r="AX102" s="37"/>
      <c r="AY102" s="38"/>
      <c r="AZ102" s="37"/>
      <c r="BA102" s="36"/>
      <c r="BB102" s="37"/>
      <c r="BC102" s="92"/>
      <c r="BD102" s="37"/>
      <c r="BE102" s="36"/>
      <c r="BF102" s="37"/>
      <c r="BG102" s="54"/>
      <c r="BH102" s="37"/>
      <c r="BI102" s="41"/>
      <c r="BJ102" s="42"/>
      <c r="BK102" s="43"/>
      <c r="BL102" s="44"/>
      <c r="BM102" s="45"/>
      <c r="BN102" s="46"/>
      <c r="BO102" s="36"/>
      <c r="BP102" s="47"/>
      <c r="BQ102" s="37"/>
      <c r="BR102" s="38"/>
      <c r="BS102" s="37"/>
      <c r="BT102" s="36"/>
      <c r="BU102" s="47"/>
      <c r="BV102" s="37"/>
      <c r="BW102" s="38"/>
      <c r="BX102" s="37"/>
      <c r="BY102" s="36"/>
      <c r="BZ102" s="47"/>
      <c r="CA102" s="37"/>
      <c r="CB102" s="38"/>
      <c r="CC102" s="37"/>
      <c r="CD102" s="36"/>
      <c r="CE102" s="47"/>
      <c r="CF102" s="37"/>
      <c r="CG102" s="38"/>
      <c r="CH102" s="37"/>
      <c r="CI102" s="36"/>
      <c r="CJ102" s="47"/>
      <c r="CK102" s="37"/>
      <c r="CL102" s="38">
        <v>0</v>
      </c>
      <c r="CM102" s="37"/>
      <c r="CN102" s="36"/>
      <c r="CO102" s="47"/>
      <c r="CP102" s="37"/>
      <c r="CQ102" s="38">
        <v>0</v>
      </c>
      <c r="CR102" s="37"/>
      <c r="CS102" s="36"/>
      <c r="CT102" s="47"/>
      <c r="CU102" s="37"/>
      <c r="CV102" s="38">
        <v>0</v>
      </c>
      <c r="CW102" s="37"/>
      <c r="CX102" s="36"/>
      <c r="CY102" s="47"/>
      <c r="CZ102" s="37"/>
      <c r="DA102" s="38">
        <v>0</v>
      </c>
      <c r="DB102" s="37"/>
      <c r="DC102" s="36"/>
      <c r="DD102" s="47"/>
      <c r="DE102" s="37"/>
      <c r="DF102" s="38">
        <v>0</v>
      </c>
      <c r="DG102" s="37"/>
      <c r="DH102" s="36"/>
      <c r="DI102" s="47"/>
      <c r="DJ102" s="37"/>
      <c r="DK102" s="38">
        <v>0</v>
      </c>
      <c r="DL102" s="37"/>
      <c r="DM102" s="36"/>
      <c r="DN102" s="47"/>
      <c r="DO102" s="37"/>
      <c r="DP102" s="38">
        <v>0</v>
      </c>
      <c r="DQ102" s="37"/>
      <c r="DR102" s="36"/>
      <c r="DS102" s="47"/>
      <c r="DT102" s="37"/>
      <c r="DU102" s="38"/>
      <c r="DV102" s="37"/>
      <c r="DW102" s="41" cm="1">
        <f t="array" ref="DW102">SUMPRODUCT(--(MOD(COLUMN($BO102:$DV102),5)=MOD(COLUMN($BO102),5)),$BO102:$DV102)</f>
        <v>0</v>
      </c>
      <c r="DX102" s="42">
        <f t="shared" si="160"/>
        <v>0</v>
      </c>
      <c r="DY102" s="48" cm="1">
        <f t="array" ref="DY102">SUMPRODUCT(--(MOD(COLUMN($BO102:$DV102),5)=MOD(COLUMN($BP102),5)),$BO102:$DV102)</f>
        <v>0</v>
      </c>
      <c r="DZ102" s="49">
        <f t="shared" si="161"/>
        <v>0</v>
      </c>
      <c r="EA102" s="43" cm="1">
        <f t="array" ref="EA102">SUMPRODUCT(--(MOD(COLUMN($BO102:$DV102),5)=MOD(COLUMN($BQ102),5)),$BO102:$DV102)</f>
        <v>0</v>
      </c>
      <c r="EB102" s="44">
        <f t="shared" si="162"/>
        <v>0</v>
      </c>
      <c r="EC102" s="45" cm="1">
        <f t="array" ref="EC102">SUMPRODUCT(--(MOD(COLUMN($BO102:$DV102),5)=MOD(COLUMN($BR102),5)),$BO102:$DV102)</f>
        <v>0</v>
      </c>
      <c r="ED102" s="46">
        <f t="shared" si="163"/>
        <v>0</v>
      </c>
      <c r="EE102" s="36">
        <v>0</v>
      </c>
      <c r="EF102" s="37">
        <v>0</v>
      </c>
      <c r="EG102" s="38">
        <v>0</v>
      </c>
      <c r="EH102" s="37"/>
      <c r="EI102" s="36">
        <v>0</v>
      </c>
      <c r="EJ102" s="37">
        <v>0</v>
      </c>
      <c r="EK102" s="38">
        <v>0</v>
      </c>
      <c r="EL102" s="37"/>
      <c r="EM102" s="36"/>
      <c r="EN102" s="37"/>
      <c r="EO102" s="38">
        <v>0</v>
      </c>
      <c r="EP102" s="37"/>
      <c r="EQ102" s="36">
        <f t="shared" si="164"/>
        <v>10</v>
      </c>
      <c r="ER102" s="39">
        <v>0</v>
      </c>
      <c r="ES102" s="38"/>
      <c r="ET102" s="37"/>
      <c r="EU102" s="36">
        <f t="shared" si="165"/>
        <v>10</v>
      </c>
      <c r="EV102" s="155">
        <v>0</v>
      </c>
      <c r="EW102" s="38"/>
      <c r="EX102" s="37"/>
      <c r="EY102" s="36">
        <f t="shared" si="166"/>
        <v>10</v>
      </c>
      <c r="EZ102" s="155">
        <v>0</v>
      </c>
      <c r="FA102" s="38"/>
      <c r="FB102" s="37"/>
      <c r="FC102" s="36">
        <f t="shared" si="167"/>
        <v>20</v>
      </c>
      <c r="FD102" s="37">
        <v>10</v>
      </c>
      <c r="FE102" s="38"/>
      <c r="FF102" s="37"/>
      <c r="FG102" s="36">
        <f t="shared" si="168"/>
        <v>20</v>
      </c>
      <c r="FH102" s="37">
        <v>10</v>
      </c>
      <c r="FI102" s="38"/>
      <c r="FJ102" s="37"/>
      <c r="FK102" s="36">
        <f t="shared" si="169"/>
        <v>20</v>
      </c>
      <c r="FL102" s="37">
        <v>20</v>
      </c>
      <c r="FM102" s="38"/>
      <c r="FN102" s="37"/>
      <c r="FO102" s="36">
        <f t="shared" si="170"/>
        <v>20</v>
      </c>
      <c r="FP102" s="37">
        <v>20</v>
      </c>
      <c r="FQ102" s="38"/>
      <c r="FR102" s="37"/>
      <c r="FS102" s="36">
        <f t="shared" si="171"/>
        <v>20</v>
      </c>
      <c r="FT102" s="37">
        <v>20</v>
      </c>
      <c r="FU102" s="38"/>
      <c r="FV102" s="37"/>
      <c r="FW102" s="36">
        <f t="shared" si="172"/>
        <v>20</v>
      </c>
      <c r="FX102" s="37">
        <v>20</v>
      </c>
      <c r="FY102" s="38"/>
      <c r="FZ102" s="37"/>
      <c r="GA102" s="41" cm="1">
        <f t="array" ref="GA102">SUMPRODUCT(--(MOD(COLUMN($EE102:$FZ102),4)=MOD(COLUMN($EE102),4)),$EE102:$FZ102)</f>
        <v>150</v>
      </c>
      <c r="GB102" s="42">
        <f t="shared" si="173"/>
        <v>79299.900000000009</v>
      </c>
      <c r="GC102" s="43" cm="1">
        <f t="array" ref="GC102">SUMPRODUCT(--(MOD(COLUMN($EE102:$FZ102),4)=MOD(COLUMN($EF102),4)),$EE102:$FZ102)</f>
        <v>100</v>
      </c>
      <c r="GD102" s="44">
        <f t="shared" si="174"/>
        <v>52866.600000000006</v>
      </c>
      <c r="GE102" s="45" cm="1">
        <f t="array" ref="GE102">SUMPRODUCT(--(MOD(COLUMN($EE102:$FZ102),4)=MOD(COLUMN($EG102),4)),$EE102:$FZ102)</f>
        <v>0</v>
      </c>
      <c r="GF102" s="46">
        <f t="shared" si="175"/>
        <v>0</v>
      </c>
      <c r="GG102" s="36">
        <f t="shared" si="176"/>
        <v>20</v>
      </c>
      <c r="GH102" s="37"/>
      <c r="GI102" s="38"/>
      <c r="GJ102" s="37"/>
      <c r="GK102" s="36">
        <f t="shared" si="177"/>
        <v>20</v>
      </c>
      <c r="GL102" s="37"/>
      <c r="GM102" s="38"/>
      <c r="GN102" s="37"/>
      <c r="GO102" s="36">
        <f t="shared" si="178"/>
        <v>30</v>
      </c>
      <c r="GP102" s="37"/>
      <c r="GQ102" s="38"/>
      <c r="GR102" s="37"/>
      <c r="GS102" s="36">
        <f t="shared" si="179"/>
        <v>40</v>
      </c>
      <c r="GT102" s="37"/>
      <c r="GU102" s="38"/>
      <c r="GV102" s="37"/>
      <c r="GW102" s="36">
        <f t="shared" si="180"/>
        <v>40</v>
      </c>
      <c r="GX102" s="37"/>
      <c r="GY102" s="38"/>
      <c r="GZ102" s="37"/>
      <c r="HA102" s="36">
        <f t="shared" si="181"/>
        <v>40</v>
      </c>
      <c r="HB102" s="37"/>
      <c r="HC102" s="38"/>
      <c r="HD102" s="37"/>
      <c r="HE102" s="36">
        <f t="shared" si="182"/>
        <v>40</v>
      </c>
      <c r="HF102" s="37"/>
      <c r="HG102" s="38"/>
      <c r="HH102" s="37"/>
      <c r="HI102" s="36">
        <f t="shared" si="183"/>
        <v>40</v>
      </c>
      <c r="HJ102" s="37"/>
      <c r="HK102" s="38"/>
      <c r="HL102" s="37"/>
      <c r="HM102" s="36">
        <f t="shared" si="184"/>
        <v>40</v>
      </c>
      <c r="HN102" s="37"/>
      <c r="HO102" s="38"/>
      <c r="HP102" s="37"/>
      <c r="HQ102" s="36">
        <f t="shared" si="185"/>
        <v>40</v>
      </c>
      <c r="HR102" s="37"/>
      <c r="HS102" s="38"/>
      <c r="HT102" s="37"/>
      <c r="HU102" s="36">
        <f t="shared" si="186"/>
        <v>40</v>
      </c>
      <c r="HV102" s="37"/>
      <c r="HW102" s="38"/>
      <c r="HX102" s="37"/>
      <c r="HY102" s="36">
        <f t="shared" si="187"/>
        <v>40</v>
      </c>
      <c r="HZ102" s="37"/>
      <c r="IA102" s="38"/>
      <c r="IB102" s="37"/>
      <c r="IC102" s="41" cm="1">
        <f t="array" ref="IC102">SUMPRODUCT(--(MOD(COLUMN($GG102:$IB102),4)=MOD(COLUMN($GG102),4)),$GG102:$IB102)</f>
        <v>430</v>
      </c>
      <c r="ID102" s="42">
        <f t="shared" si="188"/>
        <v>227326.38000000003</v>
      </c>
      <c r="IE102" s="43" cm="1">
        <f t="array" ref="IE102">SUMPRODUCT(--(MOD(COLUMN($GG102:$IB102),4)=MOD(COLUMN($GH102),4)),$GG102:$IB102)</f>
        <v>0</v>
      </c>
      <c r="IF102" s="44">
        <f t="shared" si="189"/>
        <v>0</v>
      </c>
      <c r="IG102" s="45" cm="1">
        <f t="array" ref="IG102">SUMPRODUCT(--(MOD(COLUMN($GG102:$IB102),4)=MOD(COLUMN($GI102),4)),$GG102:$IB102)</f>
        <v>0</v>
      </c>
      <c r="IH102" s="46">
        <f t="shared" si="190"/>
        <v>0</v>
      </c>
      <c r="II102" s="36">
        <f t="shared" si="191"/>
        <v>20</v>
      </c>
      <c r="IJ102" s="37"/>
      <c r="IK102" s="38"/>
      <c r="IL102" s="37"/>
      <c r="IM102" s="36">
        <f t="shared" si="192"/>
        <v>20</v>
      </c>
      <c r="IN102" s="37"/>
      <c r="IO102" s="38"/>
      <c r="IP102" s="37"/>
      <c r="IQ102" s="36">
        <f t="shared" si="193"/>
        <v>30</v>
      </c>
      <c r="IR102" s="37"/>
      <c r="IS102" s="38"/>
      <c r="IT102" s="37"/>
      <c r="IU102" s="36">
        <f t="shared" si="194"/>
        <v>40</v>
      </c>
      <c r="IV102" s="37"/>
      <c r="IW102" s="38"/>
      <c r="IX102" s="37"/>
      <c r="IY102" s="36">
        <f t="shared" si="195"/>
        <v>40</v>
      </c>
      <c r="IZ102" s="37"/>
      <c r="JA102" s="38"/>
      <c r="JB102" s="37"/>
      <c r="JC102" s="36">
        <f t="shared" si="196"/>
        <v>40</v>
      </c>
      <c r="JD102" s="37"/>
      <c r="JE102" s="38"/>
      <c r="JF102" s="37"/>
      <c r="JG102" s="36">
        <f t="shared" si="197"/>
        <v>40</v>
      </c>
      <c r="JH102" s="37"/>
      <c r="JI102" s="38"/>
      <c r="JJ102" s="37"/>
      <c r="JK102" s="36">
        <f t="shared" si="198"/>
        <v>40</v>
      </c>
      <c r="JL102" s="37"/>
      <c r="JM102" s="38"/>
      <c r="JN102" s="37"/>
      <c r="JO102" s="36">
        <f t="shared" si="199"/>
        <v>40</v>
      </c>
      <c r="JP102" s="37"/>
      <c r="JQ102" s="38"/>
      <c r="JR102" s="37"/>
      <c r="JS102" s="36">
        <f t="shared" si="200"/>
        <v>40</v>
      </c>
      <c r="JT102" s="37"/>
      <c r="JU102" s="38"/>
      <c r="JV102" s="37"/>
      <c r="JW102" s="36">
        <f t="shared" si="201"/>
        <v>40</v>
      </c>
      <c r="JX102" s="37"/>
      <c r="JY102" s="38"/>
      <c r="JZ102" s="37"/>
      <c r="KA102" s="36">
        <f t="shared" si="202"/>
        <v>40</v>
      </c>
      <c r="KB102" s="37"/>
      <c r="KC102" s="38"/>
      <c r="KD102" s="37"/>
      <c r="KE102" s="41" cm="1">
        <f t="array" ref="KE102">SUMPRODUCT(--(MOD(COLUMN($II102:$KD102),4)=MOD(COLUMN($II102),4)),$II102:$KD102)</f>
        <v>430</v>
      </c>
      <c r="KF102" s="42">
        <f t="shared" si="203"/>
        <v>227326.38000000003</v>
      </c>
      <c r="KG102" s="43" cm="1">
        <f t="array" ref="KG102">SUMPRODUCT(--(MOD(COLUMN($II102:$KD102),4)=MOD(COLUMN($IJ102),4)),$II102:$KD102)</f>
        <v>0</v>
      </c>
      <c r="KH102" s="44">
        <f t="shared" si="204"/>
        <v>0</v>
      </c>
      <c r="KI102" s="45" cm="1">
        <f t="array" ref="KI102">SUMPRODUCT(--(MOD(COLUMN($II102:$KD102),4)=MOD(COLUMN($IK102),4)),$II102:$KD102)</f>
        <v>0</v>
      </c>
      <c r="KJ102" s="50">
        <f t="shared" si="205"/>
        <v>0</v>
      </c>
      <c r="KK102" s="80"/>
      <c r="KL102" s="80"/>
      <c r="KM102" s="80"/>
      <c r="KN102" s="51">
        <v>2</v>
      </c>
      <c r="KO102" s="285"/>
    </row>
    <row r="103" spans="1:301" s="68" customFormat="1" ht="28.8" outlineLevel="1">
      <c r="A103" s="289"/>
      <c r="B103" s="278"/>
      <c r="C103" s="293"/>
      <c r="D103" s="282"/>
      <c r="E103" s="61">
        <v>8</v>
      </c>
      <c r="F103" s="60">
        <v>1</v>
      </c>
      <c r="G103" s="56">
        <v>4630320200</v>
      </c>
      <c r="H103" s="57" t="s">
        <v>60</v>
      </c>
      <c r="I103" s="55">
        <f>537.4/1.2/0.98</f>
        <v>456.97278911564626</v>
      </c>
      <c r="J103" s="55">
        <f>537.4/1.2*1.0863</f>
        <v>486.48135000000002</v>
      </c>
      <c r="K103" s="55"/>
      <c r="L103" s="55"/>
      <c r="M103" s="36"/>
      <c r="N103" s="37"/>
      <c r="O103" s="38"/>
      <c r="P103" s="37"/>
      <c r="Q103" s="36"/>
      <c r="R103" s="37"/>
      <c r="S103" s="38"/>
      <c r="T103" s="37"/>
      <c r="U103" s="36"/>
      <c r="V103" s="39"/>
      <c r="W103" s="38"/>
      <c r="X103" s="37"/>
      <c r="Y103" s="36"/>
      <c r="Z103" s="37"/>
      <c r="AA103" s="38"/>
      <c r="AB103" s="40"/>
      <c r="AC103" s="36"/>
      <c r="AD103" s="37"/>
      <c r="AE103" s="38"/>
      <c r="AF103" s="37"/>
      <c r="AG103" s="36"/>
      <c r="AH103" s="37"/>
      <c r="AI103" s="38"/>
      <c r="AJ103" s="37"/>
      <c r="AK103" s="36"/>
      <c r="AL103" s="37"/>
      <c r="AM103" s="54"/>
      <c r="AN103" s="37"/>
      <c r="AO103" s="36"/>
      <c r="AP103" s="37"/>
      <c r="AQ103" s="38"/>
      <c r="AR103" s="37"/>
      <c r="AS103" s="36"/>
      <c r="AT103" s="37"/>
      <c r="AU103" s="38"/>
      <c r="AV103" s="37"/>
      <c r="AW103" s="36"/>
      <c r="AX103" s="37"/>
      <c r="AY103" s="38"/>
      <c r="AZ103" s="37"/>
      <c r="BA103" s="36"/>
      <c r="BB103" s="37"/>
      <c r="BC103" s="92"/>
      <c r="BD103" s="37"/>
      <c r="BE103" s="36"/>
      <c r="BF103" s="37"/>
      <c r="BG103" s="54"/>
      <c r="BH103" s="37"/>
      <c r="BI103" s="41"/>
      <c r="BJ103" s="42"/>
      <c r="BK103" s="43"/>
      <c r="BL103" s="44"/>
      <c r="BM103" s="45"/>
      <c r="BN103" s="46"/>
      <c r="BO103" s="36"/>
      <c r="BP103" s="47"/>
      <c r="BQ103" s="37"/>
      <c r="BR103" s="38"/>
      <c r="BS103" s="37"/>
      <c r="BT103" s="36"/>
      <c r="BU103" s="47"/>
      <c r="BV103" s="37"/>
      <c r="BW103" s="38"/>
      <c r="BX103" s="37"/>
      <c r="BY103" s="36"/>
      <c r="BZ103" s="47"/>
      <c r="CA103" s="37"/>
      <c r="CB103" s="38"/>
      <c r="CC103" s="37"/>
      <c r="CD103" s="36"/>
      <c r="CE103" s="47"/>
      <c r="CF103" s="37"/>
      <c r="CG103" s="38"/>
      <c r="CH103" s="37"/>
      <c r="CI103" s="36"/>
      <c r="CJ103" s="47"/>
      <c r="CK103" s="37"/>
      <c r="CL103" s="38">
        <v>0</v>
      </c>
      <c r="CM103" s="37"/>
      <c r="CN103" s="36"/>
      <c r="CO103" s="47"/>
      <c r="CP103" s="37"/>
      <c r="CQ103" s="38">
        <v>0</v>
      </c>
      <c r="CR103" s="37"/>
      <c r="CS103" s="36"/>
      <c r="CT103" s="47"/>
      <c r="CU103" s="37"/>
      <c r="CV103" s="38">
        <v>0</v>
      </c>
      <c r="CW103" s="37"/>
      <c r="CX103" s="36"/>
      <c r="CY103" s="47"/>
      <c r="CZ103" s="37"/>
      <c r="DA103" s="38">
        <v>0</v>
      </c>
      <c r="DB103" s="37"/>
      <c r="DC103" s="36"/>
      <c r="DD103" s="47"/>
      <c r="DE103" s="37"/>
      <c r="DF103" s="38">
        <v>0</v>
      </c>
      <c r="DG103" s="37"/>
      <c r="DH103" s="36"/>
      <c r="DI103" s="47"/>
      <c r="DJ103" s="37"/>
      <c r="DK103" s="38">
        <v>0</v>
      </c>
      <c r="DL103" s="37"/>
      <c r="DM103" s="36"/>
      <c r="DN103" s="47"/>
      <c r="DO103" s="37"/>
      <c r="DP103" s="38">
        <v>0</v>
      </c>
      <c r="DQ103" s="37"/>
      <c r="DR103" s="36"/>
      <c r="DS103" s="47"/>
      <c r="DT103" s="37"/>
      <c r="DU103" s="38"/>
      <c r="DV103" s="37"/>
      <c r="DW103" s="41" cm="1">
        <f t="array" ref="DW103">SUMPRODUCT(--(MOD(COLUMN($BO103:$DV103),5)=MOD(COLUMN($BO103),5)),$BO103:$DV103)</f>
        <v>0</v>
      </c>
      <c r="DX103" s="42">
        <f t="shared" si="160"/>
        <v>0</v>
      </c>
      <c r="DY103" s="48" cm="1">
        <f t="array" ref="DY103">SUMPRODUCT(--(MOD(COLUMN($BO103:$DV103),5)=MOD(COLUMN($BP103),5)),$BO103:$DV103)</f>
        <v>0</v>
      </c>
      <c r="DZ103" s="49">
        <f t="shared" si="161"/>
        <v>0</v>
      </c>
      <c r="EA103" s="43" cm="1">
        <f t="array" ref="EA103">SUMPRODUCT(--(MOD(COLUMN($BO103:$DV103),5)=MOD(COLUMN($BQ103),5)),$BO103:$DV103)</f>
        <v>0</v>
      </c>
      <c r="EB103" s="44">
        <f t="shared" si="162"/>
        <v>0</v>
      </c>
      <c r="EC103" s="45" cm="1">
        <f t="array" ref="EC103">SUMPRODUCT(--(MOD(COLUMN($BO103:$DV103),5)=MOD(COLUMN($BR103),5)),$BO103:$DV103)</f>
        <v>0</v>
      </c>
      <c r="ED103" s="46">
        <f t="shared" si="163"/>
        <v>0</v>
      </c>
      <c r="EE103" s="36">
        <v>0</v>
      </c>
      <c r="EF103" s="37">
        <v>0</v>
      </c>
      <c r="EG103" s="38"/>
      <c r="EH103" s="37"/>
      <c r="EI103" s="36">
        <v>0</v>
      </c>
      <c r="EJ103" s="37">
        <v>0</v>
      </c>
      <c r="EK103" s="38">
        <v>0</v>
      </c>
      <c r="EL103" s="37"/>
      <c r="EM103" s="36"/>
      <c r="EN103" s="37"/>
      <c r="EO103" s="38">
        <v>0</v>
      </c>
      <c r="EP103" s="37"/>
      <c r="EQ103" s="36">
        <f t="shared" si="164"/>
        <v>10</v>
      </c>
      <c r="ER103" s="39">
        <v>0</v>
      </c>
      <c r="ES103" s="38"/>
      <c r="ET103" s="37"/>
      <c r="EU103" s="36">
        <f t="shared" si="165"/>
        <v>10</v>
      </c>
      <c r="EV103" s="155">
        <v>0</v>
      </c>
      <c r="EW103" s="38"/>
      <c r="EX103" s="37"/>
      <c r="EY103" s="36">
        <f t="shared" si="166"/>
        <v>10</v>
      </c>
      <c r="EZ103" s="155">
        <v>0</v>
      </c>
      <c r="FA103" s="38"/>
      <c r="FB103" s="37"/>
      <c r="FC103" s="36">
        <f t="shared" si="167"/>
        <v>20</v>
      </c>
      <c r="FD103" s="37">
        <v>10</v>
      </c>
      <c r="FE103" s="38"/>
      <c r="FF103" s="37"/>
      <c r="FG103" s="36">
        <f t="shared" si="168"/>
        <v>20</v>
      </c>
      <c r="FH103" s="37">
        <v>10</v>
      </c>
      <c r="FI103" s="38"/>
      <c r="FJ103" s="37"/>
      <c r="FK103" s="36">
        <f t="shared" si="169"/>
        <v>20</v>
      </c>
      <c r="FL103" s="37">
        <v>20</v>
      </c>
      <c r="FM103" s="38"/>
      <c r="FN103" s="37"/>
      <c r="FO103" s="36">
        <f t="shared" si="170"/>
        <v>20</v>
      </c>
      <c r="FP103" s="37">
        <v>20</v>
      </c>
      <c r="FQ103" s="38"/>
      <c r="FR103" s="37"/>
      <c r="FS103" s="36">
        <f t="shared" si="171"/>
        <v>20</v>
      </c>
      <c r="FT103" s="37">
        <v>20</v>
      </c>
      <c r="FU103" s="38"/>
      <c r="FV103" s="37"/>
      <c r="FW103" s="36">
        <f t="shared" si="172"/>
        <v>20</v>
      </c>
      <c r="FX103" s="37">
        <v>20</v>
      </c>
      <c r="FY103" s="38"/>
      <c r="FZ103" s="37"/>
      <c r="GA103" s="41" cm="1">
        <f t="array" ref="GA103">SUMPRODUCT(--(MOD(COLUMN($EE103:$FZ103),4)=MOD(COLUMN($EE103),4)),$EE103:$FZ103)</f>
        <v>150</v>
      </c>
      <c r="GB103" s="42">
        <f t="shared" si="173"/>
        <v>72972.202499999999</v>
      </c>
      <c r="GC103" s="43" cm="1">
        <f t="array" ref="GC103">SUMPRODUCT(--(MOD(COLUMN($EE103:$FZ103),4)=MOD(COLUMN($EF103),4)),$EE103:$FZ103)</f>
        <v>100</v>
      </c>
      <c r="GD103" s="44">
        <f t="shared" si="174"/>
        <v>48648.135000000002</v>
      </c>
      <c r="GE103" s="45" cm="1">
        <f t="array" ref="GE103">SUMPRODUCT(--(MOD(COLUMN($EE103:$FZ103),4)=MOD(COLUMN($EG103),4)),$EE103:$FZ103)</f>
        <v>0</v>
      </c>
      <c r="GF103" s="46">
        <f t="shared" si="175"/>
        <v>0</v>
      </c>
      <c r="GG103" s="36">
        <f t="shared" si="176"/>
        <v>20</v>
      </c>
      <c r="GH103" s="37"/>
      <c r="GI103" s="38"/>
      <c r="GJ103" s="37"/>
      <c r="GK103" s="36">
        <f t="shared" si="177"/>
        <v>20</v>
      </c>
      <c r="GL103" s="37"/>
      <c r="GM103" s="38"/>
      <c r="GN103" s="37"/>
      <c r="GO103" s="36">
        <f t="shared" si="178"/>
        <v>30</v>
      </c>
      <c r="GP103" s="37"/>
      <c r="GQ103" s="38"/>
      <c r="GR103" s="37"/>
      <c r="GS103" s="36">
        <f t="shared" si="179"/>
        <v>40</v>
      </c>
      <c r="GT103" s="37"/>
      <c r="GU103" s="38"/>
      <c r="GV103" s="37"/>
      <c r="GW103" s="36">
        <f t="shared" si="180"/>
        <v>40</v>
      </c>
      <c r="GX103" s="37"/>
      <c r="GY103" s="38"/>
      <c r="GZ103" s="37"/>
      <c r="HA103" s="36">
        <f t="shared" si="181"/>
        <v>40</v>
      </c>
      <c r="HB103" s="37"/>
      <c r="HC103" s="38"/>
      <c r="HD103" s="37"/>
      <c r="HE103" s="36">
        <f t="shared" si="182"/>
        <v>40</v>
      </c>
      <c r="HF103" s="37"/>
      <c r="HG103" s="38"/>
      <c r="HH103" s="37"/>
      <c r="HI103" s="36">
        <f t="shared" si="183"/>
        <v>40</v>
      </c>
      <c r="HJ103" s="37"/>
      <c r="HK103" s="38"/>
      <c r="HL103" s="37"/>
      <c r="HM103" s="36">
        <f t="shared" si="184"/>
        <v>40</v>
      </c>
      <c r="HN103" s="37"/>
      <c r="HO103" s="38"/>
      <c r="HP103" s="37"/>
      <c r="HQ103" s="36">
        <f t="shared" si="185"/>
        <v>40</v>
      </c>
      <c r="HR103" s="37"/>
      <c r="HS103" s="38"/>
      <c r="HT103" s="37"/>
      <c r="HU103" s="36">
        <f t="shared" si="186"/>
        <v>40</v>
      </c>
      <c r="HV103" s="37"/>
      <c r="HW103" s="38"/>
      <c r="HX103" s="37"/>
      <c r="HY103" s="36">
        <f t="shared" si="187"/>
        <v>40</v>
      </c>
      <c r="HZ103" s="37"/>
      <c r="IA103" s="38"/>
      <c r="IB103" s="37"/>
      <c r="IC103" s="41" cm="1">
        <f t="array" ref="IC103">SUMPRODUCT(--(MOD(COLUMN($GG103:$IB103),4)=MOD(COLUMN($GG103),4)),$GG103:$IB103)</f>
        <v>430</v>
      </c>
      <c r="ID103" s="42">
        <f t="shared" si="188"/>
        <v>209186.98050000001</v>
      </c>
      <c r="IE103" s="43" cm="1">
        <f t="array" ref="IE103">SUMPRODUCT(--(MOD(COLUMN($GG103:$IB103),4)=MOD(COLUMN($GH103),4)),$GG103:$IB103)</f>
        <v>0</v>
      </c>
      <c r="IF103" s="44">
        <f t="shared" si="189"/>
        <v>0</v>
      </c>
      <c r="IG103" s="45" cm="1">
        <f t="array" ref="IG103">SUMPRODUCT(--(MOD(COLUMN($GG103:$IB103),4)=MOD(COLUMN($GI103),4)),$GG103:$IB103)</f>
        <v>0</v>
      </c>
      <c r="IH103" s="46">
        <f t="shared" si="190"/>
        <v>0</v>
      </c>
      <c r="II103" s="36">
        <f t="shared" si="191"/>
        <v>20</v>
      </c>
      <c r="IJ103" s="37"/>
      <c r="IK103" s="38"/>
      <c r="IL103" s="37"/>
      <c r="IM103" s="36">
        <f t="shared" si="192"/>
        <v>20</v>
      </c>
      <c r="IN103" s="37"/>
      <c r="IO103" s="38"/>
      <c r="IP103" s="37"/>
      <c r="IQ103" s="36">
        <f t="shared" si="193"/>
        <v>30</v>
      </c>
      <c r="IR103" s="37"/>
      <c r="IS103" s="38"/>
      <c r="IT103" s="37"/>
      <c r="IU103" s="36">
        <f t="shared" si="194"/>
        <v>40</v>
      </c>
      <c r="IV103" s="37"/>
      <c r="IW103" s="38"/>
      <c r="IX103" s="37"/>
      <c r="IY103" s="36">
        <f t="shared" si="195"/>
        <v>40</v>
      </c>
      <c r="IZ103" s="37"/>
      <c r="JA103" s="38"/>
      <c r="JB103" s="37"/>
      <c r="JC103" s="36">
        <f t="shared" si="196"/>
        <v>40</v>
      </c>
      <c r="JD103" s="37"/>
      <c r="JE103" s="38"/>
      <c r="JF103" s="37"/>
      <c r="JG103" s="36">
        <f t="shared" si="197"/>
        <v>40</v>
      </c>
      <c r="JH103" s="37"/>
      <c r="JI103" s="38"/>
      <c r="JJ103" s="37"/>
      <c r="JK103" s="36">
        <f t="shared" si="198"/>
        <v>40</v>
      </c>
      <c r="JL103" s="37"/>
      <c r="JM103" s="38"/>
      <c r="JN103" s="37"/>
      <c r="JO103" s="36">
        <f t="shared" si="199"/>
        <v>40</v>
      </c>
      <c r="JP103" s="37"/>
      <c r="JQ103" s="38"/>
      <c r="JR103" s="37"/>
      <c r="JS103" s="36">
        <f t="shared" si="200"/>
        <v>40</v>
      </c>
      <c r="JT103" s="37"/>
      <c r="JU103" s="38"/>
      <c r="JV103" s="37"/>
      <c r="JW103" s="36">
        <f t="shared" si="201"/>
        <v>40</v>
      </c>
      <c r="JX103" s="37"/>
      <c r="JY103" s="38"/>
      <c r="JZ103" s="37"/>
      <c r="KA103" s="36">
        <f t="shared" si="202"/>
        <v>40</v>
      </c>
      <c r="KB103" s="37"/>
      <c r="KC103" s="38"/>
      <c r="KD103" s="37"/>
      <c r="KE103" s="41" cm="1">
        <f t="array" ref="KE103">SUMPRODUCT(--(MOD(COLUMN($II103:$KD103),4)=MOD(COLUMN($II103),4)),$II103:$KD103)</f>
        <v>430</v>
      </c>
      <c r="KF103" s="42">
        <f t="shared" si="203"/>
        <v>209186.98050000001</v>
      </c>
      <c r="KG103" s="43" cm="1">
        <f t="array" ref="KG103">SUMPRODUCT(--(MOD(COLUMN($II103:$KD103),4)=MOD(COLUMN($IJ103),4)),$II103:$KD103)</f>
        <v>0</v>
      </c>
      <c r="KH103" s="44">
        <f t="shared" si="204"/>
        <v>0</v>
      </c>
      <c r="KI103" s="45" cm="1">
        <f t="array" ref="KI103">SUMPRODUCT(--(MOD(COLUMN($II103:$KD103),4)=MOD(COLUMN($IK103),4)),$II103:$KD103)</f>
        <v>0</v>
      </c>
      <c r="KJ103" s="50">
        <f t="shared" si="205"/>
        <v>0</v>
      </c>
      <c r="KK103" s="80"/>
      <c r="KL103" s="80"/>
      <c r="KM103" s="80"/>
      <c r="KN103" s="51">
        <v>2</v>
      </c>
      <c r="KO103" s="285"/>
    </row>
    <row r="104" spans="1:301" s="68" customFormat="1" outlineLevel="1">
      <c r="A104" s="289"/>
      <c r="B104" s="278"/>
      <c r="C104" s="293"/>
      <c r="D104" s="282"/>
      <c r="E104" s="61">
        <v>9</v>
      </c>
      <c r="F104" s="60">
        <v>1</v>
      </c>
      <c r="G104" s="56">
        <v>4334010030</v>
      </c>
      <c r="H104" s="57" t="s">
        <v>61</v>
      </c>
      <c r="I104" s="55">
        <f>41.9/1.2/0.98</f>
        <v>35.629251700680271</v>
      </c>
      <c r="J104" s="55">
        <f>41.9/1.2*1.0863</f>
        <v>37.929974999999999</v>
      </c>
      <c r="K104" s="55"/>
      <c r="L104" s="55"/>
      <c r="M104" s="36"/>
      <c r="N104" s="37"/>
      <c r="O104" s="38"/>
      <c r="P104" s="37"/>
      <c r="Q104" s="36"/>
      <c r="R104" s="37"/>
      <c r="S104" s="38"/>
      <c r="T104" s="37"/>
      <c r="U104" s="36"/>
      <c r="V104" s="39"/>
      <c r="W104" s="38"/>
      <c r="X104" s="37"/>
      <c r="Y104" s="36"/>
      <c r="Z104" s="37"/>
      <c r="AA104" s="38"/>
      <c r="AB104" s="40"/>
      <c r="AC104" s="36"/>
      <c r="AD104" s="37"/>
      <c r="AE104" s="38"/>
      <c r="AF104" s="37"/>
      <c r="AG104" s="36"/>
      <c r="AH104" s="37"/>
      <c r="AI104" s="38"/>
      <c r="AJ104" s="37"/>
      <c r="AK104" s="36"/>
      <c r="AL104" s="37"/>
      <c r="AM104" s="54"/>
      <c r="AN104" s="37"/>
      <c r="AO104" s="36"/>
      <c r="AP104" s="37"/>
      <c r="AQ104" s="38"/>
      <c r="AR104" s="37"/>
      <c r="AS104" s="36"/>
      <c r="AT104" s="37"/>
      <c r="AU104" s="38"/>
      <c r="AV104" s="37"/>
      <c r="AW104" s="36"/>
      <c r="AX104" s="37"/>
      <c r="AY104" s="38"/>
      <c r="AZ104" s="37"/>
      <c r="BA104" s="36"/>
      <c r="BB104" s="37"/>
      <c r="BC104" s="92"/>
      <c r="BD104" s="37"/>
      <c r="BE104" s="36"/>
      <c r="BF104" s="37"/>
      <c r="BG104" s="54"/>
      <c r="BH104" s="37"/>
      <c r="BI104" s="41"/>
      <c r="BJ104" s="42"/>
      <c r="BK104" s="43"/>
      <c r="BL104" s="44"/>
      <c r="BM104" s="45"/>
      <c r="BN104" s="46"/>
      <c r="BO104" s="36"/>
      <c r="BP104" s="47"/>
      <c r="BQ104" s="37"/>
      <c r="BR104" s="38"/>
      <c r="BS104" s="37"/>
      <c r="BT104" s="36"/>
      <c r="BU104" s="47"/>
      <c r="BV104" s="37"/>
      <c r="BW104" s="38"/>
      <c r="BX104" s="37"/>
      <c r="BY104" s="36"/>
      <c r="BZ104" s="47"/>
      <c r="CA104" s="37"/>
      <c r="CB104" s="38"/>
      <c r="CC104" s="37"/>
      <c r="CD104" s="36"/>
      <c r="CE104" s="47"/>
      <c r="CF104" s="37"/>
      <c r="CG104" s="38"/>
      <c r="CH104" s="37"/>
      <c r="CI104" s="36"/>
      <c r="CJ104" s="47"/>
      <c r="CK104" s="37"/>
      <c r="CL104" s="38">
        <v>0</v>
      </c>
      <c r="CM104" s="37"/>
      <c r="CN104" s="36"/>
      <c r="CO104" s="47"/>
      <c r="CP104" s="37"/>
      <c r="CQ104" s="38">
        <v>0</v>
      </c>
      <c r="CR104" s="37"/>
      <c r="CS104" s="36"/>
      <c r="CT104" s="47"/>
      <c r="CU104" s="37"/>
      <c r="CV104" s="38">
        <v>0</v>
      </c>
      <c r="CW104" s="37"/>
      <c r="CX104" s="36"/>
      <c r="CY104" s="47"/>
      <c r="CZ104" s="37"/>
      <c r="DA104" s="38">
        <v>0</v>
      </c>
      <c r="DB104" s="37"/>
      <c r="DC104" s="36"/>
      <c r="DD104" s="47"/>
      <c r="DE104" s="37"/>
      <c r="DF104" s="38">
        <v>0</v>
      </c>
      <c r="DG104" s="37"/>
      <c r="DH104" s="36"/>
      <c r="DI104" s="47"/>
      <c r="DJ104" s="37"/>
      <c r="DK104" s="38">
        <v>0</v>
      </c>
      <c r="DL104" s="37"/>
      <c r="DM104" s="36"/>
      <c r="DN104" s="47"/>
      <c r="DO104" s="37"/>
      <c r="DP104" s="38">
        <v>0</v>
      </c>
      <c r="DQ104" s="37"/>
      <c r="DR104" s="36"/>
      <c r="DS104" s="47"/>
      <c r="DT104" s="37"/>
      <c r="DU104" s="38"/>
      <c r="DV104" s="37"/>
      <c r="DW104" s="41" cm="1">
        <f t="array" ref="DW104">SUMPRODUCT(--(MOD(COLUMN($BO104:$DV104),5)=MOD(COLUMN($BO104),5)),$BO104:$DV104)</f>
        <v>0</v>
      </c>
      <c r="DX104" s="42">
        <f t="shared" si="160"/>
        <v>0</v>
      </c>
      <c r="DY104" s="48" cm="1">
        <f t="array" ref="DY104">SUMPRODUCT(--(MOD(COLUMN($BO104:$DV104),5)=MOD(COLUMN($BP104),5)),$BO104:$DV104)</f>
        <v>0</v>
      </c>
      <c r="DZ104" s="49">
        <f t="shared" si="161"/>
        <v>0</v>
      </c>
      <c r="EA104" s="43" cm="1">
        <f t="array" ref="EA104">SUMPRODUCT(--(MOD(COLUMN($BO104:$DV104),5)=MOD(COLUMN($BQ104),5)),$BO104:$DV104)</f>
        <v>0</v>
      </c>
      <c r="EB104" s="44">
        <f t="shared" si="162"/>
        <v>0</v>
      </c>
      <c r="EC104" s="45" cm="1">
        <f t="array" ref="EC104">SUMPRODUCT(--(MOD(COLUMN($BO104:$DV104),5)=MOD(COLUMN($BR104),5)),$BO104:$DV104)</f>
        <v>0</v>
      </c>
      <c r="ED104" s="46">
        <f t="shared" si="163"/>
        <v>0</v>
      </c>
      <c r="EE104" s="36">
        <v>0</v>
      </c>
      <c r="EF104" s="37">
        <v>0</v>
      </c>
      <c r="EG104" s="38"/>
      <c r="EH104" s="37"/>
      <c r="EI104" s="36">
        <v>0</v>
      </c>
      <c r="EJ104" s="37">
        <v>0</v>
      </c>
      <c r="EK104" s="38">
        <v>0</v>
      </c>
      <c r="EL104" s="37"/>
      <c r="EM104" s="36"/>
      <c r="EN104" s="37"/>
      <c r="EO104" s="38">
        <v>0</v>
      </c>
      <c r="EP104" s="37"/>
      <c r="EQ104" s="36">
        <f t="shared" si="164"/>
        <v>10</v>
      </c>
      <c r="ER104" s="39">
        <v>0</v>
      </c>
      <c r="ES104" s="38"/>
      <c r="ET104" s="37"/>
      <c r="EU104" s="36">
        <f t="shared" si="165"/>
        <v>10</v>
      </c>
      <c r="EV104" s="155">
        <v>0</v>
      </c>
      <c r="EW104" s="38"/>
      <c r="EX104" s="37"/>
      <c r="EY104" s="36">
        <f t="shared" si="166"/>
        <v>10</v>
      </c>
      <c r="EZ104" s="155">
        <v>0</v>
      </c>
      <c r="FA104" s="38"/>
      <c r="FB104" s="37"/>
      <c r="FC104" s="36">
        <f t="shared" si="167"/>
        <v>20</v>
      </c>
      <c r="FD104" s="37">
        <v>10</v>
      </c>
      <c r="FE104" s="38"/>
      <c r="FF104" s="37"/>
      <c r="FG104" s="36">
        <f t="shared" si="168"/>
        <v>20</v>
      </c>
      <c r="FH104" s="37">
        <v>10</v>
      </c>
      <c r="FI104" s="38"/>
      <c r="FJ104" s="37"/>
      <c r="FK104" s="36">
        <f t="shared" si="169"/>
        <v>20</v>
      </c>
      <c r="FL104" s="37">
        <v>20</v>
      </c>
      <c r="FM104" s="38"/>
      <c r="FN104" s="37"/>
      <c r="FO104" s="36">
        <f t="shared" si="170"/>
        <v>20</v>
      </c>
      <c r="FP104" s="37">
        <v>20</v>
      </c>
      <c r="FQ104" s="38"/>
      <c r="FR104" s="37"/>
      <c r="FS104" s="36">
        <f t="shared" si="171"/>
        <v>20</v>
      </c>
      <c r="FT104" s="37">
        <v>20</v>
      </c>
      <c r="FU104" s="38"/>
      <c r="FV104" s="37"/>
      <c r="FW104" s="36">
        <f t="shared" si="172"/>
        <v>20</v>
      </c>
      <c r="FX104" s="37">
        <v>20</v>
      </c>
      <c r="FY104" s="38"/>
      <c r="FZ104" s="37"/>
      <c r="GA104" s="41" cm="1">
        <f t="array" ref="GA104">SUMPRODUCT(--(MOD(COLUMN($EE104:$FZ104),4)=MOD(COLUMN($EE104),4)),$EE104:$FZ104)</f>
        <v>150</v>
      </c>
      <c r="GB104" s="42">
        <f t="shared" si="173"/>
        <v>5689.4962500000001</v>
      </c>
      <c r="GC104" s="43" cm="1">
        <f t="array" ref="GC104">SUMPRODUCT(--(MOD(COLUMN($EE104:$FZ104),4)=MOD(COLUMN($EF104),4)),$EE104:$FZ104)</f>
        <v>100</v>
      </c>
      <c r="GD104" s="44">
        <f t="shared" si="174"/>
        <v>3792.9974999999999</v>
      </c>
      <c r="GE104" s="45" cm="1">
        <f t="array" ref="GE104">SUMPRODUCT(--(MOD(COLUMN($EE104:$FZ104),4)=MOD(COLUMN($EG104),4)),$EE104:$FZ104)</f>
        <v>0</v>
      </c>
      <c r="GF104" s="46">
        <f t="shared" si="175"/>
        <v>0</v>
      </c>
      <c r="GG104" s="36">
        <f t="shared" si="176"/>
        <v>20</v>
      </c>
      <c r="GH104" s="37"/>
      <c r="GI104" s="38"/>
      <c r="GJ104" s="37"/>
      <c r="GK104" s="36">
        <f t="shared" si="177"/>
        <v>20</v>
      </c>
      <c r="GL104" s="37"/>
      <c r="GM104" s="38"/>
      <c r="GN104" s="37"/>
      <c r="GO104" s="36">
        <f t="shared" si="178"/>
        <v>30</v>
      </c>
      <c r="GP104" s="37"/>
      <c r="GQ104" s="38"/>
      <c r="GR104" s="37"/>
      <c r="GS104" s="36">
        <f t="shared" si="179"/>
        <v>40</v>
      </c>
      <c r="GT104" s="37"/>
      <c r="GU104" s="38"/>
      <c r="GV104" s="37"/>
      <c r="GW104" s="36">
        <f t="shared" si="180"/>
        <v>40</v>
      </c>
      <c r="GX104" s="37"/>
      <c r="GY104" s="38"/>
      <c r="GZ104" s="37"/>
      <c r="HA104" s="36">
        <f t="shared" si="181"/>
        <v>40</v>
      </c>
      <c r="HB104" s="37"/>
      <c r="HC104" s="38"/>
      <c r="HD104" s="37"/>
      <c r="HE104" s="36">
        <f t="shared" si="182"/>
        <v>40</v>
      </c>
      <c r="HF104" s="37"/>
      <c r="HG104" s="38"/>
      <c r="HH104" s="37"/>
      <c r="HI104" s="36">
        <f t="shared" si="183"/>
        <v>40</v>
      </c>
      <c r="HJ104" s="37"/>
      <c r="HK104" s="38"/>
      <c r="HL104" s="37"/>
      <c r="HM104" s="36">
        <f t="shared" si="184"/>
        <v>40</v>
      </c>
      <c r="HN104" s="37"/>
      <c r="HO104" s="38"/>
      <c r="HP104" s="37"/>
      <c r="HQ104" s="36">
        <f t="shared" si="185"/>
        <v>40</v>
      </c>
      <c r="HR104" s="37"/>
      <c r="HS104" s="38"/>
      <c r="HT104" s="37"/>
      <c r="HU104" s="36">
        <f t="shared" si="186"/>
        <v>40</v>
      </c>
      <c r="HV104" s="37"/>
      <c r="HW104" s="38"/>
      <c r="HX104" s="37"/>
      <c r="HY104" s="36">
        <f t="shared" si="187"/>
        <v>40</v>
      </c>
      <c r="HZ104" s="37"/>
      <c r="IA104" s="38"/>
      <c r="IB104" s="37"/>
      <c r="IC104" s="41" cm="1">
        <f t="array" ref="IC104">SUMPRODUCT(--(MOD(COLUMN($GG104:$IB104),4)=MOD(COLUMN($GG104),4)),$GG104:$IB104)</f>
        <v>430</v>
      </c>
      <c r="ID104" s="42">
        <f t="shared" si="188"/>
        <v>16309.88925</v>
      </c>
      <c r="IE104" s="43" cm="1">
        <f t="array" ref="IE104">SUMPRODUCT(--(MOD(COLUMN($GG104:$IB104),4)=MOD(COLUMN($GH104),4)),$GG104:$IB104)</f>
        <v>0</v>
      </c>
      <c r="IF104" s="44">
        <f t="shared" si="189"/>
        <v>0</v>
      </c>
      <c r="IG104" s="45" cm="1">
        <f t="array" ref="IG104">SUMPRODUCT(--(MOD(COLUMN($GG104:$IB104),4)=MOD(COLUMN($GI104),4)),$GG104:$IB104)</f>
        <v>0</v>
      </c>
      <c r="IH104" s="46">
        <f t="shared" si="190"/>
        <v>0</v>
      </c>
      <c r="II104" s="36">
        <f t="shared" si="191"/>
        <v>20</v>
      </c>
      <c r="IJ104" s="37"/>
      <c r="IK104" s="38"/>
      <c r="IL104" s="37"/>
      <c r="IM104" s="36">
        <f t="shared" si="192"/>
        <v>20</v>
      </c>
      <c r="IN104" s="37"/>
      <c r="IO104" s="38"/>
      <c r="IP104" s="37"/>
      <c r="IQ104" s="36">
        <f t="shared" si="193"/>
        <v>30</v>
      </c>
      <c r="IR104" s="37"/>
      <c r="IS104" s="38"/>
      <c r="IT104" s="37"/>
      <c r="IU104" s="36">
        <f t="shared" si="194"/>
        <v>40</v>
      </c>
      <c r="IV104" s="37"/>
      <c r="IW104" s="38"/>
      <c r="IX104" s="37"/>
      <c r="IY104" s="36">
        <f t="shared" si="195"/>
        <v>40</v>
      </c>
      <c r="IZ104" s="37"/>
      <c r="JA104" s="38"/>
      <c r="JB104" s="37"/>
      <c r="JC104" s="36">
        <f t="shared" si="196"/>
        <v>40</v>
      </c>
      <c r="JD104" s="37"/>
      <c r="JE104" s="38"/>
      <c r="JF104" s="37"/>
      <c r="JG104" s="36">
        <f t="shared" si="197"/>
        <v>40</v>
      </c>
      <c r="JH104" s="37"/>
      <c r="JI104" s="38"/>
      <c r="JJ104" s="37"/>
      <c r="JK104" s="36">
        <f t="shared" si="198"/>
        <v>40</v>
      </c>
      <c r="JL104" s="37"/>
      <c r="JM104" s="38"/>
      <c r="JN104" s="37"/>
      <c r="JO104" s="36">
        <f t="shared" si="199"/>
        <v>40</v>
      </c>
      <c r="JP104" s="37"/>
      <c r="JQ104" s="38"/>
      <c r="JR104" s="37"/>
      <c r="JS104" s="36">
        <f t="shared" si="200"/>
        <v>40</v>
      </c>
      <c r="JT104" s="37"/>
      <c r="JU104" s="38"/>
      <c r="JV104" s="37"/>
      <c r="JW104" s="36">
        <f t="shared" si="201"/>
        <v>40</v>
      </c>
      <c r="JX104" s="37"/>
      <c r="JY104" s="38"/>
      <c r="JZ104" s="37"/>
      <c r="KA104" s="36">
        <f t="shared" si="202"/>
        <v>40</v>
      </c>
      <c r="KB104" s="37"/>
      <c r="KC104" s="38"/>
      <c r="KD104" s="37"/>
      <c r="KE104" s="41" cm="1">
        <f t="array" ref="KE104">SUMPRODUCT(--(MOD(COLUMN($II104:$KD104),4)=MOD(COLUMN($II104),4)),$II104:$KD104)</f>
        <v>430</v>
      </c>
      <c r="KF104" s="42">
        <f t="shared" si="203"/>
        <v>16309.88925</v>
      </c>
      <c r="KG104" s="43" cm="1">
        <f t="array" ref="KG104">SUMPRODUCT(--(MOD(COLUMN($II104:$KD104),4)=MOD(COLUMN($IJ104),4)),$II104:$KD104)</f>
        <v>0</v>
      </c>
      <c r="KH104" s="44">
        <f t="shared" si="204"/>
        <v>0</v>
      </c>
      <c r="KI104" s="45" cm="1">
        <f t="array" ref="KI104">SUMPRODUCT(--(MOD(COLUMN($II104:$KD104),4)=MOD(COLUMN($IK104),4)),$II104:$KD104)</f>
        <v>0</v>
      </c>
      <c r="KJ104" s="50">
        <f t="shared" si="205"/>
        <v>0</v>
      </c>
      <c r="KK104" s="80"/>
      <c r="KL104" s="80"/>
      <c r="KM104" s="80"/>
      <c r="KN104" s="51">
        <v>2</v>
      </c>
      <c r="KO104" s="285"/>
    </row>
    <row r="105" spans="1:301" s="68" customFormat="1" ht="28.8" outlineLevel="1">
      <c r="A105" s="289"/>
      <c r="B105" s="278"/>
      <c r="C105" s="293"/>
      <c r="D105" s="282"/>
      <c r="E105" s="61">
        <v>10</v>
      </c>
      <c r="F105" s="61">
        <v>1</v>
      </c>
      <c r="G105" s="33">
        <v>4802070600</v>
      </c>
      <c r="H105" s="34" t="s">
        <v>107</v>
      </c>
      <c r="I105" s="65">
        <f>3465/1.2</f>
        <v>2887.5</v>
      </c>
      <c r="J105" s="65">
        <f>3465/1.2</f>
        <v>2887.5</v>
      </c>
      <c r="K105" s="65"/>
      <c r="L105" s="65"/>
      <c r="M105" s="36"/>
      <c r="N105" s="37"/>
      <c r="O105" s="38"/>
      <c r="P105" s="37"/>
      <c r="Q105" s="36"/>
      <c r="R105" s="37"/>
      <c r="S105" s="38"/>
      <c r="T105" s="37"/>
      <c r="U105" s="36"/>
      <c r="V105" s="39"/>
      <c r="W105" s="38"/>
      <c r="X105" s="37"/>
      <c r="Y105" s="36"/>
      <c r="Z105" s="37"/>
      <c r="AA105" s="38"/>
      <c r="AB105" s="40"/>
      <c r="AC105" s="36"/>
      <c r="AD105" s="37"/>
      <c r="AE105" s="38"/>
      <c r="AF105" s="37"/>
      <c r="AG105" s="36"/>
      <c r="AH105" s="37"/>
      <c r="AI105" s="38"/>
      <c r="AJ105" s="37"/>
      <c r="AK105" s="36"/>
      <c r="AL105" s="37"/>
      <c r="AM105" s="54"/>
      <c r="AN105" s="37"/>
      <c r="AO105" s="36"/>
      <c r="AP105" s="37"/>
      <c r="AQ105" s="38"/>
      <c r="AR105" s="37"/>
      <c r="AS105" s="36"/>
      <c r="AT105" s="37"/>
      <c r="AU105" s="38"/>
      <c r="AV105" s="37"/>
      <c r="AW105" s="36"/>
      <c r="AX105" s="37"/>
      <c r="AY105" s="38"/>
      <c r="AZ105" s="37"/>
      <c r="BA105" s="36"/>
      <c r="BB105" s="37"/>
      <c r="BC105" s="92"/>
      <c r="BD105" s="37"/>
      <c r="BE105" s="36"/>
      <c r="BF105" s="37"/>
      <c r="BG105" s="54"/>
      <c r="BH105" s="37"/>
      <c r="BI105" s="41"/>
      <c r="BJ105" s="42"/>
      <c r="BK105" s="43"/>
      <c r="BL105" s="44"/>
      <c r="BM105" s="45"/>
      <c r="BN105" s="46"/>
      <c r="BO105" s="36"/>
      <c r="BP105" s="47"/>
      <c r="BQ105" s="37"/>
      <c r="BR105" s="38"/>
      <c r="BS105" s="37"/>
      <c r="BT105" s="36"/>
      <c r="BU105" s="47"/>
      <c r="BV105" s="37"/>
      <c r="BW105" s="38"/>
      <c r="BX105" s="37"/>
      <c r="BY105" s="36"/>
      <c r="BZ105" s="47"/>
      <c r="CA105" s="37"/>
      <c r="CB105" s="38"/>
      <c r="CC105" s="37"/>
      <c r="CD105" s="36"/>
      <c r="CE105" s="47"/>
      <c r="CF105" s="37"/>
      <c r="CG105" s="38"/>
      <c r="CH105" s="37"/>
      <c r="CI105" s="36"/>
      <c r="CJ105" s="47"/>
      <c r="CK105" s="37"/>
      <c r="CL105" s="38">
        <v>0</v>
      </c>
      <c r="CM105" s="37"/>
      <c r="CN105" s="36"/>
      <c r="CO105" s="47"/>
      <c r="CP105" s="37"/>
      <c r="CQ105" s="38">
        <v>0</v>
      </c>
      <c r="CR105" s="37"/>
      <c r="CS105" s="36"/>
      <c r="CT105" s="47"/>
      <c r="CU105" s="37"/>
      <c r="CV105" s="38">
        <v>0</v>
      </c>
      <c r="CW105" s="37"/>
      <c r="CX105" s="36"/>
      <c r="CY105" s="47"/>
      <c r="CZ105" s="37"/>
      <c r="DA105" s="38">
        <v>0</v>
      </c>
      <c r="DB105" s="37"/>
      <c r="DC105" s="36"/>
      <c r="DD105" s="47"/>
      <c r="DE105" s="37"/>
      <c r="DF105" s="38">
        <v>0</v>
      </c>
      <c r="DG105" s="37"/>
      <c r="DH105" s="36"/>
      <c r="DI105" s="47"/>
      <c r="DJ105" s="37"/>
      <c r="DK105" s="38">
        <v>0</v>
      </c>
      <c r="DL105" s="37"/>
      <c r="DM105" s="36"/>
      <c r="DN105" s="47"/>
      <c r="DO105" s="37"/>
      <c r="DP105" s="38">
        <v>0</v>
      </c>
      <c r="DQ105" s="37"/>
      <c r="DR105" s="36"/>
      <c r="DS105" s="47"/>
      <c r="DT105" s="37"/>
      <c r="DU105" s="38"/>
      <c r="DV105" s="37"/>
      <c r="DW105" s="41" cm="1">
        <f t="array" ref="DW105">SUMPRODUCT(--(MOD(COLUMN($BO105:$DV105),5)=MOD(COLUMN($BO105),5)),$BO105:$DV105)</f>
        <v>0</v>
      </c>
      <c r="DX105" s="42">
        <f t="shared" si="160"/>
        <v>0</v>
      </c>
      <c r="DY105" s="48" cm="1">
        <f t="array" ref="DY105">SUMPRODUCT(--(MOD(COLUMN($BO105:$DV105),5)=MOD(COLUMN($BP105),5)),$BO105:$DV105)</f>
        <v>0</v>
      </c>
      <c r="DZ105" s="49">
        <f t="shared" si="161"/>
        <v>0</v>
      </c>
      <c r="EA105" s="43" cm="1">
        <f t="array" ref="EA105">SUMPRODUCT(--(MOD(COLUMN($BO105:$DV105),5)=MOD(COLUMN($BQ105),5)),$BO105:$DV105)</f>
        <v>0</v>
      </c>
      <c r="EB105" s="44">
        <f t="shared" si="162"/>
        <v>0</v>
      </c>
      <c r="EC105" s="45" cm="1">
        <f t="array" ref="EC105">SUMPRODUCT(--(MOD(COLUMN($BO105:$DV105),5)=MOD(COLUMN($BR105),5)),$BO105:$DV105)</f>
        <v>0</v>
      </c>
      <c r="ED105" s="46">
        <f t="shared" si="163"/>
        <v>0</v>
      </c>
      <c r="EE105" s="36">
        <v>0</v>
      </c>
      <c r="EF105" s="37">
        <v>0</v>
      </c>
      <c r="EG105" s="38"/>
      <c r="EH105" s="37"/>
      <c r="EI105" s="36">
        <v>0</v>
      </c>
      <c r="EJ105" s="37">
        <v>0</v>
      </c>
      <c r="EK105" s="38">
        <v>0</v>
      </c>
      <c r="EL105" s="37"/>
      <c r="EM105" s="36"/>
      <c r="EN105" s="37"/>
      <c r="EO105" s="38"/>
      <c r="EP105" s="37"/>
      <c r="EQ105" s="36">
        <f t="shared" si="164"/>
        <v>5</v>
      </c>
      <c r="ER105" s="39">
        <v>0</v>
      </c>
      <c r="ES105" s="38"/>
      <c r="ET105" s="37"/>
      <c r="EU105" s="36">
        <f t="shared" si="165"/>
        <v>5</v>
      </c>
      <c r="EV105" s="155">
        <v>0</v>
      </c>
      <c r="EW105" s="38"/>
      <c r="EX105" s="37"/>
      <c r="EY105" s="36">
        <f t="shared" si="166"/>
        <v>5</v>
      </c>
      <c r="EZ105" s="155">
        <v>0</v>
      </c>
      <c r="FA105" s="38"/>
      <c r="FB105" s="37"/>
      <c r="FC105" s="36">
        <f t="shared" si="167"/>
        <v>10</v>
      </c>
      <c r="FD105" s="37">
        <v>5</v>
      </c>
      <c r="FE105" s="38"/>
      <c r="FF105" s="37"/>
      <c r="FG105" s="36">
        <f t="shared" si="168"/>
        <v>10</v>
      </c>
      <c r="FH105" s="37">
        <v>5</v>
      </c>
      <c r="FI105" s="38"/>
      <c r="FJ105" s="37"/>
      <c r="FK105" s="36">
        <f t="shared" si="169"/>
        <v>10</v>
      </c>
      <c r="FL105" s="37">
        <v>10</v>
      </c>
      <c r="FM105" s="38"/>
      <c r="FN105" s="37"/>
      <c r="FO105" s="36">
        <f t="shared" si="170"/>
        <v>10</v>
      </c>
      <c r="FP105" s="37">
        <v>10</v>
      </c>
      <c r="FQ105" s="38"/>
      <c r="FR105" s="37"/>
      <c r="FS105" s="36">
        <f t="shared" si="171"/>
        <v>10</v>
      </c>
      <c r="FT105" s="37">
        <v>10</v>
      </c>
      <c r="FU105" s="38"/>
      <c r="FV105" s="37"/>
      <c r="FW105" s="36">
        <f t="shared" si="172"/>
        <v>10</v>
      </c>
      <c r="FX105" s="37">
        <v>10</v>
      </c>
      <c r="FY105" s="38"/>
      <c r="FZ105" s="37"/>
      <c r="GA105" s="41" cm="1">
        <f t="array" ref="GA105">SUMPRODUCT(--(MOD(COLUMN($EE105:$FZ105),4)=MOD(COLUMN($EE105),4)),$EE105:$FZ105)</f>
        <v>75</v>
      </c>
      <c r="GB105" s="42">
        <f t="shared" si="173"/>
        <v>216562.5</v>
      </c>
      <c r="GC105" s="43" cm="1">
        <f t="array" ref="GC105">SUMPRODUCT(--(MOD(COLUMN($EE105:$FZ105),4)=MOD(COLUMN($EF105),4)),$EE105:$FZ105)</f>
        <v>50</v>
      </c>
      <c r="GD105" s="44">
        <f t="shared" si="174"/>
        <v>144375</v>
      </c>
      <c r="GE105" s="45" cm="1">
        <f t="array" ref="GE105">SUMPRODUCT(--(MOD(COLUMN($EE105:$FZ105),4)=MOD(COLUMN($EG105),4)),$EE105:$FZ105)</f>
        <v>0</v>
      </c>
      <c r="GF105" s="46">
        <f t="shared" si="175"/>
        <v>0</v>
      </c>
      <c r="GG105" s="36">
        <f t="shared" si="176"/>
        <v>10</v>
      </c>
      <c r="GH105" s="37"/>
      <c r="GI105" s="38"/>
      <c r="GJ105" s="37"/>
      <c r="GK105" s="36">
        <f t="shared" si="177"/>
        <v>10</v>
      </c>
      <c r="GL105" s="37"/>
      <c r="GM105" s="38"/>
      <c r="GN105" s="37"/>
      <c r="GO105" s="36">
        <f t="shared" si="178"/>
        <v>15</v>
      </c>
      <c r="GP105" s="37"/>
      <c r="GQ105" s="38"/>
      <c r="GR105" s="37"/>
      <c r="GS105" s="36">
        <f t="shared" si="179"/>
        <v>20</v>
      </c>
      <c r="GT105" s="37"/>
      <c r="GU105" s="38"/>
      <c r="GV105" s="37"/>
      <c r="GW105" s="36">
        <f t="shared" si="180"/>
        <v>20</v>
      </c>
      <c r="GX105" s="37"/>
      <c r="GY105" s="38"/>
      <c r="GZ105" s="37"/>
      <c r="HA105" s="36">
        <f t="shared" si="181"/>
        <v>20</v>
      </c>
      <c r="HB105" s="37"/>
      <c r="HC105" s="38"/>
      <c r="HD105" s="37"/>
      <c r="HE105" s="36">
        <f t="shared" si="182"/>
        <v>20</v>
      </c>
      <c r="HF105" s="37"/>
      <c r="HG105" s="38"/>
      <c r="HH105" s="37"/>
      <c r="HI105" s="36">
        <f t="shared" si="183"/>
        <v>20</v>
      </c>
      <c r="HJ105" s="37"/>
      <c r="HK105" s="38"/>
      <c r="HL105" s="37"/>
      <c r="HM105" s="36">
        <f t="shared" si="184"/>
        <v>20</v>
      </c>
      <c r="HN105" s="37"/>
      <c r="HO105" s="38"/>
      <c r="HP105" s="37"/>
      <c r="HQ105" s="36">
        <f t="shared" si="185"/>
        <v>20</v>
      </c>
      <c r="HR105" s="37"/>
      <c r="HS105" s="38"/>
      <c r="HT105" s="37"/>
      <c r="HU105" s="36">
        <f t="shared" si="186"/>
        <v>20</v>
      </c>
      <c r="HV105" s="37"/>
      <c r="HW105" s="38"/>
      <c r="HX105" s="37"/>
      <c r="HY105" s="36">
        <f t="shared" si="187"/>
        <v>20</v>
      </c>
      <c r="HZ105" s="37"/>
      <c r="IA105" s="38"/>
      <c r="IB105" s="37"/>
      <c r="IC105" s="41" cm="1">
        <f t="array" ref="IC105">SUMPRODUCT(--(MOD(COLUMN($GG105:$IB105),4)=MOD(COLUMN($GG105),4)),$GG105:$IB105)</f>
        <v>215</v>
      </c>
      <c r="ID105" s="42">
        <f t="shared" si="188"/>
        <v>620812.5</v>
      </c>
      <c r="IE105" s="43" cm="1">
        <f t="array" ref="IE105">SUMPRODUCT(--(MOD(COLUMN($GG105:$IB105),4)=MOD(COLUMN($GH105),4)),$GG105:$IB105)</f>
        <v>0</v>
      </c>
      <c r="IF105" s="44">
        <f t="shared" si="189"/>
        <v>0</v>
      </c>
      <c r="IG105" s="45" cm="1">
        <f t="array" ref="IG105">SUMPRODUCT(--(MOD(COLUMN($GG105:$IB105),4)=MOD(COLUMN($GI105),4)),$GG105:$IB105)</f>
        <v>0</v>
      </c>
      <c r="IH105" s="46">
        <f t="shared" si="190"/>
        <v>0</v>
      </c>
      <c r="II105" s="36">
        <f t="shared" si="191"/>
        <v>10</v>
      </c>
      <c r="IJ105" s="37"/>
      <c r="IK105" s="38"/>
      <c r="IL105" s="37"/>
      <c r="IM105" s="36">
        <f t="shared" si="192"/>
        <v>10</v>
      </c>
      <c r="IN105" s="37"/>
      <c r="IO105" s="38"/>
      <c r="IP105" s="37"/>
      <c r="IQ105" s="36">
        <f t="shared" si="193"/>
        <v>15</v>
      </c>
      <c r="IR105" s="37"/>
      <c r="IS105" s="38"/>
      <c r="IT105" s="37"/>
      <c r="IU105" s="36">
        <f t="shared" si="194"/>
        <v>20</v>
      </c>
      <c r="IV105" s="37"/>
      <c r="IW105" s="38"/>
      <c r="IX105" s="37"/>
      <c r="IY105" s="36">
        <f t="shared" si="195"/>
        <v>20</v>
      </c>
      <c r="IZ105" s="37"/>
      <c r="JA105" s="38"/>
      <c r="JB105" s="37"/>
      <c r="JC105" s="36">
        <f t="shared" si="196"/>
        <v>20</v>
      </c>
      <c r="JD105" s="37"/>
      <c r="JE105" s="38"/>
      <c r="JF105" s="37"/>
      <c r="JG105" s="36">
        <f t="shared" si="197"/>
        <v>20</v>
      </c>
      <c r="JH105" s="37"/>
      <c r="JI105" s="38"/>
      <c r="JJ105" s="37"/>
      <c r="JK105" s="36">
        <f t="shared" si="198"/>
        <v>20</v>
      </c>
      <c r="JL105" s="37"/>
      <c r="JM105" s="38"/>
      <c r="JN105" s="37"/>
      <c r="JO105" s="36">
        <f t="shared" si="199"/>
        <v>20</v>
      </c>
      <c r="JP105" s="37"/>
      <c r="JQ105" s="38"/>
      <c r="JR105" s="37"/>
      <c r="JS105" s="36">
        <f t="shared" si="200"/>
        <v>20</v>
      </c>
      <c r="JT105" s="37"/>
      <c r="JU105" s="38"/>
      <c r="JV105" s="37"/>
      <c r="JW105" s="36">
        <f t="shared" si="201"/>
        <v>20</v>
      </c>
      <c r="JX105" s="37"/>
      <c r="JY105" s="38"/>
      <c r="JZ105" s="37"/>
      <c r="KA105" s="36">
        <f t="shared" si="202"/>
        <v>20</v>
      </c>
      <c r="KB105" s="37"/>
      <c r="KC105" s="38"/>
      <c r="KD105" s="37"/>
      <c r="KE105" s="41" cm="1">
        <f t="array" ref="KE105">SUMPRODUCT(--(MOD(COLUMN($II105:$KD105),4)=MOD(COLUMN($II105),4)),$II105:$KD105)</f>
        <v>215</v>
      </c>
      <c r="KF105" s="42">
        <f t="shared" si="203"/>
        <v>620812.5</v>
      </c>
      <c r="KG105" s="43" cm="1">
        <f t="array" ref="KG105">SUMPRODUCT(--(MOD(COLUMN($II105:$KD105),4)=MOD(COLUMN($IJ105),4)),$II105:$KD105)</f>
        <v>0</v>
      </c>
      <c r="KH105" s="44">
        <f t="shared" si="204"/>
        <v>0</v>
      </c>
      <c r="KI105" s="45" cm="1">
        <f t="array" ref="KI105">SUMPRODUCT(--(MOD(COLUMN($II105:$KD105),4)=MOD(COLUMN($IK105),4)),$II105:$KD105)</f>
        <v>0</v>
      </c>
      <c r="KJ105" s="50">
        <f t="shared" si="205"/>
        <v>0</v>
      </c>
      <c r="KK105" s="80"/>
      <c r="KL105" s="80"/>
      <c r="KM105" s="80"/>
      <c r="KN105" s="51">
        <v>1</v>
      </c>
      <c r="KO105" s="285"/>
    </row>
    <row r="106" spans="1:301" s="68" customFormat="1" ht="43.2" outlineLevel="1">
      <c r="A106" s="290"/>
      <c r="B106" s="279"/>
      <c r="C106" s="294"/>
      <c r="D106" s="283"/>
      <c r="E106" s="61">
        <v>11</v>
      </c>
      <c r="F106" s="61">
        <v>1</v>
      </c>
      <c r="G106" s="147">
        <v>4494300900</v>
      </c>
      <c r="H106" s="148" t="s">
        <v>285</v>
      </c>
      <c r="I106" s="65">
        <f>1726.2/1.2</f>
        <v>1438.5</v>
      </c>
      <c r="J106" s="65">
        <f>1726.2/1.2</f>
        <v>1438.5</v>
      </c>
      <c r="K106" s="65"/>
      <c r="L106" s="65"/>
      <c r="M106" s="36"/>
      <c r="N106" s="37"/>
      <c r="O106" s="38"/>
      <c r="P106" s="37"/>
      <c r="Q106" s="36"/>
      <c r="R106" s="37"/>
      <c r="S106" s="38"/>
      <c r="T106" s="37"/>
      <c r="U106" s="36"/>
      <c r="V106" s="39"/>
      <c r="W106" s="38"/>
      <c r="X106" s="37"/>
      <c r="Y106" s="36"/>
      <c r="Z106" s="37"/>
      <c r="AA106" s="38"/>
      <c r="AB106" s="40"/>
      <c r="AC106" s="36"/>
      <c r="AD106" s="37"/>
      <c r="AE106" s="38"/>
      <c r="AF106" s="37"/>
      <c r="AG106" s="36"/>
      <c r="AH106" s="37"/>
      <c r="AI106" s="38"/>
      <c r="AJ106" s="37"/>
      <c r="AK106" s="36"/>
      <c r="AL106" s="37"/>
      <c r="AM106" s="54"/>
      <c r="AN106" s="37"/>
      <c r="AO106" s="36"/>
      <c r="AP106" s="37"/>
      <c r="AQ106" s="38"/>
      <c r="AR106" s="37"/>
      <c r="AS106" s="36"/>
      <c r="AT106" s="37"/>
      <c r="AU106" s="38"/>
      <c r="AV106" s="37"/>
      <c r="AW106" s="36"/>
      <c r="AX106" s="37"/>
      <c r="AY106" s="38"/>
      <c r="AZ106" s="37"/>
      <c r="BA106" s="36"/>
      <c r="BB106" s="37"/>
      <c r="BC106" s="92"/>
      <c r="BD106" s="37"/>
      <c r="BE106" s="36"/>
      <c r="BF106" s="37"/>
      <c r="BG106" s="54"/>
      <c r="BH106" s="37"/>
      <c r="BI106" s="41"/>
      <c r="BJ106" s="42"/>
      <c r="BK106" s="43"/>
      <c r="BL106" s="44"/>
      <c r="BM106" s="45"/>
      <c r="BN106" s="46"/>
      <c r="BO106" s="36"/>
      <c r="BP106" s="47"/>
      <c r="BQ106" s="37"/>
      <c r="BR106" s="38"/>
      <c r="BS106" s="37"/>
      <c r="BT106" s="36"/>
      <c r="BU106" s="47"/>
      <c r="BV106" s="37"/>
      <c r="BW106" s="38"/>
      <c r="BX106" s="37"/>
      <c r="BY106" s="36"/>
      <c r="BZ106" s="47"/>
      <c r="CA106" s="37"/>
      <c r="CB106" s="38"/>
      <c r="CC106" s="37"/>
      <c r="CD106" s="36"/>
      <c r="CE106" s="47"/>
      <c r="CF106" s="37"/>
      <c r="CG106" s="38"/>
      <c r="CH106" s="37"/>
      <c r="CI106" s="36"/>
      <c r="CJ106" s="47"/>
      <c r="CK106" s="37"/>
      <c r="CL106" s="38">
        <v>0</v>
      </c>
      <c r="CM106" s="37"/>
      <c r="CN106" s="36"/>
      <c r="CO106" s="47"/>
      <c r="CP106" s="37"/>
      <c r="CQ106" s="38">
        <v>0</v>
      </c>
      <c r="CR106" s="37"/>
      <c r="CS106" s="36"/>
      <c r="CT106" s="47"/>
      <c r="CU106" s="37"/>
      <c r="CV106" s="38">
        <v>0</v>
      </c>
      <c r="CW106" s="37"/>
      <c r="CX106" s="36"/>
      <c r="CY106" s="47"/>
      <c r="CZ106" s="37"/>
      <c r="DA106" s="38">
        <v>0</v>
      </c>
      <c r="DB106" s="37"/>
      <c r="DC106" s="36"/>
      <c r="DD106" s="47"/>
      <c r="DE106" s="37"/>
      <c r="DF106" s="38">
        <v>0</v>
      </c>
      <c r="DG106" s="37"/>
      <c r="DH106" s="36"/>
      <c r="DI106" s="47"/>
      <c r="DJ106" s="37"/>
      <c r="DK106" s="38">
        <v>0</v>
      </c>
      <c r="DL106" s="37"/>
      <c r="DM106" s="36"/>
      <c r="DN106" s="47"/>
      <c r="DO106" s="37"/>
      <c r="DP106" s="38">
        <v>0</v>
      </c>
      <c r="DQ106" s="37"/>
      <c r="DR106" s="36"/>
      <c r="DS106" s="47"/>
      <c r="DT106" s="37"/>
      <c r="DU106" s="38"/>
      <c r="DV106" s="37"/>
      <c r="DW106" s="41" cm="1">
        <f t="array" ref="DW106">SUMPRODUCT(--(MOD(COLUMN($BO106:$DV106),5)=MOD(COLUMN($BO106),5)),$BO106:$DV106)</f>
        <v>0</v>
      </c>
      <c r="DX106" s="42">
        <f t="shared" si="160"/>
        <v>0</v>
      </c>
      <c r="DY106" s="48" cm="1">
        <f t="array" ref="DY106">SUMPRODUCT(--(MOD(COLUMN($BO106:$DV106),5)=MOD(COLUMN($BP106),5)),$BO106:$DV106)</f>
        <v>0</v>
      </c>
      <c r="DZ106" s="49">
        <f t="shared" si="161"/>
        <v>0</v>
      </c>
      <c r="EA106" s="43" cm="1">
        <f t="array" ref="EA106">SUMPRODUCT(--(MOD(COLUMN($BO106:$DV106),5)=MOD(COLUMN($BQ106),5)),$BO106:$DV106)</f>
        <v>0</v>
      </c>
      <c r="EB106" s="44">
        <f t="shared" si="162"/>
        <v>0</v>
      </c>
      <c r="EC106" s="45" cm="1">
        <f t="array" ref="EC106">SUMPRODUCT(--(MOD(COLUMN($BO106:$DV106),5)=MOD(COLUMN($BR106),5)),$BO106:$DV106)</f>
        <v>0</v>
      </c>
      <c r="ED106" s="46">
        <f t="shared" si="163"/>
        <v>0</v>
      </c>
      <c r="EE106" s="36">
        <v>0</v>
      </c>
      <c r="EF106" s="37">
        <v>0</v>
      </c>
      <c r="EG106" s="38"/>
      <c r="EH106" s="37"/>
      <c r="EI106" s="36">
        <v>0</v>
      </c>
      <c r="EJ106" s="37">
        <v>0</v>
      </c>
      <c r="EK106" s="38">
        <v>0</v>
      </c>
      <c r="EL106" s="37"/>
      <c r="EM106" s="36"/>
      <c r="EN106" s="37"/>
      <c r="EO106" s="38"/>
      <c r="EP106" s="37"/>
      <c r="EQ106" s="36">
        <f t="shared" si="164"/>
        <v>5</v>
      </c>
      <c r="ER106" s="39">
        <v>0</v>
      </c>
      <c r="ES106" s="38"/>
      <c r="ET106" s="37"/>
      <c r="EU106" s="36">
        <f t="shared" si="165"/>
        <v>5</v>
      </c>
      <c r="EV106" s="155">
        <v>0</v>
      </c>
      <c r="EW106" s="38"/>
      <c r="EX106" s="37"/>
      <c r="EY106" s="36">
        <f t="shared" si="166"/>
        <v>5</v>
      </c>
      <c r="EZ106" s="155">
        <v>0</v>
      </c>
      <c r="FA106" s="38"/>
      <c r="FB106" s="37"/>
      <c r="FC106" s="36">
        <f t="shared" si="167"/>
        <v>10</v>
      </c>
      <c r="FD106" s="37">
        <v>5</v>
      </c>
      <c r="FE106" s="38"/>
      <c r="FF106" s="37"/>
      <c r="FG106" s="36">
        <f t="shared" si="168"/>
        <v>10</v>
      </c>
      <c r="FH106" s="37">
        <v>5</v>
      </c>
      <c r="FI106" s="38"/>
      <c r="FJ106" s="37"/>
      <c r="FK106" s="36">
        <f t="shared" si="169"/>
        <v>10</v>
      </c>
      <c r="FL106" s="37">
        <v>10</v>
      </c>
      <c r="FM106" s="38"/>
      <c r="FN106" s="37"/>
      <c r="FO106" s="36">
        <f t="shared" si="170"/>
        <v>10</v>
      </c>
      <c r="FP106" s="37">
        <v>10</v>
      </c>
      <c r="FQ106" s="38"/>
      <c r="FR106" s="37"/>
      <c r="FS106" s="36">
        <f t="shared" si="171"/>
        <v>10</v>
      </c>
      <c r="FT106" s="37">
        <v>10</v>
      </c>
      <c r="FU106" s="38"/>
      <c r="FV106" s="37"/>
      <c r="FW106" s="36">
        <f t="shared" si="172"/>
        <v>10</v>
      </c>
      <c r="FX106" s="37">
        <v>10</v>
      </c>
      <c r="FY106" s="38"/>
      <c r="FZ106" s="37"/>
      <c r="GA106" s="41" cm="1">
        <f t="array" ref="GA106">SUMPRODUCT(--(MOD(COLUMN($EE106:$FZ106),4)=MOD(COLUMN($EE106),4)),$EE106:$FZ106)</f>
        <v>75</v>
      </c>
      <c r="GB106" s="42">
        <f t="shared" si="173"/>
        <v>107887.5</v>
      </c>
      <c r="GC106" s="43" cm="1">
        <f t="array" ref="GC106">SUMPRODUCT(--(MOD(COLUMN($EE106:$FZ106),4)=MOD(COLUMN($EF106),4)),$EE106:$FZ106)</f>
        <v>50</v>
      </c>
      <c r="GD106" s="44">
        <f t="shared" si="174"/>
        <v>71925</v>
      </c>
      <c r="GE106" s="45" cm="1">
        <f t="array" ref="GE106">SUMPRODUCT(--(MOD(COLUMN($EE106:$FZ106),4)=MOD(COLUMN($EG106),4)),$EE106:$FZ106)</f>
        <v>0</v>
      </c>
      <c r="GF106" s="46">
        <f t="shared" si="175"/>
        <v>0</v>
      </c>
      <c r="GG106" s="36">
        <f t="shared" si="176"/>
        <v>10</v>
      </c>
      <c r="GH106" s="37"/>
      <c r="GI106" s="38"/>
      <c r="GJ106" s="37"/>
      <c r="GK106" s="36">
        <f t="shared" si="177"/>
        <v>10</v>
      </c>
      <c r="GL106" s="37"/>
      <c r="GM106" s="38"/>
      <c r="GN106" s="37"/>
      <c r="GO106" s="36">
        <f t="shared" si="178"/>
        <v>15</v>
      </c>
      <c r="GP106" s="37"/>
      <c r="GQ106" s="38"/>
      <c r="GR106" s="37"/>
      <c r="GS106" s="36">
        <f t="shared" si="179"/>
        <v>20</v>
      </c>
      <c r="GT106" s="37"/>
      <c r="GU106" s="38"/>
      <c r="GV106" s="37"/>
      <c r="GW106" s="36">
        <f t="shared" si="180"/>
        <v>20</v>
      </c>
      <c r="GX106" s="37"/>
      <c r="GY106" s="38"/>
      <c r="GZ106" s="37"/>
      <c r="HA106" s="36">
        <f t="shared" si="181"/>
        <v>20</v>
      </c>
      <c r="HB106" s="37"/>
      <c r="HC106" s="38"/>
      <c r="HD106" s="37"/>
      <c r="HE106" s="36">
        <f t="shared" si="182"/>
        <v>20</v>
      </c>
      <c r="HF106" s="37"/>
      <c r="HG106" s="38"/>
      <c r="HH106" s="37"/>
      <c r="HI106" s="36">
        <f t="shared" si="183"/>
        <v>20</v>
      </c>
      <c r="HJ106" s="37"/>
      <c r="HK106" s="38"/>
      <c r="HL106" s="37"/>
      <c r="HM106" s="36">
        <f t="shared" si="184"/>
        <v>20</v>
      </c>
      <c r="HN106" s="37"/>
      <c r="HO106" s="38"/>
      <c r="HP106" s="37"/>
      <c r="HQ106" s="36">
        <f t="shared" si="185"/>
        <v>20</v>
      </c>
      <c r="HR106" s="37"/>
      <c r="HS106" s="38"/>
      <c r="HT106" s="37"/>
      <c r="HU106" s="36">
        <f t="shared" si="186"/>
        <v>20</v>
      </c>
      <c r="HV106" s="37"/>
      <c r="HW106" s="38"/>
      <c r="HX106" s="37"/>
      <c r="HY106" s="36">
        <f t="shared" si="187"/>
        <v>20</v>
      </c>
      <c r="HZ106" s="37"/>
      <c r="IA106" s="38"/>
      <c r="IB106" s="37"/>
      <c r="IC106" s="41" cm="1">
        <f t="array" ref="IC106">SUMPRODUCT(--(MOD(COLUMN($GG106:$IB106),4)=MOD(COLUMN($GG106),4)),$GG106:$IB106)</f>
        <v>215</v>
      </c>
      <c r="ID106" s="42">
        <f t="shared" si="188"/>
        <v>309277.5</v>
      </c>
      <c r="IE106" s="43" cm="1">
        <f t="array" ref="IE106">SUMPRODUCT(--(MOD(COLUMN($GG106:$IB106),4)=MOD(COLUMN($GH106),4)),$GG106:$IB106)</f>
        <v>0</v>
      </c>
      <c r="IF106" s="44">
        <f t="shared" si="189"/>
        <v>0</v>
      </c>
      <c r="IG106" s="45" cm="1">
        <f t="array" ref="IG106">SUMPRODUCT(--(MOD(COLUMN($GG106:$IB106),4)=MOD(COLUMN($GI106),4)),$GG106:$IB106)</f>
        <v>0</v>
      </c>
      <c r="IH106" s="46">
        <f t="shared" si="190"/>
        <v>0</v>
      </c>
      <c r="II106" s="36">
        <f t="shared" si="191"/>
        <v>10</v>
      </c>
      <c r="IJ106" s="37"/>
      <c r="IK106" s="38"/>
      <c r="IL106" s="37"/>
      <c r="IM106" s="36">
        <f t="shared" si="192"/>
        <v>10</v>
      </c>
      <c r="IN106" s="37"/>
      <c r="IO106" s="38"/>
      <c r="IP106" s="37"/>
      <c r="IQ106" s="36">
        <f t="shared" si="193"/>
        <v>15</v>
      </c>
      <c r="IR106" s="37"/>
      <c r="IS106" s="38"/>
      <c r="IT106" s="37"/>
      <c r="IU106" s="36">
        <f t="shared" si="194"/>
        <v>20</v>
      </c>
      <c r="IV106" s="37"/>
      <c r="IW106" s="38"/>
      <c r="IX106" s="37"/>
      <c r="IY106" s="36">
        <f t="shared" si="195"/>
        <v>20</v>
      </c>
      <c r="IZ106" s="37"/>
      <c r="JA106" s="38"/>
      <c r="JB106" s="37"/>
      <c r="JC106" s="36">
        <f t="shared" si="196"/>
        <v>20</v>
      </c>
      <c r="JD106" s="37"/>
      <c r="JE106" s="38"/>
      <c r="JF106" s="37"/>
      <c r="JG106" s="36">
        <f t="shared" si="197"/>
        <v>20</v>
      </c>
      <c r="JH106" s="37"/>
      <c r="JI106" s="38"/>
      <c r="JJ106" s="37"/>
      <c r="JK106" s="36">
        <f t="shared" si="198"/>
        <v>20</v>
      </c>
      <c r="JL106" s="37"/>
      <c r="JM106" s="38"/>
      <c r="JN106" s="37"/>
      <c r="JO106" s="36">
        <f t="shared" si="199"/>
        <v>20</v>
      </c>
      <c r="JP106" s="37"/>
      <c r="JQ106" s="38"/>
      <c r="JR106" s="37"/>
      <c r="JS106" s="36">
        <f t="shared" si="200"/>
        <v>20</v>
      </c>
      <c r="JT106" s="37"/>
      <c r="JU106" s="38"/>
      <c r="JV106" s="37"/>
      <c r="JW106" s="36">
        <f t="shared" si="201"/>
        <v>20</v>
      </c>
      <c r="JX106" s="37"/>
      <c r="JY106" s="38"/>
      <c r="JZ106" s="37"/>
      <c r="KA106" s="36">
        <f t="shared" si="202"/>
        <v>20</v>
      </c>
      <c r="KB106" s="37"/>
      <c r="KC106" s="38"/>
      <c r="KD106" s="37"/>
      <c r="KE106" s="41" cm="1">
        <f t="array" ref="KE106">SUMPRODUCT(--(MOD(COLUMN($II106:$KD106),4)=MOD(COLUMN($II106),4)),$II106:$KD106)</f>
        <v>215</v>
      </c>
      <c r="KF106" s="42">
        <f t="shared" si="203"/>
        <v>309277.5</v>
      </c>
      <c r="KG106" s="43" cm="1">
        <f t="array" ref="KG106">SUMPRODUCT(--(MOD(COLUMN($II106:$KD106),4)=MOD(COLUMN($IJ106),4)),$II106:$KD106)</f>
        <v>0</v>
      </c>
      <c r="KH106" s="44">
        <f t="shared" si="204"/>
        <v>0</v>
      </c>
      <c r="KI106" s="45" cm="1">
        <f t="array" ref="KI106">SUMPRODUCT(--(MOD(COLUMN($II106:$KD106),4)=MOD(COLUMN($IK106),4)),$II106:$KD106)</f>
        <v>0</v>
      </c>
      <c r="KJ106" s="50">
        <f t="shared" si="205"/>
        <v>0</v>
      </c>
      <c r="KK106" s="80"/>
      <c r="KL106" s="80"/>
      <c r="KM106" s="80"/>
      <c r="KN106" s="51">
        <v>1</v>
      </c>
      <c r="KO106" s="285"/>
    </row>
    <row r="107" spans="1:301" s="68" customFormat="1" outlineLevel="1">
      <c r="A107" s="21"/>
      <c r="B107" s="69"/>
      <c r="C107" s="23"/>
      <c r="D107" s="23"/>
      <c r="E107" s="70"/>
      <c r="F107" s="70"/>
      <c r="G107" s="71"/>
      <c r="H107" s="72" t="s">
        <v>78</v>
      </c>
      <c r="I107" s="73"/>
      <c r="J107" s="65"/>
      <c r="K107" s="65"/>
      <c r="L107" s="65"/>
      <c r="M107" s="74"/>
      <c r="N107" s="75"/>
      <c r="O107" s="28"/>
      <c r="P107" s="75"/>
      <c r="Q107" s="74"/>
      <c r="R107" s="75"/>
      <c r="S107" s="28"/>
      <c r="T107" s="75"/>
      <c r="U107" s="74"/>
      <c r="V107" s="75"/>
      <c r="W107" s="28"/>
      <c r="X107" s="75"/>
      <c r="Y107" s="74"/>
      <c r="Z107" s="75"/>
      <c r="AA107" s="38"/>
      <c r="AB107" s="75"/>
      <c r="AC107" s="74"/>
      <c r="AD107" s="75"/>
      <c r="AE107" s="28"/>
      <c r="AF107" s="75"/>
      <c r="AG107" s="74"/>
      <c r="AH107" s="75"/>
      <c r="AI107" s="38"/>
      <c r="AJ107" s="75"/>
      <c r="AK107" s="74"/>
      <c r="AL107" s="75"/>
      <c r="AM107" s="38"/>
      <c r="AN107" s="75"/>
      <c r="AO107" s="74"/>
      <c r="AP107" s="75"/>
      <c r="AQ107" s="38"/>
      <c r="AR107" s="75"/>
      <c r="AS107" s="74"/>
      <c r="AT107" s="75"/>
      <c r="AU107" s="38">
        <v>0</v>
      </c>
      <c r="AV107" s="75"/>
      <c r="AW107" s="74"/>
      <c r="AX107" s="75"/>
      <c r="AY107" s="28"/>
      <c r="AZ107" s="75"/>
      <c r="BA107" s="74"/>
      <c r="BB107" s="97"/>
      <c r="BC107" s="77"/>
      <c r="BD107" s="75"/>
      <c r="BE107" s="74"/>
      <c r="BF107" s="76"/>
      <c r="BG107" s="78"/>
      <c r="BH107" s="75"/>
      <c r="BI107" s="41">
        <f t="shared" ref="BI107:BI138" si="206">SUMPRODUCT(--(MOD(COLUMN($M107:$BH107),4)=MOD(COLUMN($M107),4)),$M107:$BH107)</f>
        <v>0</v>
      </c>
      <c r="BJ107" s="42">
        <f t="shared" ref="BJ107:BJ138" si="207">BI107*$I107</f>
        <v>0</v>
      </c>
      <c r="BK107" s="43">
        <f t="shared" ref="BK107:BK138" si="208">SUMPRODUCT(--(MOD(COLUMN($M107:$BH107),4)=MOD(COLUMN($M107)+1,4)),$M107:$BH107)</f>
        <v>0</v>
      </c>
      <c r="BL107" s="44">
        <f t="shared" ref="BL107:BL138" si="209">BK107*$I107</f>
        <v>0</v>
      </c>
      <c r="BM107" s="45">
        <f t="shared" ref="BM107:BM138" si="210">SUMPRODUCT(--(MOD(COLUMN($M107:$BH107),4)=MOD(COLUMN($M107)+2,4)),$M107:$BH107)</f>
        <v>0</v>
      </c>
      <c r="BN107" s="46">
        <f t="shared" ref="BN107:BN138" si="211">BM107*$I107</f>
        <v>0</v>
      </c>
      <c r="BO107" s="74"/>
      <c r="BP107" s="79"/>
      <c r="BQ107" s="75"/>
      <c r="BR107" s="28"/>
      <c r="BS107" s="75"/>
      <c r="BT107" s="74"/>
      <c r="BU107" s="79"/>
      <c r="BV107" s="75"/>
      <c r="BW107" s="28"/>
      <c r="BX107" s="75"/>
      <c r="BY107" s="74"/>
      <c r="BZ107" s="79"/>
      <c r="CA107" s="75"/>
      <c r="CB107" s="28"/>
      <c r="CC107" s="75"/>
      <c r="CD107" s="74"/>
      <c r="CE107" s="79"/>
      <c r="CF107" s="75"/>
      <c r="CG107" s="28"/>
      <c r="CH107" s="75"/>
      <c r="CI107" s="74"/>
      <c r="CJ107" s="79"/>
      <c r="CK107" s="75"/>
      <c r="CL107" s="28"/>
      <c r="CM107" s="75"/>
      <c r="CN107" s="74"/>
      <c r="CO107" s="79"/>
      <c r="CP107" s="75"/>
      <c r="CQ107" s="28"/>
      <c r="CR107" s="75"/>
      <c r="CS107" s="74"/>
      <c r="CT107" s="79"/>
      <c r="CU107" s="75"/>
      <c r="CV107" s="28"/>
      <c r="CW107" s="75"/>
      <c r="CX107" s="74"/>
      <c r="CY107" s="79"/>
      <c r="CZ107" s="75"/>
      <c r="DA107" s="28"/>
      <c r="DB107" s="75"/>
      <c r="DC107" s="74"/>
      <c r="DD107" s="79"/>
      <c r="DE107" s="75"/>
      <c r="DF107" s="28"/>
      <c r="DG107" s="75"/>
      <c r="DH107" s="74"/>
      <c r="DI107" s="79"/>
      <c r="DJ107" s="75"/>
      <c r="DK107" s="28"/>
      <c r="DL107" s="75"/>
      <c r="DM107" s="74"/>
      <c r="DN107" s="79"/>
      <c r="DO107" s="75"/>
      <c r="DP107" s="28"/>
      <c r="DQ107" s="75"/>
      <c r="DR107" s="74"/>
      <c r="DS107" s="79"/>
      <c r="DT107" s="75"/>
      <c r="DU107" s="28"/>
      <c r="DV107" s="75"/>
      <c r="DW107" s="41"/>
      <c r="DX107" s="42"/>
      <c r="DY107" s="48"/>
      <c r="DZ107" s="49"/>
      <c r="EA107" s="43"/>
      <c r="EB107" s="44"/>
      <c r="EC107" s="45"/>
      <c r="ED107" s="46"/>
      <c r="EE107" s="74"/>
      <c r="EF107" s="75"/>
      <c r="EG107" s="28"/>
      <c r="EH107" s="75"/>
      <c r="EI107" s="74"/>
      <c r="EJ107" s="75"/>
      <c r="EK107" s="28"/>
      <c r="EL107" s="75"/>
      <c r="EM107" s="74"/>
      <c r="EN107" s="75"/>
      <c r="EO107" s="28"/>
      <c r="EP107" s="75"/>
      <c r="EQ107" s="74"/>
      <c r="ER107" s="75"/>
      <c r="ES107" s="28"/>
      <c r="ET107" s="75"/>
      <c r="EU107" s="74"/>
      <c r="EV107" s="75"/>
      <c r="EW107" s="28"/>
      <c r="EX107" s="75"/>
      <c r="EY107" s="74"/>
      <c r="EZ107" s="75"/>
      <c r="FA107" s="28"/>
      <c r="FB107" s="75"/>
      <c r="FC107" s="74"/>
      <c r="FD107" s="75"/>
      <c r="FE107" s="28"/>
      <c r="FF107" s="75"/>
      <c r="FG107" s="74"/>
      <c r="FH107" s="75"/>
      <c r="FI107" s="28"/>
      <c r="FJ107" s="75"/>
      <c r="FK107" s="74"/>
      <c r="FL107" s="75"/>
      <c r="FM107" s="28"/>
      <c r="FN107" s="75"/>
      <c r="FO107" s="74"/>
      <c r="FP107" s="75"/>
      <c r="FQ107" s="28"/>
      <c r="FR107" s="75"/>
      <c r="FS107" s="74"/>
      <c r="FT107" s="75"/>
      <c r="FU107" s="28"/>
      <c r="FV107" s="75"/>
      <c r="FW107" s="74"/>
      <c r="FX107" s="75"/>
      <c r="FY107" s="28"/>
      <c r="FZ107" s="75"/>
      <c r="GA107" s="41"/>
      <c r="GB107" s="42"/>
      <c r="GC107" s="43"/>
      <c r="GD107" s="44"/>
      <c r="GE107" s="45"/>
      <c r="GF107" s="46"/>
      <c r="GG107" s="74"/>
      <c r="GH107" s="75"/>
      <c r="GI107" s="28"/>
      <c r="GJ107" s="75"/>
      <c r="GK107" s="74"/>
      <c r="GL107" s="75"/>
      <c r="GM107" s="28"/>
      <c r="GN107" s="75"/>
      <c r="GO107" s="74"/>
      <c r="GP107" s="75"/>
      <c r="GQ107" s="28"/>
      <c r="GR107" s="75"/>
      <c r="GS107" s="74"/>
      <c r="GT107" s="75"/>
      <c r="GU107" s="28"/>
      <c r="GV107" s="75"/>
      <c r="GW107" s="74"/>
      <c r="GX107" s="75"/>
      <c r="GY107" s="28"/>
      <c r="GZ107" s="75"/>
      <c r="HA107" s="74"/>
      <c r="HB107" s="75"/>
      <c r="HC107" s="28"/>
      <c r="HD107" s="75"/>
      <c r="HE107" s="74"/>
      <c r="HF107" s="75"/>
      <c r="HG107" s="28"/>
      <c r="HH107" s="75"/>
      <c r="HI107" s="74"/>
      <c r="HJ107" s="75"/>
      <c r="HK107" s="28"/>
      <c r="HL107" s="75"/>
      <c r="HM107" s="74"/>
      <c r="HN107" s="75"/>
      <c r="HO107" s="28"/>
      <c r="HP107" s="75"/>
      <c r="HQ107" s="74"/>
      <c r="HR107" s="75"/>
      <c r="HS107" s="28"/>
      <c r="HT107" s="75"/>
      <c r="HU107" s="74"/>
      <c r="HV107" s="75"/>
      <c r="HW107" s="28"/>
      <c r="HX107" s="75"/>
      <c r="HY107" s="74"/>
      <c r="HZ107" s="75"/>
      <c r="IA107" s="28"/>
      <c r="IB107" s="75"/>
      <c r="IC107" s="41"/>
      <c r="ID107" s="42"/>
      <c r="IE107" s="43"/>
      <c r="IF107" s="44"/>
      <c r="IG107" s="45"/>
      <c r="IH107" s="46"/>
      <c r="II107" s="74"/>
      <c r="IJ107" s="75"/>
      <c r="IK107" s="28"/>
      <c r="IL107" s="75"/>
      <c r="IM107" s="74"/>
      <c r="IN107" s="75"/>
      <c r="IO107" s="28"/>
      <c r="IP107" s="75"/>
      <c r="IQ107" s="74"/>
      <c r="IR107" s="75"/>
      <c r="IS107" s="28"/>
      <c r="IT107" s="75"/>
      <c r="IU107" s="74"/>
      <c r="IV107" s="75"/>
      <c r="IW107" s="28"/>
      <c r="IX107" s="75"/>
      <c r="IY107" s="74"/>
      <c r="IZ107" s="75"/>
      <c r="JA107" s="28"/>
      <c r="JB107" s="75"/>
      <c r="JC107" s="74"/>
      <c r="JD107" s="75"/>
      <c r="JE107" s="28"/>
      <c r="JF107" s="75"/>
      <c r="JG107" s="74"/>
      <c r="JH107" s="75"/>
      <c r="JI107" s="28"/>
      <c r="JJ107" s="75"/>
      <c r="JK107" s="74"/>
      <c r="JL107" s="75"/>
      <c r="JM107" s="28"/>
      <c r="JN107" s="75"/>
      <c r="JO107" s="74"/>
      <c r="JP107" s="75"/>
      <c r="JQ107" s="28"/>
      <c r="JR107" s="75"/>
      <c r="JS107" s="74"/>
      <c r="JT107" s="75"/>
      <c r="JU107" s="28"/>
      <c r="JV107" s="75"/>
      <c r="JW107" s="74"/>
      <c r="JX107" s="75"/>
      <c r="JY107" s="28"/>
      <c r="JZ107" s="75"/>
      <c r="KA107" s="74"/>
      <c r="KB107" s="75"/>
      <c r="KC107" s="28"/>
      <c r="KD107" s="75"/>
      <c r="KE107" s="41"/>
      <c r="KF107" s="42"/>
      <c r="KG107" s="43"/>
      <c r="KH107" s="44"/>
      <c r="KI107" s="45"/>
      <c r="KJ107" s="50"/>
      <c r="KK107" s="80"/>
      <c r="KL107" s="80"/>
      <c r="KM107" s="80"/>
      <c r="KN107" s="22"/>
      <c r="KO107" s="22"/>
    </row>
    <row r="108" spans="1:301" s="68" customFormat="1">
      <c r="A108" s="82" t="s">
        <v>101</v>
      </c>
      <c r="B108" s="81"/>
      <c r="C108" s="82"/>
      <c r="D108" s="82"/>
      <c r="E108" s="83"/>
      <c r="F108" s="83"/>
      <c r="G108" s="84"/>
      <c r="H108" s="85"/>
      <c r="I108" s="86"/>
      <c r="J108" s="86"/>
      <c r="K108" s="86"/>
      <c r="L108" s="86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7"/>
      <c r="AZ108" s="81"/>
      <c r="BA108" s="87"/>
      <c r="BB108" s="87"/>
      <c r="BC108" s="88"/>
      <c r="BD108" s="81"/>
      <c r="BE108" s="87"/>
      <c r="BF108" s="87"/>
      <c r="BG108" s="87"/>
      <c r="BH108" s="81"/>
      <c r="BI108" s="89">
        <f t="shared" si="206"/>
        <v>0</v>
      </c>
      <c r="BJ108" s="90">
        <f t="shared" si="207"/>
        <v>0</v>
      </c>
      <c r="BK108" s="89">
        <f t="shared" si="208"/>
        <v>0</v>
      </c>
      <c r="BL108" s="90">
        <f t="shared" si="209"/>
        <v>0</v>
      </c>
      <c r="BM108" s="89">
        <f t="shared" si="210"/>
        <v>0</v>
      </c>
      <c r="BN108" s="90">
        <f t="shared" si="211"/>
        <v>0</v>
      </c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9">
        <f>SUMPRODUCT(--(MOD(COLUMN($BO108:$DV108),5)=MOD(COLUMN($BO108),5)),$BO108:$DV108)</f>
        <v>0</v>
      </c>
      <c r="DX108" s="90">
        <f t="shared" ref="DX108:DX119" si="212">DW108*$J108</f>
        <v>0</v>
      </c>
      <c r="DY108" s="89">
        <f>SUMPRODUCT(--(MOD(COLUMN($BO108:$DV108),5)=MOD(COLUMN($BO108),5)+1),$BO108:$DV108)</f>
        <v>0</v>
      </c>
      <c r="DZ108" s="90">
        <f t="shared" ref="DZ108:DZ119" si="213">DY108*$J108</f>
        <v>0</v>
      </c>
      <c r="EA108" s="89">
        <f>SUMPRODUCT(--(MOD(COLUMN($BO108:$DV108),5)=MOD(COLUMN($BO108),5)+2),$BO108:$DV108)</f>
        <v>0</v>
      </c>
      <c r="EB108" s="90">
        <f t="shared" ref="EB108:EB119" si="214">EA108*$J108</f>
        <v>0</v>
      </c>
      <c r="EC108" s="89">
        <f>SUMPRODUCT(--(MOD(COLUMN($BO108:$DV108),5)=MOD(COLUMN($BO108),5)+3),$BO108:$DV108)</f>
        <v>0</v>
      </c>
      <c r="ED108" s="90">
        <f t="shared" ref="ED108:ED119" si="215">EC108*$J108</f>
        <v>0</v>
      </c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9"/>
      <c r="GB108" s="90"/>
      <c r="GC108" s="160"/>
      <c r="GD108" s="161"/>
      <c r="GE108" s="89"/>
      <c r="GF108" s="90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9"/>
      <c r="ID108" s="90"/>
      <c r="IE108" s="160"/>
      <c r="IF108" s="161"/>
      <c r="IG108" s="89"/>
      <c r="IH108" s="90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81"/>
      <c r="IV108" s="81"/>
      <c r="IW108" s="81"/>
      <c r="IX108" s="81"/>
      <c r="IY108" s="81"/>
      <c r="IZ108" s="81"/>
      <c r="JA108" s="81"/>
      <c r="JB108" s="81"/>
      <c r="JC108" s="81"/>
      <c r="JD108" s="81"/>
      <c r="JE108" s="81"/>
      <c r="JF108" s="81"/>
      <c r="JG108" s="81"/>
      <c r="JH108" s="81"/>
      <c r="JI108" s="81"/>
      <c r="JJ108" s="81"/>
      <c r="JK108" s="81"/>
      <c r="JL108" s="81"/>
      <c r="JM108" s="81"/>
      <c r="JN108" s="81"/>
      <c r="JO108" s="81"/>
      <c r="JP108" s="81"/>
      <c r="JQ108" s="81"/>
      <c r="JR108" s="81"/>
      <c r="JS108" s="81"/>
      <c r="JT108" s="81"/>
      <c r="JU108" s="81"/>
      <c r="JV108" s="81"/>
      <c r="JW108" s="81"/>
      <c r="JX108" s="81"/>
      <c r="JY108" s="81"/>
      <c r="JZ108" s="81"/>
      <c r="KA108" s="81"/>
      <c r="KB108" s="81"/>
      <c r="KC108" s="81"/>
      <c r="KD108" s="81"/>
      <c r="KE108" s="89"/>
      <c r="KF108" s="90"/>
      <c r="KG108" s="160"/>
      <c r="KH108" s="161"/>
      <c r="KI108" s="89"/>
      <c r="KJ108" s="91"/>
      <c r="KK108" s="80"/>
      <c r="KL108" s="80"/>
      <c r="KM108" s="80"/>
      <c r="KN108" s="22"/>
      <c r="KO108" s="22"/>
    </row>
    <row r="109" spans="1:301" s="68" customFormat="1" ht="30" customHeight="1" outlineLevel="1">
      <c r="A109" s="295" t="s">
        <v>281</v>
      </c>
      <c r="B109" s="277" t="s">
        <v>112</v>
      </c>
      <c r="C109" s="297" t="s">
        <v>47</v>
      </c>
      <c r="D109" s="281" t="s">
        <v>48</v>
      </c>
      <c r="E109" s="15">
        <v>1</v>
      </c>
      <c r="F109" s="15">
        <v>1</v>
      </c>
      <c r="G109" s="33">
        <v>9522010010</v>
      </c>
      <c r="H109" s="34" t="s">
        <v>49</v>
      </c>
      <c r="I109" s="55">
        <f>89.6/1.2/0.98</f>
        <v>76.19047619047619</v>
      </c>
      <c r="J109" s="35">
        <f>89.6/1.2*1.0863</f>
        <v>81.110400000000013</v>
      </c>
      <c r="K109" s="55"/>
      <c r="L109" s="55"/>
      <c r="M109" s="36">
        <v>0</v>
      </c>
      <c r="N109" s="37">
        <v>0</v>
      </c>
      <c r="O109" s="38">
        <v>0</v>
      </c>
      <c r="P109" s="37"/>
      <c r="Q109" s="36">
        <v>0</v>
      </c>
      <c r="R109" s="37">
        <v>0</v>
      </c>
      <c r="S109" s="38">
        <v>0</v>
      </c>
      <c r="T109" s="37"/>
      <c r="U109" s="36">
        <v>0</v>
      </c>
      <c r="V109" s="37">
        <v>0</v>
      </c>
      <c r="W109" s="38">
        <v>0</v>
      </c>
      <c r="X109" s="37"/>
      <c r="Y109" s="36">
        <v>5</v>
      </c>
      <c r="Z109" s="39">
        <v>0</v>
      </c>
      <c r="AA109" s="38">
        <v>0</v>
      </c>
      <c r="AB109" s="245" t="s">
        <v>113</v>
      </c>
      <c r="AC109" s="36">
        <v>20</v>
      </c>
      <c r="AD109" s="37">
        <v>0</v>
      </c>
      <c r="AE109" s="38">
        <v>0</v>
      </c>
      <c r="AF109" s="245" t="s">
        <v>113</v>
      </c>
      <c r="AG109" s="36">
        <v>20</v>
      </c>
      <c r="AH109" s="37">
        <v>0</v>
      </c>
      <c r="AI109" s="38">
        <v>0</v>
      </c>
      <c r="AJ109" s="245" t="s">
        <v>113</v>
      </c>
      <c r="AK109" s="36">
        <v>20</v>
      </c>
      <c r="AL109" s="37">
        <v>0</v>
      </c>
      <c r="AM109" s="38">
        <v>0</v>
      </c>
      <c r="AN109" s="245" t="s">
        <v>114</v>
      </c>
      <c r="AO109" s="36">
        <v>20</v>
      </c>
      <c r="AP109" s="37">
        <v>0</v>
      </c>
      <c r="AQ109" s="38">
        <v>0</v>
      </c>
      <c r="AR109" s="245" t="s">
        <v>114</v>
      </c>
      <c r="AS109" s="36">
        <v>20</v>
      </c>
      <c r="AT109" s="37">
        <v>0</v>
      </c>
      <c r="AU109" s="38">
        <v>0</v>
      </c>
      <c r="AV109" s="245" t="s">
        <v>115</v>
      </c>
      <c r="AW109" s="36">
        <v>20</v>
      </c>
      <c r="AX109" s="37">
        <v>0</v>
      </c>
      <c r="AY109" s="38">
        <v>0</v>
      </c>
      <c r="AZ109" s="245" t="s">
        <v>115</v>
      </c>
      <c r="BA109" s="36">
        <v>20</v>
      </c>
      <c r="BB109" s="37">
        <v>0</v>
      </c>
      <c r="BC109" s="38">
        <v>0</v>
      </c>
      <c r="BD109" s="245" t="s">
        <v>115</v>
      </c>
      <c r="BE109" s="36">
        <v>20</v>
      </c>
      <c r="BF109" s="37">
        <f>$KN109*5</f>
        <v>5</v>
      </c>
      <c r="BG109" s="54">
        <v>0</v>
      </c>
      <c r="BH109" s="245" t="s">
        <v>115</v>
      </c>
      <c r="BI109" s="41">
        <f t="shared" si="206"/>
        <v>165</v>
      </c>
      <c r="BJ109" s="42">
        <f t="shared" si="207"/>
        <v>12571.428571428571</v>
      </c>
      <c r="BK109" s="43">
        <f t="shared" si="208"/>
        <v>5</v>
      </c>
      <c r="BL109" s="44">
        <f t="shared" si="209"/>
        <v>380.95238095238096</v>
      </c>
      <c r="BM109" s="45">
        <f t="shared" si="210"/>
        <v>0</v>
      </c>
      <c r="BN109" s="46">
        <f t="shared" si="211"/>
        <v>0</v>
      </c>
      <c r="BO109" s="36">
        <f t="shared" ref="BO109:BP119" si="216">$KN109*0</f>
        <v>0</v>
      </c>
      <c r="BP109" s="47">
        <f t="shared" si="216"/>
        <v>0</v>
      </c>
      <c r="BQ109" s="37">
        <f>$KN109*5</f>
        <v>5</v>
      </c>
      <c r="BR109" s="38">
        <v>0</v>
      </c>
      <c r="BS109" s="245" t="s">
        <v>116</v>
      </c>
      <c r="BT109" s="36">
        <f t="shared" ref="BT109:BV119" si="217">$KN109*0</f>
        <v>0</v>
      </c>
      <c r="BU109" s="47">
        <f t="shared" si="217"/>
        <v>0</v>
      </c>
      <c r="BV109" s="37">
        <f t="shared" si="217"/>
        <v>0</v>
      </c>
      <c r="BW109" s="38">
        <v>0</v>
      </c>
      <c r="BX109" s="245" t="s">
        <v>117</v>
      </c>
      <c r="BY109" s="36">
        <f t="shared" ref="BY109:BY119" si="218">$KN109*5</f>
        <v>5</v>
      </c>
      <c r="BZ109" s="47">
        <f t="shared" ref="BZ109:BZ119" si="219">$KN109*3</f>
        <v>3</v>
      </c>
      <c r="CA109" s="37">
        <f t="shared" ref="CA109:CA119" si="220">$KN109*0</f>
        <v>0</v>
      </c>
      <c r="CB109" s="38">
        <v>0</v>
      </c>
      <c r="CC109" s="37"/>
      <c r="CD109" s="36">
        <f t="shared" ref="CD109:CF119" si="221">$KN109*0</f>
        <v>0</v>
      </c>
      <c r="CE109" s="47">
        <f t="shared" si="221"/>
        <v>0</v>
      </c>
      <c r="CF109" s="37">
        <f t="shared" si="221"/>
        <v>0</v>
      </c>
      <c r="CG109" s="38">
        <v>0</v>
      </c>
      <c r="CH109" s="37"/>
      <c r="CI109" s="36">
        <f t="shared" ref="CI109:CI119" si="222">$KN109*5</f>
        <v>5</v>
      </c>
      <c r="CJ109" s="47">
        <f t="shared" ref="CJ109:CJ119" si="223">$KN109*3</f>
        <v>3</v>
      </c>
      <c r="CK109" s="37">
        <f t="shared" ref="CK109:CK119" si="224">$KN109*0</f>
        <v>0</v>
      </c>
      <c r="CL109" s="38">
        <v>0</v>
      </c>
      <c r="CM109" s="37"/>
      <c r="CN109" s="36">
        <v>5</v>
      </c>
      <c r="CO109" s="47">
        <f t="shared" ref="CO109:CO119" si="225">$KN109*3</f>
        <v>3</v>
      </c>
      <c r="CP109" s="39">
        <f t="shared" ref="CP109:CP119" si="226">$KN109*0</f>
        <v>0</v>
      </c>
      <c r="CQ109" s="38">
        <v>0</v>
      </c>
      <c r="CR109" s="37"/>
      <c r="CS109" s="36">
        <f t="shared" ref="CS109:CS119" si="227">$KN109*5</f>
        <v>5</v>
      </c>
      <c r="CT109" s="47">
        <f t="shared" ref="CT109:CT119" si="228">$KN109*3</f>
        <v>3</v>
      </c>
      <c r="CU109" s="39">
        <f t="shared" ref="CU109:CU119" si="229">$KN109*0</f>
        <v>0</v>
      </c>
      <c r="CV109" s="38">
        <v>0</v>
      </c>
      <c r="CW109" s="37"/>
      <c r="CX109" s="36">
        <f t="shared" ref="CX109:CX119" si="230">$KN109*5</f>
        <v>5</v>
      </c>
      <c r="CY109" s="47">
        <f t="shared" ref="CY109:CY119" si="231">$KN109*3</f>
        <v>3</v>
      </c>
      <c r="CZ109" s="39">
        <f t="shared" ref="CZ109:CZ119" si="232">$KN109*0</f>
        <v>0</v>
      </c>
      <c r="DA109" s="38">
        <v>0</v>
      </c>
      <c r="DB109" s="37"/>
      <c r="DC109" s="36">
        <f t="shared" ref="DC109:DC119" si="233">$KN109*5</f>
        <v>5</v>
      </c>
      <c r="DD109" s="47">
        <f t="shared" ref="DD109:DD119" si="234">$KN109*3</f>
        <v>3</v>
      </c>
      <c r="DE109" s="37">
        <f t="shared" ref="DE109:DE119" si="235">$KN109*0</f>
        <v>0</v>
      </c>
      <c r="DF109" s="38">
        <v>0</v>
      </c>
      <c r="DG109" s="37"/>
      <c r="DH109" s="36">
        <f t="shared" ref="DH109:DH119" si="236">$KN109*5</f>
        <v>5</v>
      </c>
      <c r="DI109" s="47">
        <f t="shared" ref="DI109:DI119" si="237">$KN109*3</f>
        <v>3</v>
      </c>
      <c r="DJ109" s="37">
        <f t="shared" ref="DJ109:DJ119" si="238">$KN109*0</f>
        <v>0</v>
      </c>
      <c r="DK109" s="38">
        <v>0</v>
      </c>
      <c r="DL109" s="37"/>
      <c r="DM109" s="36">
        <f t="shared" ref="DM109:DM119" si="239">$KN109*5</f>
        <v>5</v>
      </c>
      <c r="DN109" s="47">
        <f t="shared" ref="DN109:DN119" si="240">$KN109*3</f>
        <v>3</v>
      </c>
      <c r="DO109" s="37">
        <f t="shared" ref="DO109:DO119" si="241">$KN109*0</f>
        <v>0</v>
      </c>
      <c r="DP109" s="38">
        <v>0</v>
      </c>
      <c r="DQ109" s="37"/>
      <c r="DR109" s="36">
        <f t="shared" ref="DR109:DR119" si="242">$KN109*5</f>
        <v>5</v>
      </c>
      <c r="DS109" s="47">
        <f t="shared" ref="DS109:DS119" si="243">$KN109*3</f>
        <v>3</v>
      </c>
      <c r="DT109" s="37">
        <f>$KN109*0</f>
        <v>0</v>
      </c>
      <c r="DU109" s="38">
        <v>0</v>
      </c>
      <c r="DV109" s="37"/>
      <c r="DW109" s="41" cm="1">
        <f t="array" ref="DW109">SUMPRODUCT(--(MOD(COLUMN($BO109:$DV109),5)=MOD(COLUMN($BO109),5)),$BO109:$DV109)</f>
        <v>45</v>
      </c>
      <c r="DX109" s="42">
        <f t="shared" si="212"/>
        <v>3649.9680000000008</v>
      </c>
      <c r="DY109" s="48" cm="1">
        <f t="array" ref="DY109">SUMPRODUCT(--(MOD(COLUMN($BO109:$DV109),5)=MOD(COLUMN($BP109),5)),$BO109:$DV109)</f>
        <v>27</v>
      </c>
      <c r="DZ109" s="49">
        <f t="shared" si="213"/>
        <v>2189.9808000000003</v>
      </c>
      <c r="EA109" s="43" cm="1">
        <f t="array" ref="EA109">SUMPRODUCT(--(MOD(COLUMN($BO109:$DV109),5)=MOD(COLUMN($BQ109),5)),$BO109:$DV109)</f>
        <v>5</v>
      </c>
      <c r="EB109" s="44">
        <f t="shared" si="214"/>
        <v>405.55200000000008</v>
      </c>
      <c r="EC109" s="45" cm="1">
        <f t="array" ref="EC109">SUMPRODUCT(--(MOD(COLUMN($BO109:$DV109),5)=MOD(COLUMN($BR109),5)),$BO109:$DV109)</f>
        <v>0</v>
      </c>
      <c r="ED109" s="46">
        <f t="shared" si="215"/>
        <v>0</v>
      </c>
      <c r="EE109" s="36">
        <v>0</v>
      </c>
      <c r="EF109" s="37">
        <v>0</v>
      </c>
      <c r="EG109" s="38">
        <v>0</v>
      </c>
      <c r="EH109" s="37"/>
      <c r="EI109" s="36">
        <v>0</v>
      </c>
      <c r="EJ109" s="37">
        <v>0</v>
      </c>
      <c r="EK109" s="38"/>
      <c r="EL109" s="37"/>
      <c r="EM109" s="36">
        <v>0</v>
      </c>
      <c r="EN109" s="37">
        <v>0</v>
      </c>
      <c r="EO109" s="38"/>
      <c r="EP109" s="37"/>
      <c r="EQ109" s="36">
        <f t="shared" ref="EQ109:EQ119" si="244">$KN109*2</f>
        <v>2</v>
      </c>
      <c r="ER109" s="37">
        <v>0</v>
      </c>
      <c r="ES109" s="38"/>
      <c r="ET109" s="37"/>
      <c r="EU109" s="36">
        <f t="shared" ref="EU109:EU119" si="245">$KN109*3</f>
        <v>3</v>
      </c>
      <c r="EV109" s="37">
        <v>0</v>
      </c>
      <c r="EW109" s="38"/>
      <c r="EX109" s="37"/>
      <c r="EY109" s="36">
        <f t="shared" ref="EY109:EY119" si="246">$KN109*4</f>
        <v>4</v>
      </c>
      <c r="EZ109" s="37">
        <v>0</v>
      </c>
      <c r="FA109" s="38"/>
      <c r="FB109" s="37"/>
      <c r="FC109" s="36">
        <f t="shared" ref="FC109:FC119" si="247">$KN109*5</f>
        <v>5</v>
      </c>
      <c r="FD109" s="37">
        <v>0</v>
      </c>
      <c r="FE109" s="38"/>
      <c r="FF109" s="37"/>
      <c r="FG109" s="36">
        <f t="shared" ref="FG109:FG119" si="248">$KN109*5</f>
        <v>5</v>
      </c>
      <c r="FH109" s="37">
        <v>0</v>
      </c>
      <c r="FI109" s="38"/>
      <c r="FJ109" s="37"/>
      <c r="FK109" s="36">
        <f t="shared" ref="FK109:FK119" si="249">$KN109*5</f>
        <v>5</v>
      </c>
      <c r="FL109" s="37">
        <v>0</v>
      </c>
      <c r="FM109" s="38"/>
      <c r="FN109" s="37"/>
      <c r="FO109" s="36">
        <f t="shared" ref="FO109:FO119" si="250">$KN109*6</f>
        <v>6</v>
      </c>
      <c r="FP109" s="37">
        <v>6</v>
      </c>
      <c r="FQ109" s="38"/>
      <c r="FR109" s="37"/>
      <c r="FS109" s="36">
        <f t="shared" ref="FS109:FS119" si="251">$KN109*6</f>
        <v>6</v>
      </c>
      <c r="FT109" s="37">
        <v>6</v>
      </c>
      <c r="FU109" s="38"/>
      <c r="FV109" s="37"/>
      <c r="FW109" s="36">
        <f t="shared" ref="FW109:FW119" si="252">$KN109*6</f>
        <v>6</v>
      </c>
      <c r="FX109" s="37">
        <v>6</v>
      </c>
      <c r="FY109" s="38"/>
      <c r="FZ109" s="37"/>
      <c r="GA109" s="41">
        <f>SUMPRODUCT(--(MOD(COLUMN($EE109:$FZ109),4)=MOD(COLUMN($EE109),4)),$EE109:$FZ109)</f>
        <v>42</v>
      </c>
      <c r="GB109" s="42">
        <f t="shared" ref="GB109:GB119" si="253">GA109*$J109</f>
        <v>3406.6368000000007</v>
      </c>
      <c r="GC109" s="43">
        <f>SUMPRODUCT(--(MOD(COLUMN($EE109:$FZ109),4)=MOD(COLUMN($EF109),4)),$EE109:$FZ109)</f>
        <v>18</v>
      </c>
      <c r="GD109" s="44">
        <f t="shared" ref="GD109:GD119" si="254">GC109*$J109</f>
        <v>1459.9872000000003</v>
      </c>
      <c r="GE109" s="45">
        <f>SUMPRODUCT(--(MOD(COLUMN($EE109:$FZ109),4)=MOD(COLUMN($EG109),4)),$EE109:$FZ109)</f>
        <v>0</v>
      </c>
      <c r="GF109" s="46">
        <f t="shared" ref="GF109:GF119" si="255">GE109*$J109</f>
        <v>0</v>
      </c>
      <c r="GG109" s="36">
        <f t="shared" ref="GG109:GG119" si="256">$KN109*5</f>
        <v>5</v>
      </c>
      <c r="GH109" s="37"/>
      <c r="GI109" s="38"/>
      <c r="GJ109" s="37"/>
      <c r="GK109" s="36">
        <f t="shared" ref="GK109:GK119" si="257">$KN109*5</f>
        <v>5</v>
      </c>
      <c r="GL109" s="37"/>
      <c r="GM109" s="38"/>
      <c r="GN109" s="37"/>
      <c r="GO109" s="36">
        <f t="shared" ref="GO109:GO119" si="258">$KN109*7</f>
        <v>7</v>
      </c>
      <c r="GP109" s="37"/>
      <c r="GQ109" s="38"/>
      <c r="GR109" s="37"/>
      <c r="GS109" s="36">
        <f t="shared" ref="GS109:GS119" si="259">$KN109*10</f>
        <v>10</v>
      </c>
      <c r="GT109" s="37"/>
      <c r="GU109" s="38"/>
      <c r="GV109" s="37"/>
      <c r="GW109" s="36">
        <f t="shared" ref="GW109:GW119" si="260">$KN109*10</f>
        <v>10</v>
      </c>
      <c r="GX109" s="37"/>
      <c r="GY109" s="38"/>
      <c r="GZ109" s="37"/>
      <c r="HA109" s="36">
        <f t="shared" ref="HA109:HA119" si="261">$KN109*10</f>
        <v>10</v>
      </c>
      <c r="HB109" s="37"/>
      <c r="HC109" s="38"/>
      <c r="HD109" s="37"/>
      <c r="HE109" s="36">
        <f t="shared" ref="HE109:HE119" si="262">$KN109*10</f>
        <v>10</v>
      </c>
      <c r="HF109" s="37"/>
      <c r="HG109" s="38"/>
      <c r="HH109" s="37"/>
      <c r="HI109" s="36">
        <f t="shared" ref="HI109:HI119" si="263">$KN109*10</f>
        <v>10</v>
      </c>
      <c r="HJ109" s="37"/>
      <c r="HK109" s="38"/>
      <c r="HL109" s="37"/>
      <c r="HM109" s="36">
        <f t="shared" ref="HM109:HM119" si="264">$KN109*10</f>
        <v>10</v>
      </c>
      <c r="HN109" s="37"/>
      <c r="HO109" s="38"/>
      <c r="HP109" s="37"/>
      <c r="HQ109" s="36">
        <f t="shared" ref="HQ109:HQ119" si="265">$KN109*10</f>
        <v>10</v>
      </c>
      <c r="HR109" s="37"/>
      <c r="HS109" s="38"/>
      <c r="HT109" s="37"/>
      <c r="HU109" s="36">
        <f t="shared" ref="HU109:HU119" si="266">$KN109*10</f>
        <v>10</v>
      </c>
      <c r="HV109" s="37"/>
      <c r="HW109" s="38"/>
      <c r="HX109" s="37"/>
      <c r="HY109" s="36">
        <f t="shared" ref="HY109:HY119" si="267">$KN109*10</f>
        <v>10</v>
      </c>
      <c r="HZ109" s="37"/>
      <c r="IA109" s="38"/>
      <c r="IB109" s="37"/>
      <c r="IC109" s="41" cm="1">
        <f t="array" ref="IC109">SUMPRODUCT(--(MOD(COLUMN($GG109:$IB109),4)=MOD(COLUMN($GG109),4)),$GG109:$IB109)</f>
        <v>107</v>
      </c>
      <c r="ID109" s="42">
        <f t="shared" ref="ID109:ID119" si="268">IC109*$J109</f>
        <v>8678.8128000000015</v>
      </c>
      <c r="IE109" s="43" cm="1">
        <f t="array" ref="IE109">SUMPRODUCT(--(MOD(COLUMN($GG109:$IB109),4)=MOD(COLUMN($GH109),4)),$GG109:$IB109)</f>
        <v>0</v>
      </c>
      <c r="IF109" s="44">
        <f t="shared" ref="IF109:IF119" si="269">IE109*$J109</f>
        <v>0</v>
      </c>
      <c r="IG109" s="45" cm="1">
        <f t="array" ref="IG109">SUMPRODUCT(--(MOD(COLUMN($GG109:$IB109),4)=MOD(COLUMN($GI109),4)),$GG109:$IB109)</f>
        <v>0</v>
      </c>
      <c r="IH109" s="46">
        <f t="shared" ref="IH109:IH119" si="270">IG109*$J109</f>
        <v>0</v>
      </c>
      <c r="II109" s="36">
        <f t="shared" ref="II109:II119" si="271">$KN109*5</f>
        <v>5</v>
      </c>
      <c r="IJ109" s="37"/>
      <c r="IK109" s="38"/>
      <c r="IL109" s="37"/>
      <c r="IM109" s="36">
        <f t="shared" ref="IM109:IM119" si="272">$KN109*5</f>
        <v>5</v>
      </c>
      <c r="IN109" s="37"/>
      <c r="IO109" s="38"/>
      <c r="IP109" s="37"/>
      <c r="IQ109" s="36">
        <f t="shared" ref="IQ109:IQ119" si="273">$KN109*7</f>
        <v>7</v>
      </c>
      <c r="IR109" s="37"/>
      <c r="IS109" s="38"/>
      <c r="IT109" s="37"/>
      <c r="IU109" s="36">
        <f t="shared" ref="IU109:IU119" si="274">$KN109*10</f>
        <v>10</v>
      </c>
      <c r="IV109" s="37"/>
      <c r="IW109" s="38"/>
      <c r="IX109" s="37"/>
      <c r="IY109" s="36">
        <f t="shared" ref="IY109:IY119" si="275">$KN109*10</f>
        <v>10</v>
      </c>
      <c r="IZ109" s="37"/>
      <c r="JA109" s="38"/>
      <c r="JB109" s="37"/>
      <c r="JC109" s="36">
        <f t="shared" ref="JC109:JC119" si="276">$KN109*10</f>
        <v>10</v>
      </c>
      <c r="JD109" s="37"/>
      <c r="JE109" s="38"/>
      <c r="JF109" s="37"/>
      <c r="JG109" s="36">
        <f t="shared" ref="JG109:JG119" si="277">$KN109*10</f>
        <v>10</v>
      </c>
      <c r="JH109" s="37"/>
      <c r="JI109" s="38"/>
      <c r="JJ109" s="37"/>
      <c r="JK109" s="36">
        <f t="shared" ref="JK109:JK119" si="278">$KN109*10</f>
        <v>10</v>
      </c>
      <c r="JL109" s="37"/>
      <c r="JM109" s="38"/>
      <c r="JN109" s="37"/>
      <c r="JO109" s="36">
        <f t="shared" ref="JO109:JO119" si="279">$KN109*10</f>
        <v>10</v>
      </c>
      <c r="JP109" s="37"/>
      <c r="JQ109" s="38"/>
      <c r="JR109" s="37"/>
      <c r="JS109" s="36">
        <f t="shared" ref="JS109:JS119" si="280">$KN109*10</f>
        <v>10</v>
      </c>
      <c r="JT109" s="37"/>
      <c r="JU109" s="38"/>
      <c r="JV109" s="37"/>
      <c r="JW109" s="36">
        <f t="shared" ref="JW109:JW119" si="281">$KN109*10</f>
        <v>10</v>
      </c>
      <c r="JX109" s="37"/>
      <c r="JY109" s="38"/>
      <c r="JZ109" s="37"/>
      <c r="KA109" s="36">
        <f t="shared" ref="KA109:KA119" si="282">$KN109*10</f>
        <v>10</v>
      </c>
      <c r="KB109" s="37"/>
      <c r="KC109" s="38"/>
      <c r="KD109" s="37"/>
      <c r="KE109" s="41" cm="1">
        <f t="array" ref="KE109">SUMPRODUCT(--(MOD(COLUMN($II109:$KD109),4)=MOD(COLUMN($II109),4)),$II109:$KD109)</f>
        <v>107</v>
      </c>
      <c r="KF109" s="42">
        <f t="shared" ref="KF109:KF119" si="283">KE109*$J109</f>
        <v>8678.8128000000015</v>
      </c>
      <c r="KG109" s="43" cm="1">
        <f t="array" ref="KG109">SUMPRODUCT(--(MOD(COLUMN($II109:$KD109),4)=MOD(COLUMN($IJ109),4)),$II109:$KD109)</f>
        <v>0</v>
      </c>
      <c r="KH109" s="44">
        <f t="shared" ref="KH109:KH119" si="284">KG109*$J109</f>
        <v>0</v>
      </c>
      <c r="KI109" s="45" cm="1">
        <f t="array" ref="KI109">SUMPRODUCT(--(MOD(COLUMN($II109:$KD109),4)=MOD(COLUMN($IK109),4)),$II109:$KD109)</f>
        <v>0</v>
      </c>
      <c r="KJ109" s="50">
        <f t="shared" ref="KJ109:KJ119" si="285">KI109*$J109</f>
        <v>0</v>
      </c>
      <c r="KK109" s="80"/>
      <c r="KL109" s="80"/>
      <c r="KM109" s="80"/>
      <c r="KN109" s="51">
        <v>1</v>
      </c>
      <c r="KO109" s="285" t="s">
        <v>53</v>
      </c>
    </row>
    <row r="110" spans="1:301" s="68" customFormat="1" ht="43.2" outlineLevel="1">
      <c r="A110" s="296"/>
      <c r="B110" s="278"/>
      <c r="C110" s="298"/>
      <c r="D110" s="282"/>
      <c r="E110" s="15">
        <v>2</v>
      </c>
      <c r="F110" s="15">
        <v>1</v>
      </c>
      <c r="G110" s="33">
        <v>9522010020</v>
      </c>
      <c r="H110" s="34" t="s">
        <v>54</v>
      </c>
      <c r="I110" s="55">
        <f>89.6/1.2/0.98</f>
        <v>76.19047619047619</v>
      </c>
      <c r="J110" s="35">
        <f>89.6/1.2*1.0863</f>
        <v>81.110400000000013</v>
      </c>
      <c r="K110" s="55"/>
      <c r="L110" s="55"/>
      <c r="M110" s="36">
        <v>0</v>
      </c>
      <c r="N110" s="37">
        <v>0</v>
      </c>
      <c r="O110" s="38">
        <v>0</v>
      </c>
      <c r="P110" s="37"/>
      <c r="Q110" s="36">
        <v>0</v>
      </c>
      <c r="R110" s="37">
        <v>0</v>
      </c>
      <c r="S110" s="38">
        <v>0</v>
      </c>
      <c r="T110" s="37"/>
      <c r="U110" s="36">
        <v>0</v>
      </c>
      <c r="V110" s="37">
        <v>0</v>
      </c>
      <c r="W110" s="38">
        <v>0</v>
      </c>
      <c r="X110" s="37"/>
      <c r="Y110" s="36">
        <v>5</v>
      </c>
      <c r="Z110" s="39">
        <v>0</v>
      </c>
      <c r="AA110" s="38">
        <v>0</v>
      </c>
      <c r="AB110" s="246"/>
      <c r="AC110" s="36">
        <v>20</v>
      </c>
      <c r="AD110" s="37">
        <v>0</v>
      </c>
      <c r="AE110" s="38">
        <v>0</v>
      </c>
      <c r="AF110" s="246"/>
      <c r="AG110" s="36">
        <v>20</v>
      </c>
      <c r="AH110" s="37">
        <v>0</v>
      </c>
      <c r="AI110" s="38">
        <v>0</v>
      </c>
      <c r="AJ110" s="246"/>
      <c r="AK110" s="36">
        <v>20</v>
      </c>
      <c r="AL110" s="37">
        <v>0</v>
      </c>
      <c r="AM110" s="38">
        <v>0</v>
      </c>
      <c r="AN110" s="246"/>
      <c r="AO110" s="36">
        <v>20</v>
      </c>
      <c r="AP110" s="37">
        <v>0</v>
      </c>
      <c r="AQ110" s="38">
        <v>0</v>
      </c>
      <c r="AR110" s="246"/>
      <c r="AS110" s="36">
        <v>20</v>
      </c>
      <c r="AT110" s="37">
        <v>0</v>
      </c>
      <c r="AU110" s="38">
        <v>0</v>
      </c>
      <c r="AV110" s="246"/>
      <c r="AW110" s="36">
        <v>20</v>
      </c>
      <c r="AX110" s="37">
        <v>0</v>
      </c>
      <c r="AY110" s="38">
        <v>0</v>
      </c>
      <c r="AZ110" s="246"/>
      <c r="BA110" s="36">
        <v>20</v>
      </c>
      <c r="BB110" s="37">
        <v>0</v>
      </c>
      <c r="BC110" s="38">
        <v>0</v>
      </c>
      <c r="BD110" s="246"/>
      <c r="BE110" s="36">
        <v>20</v>
      </c>
      <c r="BF110" s="37">
        <f>$KN110*5</f>
        <v>5</v>
      </c>
      <c r="BG110" s="54">
        <v>0</v>
      </c>
      <c r="BH110" s="246"/>
      <c r="BI110" s="41">
        <f t="shared" si="206"/>
        <v>165</v>
      </c>
      <c r="BJ110" s="42">
        <f t="shared" si="207"/>
        <v>12571.428571428571</v>
      </c>
      <c r="BK110" s="43">
        <f t="shared" si="208"/>
        <v>5</v>
      </c>
      <c r="BL110" s="44">
        <f t="shared" si="209"/>
        <v>380.95238095238096</v>
      </c>
      <c r="BM110" s="45">
        <f t="shared" si="210"/>
        <v>0</v>
      </c>
      <c r="BN110" s="46">
        <f t="shared" si="211"/>
        <v>0</v>
      </c>
      <c r="BO110" s="36">
        <f t="shared" si="216"/>
        <v>0</v>
      </c>
      <c r="BP110" s="47">
        <f t="shared" si="216"/>
        <v>0</v>
      </c>
      <c r="BQ110" s="37">
        <f>$KN110*5</f>
        <v>5</v>
      </c>
      <c r="BR110" s="38">
        <v>0</v>
      </c>
      <c r="BS110" s="246"/>
      <c r="BT110" s="36">
        <f t="shared" si="217"/>
        <v>0</v>
      </c>
      <c r="BU110" s="47">
        <f t="shared" si="217"/>
        <v>0</v>
      </c>
      <c r="BV110" s="37">
        <f t="shared" si="217"/>
        <v>0</v>
      </c>
      <c r="BW110" s="38">
        <v>0</v>
      </c>
      <c r="BX110" s="246"/>
      <c r="BY110" s="36">
        <f t="shared" si="218"/>
        <v>5</v>
      </c>
      <c r="BZ110" s="47">
        <f t="shared" si="219"/>
        <v>3</v>
      </c>
      <c r="CA110" s="37">
        <f t="shared" si="220"/>
        <v>0</v>
      </c>
      <c r="CB110" s="38">
        <v>0</v>
      </c>
      <c r="CC110" s="37"/>
      <c r="CD110" s="36">
        <f t="shared" si="221"/>
        <v>0</v>
      </c>
      <c r="CE110" s="47">
        <f t="shared" si="221"/>
        <v>0</v>
      </c>
      <c r="CF110" s="37">
        <f t="shared" si="221"/>
        <v>0</v>
      </c>
      <c r="CG110" s="38">
        <v>0</v>
      </c>
      <c r="CH110" s="37"/>
      <c r="CI110" s="36">
        <f t="shared" si="222"/>
        <v>5</v>
      </c>
      <c r="CJ110" s="47">
        <f t="shared" si="223"/>
        <v>3</v>
      </c>
      <c r="CK110" s="37">
        <f t="shared" si="224"/>
        <v>0</v>
      </c>
      <c r="CL110" s="38">
        <v>0</v>
      </c>
      <c r="CM110" s="37"/>
      <c r="CN110" s="36">
        <f t="shared" ref="CN110:CN119" si="286">$KN110*5</f>
        <v>5</v>
      </c>
      <c r="CO110" s="47">
        <f t="shared" si="225"/>
        <v>3</v>
      </c>
      <c r="CP110" s="39">
        <f t="shared" si="226"/>
        <v>0</v>
      </c>
      <c r="CQ110" s="38">
        <v>0</v>
      </c>
      <c r="CR110" s="37"/>
      <c r="CS110" s="36">
        <f t="shared" si="227"/>
        <v>5</v>
      </c>
      <c r="CT110" s="47">
        <f t="shared" si="228"/>
        <v>3</v>
      </c>
      <c r="CU110" s="39">
        <f t="shared" si="229"/>
        <v>0</v>
      </c>
      <c r="CV110" s="38">
        <v>0</v>
      </c>
      <c r="CW110" s="37"/>
      <c r="CX110" s="36">
        <f t="shared" si="230"/>
        <v>5</v>
      </c>
      <c r="CY110" s="47">
        <f t="shared" si="231"/>
        <v>3</v>
      </c>
      <c r="CZ110" s="39">
        <f t="shared" si="232"/>
        <v>0</v>
      </c>
      <c r="DA110" s="38">
        <v>0</v>
      </c>
      <c r="DB110" s="37"/>
      <c r="DC110" s="36">
        <f t="shared" si="233"/>
        <v>5</v>
      </c>
      <c r="DD110" s="47">
        <f t="shared" si="234"/>
        <v>3</v>
      </c>
      <c r="DE110" s="37">
        <f t="shared" si="235"/>
        <v>0</v>
      </c>
      <c r="DF110" s="38">
        <v>0</v>
      </c>
      <c r="DG110" s="37"/>
      <c r="DH110" s="36">
        <f t="shared" si="236"/>
        <v>5</v>
      </c>
      <c r="DI110" s="47">
        <f t="shared" si="237"/>
        <v>3</v>
      </c>
      <c r="DJ110" s="37">
        <f t="shared" si="238"/>
        <v>0</v>
      </c>
      <c r="DK110" s="38">
        <v>0</v>
      </c>
      <c r="DL110" s="37"/>
      <c r="DM110" s="36">
        <f t="shared" si="239"/>
        <v>5</v>
      </c>
      <c r="DN110" s="47">
        <f t="shared" si="240"/>
        <v>3</v>
      </c>
      <c r="DO110" s="37">
        <f t="shared" si="241"/>
        <v>0</v>
      </c>
      <c r="DP110" s="38">
        <v>0</v>
      </c>
      <c r="DQ110" s="37"/>
      <c r="DR110" s="36">
        <f t="shared" si="242"/>
        <v>5</v>
      </c>
      <c r="DS110" s="47">
        <f t="shared" si="243"/>
        <v>3</v>
      </c>
      <c r="DT110" s="37">
        <v>0</v>
      </c>
      <c r="DU110" s="38"/>
      <c r="DV110" s="37"/>
      <c r="DW110" s="41" cm="1">
        <f t="array" ref="DW110">SUMPRODUCT(--(MOD(COLUMN($BO110:$DV110),5)=MOD(COLUMN($BO110),5)),$BO110:$DV110)</f>
        <v>45</v>
      </c>
      <c r="DX110" s="42">
        <f t="shared" si="212"/>
        <v>3649.9680000000008</v>
      </c>
      <c r="DY110" s="48" cm="1">
        <f t="array" ref="DY110">SUMPRODUCT(--(MOD(COLUMN($BO110:$DV110),5)=MOD(COLUMN($BP110),5)),$BO110:$DV110)</f>
        <v>27</v>
      </c>
      <c r="DZ110" s="49">
        <f t="shared" si="213"/>
        <v>2189.9808000000003</v>
      </c>
      <c r="EA110" s="43" cm="1">
        <f t="array" ref="EA110">SUMPRODUCT(--(MOD(COLUMN($BO110:$DV110),5)=MOD(COLUMN($BQ110),5)),$BO110:$DV110)</f>
        <v>5</v>
      </c>
      <c r="EB110" s="44">
        <f t="shared" si="214"/>
        <v>405.55200000000008</v>
      </c>
      <c r="EC110" s="45" cm="1">
        <f t="array" ref="EC110">SUMPRODUCT(--(MOD(COLUMN($BO110:$DV110),5)=MOD(COLUMN($BR110),5)),$BO110:$DV110)</f>
        <v>0</v>
      </c>
      <c r="ED110" s="46">
        <f t="shared" si="215"/>
        <v>0</v>
      </c>
      <c r="EE110" s="36">
        <v>0</v>
      </c>
      <c r="EF110" s="37">
        <v>0</v>
      </c>
      <c r="EG110" s="38"/>
      <c r="EH110" s="37"/>
      <c r="EI110" s="36">
        <v>0</v>
      </c>
      <c r="EJ110" s="37">
        <v>0</v>
      </c>
      <c r="EK110" s="38"/>
      <c r="EL110" s="37"/>
      <c r="EM110" s="36">
        <v>0</v>
      </c>
      <c r="EN110" s="37">
        <v>0</v>
      </c>
      <c r="EO110" s="38"/>
      <c r="EP110" s="37"/>
      <c r="EQ110" s="36">
        <f t="shared" si="244"/>
        <v>2</v>
      </c>
      <c r="ER110" s="37">
        <v>0</v>
      </c>
      <c r="ES110" s="38"/>
      <c r="ET110" s="37"/>
      <c r="EU110" s="36">
        <f t="shared" si="245"/>
        <v>3</v>
      </c>
      <c r="EV110" s="37">
        <v>0</v>
      </c>
      <c r="EW110" s="38"/>
      <c r="EX110" s="37"/>
      <c r="EY110" s="36">
        <f t="shared" si="246"/>
        <v>4</v>
      </c>
      <c r="EZ110" s="37">
        <v>0</v>
      </c>
      <c r="FA110" s="38"/>
      <c r="FB110" s="37"/>
      <c r="FC110" s="36">
        <f t="shared" si="247"/>
        <v>5</v>
      </c>
      <c r="FD110" s="37">
        <v>0</v>
      </c>
      <c r="FE110" s="38"/>
      <c r="FF110" s="37"/>
      <c r="FG110" s="36">
        <f t="shared" si="248"/>
        <v>5</v>
      </c>
      <c r="FH110" s="37">
        <v>0</v>
      </c>
      <c r="FI110" s="38"/>
      <c r="FJ110" s="37"/>
      <c r="FK110" s="36">
        <f t="shared" si="249"/>
        <v>5</v>
      </c>
      <c r="FL110" s="37">
        <v>0</v>
      </c>
      <c r="FM110" s="38"/>
      <c r="FN110" s="37"/>
      <c r="FO110" s="36">
        <f t="shared" si="250"/>
        <v>6</v>
      </c>
      <c r="FP110" s="37">
        <v>6</v>
      </c>
      <c r="FQ110" s="38"/>
      <c r="FR110" s="37"/>
      <c r="FS110" s="36">
        <f t="shared" si="251"/>
        <v>6</v>
      </c>
      <c r="FT110" s="37">
        <v>6</v>
      </c>
      <c r="FU110" s="38"/>
      <c r="FV110" s="37"/>
      <c r="FW110" s="36">
        <f t="shared" si="252"/>
        <v>6</v>
      </c>
      <c r="FX110" s="37">
        <v>6</v>
      </c>
      <c r="FY110" s="38"/>
      <c r="FZ110" s="37"/>
      <c r="GA110" s="41" cm="1">
        <f t="array" ref="GA110">SUMPRODUCT(--(MOD(COLUMN($EE110:$FZ110),4)=MOD(COLUMN($EE110),4)),$EE110:$FZ110)</f>
        <v>42</v>
      </c>
      <c r="GB110" s="42">
        <f t="shared" si="253"/>
        <v>3406.6368000000007</v>
      </c>
      <c r="GC110" s="43" cm="1">
        <f t="array" ref="GC110">SUMPRODUCT(--(MOD(COLUMN($EE110:$FZ110),4)=MOD(COLUMN($EF110),4)),$EE110:$FZ110)</f>
        <v>18</v>
      </c>
      <c r="GD110" s="44">
        <f t="shared" si="254"/>
        <v>1459.9872000000003</v>
      </c>
      <c r="GE110" s="45" cm="1">
        <f t="array" ref="GE110">SUMPRODUCT(--(MOD(COLUMN($EE110:$FZ110),4)=MOD(COLUMN($EG110),4)),$EE110:$FZ110)</f>
        <v>0</v>
      </c>
      <c r="GF110" s="46">
        <f t="shared" si="255"/>
        <v>0</v>
      </c>
      <c r="GG110" s="36">
        <f t="shared" si="256"/>
        <v>5</v>
      </c>
      <c r="GH110" s="37"/>
      <c r="GI110" s="38"/>
      <c r="GJ110" s="37"/>
      <c r="GK110" s="36">
        <f t="shared" si="257"/>
        <v>5</v>
      </c>
      <c r="GL110" s="37"/>
      <c r="GM110" s="38"/>
      <c r="GN110" s="37"/>
      <c r="GO110" s="36">
        <f t="shared" si="258"/>
        <v>7</v>
      </c>
      <c r="GP110" s="37"/>
      <c r="GQ110" s="38"/>
      <c r="GR110" s="37"/>
      <c r="GS110" s="36">
        <f t="shared" si="259"/>
        <v>10</v>
      </c>
      <c r="GT110" s="37"/>
      <c r="GU110" s="38"/>
      <c r="GV110" s="37"/>
      <c r="GW110" s="36">
        <f t="shared" si="260"/>
        <v>10</v>
      </c>
      <c r="GX110" s="37"/>
      <c r="GY110" s="38"/>
      <c r="GZ110" s="37"/>
      <c r="HA110" s="36">
        <f t="shared" si="261"/>
        <v>10</v>
      </c>
      <c r="HB110" s="37"/>
      <c r="HC110" s="38"/>
      <c r="HD110" s="37"/>
      <c r="HE110" s="36">
        <f t="shared" si="262"/>
        <v>10</v>
      </c>
      <c r="HF110" s="37"/>
      <c r="HG110" s="38"/>
      <c r="HH110" s="37"/>
      <c r="HI110" s="36">
        <f t="shared" si="263"/>
        <v>10</v>
      </c>
      <c r="HJ110" s="37"/>
      <c r="HK110" s="38"/>
      <c r="HL110" s="37"/>
      <c r="HM110" s="36">
        <f t="shared" si="264"/>
        <v>10</v>
      </c>
      <c r="HN110" s="37"/>
      <c r="HO110" s="38"/>
      <c r="HP110" s="37"/>
      <c r="HQ110" s="36">
        <f t="shared" si="265"/>
        <v>10</v>
      </c>
      <c r="HR110" s="37"/>
      <c r="HS110" s="38"/>
      <c r="HT110" s="37"/>
      <c r="HU110" s="36">
        <f t="shared" si="266"/>
        <v>10</v>
      </c>
      <c r="HV110" s="37"/>
      <c r="HW110" s="38"/>
      <c r="HX110" s="37"/>
      <c r="HY110" s="36">
        <f t="shared" si="267"/>
        <v>10</v>
      </c>
      <c r="HZ110" s="37"/>
      <c r="IA110" s="38"/>
      <c r="IB110" s="37"/>
      <c r="IC110" s="41" cm="1">
        <f t="array" ref="IC110">SUMPRODUCT(--(MOD(COLUMN($GG110:$IB110),4)=MOD(COLUMN($GG110),4)),$GG110:$IB110)</f>
        <v>107</v>
      </c>
      <c r="ID110" s="42">
        <f t="shared" si="268"/>
        <v>8678.8128000000015</v>
      </c>
      <c r="IE110" s="43" cm="1">
        <f t="array" ref="IE110">SUMPRODUCT(--(MOD(COLUMN($GG110:$IB110),4)=MOD(COLUMN($GH110),4)),$GG110:$IB110)</f>
        <v>0</v>
      </c>
      <c r="IF110" s="44">
        <f t="shared" si="269"/>
        <v>0</v>
      </c>
      <c r="IG110" s="45" cm="1">
        <f t="array" ref="IG110">SUMPRODUCT(--(MOD(COLUMN($GG110:$IB110),4)=MOD(COLUMN($GI110),4)),$GG110:$IB110)</f>
        <v>0</v>
      </c>
      <c r="IH110" s="46">
        <f t="shared" si="270"/>
        <v>0</v>
      </c>
      <c r="II110" s="36">
        <f t="shared" si="271"/>
        <v>5</v>
      </c>
      <c r="IJ110" s="37"/>
      <c r="IK110" s="38"/>
      <c r="IL110" s="37"/>
      <c r="IM110" s="36">
        <f t="shared" si="272"/>
        <v>5</v>
      </c>
      <c r="IN110" s="37"/>
      <c r="IO110" s="38"/>
      <c r="IP110" s="37"/>
      <c r="IQ110" s="36">
        <f t="shared" si="273"/>
        <v>7</v>
      </c>
      <c r="IR110" s="37"/>
      <c r="IS110" s="38"/>
      <c r="IT110" s="37"/>
      <c r="IU110" s="36">
        <f t="shared" si="274"/>
        <v>10</v>
      </c>
      <c r="IV110" s="37"/>
      <c r="IW110" s="38"/>
      <c r="IX110" s="37"/>
      <c r="IY110" s="36">
        <f t="shared" si="275"/>
        <v>10</v>
      </c>
      <c r="IZ110" s="37"/>
      <c r="JA110" s="38"/>
      <c r="JB110" s="37"/>
      <c r="JC110" s="36">
        <f t="shared" si="276"/>
        <v>10</v>
      </c>
      <c r="JD110" s="37"/>
      <c r="JE110" s="38"/>
      <c r="JF110" s="37"/>
      <c r="JG110" s="36">
        <f t="shared" si="277"/>
        <v>10</v>
      </c>
      <c r="JH110" s="37"/>
      <c r="JI110" s="38"/>
      <c r="JJ110" s="37"/>
      <c r="JK110" s="36">
        <f t="shared" si="278"/>
        <v>10</v>
      </c>
      <c r="JL110" s="37"/>
      <c r="JM110" s="38"/>
      <c r="JN110" s="37"/>
      <c r="JO110" s="36">
        <f t="shared" si="279"/>
        <v>10</v>
      </c>
      <c r="JP110" s="37"/>
      <c r="JQ110" s="38"/>
      <c r="JR110" s="37"/>
      <c r="JS110" s="36">
        <f t="shared" si="280"/>
        <v>10</v>
      </c>
      <c r="JT110" s="37"/>
      <c r="JU110" s="38"/>
      <c r="JV110" s="37"/>
      <c r="JW110" s="36">
        <f t="shared" si="281"/>
        <v>10</v>
      </c>
      <c r="JX110" s="37"/>
      <c r="JY110" s="38"/>
      <c r="JZ110" s="37"/>
      <c r="KA110" s="36">
        <f t="shared" si="282"/>
        <v>10</v>
      </c>
      <c r="KB110" s="37"/>
      <c r="KC110" s="38"/>
      <c r="KD110" s="37"/>
      <c r="KE110" s="41" cm="1">
        <f t="array" ref="KE110">SUMPRODUCT(--(MOD(COLUMN($II110:$KD110),4)=MOD(COLUMN($II110),4)),$II110:$KD110)</f>
        <v>107</v>
      </c>
      <c r="KF110" s="42">
        <f t="shared" si="283"/>
        <v>8678.8128000000015</v>
      </c>
      <c r="KG110" s="43" cm="1">
        <f t="array" ref="KG110">SUMPRODUCT(--(MOD(COLUMN($II110:$KD110),4)=MOD(COLUMN($IJ110),4)),$II110:$KD110)</f>
        <v>0</v>
      </c>
      <c r="KH110" s="44">
        <f t="shared" si="284"/>
        <v>0</v>
      </c>
      <c r="KI110" s="45" cm="1">
        <f t="array" ref="KI110">SUMPRODUCT(--(MOD(COLUMN($II110:$KD110),4)=MOD(COLUMN($IK110),4)),$II110:$KD110)</f>
        <v>0</v>
      </c>
      <c r="KJ110" s="50">
        <f t="shared" si="285"/>
        <v>0</v>
      </c>
      <c r="KK110" s="80"/>
      <c r="KL110" s="80"/>
      <c r="KM110" s="80"/>
      <c r="KN110" s="51">
        <v>1</v>
      </c>
      <c r="KO110" s="285"/>
    </row>
    <row r="111" spans="1:301" s="68" customFormat="1" ht="43.2" outlineLevel="1">
      <c r="A111" s="296"/>
      <c r="B111" s="278"/>
      <c r="C111" s="298"/>
      <c r="D111" s="282"/>
      <c r="E111" s="15">
        <v>3</v>
      </c>
      <c r="F111" s="15">
        <v>1</v>
      </c>
      <c r="G111" s="33">
        <v>9710029000</v>
      </c>
      <c r="H111" s="34" t="s">
        <v>55</v>
      </c>
      <c r="I111" s="55">
        <f>639/1.2/0.98</f>
        <v>543.36734693877554</v>
      </c>
      <c r="J111" s="35">
        <f>639/1.2*1.0863</f>
        <v>578.45474999999999</v>
      </c>
      <c r="K111" s="55"/>
      <c r="L111" s="55"/>
      <c r="M111" s="36">
        <v>0</v>
      </c>
      <c r="N111" s="37">
        <v>0</v>
      </c>
      <c r="O111" s="38">
        <v>0</v>
      </c>
      <c r="P111" s="37"/>
      <c r="Q111" s="36">
        <v>0</v>
      </c>
      <c r="R111" s="37">
        <v>0</v>
      </c>
      <c r="S111" s="38">
        <v>0</v>
      </c>
      <c r="T111" s="37"/>
      <c r="U111" s="36">
        <v>0</v>
      </c>
      <c r="V111" s="37">
        <v>0</v>
      </c>
      <c r="W111" s="38">
        <v>0</v>
      </c>
      <c r="X111" s="37"/>
      <c r="Y111" s="36">
        <v>5</v>
      </c>
      <c r="Z111" s="39">
        <v>0</v>
      </c>
      <c r="AA111" s="38">
        <v>0</v>
      </c>
      <c r="AB111" s="246"/>
      <c r="AC111" s="36">
        <v>20</v>
      </c>
      <c r="AD111" s="37">
        <v>0</v>
      </c>
      <c r="AE111" s="38">
        <v>0</v>
      </c>
      <c r="AF111" s="246"/>
      <c r="AG111" s="36">
        <v>20</v>
      </c>
      <c r="AH111" s="37">
        <v>0</v>
      </c>
      <c r="AI111" s="38">
        <v>0</v>
      </c>
      <c r="AJ111" s="246"/>
      <c r="AK111" s="36">
        <v>20</v>
      </c>
      <c r="AL111" s="37">
        <v>0</v>
      </c>
      <c r="AM111" s="38">
        <v>0</v>
      </c>
      <c r="AN111" s="246"/>
      <c r="AO111" s="36">
        <v>20</v>
      </c>
      <c r="AP111" s="37">
        <v>0</v>
      </c>
      <c r="AQ111" s="38">
        <v>0</v>
      </c>
      <c r="AR111" s="246"/>
      <c r="AS111" s="36">
        <v>20</v>
      </c>
      <c r="AT111" s="37">
        <v>0</v>
      </c>
      <c r="AU111" s="38">
        <v>0</v>
      </c>
      <c r="AV111" s="246"/>
      <c r="AW111" s="36">
        <v>20</v>
      </c>
      <c r="AX111" s="37">
        <v>0</v>
      </c>
      <c r="AY111" s="54">
        <v>0</v>
      </c>
      <c r="AZ111" s="246"/>
      <c r="BA111" s="36">
        <v>20</v>
      </c>
      <c r="BB111" s="37">
        <v>0</v>
      </c>
      <c r="BC111" s="38">
        <v>0</v>
      </c>
      <c r="BD111" s="246"/>
      <c r="BE111" s="36">
        <v>20</v>
      </c>
      <c r="BF111" s="37">
        <f>$KN111*5</f>
        <v>5</v>
      </c>
      <c r="BG111" s="54">
        <v>0</v>
      </c>
      <c r="BH111" s="246"/>
      <c r="BI111" s="41">
        <f t="shared" si="206"/>
        <v>165</v>
      </c>
      <c r="BJ111" s="42">
        <f t="shared" si="207"/>
        <v>89655.612244897959</v>
      </c>
      <c r="BK111" s="43">
        <f t="shared" si="208"/>
        <v>5</v>
      </c>
      <c r="BL111" s="44">
        <f t="shared" si="209"/>
        <v>2716.8367346938776</v>
      </c>
      <c r="BM111" s="45">
        <f t="shared" si="210"/>
        <v>0</v>
      </c>
      <c r="BN111" s="46">
        <f t="shared" si="211"/>
        <v>0</v>
      </c>
      <c r="BO111" s="36">
        <f t="shared" si="216"/>
        <v>0</v>
      </c>
      <c r="BP111" s="47">
        <f t="shared" si="216"/>
        <v>0</v>
      </c>
      <c r="BQ111" s="37">
        <f>$KN111*5</f>
        <v>5</v>
      </c>
      <c r="BR111" s="38">
        <v>0</v>
      </c>
      <c r="BS111" s="246"/>
      <c r="BT111" s="36">
        <f t="shared" si="217"/>
        <v>0</v>
      </c>
      <c r="BU111" s="47">
        <f t="shared" si="217"/>
        <v>0</v>
      </c>
      <c r="BV111" s="37">
        <f t="shared" si="217"/>
        <v>0</v>
      </c>
      <c r="BW111" s="38">
        <v>0</v>
      </c>
      <c r="BX111" s="246"/>
      <c r="BY111" s="36">
        <f t="shared" si="218"/>
        <v>5</v>
      </c>
      <c r="BZ111" s="47">
        <f t="shared" si="219"/>
        <v>3</v>
      </c>
      <c r="CA111" s="37">
        <f t="shared" si="220"/>
        <v>0</v>
      </c>
      <c r="CB111" s="38">
        <v>0</v>
      </c>
      <c r="CC111" s="37"/>
      <c r="CD111" s="36">
        <f t="shared" si="221"/>
        <v>0</v>
      </c>
      <c r="CE111" s="47">
        <f t="shared" si="221"/>
        <v>0</v>
      </c>
      <c r="CF111" s="37">
        <f t="shared" si="221"/>
        <v>0</v>
      </c>
      <c r="CG111" s="38">
        <v>0</v>
      </c>
      <c r="CH111" s="37"/>
      <c r="CI111" s="36">
        <f t="shared" si="222"/>
        <v>5</v>
      </c>
      <c r="CJ111" s="47">
        <f t="shared" si="223"/>
        <v>3</v>
      </c>
      <c r="CK111" s="37">
        <f t="shared" si="224"/>
        <v>0</v>
      </c>
      <c r="CL111" s="38">
        <v>0</v>
      </c>
      <c r="CM111" s="37"/>
      <c r="CN111" s="36">
        <f t="shared" si="286"/>
        <v>5</v>
      </c>
      <c r="CO111" s="47">
        <f t="shared" si="225"/>
        <v>3</v>
      </c>
      <c r="CP111" s="39">
        <f t="shared" si="226"/>
        <v>0</v>
      </c>
      <c r="CQ111" s="38">
        <v>0</v>
      </c>
      <c r="CR111" s="37"/>
      <c r="CS111" s="36">
        <f t="shared" si="227"/>
        <v>5</v>
      </c>
      <c r="CT111" s="47">
        <f t="shared" si="228"/>
        <v>3</v>
      </c>
      <c r="CU111" s="39">
        <f t="shared" si="229"/>
        <v>0</v>
      </c>
      <c r="CV111" s="38">
        <v>0</v>
      </c>
      <c r="CW111" s="37"/>
      <c r="CX111" s="36">
        <f t="shared" si="230"/>
        <v>5</v>
      </c>
      <c r="CY111" s="47">
        <f t="shared" si="231"/>
        <v>3</v>
      </c>
      <c r="CZ111" s="39">
        <f t="shared" si="232"/>
        <v>0</v>
      </c>
      <c r="DA111" s="38">
        <v>0</v>
      </c>
      <c r="DB111" s="37"/>
      <c r="DC111" s="36">
        <f t="shared" si="233"/>
        <v>5</v>
      </c>
      <c r="DD111" s="47">
        <f t="shared" si="234"/>
        <v>3</v>
      </c>
      <c r="DE111" s="37">
        <f t="shared" si="235"/>
        <v>0</v>
      </c>
      <c r="DF111" s="38">
        <v>0</v>
      </c>
      <c r="DG111" s="37"/>
      <c r="DH111" s="36">
        <f t="shared" si="236"/>
        <v>5</v>
      </c>
      <c r="DI111" s="47">
        <f t="shared" si="237"/>
        <v>3</v>
      </c>
      <c r="DJ111" s="37">
        <f t="shared" si="238"/>
        <v>0</v>
      </c>
      <c r="DK111" s="38">
        <v>0</v>
      </c>
      <c r="DL111" s="37"/>
      <c r="DM111" s="36">
        <f t="shared" si="239"/>
        <v>5</v>
      </c>
      <c r="DN111" s="47">
        <f t="shared" si="240"/>
        <v>3</v>
      </c>
      <c r="DO111" s="37">
        <f t="shared" si="241"/>
        <v>0</v>
      </c>
      <c r="DP111" s="38">
        <v>0</v>
      </c>
      <c r="DQ111" s="37"/>
      <c r="DR111" s="36">
        <f t="shared" si="242"/>
        <v>5</v>
      </c>
      <c r="DS111" s="47">
        <f t="shared" si="243"/>
        <v>3</v>
      </c>
      <c r="DT111" s="37">
        <f t="shared" ref="DT111:DT119" si="287">$KN111*0</f>
        <v>0</v>
      </c>
      <c r="DU111" s="38"/>
      <c r="DV111" s="37"/>
      <c r="DW111" s="41" cm="1">
        <f t="array" ref="DW111">SUMPRODUCT(--(MOD(COLUMN($BO111:$DV111),5)=MOD(COLUMN($BO111),5)),$BO111:$DV111)</f>
        <v>45</v>
      </c>
      <c r="DX111" s="42">
        <f t="shared" si="212"/>
        <v>26030.463749999999</v>
      </c>
      <c r="DY111" s="48" cm="1">
        <f t="array" ref="DY111">SUMPRODUCT(--(MOD(COLUMN($BO111:$DV111),5)=MOD(COLUMN($BP111),5)),$BO111:$DV111)</f>
        <v>27</v>
      </c>
      <c r="DZ111" s="49">
        <f t="shared" si="213"/>
        <v>15618.278249999999</v>
      </c>
      <c r="EA111" s="43" cm="1">
        <f t="array" ref="EA111">SUMPRODUCT(--(MOD(COLUMN($BO111:$DV111),5)=MOD(COLUMN($BQ111),5)),$BO111:$DV111)</f>
        <v>5</v>
      </c>
      <c r="EB111" s="44">
        <f t="shared" si="214"/>
        <v>2892.2737499999998</v>
      </c>
      <c r="EC111" s="45" cm="1">
        <f t="array" ref="EC111">SUMPRODUCT(--(MOD(COLUMN($BO111:$DV111),5)=MOD(COLUMN($BR111),5)),$BO111:$DV111)</f>
        <v>0</v>
      </c>
      <c r="ED111" s="46">
        <f t="shared" si="215"/>
        <v>0</v>
      </c>
      <c r="EE111" s="36">
        <v>0</v>
      </c>
      <c r="EF111" s="37">
        <v>0</v>
      </c>
      <c r="EG111" s="38"/>
      <c r="EH111" s="37"/>
      <c r="EI111" s="36">
        <v>0</v>
      </c>
      <c r="EJ111" s="37">
        <v>0</v>
      </c>
      <c r="EK111" s="38"/>
      <c r="EL111" s="37"/>
      <c r="EM111" s="36">
        <v>0</v>
      </c>
      <c r="EN111" s="37">
        <v>0</v>
      </c>
      <c r="EO111" s="38"/>
      <c r="EP111" s="37"/>
      <c r="EQ111" s="36">
        <f t="shared" si="244"/>
        <v>2</v>
      </c>
      <c r="ER111" s="37">
        <v>0</v>
      </c>
      <c r="ES111" s="38"/>
      <c r="ET111" s="37"/>
      <c r="EU111" s="36">
        <f t="shared" si="245"/>
        <v>3</v>
      </c>
      <c r="EV111" s="37">
        <v>0</v>
      </c>
      <c r="EW111" s="38"/>
      <c r="EX111" s="37"/>
      <c r="EY111" s="36">
        <f t="shared" si="246"/>
        <v>4</v>
      </c>
      <c r="EZ111" s="37">
        <v>0</v>
      </c>
      <c r="FA111" s="38"/>
      <c r="FB111" s="37"/>
      <c r="FC111" s="36">
        <f t="shared" si="247"/>
        <v>5</v>
      </c>
      <c r="FD111" s="37">
        <v>0</v>
      </c>
      <c r="FE111" s="38"/>
      <c r="FF111" s="37"/>
      <c r="FG111" s="36">
        <f t="shared" si="248"/>
        <v>5</v>
      </c>
      <c r="FH111" s="37">
        <v>0</v>
      </c>
      <c r="FI111" s="38"/>
      <c r="FJ111" s="37"/>
      <c r="FK111" s="36">
        <f t="shared" si="249"/>
        <v>5</v>
      </c>
      <c r="FL111" s="37">
        <v>0</v>
      </c>
      <c r="FM111" s="38"/>
      <c r="FN111" s="37"/>
      <c r="FO111" s="36">
        <f t="shared" si="250"/>
        <v>6</v>
      </c>
      <c r="FP111" s="37">
        <v>6</v>
      </c>
      <c r="FQ111" s="38"/>
      <c r="FR111" s="37"/>
      <c r="FS111" s="36">
        <f t="shared" si="251"/>
        <v>6</v>
      </c>
      <c r="FT111" s="37">
        <v>6</v>
      </c>
      <c r="FU111" s="38"/>
      <c r="FV111" s="37"/>
      <c r="FW111" s="36">
        <f t="shared" si="252"/>
        <v>6</v>
      </c>
      <c r="FX111" s="37">
        <v>6</v>
      </c>
      <c r="FY111" s="38"/>
      <c r="FZ111" s="37"/>
      <c r="GA111" s="41" cm="1">
        <f t="array" ref="GA111">SUMPRODUCT(--(MOD(COLUMN($EE111:$FZ111),4)=MOD(COLUMN($EE111),4)),$EE111:$FZ111)</f>
        <v>42</v>
      </c>
      <c r="GB111" s="42">
        <f t="shared" si="253"/>
        <v>24295.0995</v>
      </c>
      <c r="GC111" s="43" cm="1">
        <f t="array" ref="GC111">SUMPRODUCT(--(MOD(COLUMN($EE111:$FZ111),4)=MOD(COLUMN($EF111),4)),$EE111:$FZ111)</f>
        <v>18</v>
      </c>
      <c r="GD111" s="44">
        <f t="shared" si="254"/>
        <v>10412.1855</v>
      </c>
      <c r="GE111" s="45" cm="1">
        <f t="array" ref="GE111">SUMPRODUCT(--(MOD(COLUMN($EE111:$FZ111),4)=MOD(COLUMN($EG111),4)),$EE111:$FZ111)</f>
        <v>0</v>
      </c>
      <c r="GF111" s="46">
        <f t="shared" si="255"/>
        <v>0</v>
      </c>
      <c r="GG111" s="36">
        <f t="shared" si="256"/>
        <v>5</v>
      </c>
      <c r="GH111" s="37"/>
      <c r="GI111" s="38"/>
      <c r="GJ111" s="37"/>
      <c r="GK111" s="36">
        <f t="shared" si="257"/>
        <v>5</v>
      </c>
      <c r="GL111" s="37"/>
      <c r="GM111" s="38"/>
      <c r="GN111" s="37"/>
      <c r="GO111" s="36">
        <f t="shared" si="258"/>
        <v>7</v>
      </c>
      <c r="GP111" s="37"/>
      <c r="GQ111" s="38"/>
      <c r="GR111" s="37"/>
      <c r="GS111" s="36">
        <f t="shared" si="259"/>
        <v>10</v>
      </c>
      <c r="GT111" s="37"/>
      <c r="GU111" s="38"/>
      <c r="GV111" s="37"/>
      <c r="GW111" s="36">
        <f t="shared" si="260"/>
        <v>10</v>
      </c>
      <c r="GX111" s="37"/>
      <c r="GY111" s="38"/>
      <c r="GZ111" s="37"/>
      <c r="HA111" s="36">
        <f t="shared" si="261"/>
        <v>10</v>
      </c>
      <c r="HB111" s="37"/>
      <c r="HC111" s="38"/>
      <c r="HD111" s="37"/>
      <c r="HE111" s="36">
        <f t="shared" si="262"/>
        <v>10</v>
      </c>
      <c r="HF111" s="37"/>
      <c r="HG111" s="38"/>
      <c r="HH111" s="37"/>
      <c r="HI111" s="36">
        <f t="shared" si="263"/>
        <v>10</v>
      </c>
      <c r="HJ111" s="37"/>
      <c r="HK111" s="38"/>
      <c r="HL111" s="37"/>
      <c r="HM111" s="36">
        <f t="shared" si="264"/>
        <v>10</v>
      </c>
      <c r="HN111" s="37"/>
      <c r="HO111" s="38"/>
      <c r="HP111" s="37"/>
      <c r="HQ111" s="36">
        <f t="shared" si="265"/>
        <v>10</v>
      </c>
      <c r="HR111" s="37"/>
      <c r="HS111" s="38"/>
      <c r="HT111" s="37"/>
      <c r="HU111" s="36">
        <f t="shared" si="266"/>
        <v>10</v>
      </c>
      <c r="HV111" s="37"/>
      <c r="HW111" s="38"/>
      <c r="HX111" s="37"/>
      <c r="HY111" s="36">
        <f t="shared" si="267"/>
        <v>10</v>
      </c>
      <c r="HZ111" s="37"/>
      <c r="IA111" s="38"/>
      <c r="IB111" s="37"/>
      <c r="IC111" s="41" cm="1">
        <f t="array" ref="IC111">SUMPRODUCT(--(MOD(COLUMN($GG111:$IB111),4)=MOD(COLUMN($GG111),4)),$GG111:$IB111)</f>
        <v>107</v>
      </c>
      <c r="ID111" s="42">
        <f t="shared" si="268"/>
        <v>61894.65825</v>
      </c>
      <c r="IE111" s="43" cm="1">
        <f t="array" ref="IE111">SUMPRODUCT(--(MOD(COLUMN($GG111:$IB111),4)=MOD(COLUMN($GH111),4)),$GG111:$IB111)</f>
        <v>0</v>
      </c>
      <c r="IF111" s="44">
        <f t="shared" si="269"/>
        <v>0</v>
      </c>
      <c r="IG111" s="45" cm="1">
        <f t="array" ref="IG111">SUMPRODUCT(--(MOD(COLUMN($GG111:$IB111),4)=MOD(COLUMN($GI111),4)),$GG111:$IB111)</f>
        <v>0</v>
      </c>
      <c r="IH111" s="46">
        <f t="shared" si="270"/>
        <v>0</v>
      </c>
      <c r="II111" s="36">
        <f t="shared" si="271"/>
        <v>5</v>
      </c>
      <c r="IJ111" s="37"/>
      <c r="IK111" s="38"/>
      <c r="IL111" s="37"/>
      <c r="IM111" s="36">
        <f t="shared" si="272"/>
        <v>5</v>
      </c>
      <c r="IN111" s="37"/>
      <c r="IO111" s="38"/>
      <c r="IP111" s="37"/>
      <c r="IQ111" s="36">
        <f t="shared" si="273"/>
        <v>7</v>
      </c>
      <c r="IR111" s="37"/>
      <c r="IS111" s="38"/>
      <c r="IT111" s="37"/>
      <c r="IU111" s="36">
        <f t="shared" si="274"/>
        <v>10</v>
      </c>
      <c r="IV111" s="37"/>
      <c r="IW111" s="38"/>
      <c r="IX111" s="37"/>
      <c r="IY111" s="36">
        <f t="shared" si="275"/>
        <v>10</v>
      </c>
      <c r="IZ111" s="37"/>
      <c r="JA111" s="38"/>
      <c r="JB111" s="37"/>
      <c r="JC111" s="36">
        <f t="shared" si="276"/>
        <v>10</v>
      </c>
      <c r="JD111" s="37"/>
      <c r="JE111" s="38"/>
      <c r="JF111" s="37"/>
      <c r="JG111" s="36">
        <f t="shared" si="277"/>
        <v>10</v>
      </c>
      <c r="JH111" s="37"/>
      <c r="JI111" s="38"/>
      <c r="JJ111" s="37"/>
      <c r="JK111" s="36">
        <f t="shared" si="278"/>
        <v>10</v>
      </c>
      <c r="JL111" s="37"/>
      <c r="JM111" s="38"/>
      <c r="JN111" s="37"/>
      <c r="JO111" s="36">
        <f t="shared" si="279"/>
        <v>10</v>
      </c>
      <c r="JP111" s="37"/>
      <c r="JQ111" s="38"/>
      <c r="JR111" s="37"/>
      <c r="JS111" s="36">
        <f t="shared" si="280"/>
        <v>10</v>
      </c>
      <c r="JT111" s="37"/>
      <c r="JU111" s="38"/>
      <c r="JV111" s="37"/>
      <c r="JW111" s="36">
        <f t="shared" si="281"/>
        <v>10</v>
      </c>
      <c r="JX111" s="37"/>
      <c r="JY111" s="38"/>
      <c r="JZ111" s="37"/>
      <c r="KA111" s="36">
        <f t="shared" si="282"/>
        <v>10</v>
      </c>
      <c r="KB111" s="37"/>
      <c r="KC111" s="38"/>
      <c r="KD111" s="37"/>
      <c r="KE111" s="41" cm="1">
        <f t="array" ref="KE111">SUMPRODUCT(--(MOD(COLUMN($II111:$KD111),4)=MOD(COLUMN($II111),4)),$II111:$KD111)</f>
        <v>107</v>
      </c>
      <c r="KF111" s="42">
        <f t="shared" si="283"/>
        <v>61894.65825</v>
      </c>
      <c r="KG111" s="43" cm="1">
        <f t="array" ref="KG111">SUMPRODUCT(--(MOD(COLUMN($II111:$KD111),4)=MOD(COLUMN($IJ111),4)),$II111:$KD111)</f>
        <v>0</v>
      </c>
      <c r="KH111" s="44">
        <f t="shared" si="284"/>
        <v>0</v>
      </c>
      <c r="KI111" s="45" cm="1">
        <f t="array" ref="KI111">SUMPRODUCT(--(MOD(COLUMN($II111:$KD111),4)=MOD(COLUMN($IK111),4)),$II111:$KD111)</f>
        <v>0</v>
      </c>
      <c r="KJ111" s="50">
        <f t="shared" si="285"/>
        <v>0</v>
      </c>
      <c r="KK111" s="80"/>
      <c r="KL111" s="80"/>
      <c r="KM111" s="80"/>
      <c r="KN111" s="51">
        <v>1</v>
      </c>
      <c r="KO111" s="285"/>
    </row>
    <row r="112" spans="1:301" s="68" customFormat="1" ht="28.8" outlineLevel="1">
      <c r="A112" s="296"/>
      <c r="B112" s="278"/>
      <c r="C112" s="298"/>
      <c r="D112" s="282"/>
      <c r="E112" s="15">
        <v>4</v>
      </c>
      <c r="F112" s="15">
        <v>1</v>
      </c>
      <c r="G112" s="33">
        <v>4801020640</v>
      </c>
      <c r="H112" s="34" t="s">
        <v>56</v>
      </c>
      <c r="I112" s="55">
        <f>4169.1/1.2*1.0863*1.048</f>
        <v>3955.2335082000009</v>
      </c>
      <c r="J112" s="35">
        <f>4169/1.2*1.0863*1.048*1.05</f>
        <v>4152.8955699000007</v>
      </c>
      <c r="K112" s="55"/>
      <c r="L112" s="55"/>
      <c r="M112" s="36">
        <v>0</v>
      </c>
      <c r="N112" s="37">
        <v>0</v>
      </c>
      <c r="O112" s="38">
        <v>0</v>
      </c>
      <c r="P112" s="37"/>
      <c r="Q112" s="36">
        <v>0</v>
      </c>
      <c r="R112" s="37">
        <v>0</v>
      </c>
      <c r="S112" s="38">
        <v>0</v>
      </c>
      <c r="T112" s="37"/>
      <c r="U112" s="36">
        <v>0</v>
      </c>
      <c r="V112" s="37">
        <v>0</v>
      </c>
      <c r="W112" s="38">
        <v>0</v>
      </c>
      <c r="X112" s="37"/>
      <c r="Y112" s="36">
        <v>5</v>
      </c>
      <c r="Z112" s="39">
        <v>0</v>
      </c>
      <c r="AA112" s="38">
        <v>0</v>
      </c>
      <c r="AB112" s="246"/>
      <c r="AC112" s="36">
        <v>20</v>
      </c>
      <c r="AD112" s="37">
        <v>0</v>
      </c>
      <c r="AE112" s="38">
        <v>0</v>
      </c>
      <c r="AF112" s="246"/>
      <c r="AG112" s="36">
        <v>20</v>
      </c>
      <c r="AH112" s="37">
        <v>0</v>
      </c>
      <c r="AI112" s="38">
        <v>0</v>
      </c>
      <c r="AJ112" s="246"/>
      <c r="AK112" s="36">
        <v>20</v>
      </c>
      <c r="AL112" s="37">
        <v>0</v>
      </c>
      <c r="AM112" s="38">
        <v>0</v>
      </c>
      <c r="AN112" s="246"/>
      <c r="AO112" s="36">
        <v>20</v>
      </c>
      <c r="AP112" s="37">
        <v>0</v>
      </c>
      <c r="AQ112" s="38">
        <v>0</v>
      </c>
      <c r="AR112" s="246"/>
      <c r="AS112" s="36">
        <v>20</v>
      </c>
      <c r="AT112" s="37">
        <v>0</v>
      </c>
      <c r="AU112" s="38">
        <v>0</v>
      </c>
      <c r="AV112" s="246"/>
      <c r="AW112" s="36">
        <v>20</v>
      </c>
      <c r="AX112" s="37">
        <v>0</v>
      </c>
      <c r="AY112" s="54">
        <v>0</v>
      </c>
      <c r="AZ112" s="246"/>
      <c r="BA112" s="36">
        <v>20</v>
      </c>
      <c r="BB112" s="37">
        <v>0</v>
      </c>
      <c r="BC112" s="38">
        <v>0</v>
      </c>
      <c r="BD112" s="246"/>
      <c r="BE112" s="36">
        <v>20</v>
      </c>
      <c r="BF112" s="37">
        <f>$KN112*5</f>
        <v>5</v>
      </c>
      <c r="BG112" s="54">
        <v>0</v>
      </c>
      <c r="BH112" s="246"/>
      <c r="BI112" s="41">
        <f t="shared" si="206"/>
        <v>165</v>
      </c>
      <c r="BJ112" s="42">
        <f t="shared" si="207"/>
        <v>652613.52885300014</v>
      </c>
      <c r="BK112" s="43">
        <f t="shared" si="208"/>
        <v>5</v>
      </c>
      <c r="BL112" s="44">
        <f t="shared" si="209"/>
        <v>19776.167541000003</v>
      </c>
      <c r="BM112" s="45">
        <f t="shared" si="210"/>
        <v>0</v>
      </c>
      <c r="BN112" s="46">
        <f t="shared" si="211"/>
        <v>0</v>
      </c>
      <c r="BO112" s="36">
        <f t="shared" si="216"/>
        <v>0</v>
      </c>
      <c r="BP112" s="47">
        <f t="shared" si="216"/>
        <v>0</v>
      </c>
      <c r="BQ112" s="37">
        <f>$KN112*5</f>
        <v>5</v>
      </c>
      <c r="BR112" s="38">
        <v>0</v>
      </c>
      <c r="BS112" s="246"/>
      <c r="BT112" s="36">
        <f t="shared" si="217"/>
        <v>0</v>
      </c>
      <c r="BU112" s="47">
        <f t="shared" si="217"/>
        <v>0</v>
      </c>
      <c r="BV112" s="37">
        <f t="shared" si="217"/>
        <v>0</v>
      </c>
      <c r="BW112" s="38">
        <v>0</v>
      </c>
      <c r="BX112" s="246"/>
      <c r="BY112" s="36">
        <f t="shared" si="218"/>
        <v>5</v>
      </c>
      <c r="BZ112" s="47">
        <f t="shared" si="219"/>
        <v>3</v>
      </c>
      <c r="CA112" s="37">
        <f t="shared" si="220"/>
        <v>0</v>
      </c>
      <c r="CB112" s="38">
        <v>0</v>
      </c>
      <c r="CC112" s="37"/>
      <c r="CD112" s="36">
        <f t="shared" si="221"/>
        <v>0</v>
      </c>
      <c r="CE112" s="47">
        <f t="shared" si="221"/>
        <v>0</v>
      </c>
      <c r="CF112" s="37">
        <f t="shared" si="221"/>
        <v>0</v>
      </c>
      <c r="CG112" s="38">
        <v>0</v>
      </c>
      <c r="CH112" s="37"/>
      <c r="CI112" s="36">
        <f t="shared" si="222"/>
        <v>5</v>
      </c>
      <c r="CJ112" s="47">
        <f t="shared" si="223"/>
        <v>3</v>
      </c>
      <c r="CK112" s="37">
        <f t="shared" si="224"/>
        <v>0</v>
      </c>
      <c r="CL112" s="38">
        <v>0</v>
      </c>
      <c r="CM112" s="37"/>
      <c r="CN112" s="36">
        <f t="shared" si="286"/>
        <v>5</v>
      </c>
      <c r="CO112" s="47">
        <f t="shared" si="225"/>
        <v>3</v>
      </c>
      <c r="CP112" s="39">
        <f t="shared" si="226"/>
        <v>0</v>
      </c>
      <c r="CQ112" s="38">
        <v>0</v>
      </c>
      <c r="CR112" s="37"/>
      <c r="CS112" s="36">
        <f t="shared" si="227"/>
        <v>5</v>
      </c>
      <c r="CT112" s="47">
        <f t="shared" si="228"/>
        <v>3</v>
      </c>
      <c r="CU112" s="39">
        <f t="shared" si="229"/>
        <v>0</v>
      </c>
      <c r="CV112" s="38">
        <v>0</v>
      </c>
      <c r="CW112" s="37"/>
      <c r="CX112" s="36">
        <f t="shared" si="230"/>
        <v>5</v>
      </c>
      <c r="CY112" s="47">
        <f t="shared" si="231"/>
        <v>3</v>
      </c>
      <c r="CZ112" s="39">
        <f t="shared" si="232"/>
        <v>0</v>
      </c>
      <c r="DA112" s="38">
        <v>0</v>
      </c>
      <c r="DB112" s="37"/>
      <c r="DC112" s="36">
        <f t="shared" si="233"/>
        <v>5</v>
      </c>
      <c r="DD112" s="47">
        <f t="shared" si="234"/>
        <v>3</v>
      </c>
      <c r="DE112" s="37">
        <f t="shared" si="235"/>
        <v>0</v>
      </c>
      <c r="DF112" s="38">
        <v>0</v>
      </c>
      <c r="DG112" s="37"/>
      <c r="DH112" s="36">
        <f t="shared" si="236"/>
        <v>5</v>
      </c>
      <c r="DI112" s="47">
        <f t="shared" si="237"/>
        <v>3</v>
      </c>
      <c r="DJ112" s="37">
        <f t="shared" si="238"/>
        <v>0</v>
      </c>
      <c r="DK112" s="38">
        <v>0</v>
      </c>
      <c r="DL112" s="37"/>
      <c r="DM112" s="36">
        <f t="shared" si="239"/>
        <v>5</v>
      </c>
      <c r="DN112" s="47">
        <f t="shared" si="240"/>
        <v>3</v>
      </c>
      <c r="DO112" s="37">
        <f t="shared" si="241"/>
        <v>0</v>
      </c>
      <c r="DP112" s="38">
        <v>0</v>
      </c>
      <c r="DQ112" s="37"/>
      <c r="DR112" s="36">
        <f t="shared" si="242"/>
        <v>5</v>
      </c>
      <c r="DS112" s="47">
        <f t="shared" si="243"/>
        <v>3</v>
      </c>
      <c r="DT112" s="37">
        <f t="shared" si="287"/>
        <v>0</v>
      </c>
      <c r="DU112" s="38"/>
      <c r="DV112" s="37"/>
      <c r="DW112" s="41" cm="1">
        <f t="array" ref="DW112">SUMPRODUCT(--(MOD(COLUMN($BO112:$DV112),5)=MOD(COLUMN($BO112),5)),$BO112:$DV112)</f>
        <v>45</v>
      </c>
      <c r="DX112" s="42">
        <f t="shared" si="212"/>
        <v>186880.30064550004</v>
      </c>
      <c r="DY112" s="48" cm="1">
        <f t="array" ref="DY112">SUMPRODUCT(--(MOD(COLUMN($BO112:$DV112),5)=MOD(COLUMN($BP112),5)),$BO112:$DV112)</f>
        <v>27</v>
      </c>
      <c r="DZ112" s="49">
        <f t="shared" si="213"/>
        <v>112128.18038730002</v>
      </c>
      <c r="EA112" s="43" cm="1">
        <f t="array" ref="EA112">SUMPRODUCT(--(MOD(COLUMN($BO112:$DV112),5)=MOD(COLUMN($BQ112),5)),$BO112:$DV112)</f>
        <v>5</v>
      </c>
      <c r="EB112" s="44">
        <f t="shared" si="214"/>
        <v>20764.477849500003</v>
      </c>
      <c r="EC112" s="45" cm="1">
        <f t="array" ref="EC112">SUMPRODUCT(--(MOD(COLUMN($BO112:$DV112),5)=MOD(COLUMN($BR112),5)),$BO112:$DV112)</f>
        <v>0</v>
      </c>
      <c r="ED112" s="46">
        <f t="shared" si="215"/>
        <v>0</v>
      </c>
      <c r="EE112" s="36">
        <v>0</v>
      </c>
      <c r="EF112" s="37">
        <v>0</v>
      </c>
      <c r="EG112" s="38"/>
      <c r="EH112" s="37"/>
      <c r="EI112" s="36">
        <v>0</v>
      </c>
      <c r="EJ112" s="37">
        <v>0</v>
      </c>
      <c r="EK112" s="38"/>
      <c r="EL112" s="37"/>
      <c r="EM112" s="36">
        <v>0</v>
      </c>
      <c r="EN112" s="37">
        <v>0</v>
      </c>
      <c r="EO112" s="38"/>
      <c r="EP112" s="37"/>
      <c r="EQ112" s="36">
        <f t="shared" si="244"/>
        <v>2</v>
      </c>
      <c r="ER112" s="37">
        <v>0</v>
      </c>
      <c r="ES112" s="38"/>
      <c r="ET112" s="37"/>
      <c r="EU112" s="36">
        <f t="shared" si="245"/>
        <v>3</v>
      </c>
      <c r="EV112" s="37">
        <v>0</v>
      </c>
      <c r="EW112" s="38"/>
      <c r="EX112" s="37"/>
      <c r="EY112" s="36">
        <f t="shared" si="246"/>
        <v>4</v>
      </c>
      <c r="EZ112" s="37">
        <v>0</v>
      </c>
      <c r="FA112" s="38"/>
      <c r="FB112" s="37"/>
      <c r="FC112" s="36">
        <f t="shared" si="247"/>
        <v>5</v>
      </c>
      <c r="FD112" s="37">
        <v>0</v>
      </c>
      <c r="FE112" s="38"/>
      <c r="FF112" s="37"/>
      <c r="FG112" s="36">
        <f t="shared" si="248"/>
        <v>5</v>
      </c>
      <c r="FH112" s="37">
        <v>0</v>
      </c>
      <c r="FI112" s="38"/>
      <c r="FJ112" s="37"/>
      <c r="FK112" s="36">
        <f t="shared" si="249"/>
        <v>5</v>
      </c>
      <c r="FL112" s="37">
        <v>0</v>
      </c>
      <c r="FM112" s="38"/>
      <c r="FN112" s="37"/>
      <c r="FO112" s="36">
        <f t="shared" si="250"/>
        <v>6</v>
      </c>
      <c r="FP112" s="37">
        <v>6</v>
      </c>
      <c r="FQ112" s="38"/>
      <c r="FR112" s="37"/>
      <c r="FS112" s="36">
        <f t="shared" si="251"/>
        <v>6</v>
      </c>
      <c r="FT112" s="37">
        <v>6</v>
      </c>
      <c r="FU112" s="38"/>
      <c r="FV112" s="37"/>
      <c r="FW112" s="36">
        <f t="shared" si="252"/>
        <v>6</v>
      </c>
      <c r="FX112" s="37">
        <v>6</v>
      </c>
      <c r="FY112" s="38"/>
      <c r="FZ112" s="37"/>
      <c r="GA112" s="41" cm="1">
        <f t="array" ref="GA112">SUMPRODUCT(--(MOD(COLUMN($EE112:$FZ112),4)=MOD(COLUMN($EE112),4)),$EE112:$FZ112)</f>
        <v>42</v>
      </c>
      <c r="GB112" s="42">
        <f t="shared" si="253"/>
        <v>174421.61393580004</v>
      </c>
      <c r="GC112" s="43" cm="1">
        <f t="array" ref="GC112">SUMPRODUCT(--(MOD(COLUMN($EE112:$FZ112),4)=MOD(COLUMN($EF112),4)),$EE112:$FZ112)</f>
        <v>18</v>
      </c>
      <c r="GD112" s="44">
        <f t="shared" si="254"/>
        <v>74752.120258200011</v>
      </c>
      <c r="GE112" s="45" cm="1">
        <f t="array" ref="GE112">SUMPRODUCT(--(MOD(COLUMN($EE112:$FZ112),4)=MOD(COLUMN($EG112),4)),$EE112:$FZ112)</f>
        <v>0</v>
      </c>
      <c r="GF112" s="46">
        <f t="shared" si="255"/>
        <v>0</v>
      </c>
      <c r="GG112" s="36">
        <f t="shared" si="256"/>
        <v>5</v>
      </c>
      <c r="GH112" s="37"/>
      <c r="GI112" s="38"/>
      <c r="GJ112" s="37"/>
      <c r="GK112" s="36">
        <f t="shared" si="257"/>
        <v>5</v>
      </c>
      <c r="GL112" s="37"/>
      <c r="GM112" s="38"/>
      <c r="GN112" s="37"/>
      <c r="GO112" s="36">
        <f t="shared" si="258"/>
        <v>7</v>
      </c>
      <c r="GP112" s="37"/>
      <c r="GQ112" s="38"/>
      <c r="GR112" s="37"/>
      <c r="GS112" s="36">
        <f t="shared" si="259"/>
        <v>10</v>
      </c>
      <c r="GT112" s="37"/>
      <c r="GU112" s="38"/>
      <c r="GV112" s="37"/>
      <c r="GW112" s="36">
        <f t="shared" si="260"/>
        <v>10</v>
      </c>
      <c r="GX112" s="37"/>
      <c r="GY112" s="38"/>
      <c r="GZ112" s="37"/>
      <c r="HA112" s="36">
        <f t="shared" si="261"/>
        <v>10</v>
      </c>
      <c r="HB112" s="37"/>
      <c r="HC112" s="38"/>
      <c r="HD112" s="37"/>
      <c r="HE112" s="36">
        <f t="shared" si="262"/>
        <v>10</v>
      </c>
      <c r="HF112" s="37"/>
      <c r="HG112" s="38"/>
      <c r="HH112" s="37"/>
      <c r="HI112" s="36">
        <f t="shared" si="263"/>
        <v>10</v>
      </c>
      <c r="HJ112" s="37"/>
      <c r="HK112" s="38"/>
      <c r="HL112" s="37"/>
      <c r="HM112" s="36">
        <f t="shared" si="264"/>
        <v>10</v>
      </c>
      <c r="HN112" s="37"/>
      <c r="HO112" s="38"/>
      <c r="HP112" s="37"/>
      <c r="HQ112" s="36">
        <f t="shared" si="265"/>
        <v>10</v>
      </c>
      <c r="HR112" s="37"/>
      <c r="HS112" s="38"/>
      <c r="HT112" s="37"/>
      <c r="HU112" s="36">
        <f t="shared" si="266"/>
        <v>10</v>
      </c>
      <c r="HV112" s="37"/>
      <c r="HW112" s="38"/>
      <c r="HX112" s="37"/>
      <c r="HY112" s="36">
        <f t="shared" si="267"/>
        <v>10</v>
      </c>
      <c r="HZ112" s="37"/>
      <c r="IA112" s="38"/>
      <c r="IB112" s="37"/>
      <c r="IC112" s="41" cm="1">
        <f t="array" ref="IC112">SUMPRODUCT(--(MOD(COLUMN($GG112:$IB112),4)=MOD(COLUMN($GG112),4)),$GG112:$IB112)</f>
        <v>107</v>
      </c>
      <c r="ID112" s="42">
        <f t="shared" si="268"/>
        <v>444359.82597930008</v>
      </c>
      <c r="IE112" s="43" cm="1">
        <f t="array" ref="IE112">SUMPRODUCT(--(MOD(COLUMN($GG112:$IB112),4)=MOD(COLUMN($GH112),4)),$GG112:$IB112)</f>
        <v>0</v>
      </c>
      <c r="IF112" s="44">
        <f t="shared" si="269"/>
        <v>0</v>
      </c>
      <c r="IG112" s="45" cm="1">
        <f t="array" ref="IG112">SUMPRODUCT(--(MOD(COLUMN($GG112:$IB112),4)=MOD(COLUMN($GI112),4)),$GG112:$IB112)</f>
        <v>0</v>
      </c>
      <c r="IH112" s="46">
        <f t="shared" si="270"/>
        <v>0</v>
      </c>
      <c r="II112" s="36">
        <f t="shared" si="271"/>
        <v>5</v>
      </c>
      <c r="IJ112" s="37"/>
      <c r="IK112" s="38"/>
      <c r="IL112" s="37"/>
      <c r="IM112" s="36">
        <f t="shared" si="272"/>
        <v>5</v>
      </c>
      <c r="IN112" s="37"/>
      <c r="IO112" s="38"/>
      <c r="IP112" s="37"/>
      <c r="IQ112" s="36">
        <f t="shared" si="273"/>
        <v>7</v>
      </c>
      <c r="IR112" s="37"/>
      <c r="IS112" s="38"/>
      <c r="IT112" s="37"/>
      <c r="IU112" s="36">
        <f t="shared" si="274"/>
        <v>10</v>
      </c>
      <c r="IV112" s="37"/>
      <c r="IW112" s="38"/>
      <c r="IX112" s="37"/>
      <c r="IY112" s="36">
        <f t="shared" si="275"/>
        <v>10</v>
      </c>
      <c r="IZ112" s="37"/>
      <c r="JA112" s="38"/>
      <c r="JB112" s="37"/>
      <c r="JC112" s="36">
        <f t="shared" si="276"/>
        <v>10</v>
      </c>
      <c r="JD112" s="37"/>
      <c r="JE112" s="38"/>
      <c r="JF112" s="37"/>
      <c r="JG112" s="36">
        <f t="shared" si="277"/>
        <v>10</v>
      </c>
      <c r="JH112" s="37"/>
      <c r="JI112" s="38"/>
      <c r="JJ112" s="37"/>
      <c r="JK112" s="36">
        <f t="shared" si="278"/>
        <v>10</v>
      </c>
      <c r="JL112" s="37"/>
      <c r="JM112" s="38"/>
      <c r="JN112" s="37"/>
      <c r="JO112" s="36">
        <f t="shared" si="279"/>
        <v>10</v>
      </c>
      <c r="JP112" s="37"/>
      <c r="JQ112" s="38"/>
      <c r="JR112" s="37"/>
      <c r="JS112" s="36">
        <f t="shared" si="280"/>
        <v>10</v>
      </c>
      <c r="JT112" s="37"/>
      <c r="JU112" s="38"/>
      <c r="JV112" s="37"/>
      <c r="JW112" s="36">
        <f t="shared" si="281"/>
        <v>10</v>
      </c>
      <c r="JX112" s="37"/>
      <c r="JY112" s="38"/>
      <c r="JZ112" s="37"/>
      <c r="KA112" s="36">
        <f t="shared" si="282"/>
        <v>10</v>
      </c>
      <c r="KB112" s="37"/>
      <c r="KC112" s="38"/>
      <c r="KD112" s="37"/>
      <c r="KE112" s="41" cm="1">
        <f t="array" ref="KE112">SUMPRODUCT(--(MOD(COLUMN($II112:$KD112),4)=MOD(COLUMN($II112),4)),$II112:$KD112)</f>
        <v>107</v>
      </c>
      <c r="KF112" s="42">
        <f t="shared" si="283"/>
        <v>444359.82597930008</v>
      </c>
      <c r="KG112" s="43" cm="1">
        <f t="array" ref="KG112">SUMPRODUCT(--(MOD(COLUMN($II112:$KD112),4)=MOD(COLUMN($IJ112),4)),$II112:$KD112)</f>
        <v>0</v>
      </c>
      <c r="KH112" s="44">
        <f t="shared" si="284"/>
        <v>0</v>
      </c>
      <c r="KI112" s="45" cm="1">
        <f t="array" ref="KI112">SUMPRODUCT(--(MOD(COLUMN($II112:$KD112),4)=MOD(COLUMN($IK112),4)),$II112:$KD112)</f>
        <v>0</v>
      </c>
      <c r="KJ112" s="50">
        <f t="shared" si="285"/>
        <v>0</v>
      </c>
      <c r="KK112" s="80"/>
      <c r="KL112" s="80"/>
      <c r="KM112" s="80"/>
      <c r="KN112" s="51">
        <v>1</v>
      </c>
      <c r="KO112" s="285"/>
    </row>
    <row r="113" spans="1:301" s="68" customFormat="1" outlineLevel="1">
      <c r="A113" s="296"/>
      <c r="B113" s="278"/>
      <c r="C113" s="298"/>
      <c r="D113" s="282"/>
      <c r="E113" s="15">
        <v>5</v>
      </c>
      <c r="F113" s="15">
        <v>1</v>
      </c>
      <c r="G113" s="33">
        <v>4491731200</v>
      </c>
      <c r="H113" s="34" t="s">
        <v>57</v>
      </c>
      <c r="I113" s="55">
        <f>842.2/1.2/0.98</f>
        <v>716.15646258503409</v>
      </c>
      <c r="J113" s="35">
        <f>842.2/1.2*1.0863</f>
        <v>762.40155000000004</v>
      </c>
      <c r="K113" s="55"/>
      <c r="L113" s="55"/>
      <c r="M113" s="36">
        <v>0</v>
      </c>
      <c r="N113" s="37">
        <v>0</v>
      </c>
      <c r="O113" s="38">
        <v>0</v>
      </c>
      <c r="P113" s="37"/>
      <c r="Q113" s="36">
        <v>0</v>
      </c>
      <c r="R113" s="37">
        <v>0</v>
      </c>
      <c r="S113" s="38">
        <v>0</v>
      </c>
      <c r="T113" s="37"/>
      <c r="U113" s="36">
        <v>0</v>
      </c>
      <c r="V113" s="37">
        <v>0</v>
      </c>
      <c r="W113" s="38">
        <v>0</v>
      </c>
      <c r="X113" s="37"/>
      <c r="Y113" s="36">
        <v>5</v>
      </c>
      <c r="Z113" s="39">
        <v>0</v>
      </c>
      <c r="AA113" s="38">
        <v>0</v>
      </c>
      <c r="AB113" s="246"/>
      <c r="AC113" s="36">
        <v>20</v>
      </c>
      <c r="AD113" s="37">
        <v>0</v>
      </c>
      <c r="AE113" s="38">
        <v>0</v>
      </c>
      <c r="AF113" s="246"/>
      <c r="AG113" s="36">
        <v>20</v>
      </c>
      <c r="AH113" s="37">
        <v>0</v>
      </c>
      <c r="AI113" s="38">
        <v>0</v>
      </c>
      <c r="AJ113" s="246"/>
      <c r="AK113" s="36">
        <v>20</v>
      </c>
      <c r="AL113" s="37">
        <v>0</v>
      </c>
      <c r="AM113" s="38">
        <v>0</v>
      </c>
      <c r="AN113" s="246"/>
      <c r="AO113" s="36">
        <v>20</v>
      </c>
      <c r="AP113" s="37">
        <v>0</v>
      </c>
      <c r="AQ113" s="38">
        <v>0</v>
      </c>
      <c r="AR113" s="246"/>
      <c r="AS113" s="36">
        <v>20</v>
      </c>
      <c r="AT113" s="37">
        <v>0</v>
      </c>
      <c r="AU113" s="38">
        <v>0</v>
      </c>
      <c r="AV113" s="246"/>
      <c r="AW113" s="36">
        <v>20</v>
      </c>
      <c r="AX113" s="37">
        <v>0</v>
      </c>
      <c r="AY113" s="54">
        <v>0</v>
      </c>
      <c r="AZ113" s="246"/>
      <c r="BA113" s="36">
        <v>20</v>
      </c>
      <c r="BB113" s="37">
        <v>0</v>
      </c>
      <c r="BC113" s="38">
        <v>0</v>
      </c>
      <c r="BD113" s="246"/>
      <c r="BE113" s="36">
        <v>20</v>
      </c>
      <c r="BF113" s="37">
        <f>$KN113*0</f>
        <v>0</v>
      </c>
      <c r="BG113" s="54">
        <v>0</v>
      </c>
      <c r="BH113" s="246"/>
      <c r="BI113" s="41">
        <f t="shared" si="206"/>
        <v>165</v>
      </c>
      <c r="BJ113" s="42">
        <f t="shared" si="207"/>
        <v>118165.81632653062</v>
      </c>
      <c r="BK113" s="43">
        <f t="shared" si="208"/>
        <v>0</v>
      </c>
      <c r="BL113" s="44">
        <f t="shared" si="209"/>
        <v>0</v>
      </c>
      <c r="BM113" s="45">
        <f t="shared" si="210"/>
        <v>0</v>
      </c>
      <c r="BN113" s="46">
        <f t="shared" si="211"/>
        <v>0</v>
      </c>
      <c r="BO113" s="36">
        <f t="shared" si="216"/>
        <v>0</v>
      </c>
      <c r="BP113" s="47">
        <f t="shared" si="216"/>
        <v>0</v>
      </c>
      <c r="BQ113" s="37">
        <f>$KN113*0</f>
        <v>0</v>
      </c>
      <c r="BR113" s="38">
        <v>0</v>
      </c>
      <c r="BS113" s="246"/>
      <c r="BT113" s="36">
        <f t="shared" si="217"/>
        <v>0</v>
      </c>
      <c r="BU113" s="47">
        <f t="shared" si="217"/>
        <v>0</v>
      </c>
      <c r="BV113" s="37">
        <f t="shared" si="217"/>
        <v>0</v>
      </c>
      <c r="BW113" s="38">
        <v>0</v>
      </c>
      <c r="BX113" s="246"/>
      <c r="BY113" s="36">
        <f t="shared" si="218"/>
        <v>5</v>
      </c>
      <c r="BZ113" s="47">
        <f t="shared" si="219"/>
        <v>3</v>
      </c>
      <c r="CA113" s="37">
        <f t="shared" si="220"/>
        <v>0</v>
      </c>
      <c r="CB113" s="38">
        <v>0</v>
      </c>
      <c r="CC113" s="37"/>
      <c r="CD113" s="36">
        <f t="shared" si="221"/>
        <v>0</v>
      </c>
      <c r="CE113" s="47">
        <f t="shared" si="221"/>
        <v>0</v>
      </c>
      <c r="CF113" s="37">
        <f t="shared" si="221"/>
        <v>0</v>
      </c>
      <c r="CG113" s="38">
        <v>0</v>
      </c>
      <c r="CH113" s="37"/>
      <c r="CI113" s="36">
        <f t="shared" si="222"/>
        <v>5</v>
      </c>
      <c r="CJ113" s="47">
        <f t="shared" si="223"/>
        <v>3</v>
      </c>
      <c r="CK113" s="37">
        <f t="shared" si="224"/>
        <v>0</v>
      </c>
      <c r="CL113" s="38">
        <v>0</v>
      </c>
      <c r="CM113" s="37"/>
      <c r="CN113" s="36">
        <f t="shared" si="286"/>
        <v>5</v>
      </c>
      <c r="CO113" s="47">
        <f t="shared" si="225"/>
        <v>3</v>
      </c>
      <c r="CP113" s="39">
        <f t="shared" si="226"/>
        <v>0</v>
      </c>
      <c r="CQ113" s="38">
        <v>0</v>
      </c>
      <c r="CR113" s="37"/>
      <c r="CS113" s="36">
        <f t="shared" si="227"/>
        <v>5</v>
      </c>
      <c r="CT113" s="47">
        <f t="shared" si="228"/>
        <v>3</v>
      </c>
      <c r="CU113" s="39">
        <f t="shared" si="229"/>
        <v>0</v>
      </c>
      <c r="CV113" s="38">
        <v>0</v>
      </c>
      <c r="CW113" s="37"/>
      <c r="CX113" s="36">
        <f t="shared" si="230"/>
        <v>5</v>
      </c>
      <c r="CY113" s="47">
        <f t="shared" si="231"/>
        <v>3</v>
      </c>
      <c r="CZ113" s="39">
        <f t="shared" si="232"/>
        <v>0</v>
      </c>
      <c r="DA113" s="38">
        <v>0</v>
      </c>
      <c r="DB113" s="37"/>
      <c r="DC113" s="36">
        <f t="shared" si="233"/>
        <v>5</v>
      </c>
      <c r="DD113" s="47">
        <f t="shared" si="234"/>
        <v>3</v>
      </c>
      <c r="DE113" s="37">
        <f t="shared" si="235"/>
        <v>0</v>
      </c>
      <c r="DF113" s="38">
        <v>0</v>
      </c>
      <c r="DG113" s="37"/>
      <c r="DH113" s="36">
        <f t="shared" si="236"/>
        <v>5</v>
      </c>
      <c r="DI113" s="47">
        <f t="shared" si="237"/>
        <v>3</v>
      </c>
      <c r="DJ113" s="37">
        <f t="shared" si="238"/>
        <v>0</v>
      </c>
      <c r="DK113" s="38">
        <v>0</v>
      </c>
      <c r="DL113" s="37"/>
      <c r="DM113" s="36">
        <f t="shared" si="239"/>
        <v>5</v>
      </c>
      <c r="DN113" s="47">
        <f t="shared" si="240"/>
        <v>3</v>
      </c>
      <c r="DO113" s="37">
        <f t="shared" si="241"/>
        <v>0</v>
      </c>
      <c r="DP113" s="38">
        <v>0</v>
      </c>
      <c r="DQ113" s="37"/>
      <c r="DR113" s="36">
        <f t="shared" si="242"/>
        <v>5</v>
      </c>
      <c r="DS113" s="47">
        <f t="shared" si="243"/>
        <v>3</v>
      </c>
      <c r="DT113" s="37">
        <f t="shared" si="287"/>
        <v>0</v>
      </c>
      <c r="DU113" s="38"/>
      <c r="DV113" s="37"/>
      <c r="DW113" s="41" cm="1">
        <f t="array" ref="DW113">SUMPRODUCT(--(MOD(COLUMN($BO113:$DV113),5)=MOD(COLUMN($BO113),5)),$BO113:$DV113)</f>
        <v>45</v>
      </c>
      <c r="DX113" s="42">
        <f t="shared" si="212"/>
        <v>34308.069750000002</v>
      </c>
      <c r="DY113" s="48" cm="1">
        <f t="array" ref="DY113">SUMPRODUCT(--(MOD(COLUMN($BO113:$DV113),5)=MOD(COLUMN($BP113),5)),$BO113:$DV113)</f>
        <v>27</v>
      </c>
      <c r="DZ113" s="49">
        <f t="shared" si="213"/>
        <v>20584.841850000001</v>
      </c>
      <c r="EA113" s="43" cm="1">
        <f t="array" ref="EA113">SUMPRODUCT(--(MOD(COLUMN($BO113:$DV113),5)=MOD(COLUMN($BQ113),5)),$BO113:$DV113)</f>
        <v>0</v>
      </c>
      <c r="EB113" s="44">
        <f t="shared" si="214"/>
        <v>0</v>
      </c>
      <c r="EC113" s="45" cm="1">
        <f t="array" ref="EC113">SUMPRODUCT(--(MOD(COLUMN($BO113:$DV113),5)=MOD(COLUMN($BR113),5)),$BO113:$DV113)</f>
        <v>0</v>
      </c>
      <c r="ED113" s="46">
        <f t="shared" si="215"/>
        <v>0</v>
      </c>
      <c r="EE113" s="36">
        <v>0</v>
      </c>
      <c r="EF113" s="37">
        <v>0</v>
      </c>
      <c r="EG113" s="38"/>
      <c r="EH113" s="37"/>
      <c r="EI113" s="36">
        <v>0</v>
      </c>
      <c r="EJ113" s="37">
        <v>0</v>
      </c>
      <c r="EK113" s="38"/>
      <c r="EL113" s="37"/>
      <c r="EM113" s="36">
        <v>0</v>
      </c>
      <c r="EN113" s="37">
        <v>0</v>
      </c>
      <c r="EO113" s="38"/>
      <c r="EP113" s="37"/>
      <c r="EQ113" s="36">
        <f t="shared" si="244"/>
        <v>2</v>
      </c>
      <c r="ER113" s="37">
        <v>0</v>
      </c>
      <c r="ES113" s="38"/>
      <c r="ET113" s="37"/>
      <c r="EU113" s="36">
        <f t="shared" si="245"/>
        <v>3</v>
      </c>
      <c r="EV113" s="37">
        <v>0</v>
      </c>
      <c r="EW113" s="38"/>
      <c r="EX113" s="37"/>
      <c r="EY113" s="36">
        <f t="shared" si="246"/>
        <v>4</v>
      </c>
      <c r="EZ113" s="37">
        <v>0</v>
      </c>
      <c r="FA113" s="38"/>
      <c r="FB113" s="37"/>
      <c r="FC113" s="36">
        <f t="shared" si="247"/>
        <v>5</v>
      </c>
      <c r="FD113" s="37">
        <v>0</v>
      </c>
      <c r="FE113" s="38"/>
      <c r="FF113" s="37"/>
      <c r="FG113" s="36">
        <f t="shared" si="248"/>
        <v>5</v>
      </c>
      <c r="FH113" s="37">
        <v>0</v>
      </c>
      <c r="FI113" s="38"/>
      <c r="FJ113" s="37"/>
      <c r="FK113" s="36">
        <f t="shared" si="249"/>
        <v>5</v>
      </c>
      <c r="FL113" s="37">
        <v>0</v>
      </c>
      <c r="FM113" s="38"/>
      <c r="FN113" s="37"/>
      <c r="FO113" s="36">
        <f t="shared" si="250"/>
        <v>6</v>
      </c>
      <c r="FP113" s="37">
        <v>6</v>
      </c>
      <c r="FQ113" s="38"/>
      <c r="FR113" s="37"/>
      <c r="FS113" s="36">
        <f t="shared" si="251"/>
        <v>6</v>
      </c>
      <c r="FT113" s="37">
        <v>6</v>
      </c>
      <c r="FU113" s="38"/>
      <c r="FV113" s="37"/>
      <c r="FW113" s="36">
        <f t="shared" si="252"/>
        <v>6</v>
      </c>
      <c r="FX113" s="37">
        <v>6</v>
      </c>
      <c r="FY113" s="38"/>
      <c r="FZ113" s="37"/>
      <c r="GA113" s="41" cm="1">
        <f t="array" ref="GA113">SUMPRODUCT(--(MOD(COLUMN($EE113:$FZ113),4)=MOD(COLUMN($EE113),4)),$EE113:$FZ113)</f>
        <v>42</v>
      </c>
      <c r="GB113" s="42">
        <f t="shared" si="253"/>
        <v>32020.865100000003</v>
      </c>
      <c r="GC113" s="43" cm="1">
        <f t="array" ref="GC113">SUMPRODUCT(--(MOD(COLUMN($EE113:$FZ113),4)=MOD(COLUMN($EF113),4)),$EE113:$FZ113)</f>
        <v>18</v>
      </c>
      <c r="GD113" s="44">
        <f t="shared" si="254"/>
        <v>13723.227900000002</v>
      </c>
      <c r="GE113" s="45" cm="1">
        <f t="array" ref="GE113">SUMPRODUCT(--(MOD(COLUMN($EE113:$FZ113),4)=MOD(COLUMN($EG113),4)),$EE113:$FZ113)</f>
        <v>0</v>
      </c>
      <c r="GF113" s="46">
        <f t="shared" si="255"/>
        <v>0</v>
      </c>
      <c r="GG113" s="36">
        <f t="shared" si="256"/>
        <v>5</v>
      </c>
      <c r="GH113" s="37"/>
      <c r="GI113" s="38"/>
      <c r="GJ113" s="37"/>
      <c r="GK113" s="36">
        <f t="shared" si="257"/>
        <v>5</v>
      </c>
      <c r="GL113" s="37"/>
      <c r="GM113" s="38"/>
      <c r="GN113" s="37"/>
      <c r="GO113" s="36">
        <f t="shared" si="258"/>
        <v>7</v>
      </c>
      <c r="GP113" s="37"/>
      <c r="GQ113" s="38"/>
      <c r="GR113" s="37"/>
      <c r="GS113" s="36">
        <f t="shared" si="259"/>
        <v>10</v>
      </c>
      <c r="GT113" s="37"/>
      <c r="GU113" s="38"/>
      <c r="GV113" s="37"/>
      <c r="GW113" s="36">
        <f t="shared" si="260"/>
        <v>10</v>
      </c>
      <c r="GX113" s="37"/>
      <c r="GY113" s="38"/>
      <c r="GZ113" s="37"/>
      <c r="HA113" s="36">
        <f t="shared" si="261"/>
        <v>10</v>
      </c>
      <c r="HB113" s="37"/>
      <c r="HC113" s="38"/>
      <c r="HD113" s="37"/>
      <c r="HE113" s="36">
        <f t="shared" si="262"/>
        <v>10</v>
      </c>
      <c r="HF113" s="37"/>
      <c r="HG113" s="38"/>
      <c r="HH113" s="37"/>
      <c r="HI113" s="36">
        <f t="shared" si="263"/>
        <v>10</v>
      </c>
      <c r="HJ113" s="37"/>
      <c r="HK113" s="38"/>
      <c r="HL113" s="37"/>
      <c r="HM113" s="36">
        <f t="shared" si="264"/>
        <v>10</v>
      </c>
      <c r="HN113" s="37"/>
      <c r="HO113" s="38"/>
      <c r="HP113" s="37"/>
      <c r="HQ113" s="36">
        <f t="shared" si="265"/>
        <v>10</v>
      </c>
      <c r="HR113" s="37"/>
      <c r="HS113" s="38"/>
      <c r="HT113" s="37"/>
      <c r="HU113" s="36">
        <f t="shared" si="266"/>
        <v>10</v>
      </c>
      <c r="HV113" s="37"/>
      <c r="HW113" s="38"/>
      <c r="HX113" s="37"/>
      <c r="HY113" s="36">
        <f t="shared" si="267"/>
        <v>10</v>
      </c>
      <c r="HZ113" s="37"/>
      <c r="IA113" s="38"/>
      <c r="IB113" s="37"/>
      <c r="IC113" s="41" cm="1">
        <f t="array" ref="IC113">SUMPRODUCT(--(MOD(COLUMN($GG113:$IB113),4)=MOD(COLUMN($GG113),4)),$GG113:$IB113)</f>
        <v>107</v>
      </c>
      <c r="ID113" s="42">
        <f t="shared" si="268"/>
        <v>81576.965850000008</v>
      </c>
      <c r="IE113" s="43" cm="1">
        <f t="array" ref="IE113">SUMPRODUCT(--(MOD(COLUMN($GG113:$IB113),4)=MOD(COLUMN($GH113),4)),$GG113:$IB113)</f>
        <v>0</v>
      </c>
      <c r="IF113" s="44">
        <f t="shared" si="269"/>
        <v>0</v>
      </c>
      <c r="IG113" s="45" cm="1">
        <f t="array" ref="IG113">SUMPRODUCT(--(MOD(COLUMN($GG113:$IB113),4)=MOD(COLUMN($GI113),4)),$GG113:$IB113)</f>
        <v>0</v>
      </c>
      <c r="IH113" s="46">
        <f t="shared" si="270"/>
        <v>0</v>
      </c>
      <c r="II113" s="36">
        <f t="shared" si="271"/>
        <v>5</v>
      </c>
      <c r="IJ113" s="37"/>
      <c r="IK113" s="38"/>
      <c r="IL113" s="37"/>
      <c r="IM113" s="36">
        <f t="shared" si="272"/>
        <v>5</v>
      </c>
      <c r="IN113" s="37"/>
      <c r="IO113" s="38"/>
      <c r="IP113" s="37"/>
      <c r="IQ113" s="36">
        <f t="shared" si="273"/>
        <v>7</v>
      </c>
      <c r="IR113" s="37"/>
      <c r="IS113" s="38"/>
      <c r="IT113" s="37"/>
      <c r="IU113" s="36">
        <f t="shared" si="274"/>
        <v>10</v>
      </c>
      <c r="IV113" s="37"/>
      <c r="IW113" s="38"/>
      <c r="IX113" s="37"/>
      <c r="IY113" s="36">
        <f t="shared" si="275"/>
        <v>10</v>
      </c>
      <c r="IZ113" s="37"/>
      <c r="JA113" s="38"/>
      <c r="JB113" s="37"/>
      <c r="JC113" s="36">
        <f t="shared" si="276"/>
        <v>10</v>
      </c>
      <c r="JD113" s="37"/>
      <c r="JE113" s="38"/>
      <c r="JF113" s="37"/>
      <c r="JG113" s="36">
        <f t="shared" si="277"/>
        <v>10</v>
      </c>
      <c r="JH113" s="37"/>
      <c r="JI113" s="38"/>
      <c r="JJ113" s="37"/>
      <c r="JK113" s="36">
        <f t="shared" si="278"/>
        <v>10</v>
      </c>
      <c r="JL113" s="37"/>
      <c r="JM113" s="38"/>
      <c r="JN113" s="37"/>
      <c r="JO113" s="36">
        <f t="shared" si="279"/>
        <v>10</v>
      </c>
      <c r="JP113" s="37"/>
      <c r="JQ113" s="38"/>
      <c r="JR113" s="37"/>
      <c r="JS113" s="36">
        <f t="shared" si="280"/>
        <v>10</v>
      </c>
      <c r="JT113" s="37"/>
      <c r="JU113" s="38"/>
      <c r="JV113" s="37"/>
      <c r="JW113" s="36">
        <f t="shared" si="281"/>
        <v>10</v>
      </c>
      <c r="JX113" s="37"/>
      <c r="JY113" s="38"/>
      <c r="JZ113" s="37"/>
      <c r="KA113" s="36">
        <f t="shared" si="282"/>
        <v>10</v>
      </c>
      <c r="KB113" s="37"/>
      <c r="KC113" s="38"/>
      <c r="KD113" s="37"/>
      <c r="KE113" s="41" cm="1">
        <f t="array" ref="KE113">SUMPRODUCT(--(MOD(COLUMN($II113:$KD113),4)=MOD(COLUMN($II113),4)),$II113:$KD113)</f>
        <v>107</v>
      </c>
      <c r="KF113" s="42">
        <f t="shared" si="283"/>
        <v>81576.965850000008</v>
      </c>
      <c r="KG113" s="43" cm="1">
        <f t="array" ref="KG113">SUMPRODUCT(--(MOD(COLUMN($II113:$KD113),4)=MOD(COLUMN($IJ113),4)),$II113:$KD113)</f>
        <v>0</v>
      </c>
      <c r="KH113" s="44">
        <f t="shared" si="284"/>
        <v>0</v>
      </c>
      <c r="KI113" s="45" cm="1">
        <f t="array" ref="KI113">SUMPRODUCT(--(MOD(COLUMN($II113:$KD113),4)=MOD(COLUMN($IK113),4)),$II113:$KD113)</f>
        <v>0</v>
      </c>
      <c r="KJ113" s="50">
        <f t="shared" si="285"/>
        <v>0</v>
      </c>
      <c r="KK113" s="80"/>
      <c r="KL113" s="80"/>
      <c r="KM113" s="80"/>
      <c r="KN113" s="51">
        <v>1</v>
      </c>
      <c r="KO113" s="285"/>
    </row>
    <row r="114" spans="1:301" s="68" customFormat="1" outlineLevel="1">
      <c r="A114" s="296"/>
      <c r="B114" s="278"/>
      <c r="C114" s="298"/>
      <c r="D114" s="282"/>
      <c r="E114" s="15">
        <v>6</v>
      </c>
      <c r="F114" s="15">
        <v>1</v>
      </c>
      <c r="G114" s="33">
        <v>4497230500</v>
      </c>
      <c r="H114" s="34" t="s">
        <v>58</v>
      </c>
      <c r="I114" s="55">
        <f>71.7/1.2/0.98</f>
        <v>60.969387755102048</v>
      </c>
      <c r="J114" s="35">
        <f>71.7/1.2*1.0863</f>
        <v>64.906425000000013</v>
      </c>
      <c r="K114" s="55"/>
      <c r="L114" s="55"/>
      <c r="M114" s="36">
        <v>0</v>
      </c>
      <c r="N114" s="37">
        <v>0</v>
      </c>
      <c r="O114" s="38">
        <v>0</v>
      </c>
      <c r="P114" s="37"/>
      <c r="Q114" s="36">
        <v>0</v>
      </c>
      <c r="R114" s="37">
        <v>0</v>
      </c>
      <c r="S114" s="38">
        <v>0</v>
      </c>
      <c r="T114" s="37"/>
      <c r="U114" s="36">
        <v>0</v>
      </c>
      <c r="V114" s="37">
        <v>0</v>
      </c>
      <c r="W114" s="38">
        <v>0</v>
      </c>
      <c r="X114" s="37"/>
      <c r="Y114" s="36">
        <v>10</v>
      </c>
      <c r="Z114" s="39">
        <v>0</v>
      </c>
      <c r="AA114" s="38">
        <v>0</v>
      </c>
      <c r="AB114" s="246"/>
      <c r="AC114" s="36">
        <v>40</v>
      </c>
      <c r="AD114" s="37">
        <v>0</v>
      </c>
      <c r="AE114" s="38">
        <v>0</v>
      </c>
      <c r="AF114" s="246"/>
      <c r="AG114" s="36">
        <v>40</v>
      </c>
      <c r="AH114" s="37">
        <v>0</v>
      </c>
      <c r="AI114" s="38">
        <v>0</v>
      </c>
      <c r="AJ114" s="246"/>
      <c r="AK114" s="36">
        <v>40</v>
      </c>
      <c r="AL114" s="37">
        <v>0</v>
      </c>
      <c r="AM114" s="38">
        <v>0</v>
      </c>
      <c r="AN114" s="246"/>
      <c r="AO114" s="36">
        <v>40</v>
      </c>
      <c r="AP114" s="37">
        <v>0</v>
      </c>
      <c r="AQ114" s="38">
        <v>0</v>
      </c>
      <c r="AR114" s="246"/>
      <c r="AS114" s="36">
        <v>40</v>
      </c>
      <c r="AT114" s="37">
        <v>0</v>
      </c>
      <c r="AU114" s="38">
        <v>0</v>
      </c>
      <c r="AV114" s="246"/>
      <c r="AW114" s="36">
        <v>40</v>
      </c>
      <c r="AX114" s="37">
        <v>0</v>
      </c>
      <c r="AY114" s="54">
        <v>0</v>
      </c>
      <c r="AZ114" s="246"/>
      <c r="BA114" s="36">
        <v>40</v>
      </c>
      <c r="BB114" s="37">
        <v>0</v>
      </c>
      <c r="BC114" s="38">
        <v>0</v>
      </c>
      <c r="BD114" s="246"/>
      <c r="BE114" s="36">
        <v>40</v>
      </c>
      <c r="BF114" s="37">
        <f>$KN114*(5*2)</f>
        <v>20</v>
      </c>
      <c r="BG114" s="54">
        <v>0</v>
      </c>
      <c r="BH114" s="246"/>
      <c r="BI114" s="41">
        <f t="shared" si="206"/>
        <v>330</v>
      </c>
      <c r="BJ114" s="42">
        <f t="shared" si="207"/>
        <v>20119.897959183676</v>
      </c>
      <c r="BK114" s="43">
        <f t="shared" si="208"/>
        <v>20</v>
      </c>
      <c r="BL114" s="44">
        <f t="shared" si="209"/>
        <v>1219.387755102041</v>
      </c>
      <c r="BM114" s="45">
        <f t="shared" si="210"/>
        <v>0</v>
      </c>
      <c r="BN114" s="46">
        <f t="shared" si="211"/>
        <v>0</v>
      </c>
      <c r="BO114" s="36">
        <f t="shared" si="216"/>
        <v>0</v>
      </c>
      <c r="BP114" s="47">
        <f t="shared" si="216"/>
        <v>0</v>
      </c>
      <c r="BQ114" s="37">
        <f>$KN114*(5*2)</f>
        <v>20</v>
      </c>
      <c r="BR114" s="38">
        <v>0</v>
      </c>
      <c r="BS114" s="246"/>
      <c r="BT114" s="36">
        <f t="shared" si="217"/>
        <v>0</v>
      </c>
      <c r="BU114" s="47">
        <f t="shared" si="217"/>
        <v>0</v>
      </c>
      <c r="BV114" s="37">
        <f t="shared" si="217"/>
        <v>0</v>
      </c>
      <c r="BW114" s="38">
        <v>0</v>
      </c>
      <c r="BX114" s="246"/>
      <c r="BY114" s="36">
        <f t="shared" si="218"/>
        <v>10</v>
      </c>
      <c r="BZ114" s="47">
        <f t="shared" si="219"/>
        <v>6</v>
      </c>
      <c r="CA114" s="37">
        <f t="shared" si="220"/>
        <v>0</v>
      </c>
      <c r="CB114" s="38">
        <v>0</v>
      </c>
      <c r="CC114" s="37"/>
      <c r="CD114" s="36">
        <f t="shared" si="221"/>
        <v>0</v>
      </c>
      <c r="CE114" s="47">
        <f t="shared" si="221"/>
        <v>0</v>
      </c>
      <c r="CF114" s="37">
        <f t="shared" si="221"/>
        <v>0</v>
      </c>
      <c r="CG114" s="38">
        <v>0</v>
      </c>
      <c r="CH114" s="37"/>
      <c r="CI114" s="36">
        <f t="shared" si="222"/>
        <v>10</v>
      </c>
      <c r="CJ114" s="47">
        <f t="shared" si="223"/>
        <v>6</v>
      </c>
      <c r="CK114" s="37">
        <f t="shared" si="224"/>
        <v>0</v>
      </c>
      <c r="CL114" s="38">
        <v>0</v>
      </c>
      <c r="CM114" s="37"/>
      <c r="CN114" s="36">
        <f t="shared" si="286"/>
        <v>10</v>
      </c>
      <c r="CO114" s="47">
        <f t="shared" si="225"/>
        <v>6</v>
      </c>
      <c r="CP114" s="39">
        <f t="shared" si="226"/>
        <v>0</v>
      </c>
      <c r="CQ114" s="38">
        <v>0</v>
      </c>
      <c r="CR114" s="37"/>
      <c r="CS114" s="36">
        <f t="shared" si="227"/>
        <v>10</v>
      </c>
      <c r="CT114" s="47">
        <f t="shared" si="228"/>
        <v>6</v>
      </c>
      <c r="CU114" s="39">
        <f t="shared" si="229"/>
        <v>0</v>
      </c>
      <c r="CV114" s="38">
        <v>0</v>
      </c>
      <c r="CW114" s="37"/>
      <c r="CX114" s="36">
        <f t="shared" si="230"/>
        <v>10</v>
      </c>
      <c r="CY114" s="47">
        <f t="shared" si="231"/>
        <v>6</v>
      </c>
      <c r="CZ114" s="39">
        <f t="shared" si="232"/>
        <v>0</v>
      </c>
      <c r="DA114" s="38">
        <v>0</v>
      </c>
      <c r="DB114" s="37"/>
      <c r="DC114" s="36">
        <f t="shared" si="233"/>
        <v>10</v>
      </c>
      <c r="DD114" s="47">
        <f t="shared" si="234"/>
        <v>6</v>
      </c>
      <c r="DE114" s="37">
        <f t="shared" si="235"/>
        <v>0</v>
      </c>
      <c r="DF114" s="38">
        <v>0</v>
      </c>
      <c r="DG114" s="37"/>
      <c r="DH114" s="36">
        <f t="shared" si="236"/>
        <v>10</v>
      </c>
      <c r="DI114" s="47">
        <f t="shared" si="237"/>
        <v>6</v>
      </c>
      <c r="DJ114" s="37">
        <f t="shared" si="238"/>
        <v>0</v>
      </c>
      <c r="DK114" s="38">
        <v>0</v>
      </c>
      <c r="DL114" s="37"/>
      <c r="DM114" s="36">
        <f t="shared" si="239"/>
        <v>10</v>
      </c>
      <c r="DN114" s="47">
        <f t="shared" si="240"/>
        <v>6</v>
      </c>
      <c r="DO114" s="37">
        <f t="shared" si="241"/>
        <v>0</v>
      </c>
      <c r="DP114" s="38">
        <v>0</v>
      </c>
      <c r="DQ114" s="37"/>
      <c r="DR114" s="36">
        <f t="shared" si="242"/>
        <v>10</v>
      </c>
      <c r="DS114" s="47">
        <f t="shared" si="243"/>
        <v>6</v>
      </c>
      <c r="DT114" s="37">
        <f t="shared" si="287"/>
        <v>0</v>
      </c>
      <c r="DU114" s="38"/>
      <c r="DV114" s="37"/>
      <c r="DW114" s="41" cm="1">
        <f t="array" ref="DW114">SUMPRODUCT(--(MOD(COLUMN($BO114:$DV114),5)=MOD(COLUMN($BO114),5)),$BO114:$DV114)</f>
        <v>90</v>
      </c>
      <c r="DX114" s="42">
        <f t="shared" si="212"/>
        <v>5841.5782500000014</v>
      </c>
      <c r="DY114" s="48" cm="1">
        <f t="array" ref="DY114">SUMPRODUCT(--(MOD(COLUMN($BO114:$DV114),5)=MOD(COLUMN($BP114),5)),$BO114:$DV114)</f>
        <v>54</v>
      </c>
      <c r="DZ114" s="49">
        <f t="shared" si="213"/>
        <v>3504.9469500000005</v>
      </c>
      <c r="EA114" s="43" cm="1">
        <f t="array" ref="EA114">SUMPRODUCT(--(MOD(COLUMN($BO114:$DV114),5)=MOD(COLUMN($BQ114),5)),$BO114:$DV114)</f>
        <v>20</v>
      </c>
      <c r="EB114" s="44">
        <f t="shared" si="214"/>
        <v>1298.1285000000003</v>
      </c>
      <c r="EC114" s="45" cm="1">
        <f t="array" ref="EC114">SUMPRODUCT(--(MOD(COLUMN($BO114:$DV114),5)=MOD(COLUMN($BR114),5)),$BO114:$DV114)</f>
        <v>0</v>
      </c>
      <c r="ED114" s="46">
        <f t="shared" si="215"/>
        <v>0</v>
      </c>
      <c r="EE114" s="36">
        <v>0</v>
      </c>
      <c r="EF114" s="37">
        <v>0</v>
      </c>
      <c r="EG114" s="38"/>
      <c r="EH114" s="37"/>
      <c r="EI114" s="36">
        <v>0</v>
      </c>
      <c r="EJ114" s="37">
        <v>0</v>
      </c>
      <c r="EK114" s="38"/>
      <c r="EL114" s="37"/>
      <c r="EM114" s="36">
        <v>0</v>
      </c>
      <c r="EN114" s="37">
        <v>0</v>
      </c>
      <c r="EO114" s="38"/>
      <c r="EP114" s="37"/>
      <c r="EQ114" s="36">
        <f t="shared" si="244"/>
        <v>4</v>
      </c>
      <c r="ER114" s="37">
        <v>0</v>
      </c>
      <c r="ES114" s="38"/>
      <c r="ET114" s="37"/>
      <c r="EU114" s="36">
        <f t="shared" si="245"/>
        <v>6</v>
      </c>
      <c r="EV114" s="37">
        <v>0</v>
      </c>
      <c r="EW114" s="38"/>
      <c r="EX114" s="37"/>
      <c r="EY114" s="36">
        <f t="shared" si="246"/>
        <v>8</v>
      </c>
      <c r="EZ114" s="37">
        <v>0</v>
      </c>
      <c r="FA114" s="38"/>
      <c r="FB114" s="37"/>
      <c r="FC114" s="36">
        <f t="shared" si="247"/>
        <v>10</v>
      </c>
      <c r="FD114" s="37">
        <v>0</v>
      </c>
      <c r="FE114" s="38"/>
      <c r="FF114" s="37"/>
      <c r="FG114" s="36">
        <f t="shared" si="248"/>
        <v>10</v>
      </c>
      <c r="FH114" s="37">
        <v>0</v>
      </c>
      <c r="FI114" s="38"/>
      <c r="FJ114" s="37"/>
      <c r="FK114" s="36">
        <f t="shared" si="249"/>
        <v>10</v>
      </c>
      <c r="FL114" s="37">
        <v>0</v>
      </c>
      <c r="FM114" s="38"/>
      <c r="FN114" s="37"/>
      <c r="FO114" s="36">
        <f t="shared" si="250"/>
        <v>12</v>
      </c>
      <c r="FP114" s="37">
        <v>12</v>
      </c>
      <c r="FQ114" s="38"/>
      <c r="FR114" s="37"/>
      <c r="FS114" s="36">
        <f t="shared" si="251"/>
        <v>12</v>
      </c>
      <c r="FT114" s="37">
        <v>12</v>
      </c>
      <c r="FU114" s="38"/>
      <c r="FV114" s="37"/>
      <c r="FW114" s="36">
        <f t="shared" si="252"/>
        <v>12</v>
      </c>
      <c r="FX114" s="37">
        <v>12</v>
      </c>
      <c r="FY114" s="38"/>
      <c r="FZ114" s="37"/>
      <c r="GA114" s="41" cm="1">
        <f t="array" ref="GA114">SUMPRODUCT(--(MOD(COLUMN($EE114:$FZ114),4)=MOD(COLUMN($EE114),4)),$EE114:$FZ114)</f>
        <v>84</v>
      </c>
      <c r="GB114" s="42">
        <f t="shared" si="253"/>
        <v>5452.1397000000015</v>
      </c>
      <c r="GC114" s="43" cm="1">
        <f t="array" ref="GC114">SUMPRODUCT(--(MOD(COLUMN($EE114:$FZ114),4)=MOD(COLUMN($EF114),4)),$EE114:$FZ114)</f>
        <v>36</v>
      </c>
      <c r="GD114" s="44">
        <f t="shared" si="254"/>
        <v>2336.6313000000005</v>
      </c>
      <c r="GE114" s="45" cm="1">
        <f t="array" ref="GE114">SUMPRODUCT(--(MOD(COLUMN($EE114:$FZ114),4)=MOD(COLUMN($EG114),4)),$EE114:$FZ114)</f>
        <v>0</v>
      </c>
      <c r="GF114" s="46">
        <f t="shared" si="255"/>
        <v>0</v>
      </c>
      <c r="GG114" s="36">
        <f t="shared" si="256"/>
        <v>10</v>
      </c>
      <c r="GH114" s="37"/>
      <c r="GI114" s="38"/>
      <c r="GJ114" s="37"/>
      <c r="GK114" s="36">
        <f t="shared" si="257"/>
        <v>10</v>
      </c>
      <c r="GL114" s="37"/>
      <c r="GM114" s="38"/>
      <c r="GN114" s="37"/>
      <c r="GO114" s="36">
        <f t="shared" si="258"/>
        <v>14</v>
      </c>
      <c r="GP114" s="37"/>
      <c r="GQ114" s="38"/>
      <c r="GR114" s="37"/>
      <c r="GS114" s="36">
        <f t="shared" si="259"/>
        <v>20</v>
      </c>
      <c r="GT114" s="37"/>
      <c r="GU114" s="38"/>
      <c r="GV114" s="37"/>
      <c r="GW114" s="36">
        <f t="shared" si="260"/>
        <v>20</v>
      </c>
      <c r="GX114" s="37"/>
      <c r="GY114" s="38"/>
      <c r="GZ114" s="37"/>
      <c r="HA114" s="36">
        <f t="shared" si="261"/>
        <v>20</v>
      </c>
      <c r="HB114" s="37"/>
      <c r="HC114" s="38"/>
      <c r="HD114" s="37"/>
      <c r="HE114" s="36">
        <f t="shared" si="262"/>
        <v>20</v>
      </c>
      <c r="HF114" s="37"/>
      <c r="HG114" s="38"/>
      <c r="HH114" s="37"/>
      <c r="HI114" s="36">
        <f t="shared" si="263"/>
        <v>20</v>
      </c>
      <c r="HJ114" s="37"/>
      <c r="HK114" s="38"/>
      <c r="HL114" s="37"/>
      <c r="HM114" s="36">
        <f t="shared" si="264"/>
        <v>20</v>
      </c>
      <c r="HN114" s="37"/>
      <c r="HO114" s="38"/>
      <c r="HP114" s="37"/>
      <c r="HQ114" s="36">
        <f t="shared" si="265"/>
        <v>20</v>
      </c>
      <c r="HR114" s="37"/>
      <c r="HS114" s="38"/>
      <c r="HT114" s="37"/>
      <c r="HU114" s="36">
        <f t="shared" si="266"/>
        <v>20</v>
      </c>
      <c r="HV114" s="37"/>
      <c r="HW114" s="38"/>
      <c r="HX114" s="37"/>
      <c r="HY114" s="36">
        <f t="shared" si="267"/>
        <v>20</v>
      </c>
      <c r="HZ114" s="37"/>
      <c r="IA114" s="38"/>
      <c r="IB114" s="37"/>
      <c r="IC114" s="41" cm="1">
        <f t="array" ref="IC114">SUMPRODUCT(--(MOD(COLUMN($GG114:$IB114),4)=MOD(COLUMN($GG114),4)),$GG114:$IB114)</f>
        <v>214</v>
      </c>
      <c r="ID114" s="42">
        <f t="shared" si="268"/>
        <v>13889.974950000003</v>
      </c>
      <c r="IE114" s="43" cm="1">
        <f t="array" ref="IE114">SUMPRODUCT(--(MOD(COLUMN($GG114:$IB114),4)=MOD(COLUMN($GH114),4)),$GG114:$IB114)</f>
        <v>0</v>
      </c>
      <c r="IF114" s="44">
        <f t="shared" si="269"/>
        <v>0</v>
      </c>
      <c r="IG114" s="45" cm="1">
        <f t="array" ref="IG114">SUMPRODUCT(--(MOD(COLUMN($GG114:$IB114),4)=MOD(COLUMN($GI114),4)),$GG114:$IB114)</f>
        <v>0</v>
      </c>
      <c r="IH114" s="46">
        <f t="shared" si="270"/>
        <v>0</v>
      </c>
      <c r="II114" s="36">
        <f t="shared" si="271"/>
        <v>10</v>
      </c>
      <c r="IJ114" s="37"/>
      <c r="IK114" s="38"/>
      <c r="IL114" s="37"/>
      <c r="IM114" s="36">
        <f t="shared" si="272"/>
        <v>10</v>
      </c>
      <c r="IN114" s="37"/>
      <c r="IO114" s="38"/>
      <c r="IP114" s="37"/>
      <c r="IQ114" s="36">
        <f t="shared" si="273"/>
        <v>14</v>
      </c>
      <c r="IR114" s="37"/>
      <c r="IS114" s="38"/>
      <c r="IT114" s="37"/>
      <c r="IU114" s="36">
        <f t="shared" si="274"/>
        <v>20</v>
      </c>
      <c r="IV114" s="37"/>
      <c r="IW114" s="38"/>
      <c r="IX114" s="37"/>
      <c r="IY114" s="36">
        <f t="shared" si="275"/>
        <v>20</v>
      </c>
      <c r="IZ114" s="37"/>
      <c r="JA114" s="38"/>
      <c r="JB114" s="37"/>
      <c r="JC114" s="36">
        <f t="shared" si="276"/>
        <v>20</v>
      </c>
      <c r="JD114" s="37"/>
      <c r="JE114" s="38"/>
      <c r="JF114" s="37"/>
      <c r="JG114" s="36">
        <f t="shared" si="277"/>
        <v>20</v>
      </c>
      <c r="JH114" s="37"/>
      <c r="JI114" s="38"/>
      <c r="JJ114" s="37"/>
      <c r="JK114" s="36">
        <f t="shared" si="278"/>
        <v>20</v>
      </c>
      <c r="JL114" s="37"/>
      <c r="JM114" s="38"/>
      <c r="JN114" s="37"/>
      <c r="JO114" s="36">
        <f t="shared" si="279"/>
        <v>20</v>
      </c>
      <c r="JP114" s="37"/>
      <c r="JQ114" s="38"/>
      <c r="JR114" s="37"/>
      <c r="JS114" s="36">
        <f t="shared" si="280"/>
        <v>20</v>
      </c>
      <c r="JT114" s="37"/>
      <c r="JU114" s="38"/>
      <c r="JV114" s="37"/>
      <c r="JW114" s="36">
        <f t="shared" si="281"/>
        <v>20</v>
      </c>
      <c r="JX114" s="37"/>
      <c r="JY114" s="38"/>
      <c r="JZ114" s="37"/>
      <c r="KA114" s="36">
        <f t="shared" si="282"/>
        <v>20</v>
      </c>
      <c r="KB114" s="37"/>
      <c r="KC114" s="38"/>
      <c r="KD114" s="37"/>
      <c r="KE114" s="41" cm="1">
        <f t="array" ref="KE114">SUMPRODUCT(--(MOD(COLUMN($II114:$KD114),4)=MOD(COLUMN($II114),4)),$II114:$KD114)</f>
        <v>214</v>
      </c>
      <c r="KF114" s="42">
        <f t="shared" si="283"/>
        <v>13889.974950000003</v>
      </c>
      <c r="KG114" s="43" cm="1">
        <f t="array" ref="KG114">SUMPRODUCT(--(MOD(COLUMN($II114:$KD114),4)=MOD(COLUMN($IJ114),4)),$II114:$KD114)</f>
        <v>0</v>
      </c>
      <c r="KH114" s="44">
        <f t="shared" si="284"/>
        <v>0</v>
      </c>
      <c r="KI114" s="45" cm="1">
        <f t="array" ref="KI114">SUMPRODUCT(--(MOD(COLUMN($II114:$KD114),4)=MOD(COLUMN($IK114),4)),$II114:$KD114)</f>
        <v>0</v>
      </c>
      <c r="KJ114" s="50">
        <f t="shared" si="285"/>
        <v>0</v>
      </c>
      <c r="KK114" s="80"/>
      <c r="KL114" s="80"/>
      <c r="KM114" s="80"/>
      <c r="KN114" s="51">
        <v>2</v>
      </c>
      <c r="KO114" s="285"/>
    </row>
    <row r="115" spans="1:301" s="68" customFormat="1" ht="28.8" outlineLevel="1">
      <c r="A115" s="296"/>
      <c r="B115" s="278"/>
      <c r="C115" s="298"/>
      <c r="D115" s="282"/>
      <c r="E115" s="15">
        <v>7</v>
      </c>
      <c r="F115" s="15">
        <v>1</v>
      </c>
      <c r="G115" s="33">
        <v>4640061000</v>
      </c>
      <c r="H115" s="34" t="s">
        <v>59</v>
      </c>
      <c r="I115" s="55">
        <f>584/1.2/0.98</f>
        <v>496.59863945578235</v>
      </c>
      <c r="J115" s="35">
        <f>584/1.2*1.0863</f>
        <v>528.66600000000005</v>
      </c>
      <c r="K115" s="55"/>
      <c r="L115" s="55"/>
      <c r="M115" s="36">
        <v>0</v>
      </c>
      <c r="N115" s="37">
        <v>0</v>
      </c>
      <c r="O115" s="38">
        <v>0</v>
      </c>
      <c r="P115" s="37"/>
      <c r="Q115" s="36">
        <v>0</v>
      </c>
      <c r="R115" s="37">
        <v>0</v>
      </c>
      <c r="S115" s="38">
        <v>0</v>
      </c>
      <c r="T115" s="37"/>
      <c r="U115" s="36">
        <v>0</v>
      </c>
      <c r="V115" s="37">
        <v>0</v>
      </c>
      <c r="W115" s="38">
        <v>0</v>
      </c>
      <c r="X115" s="37"/>
      <c r="Y115" s="36">
        <v>5</v>
      </c>
      <c r="Z115" s="39">
        <v>0</v>
      </c>
      <c r="AA115" s="38">
        <v>0</v>
      </c>
      <c r="AB115" s="246"/>
      <c r="AC115" s="36">
        <v>20</v>
      </c>
      <c r="AD115" s="37">
        <v>0</v>
      </c>
      <c r="AE115" s="38">
        <v>0</v>
      </c>
      <c r="AF115" s="246"/>
      <c r="AG115" s="36">
        <v>20</v>
      </c>
      <c r="AH115" s="37">
        <v>0</v>
      </c>
      <c r="AI115" s="38">
        <v>0</v>
      </c>
      <c r="AJ115" s="246"/>
      <c r="AK115" s="36">
        <v>20</v>
      </c>
      <c r="AL115" s="37">
        <v>0</v>
      </c>
      <c r="AM115" s="38">
        <v>0</v>
      </c>
      <c r="AN115" s="246"/>
      <c r="AO115" s="36">
        <v>20</v>
      </c>
      <c r="AP115" s="37">
        <v>0</v>
      </c>
      <c r="AQ115" s="38">
        <v>0</v>
      </c>
      <c r="AR115" s="246"/>
      <c r="AS115" s="36">
        <v>20</v>
      </c>
      <c r="AT115" s="37">
        <v>0</v>
      </c>
      <c r="AU115" s="38">
        <v>0</v>
      </c>
      <c r="AV115" s="246"/>
      <c r="AW115" s="36">
        <v>20</v>
      </c>
      <c r="AX115" s="37">
        <v>0</v>
      </c>
      <c r="AY115" s="54">
        <v>0</v>
      </c>
      <c r="AZ115" s="246"/>
      <c r="BA115" s="36">
        <v>20</v>
      </c>
      <c r="BB115" s="37">
        <v>0</v>
      </c>
      <c r="BC115" s="38">
        <v>0</v>
      </c>
      <c r="BD115" s="246"/>
      <c r="BE115" s="36">
        <v>20</v>
      </c>
      <c r="BF115" s="37">
        <f>$KN115*5</f>
        <v>5</v>
      </c>
      <c r="BG115" s="54">
        <v>0</v>
      </c>
      <c r="BH115" s="246"/>
      <c r="BI115" s="41">
        <f t="shared" si="206"/>
        <v>165</v>
      </c>
      <c r="BJ115" s="42">
        <f t="shared" si="207"/>
        <v>81938.775510204083</v>
      </c>
      <c r="BK115" s="43">
        <f t="shared" si="208"/>
        <v>5</v>
      </c>
      <c r="BL115" s="44">
        <f t="shared" si="209"/>
        <v>2482.9931972789118</v>
      </c>
      <c r="BM115" s="45">
        <f t="shared" si="210"/>
        <v>0</v>
      </c>
      <c r="BN115" s="46">
        <f t="shared" si="211"/>
        <v>0</v>
      </c>
      <c r="BO115" s="36">
        <f t="shared" si="216"/>
        <v>0</v>
      </c>
      <c r="BP115" s="47">
        <f t="shared" si="216"/>
        <v>0</v>
      </c>
      <c r="BQ115" s="37">
        <f>$KN115*5</f>
        <v>5</v>
      </c>
      <c r="BR115" s="38">
        <v>0</v>
      </c>
      <c r="BS115" s="246"/>
      <c r="BT115" s="36">
        <f t="shared" si="217"/>
        <v>0</v>
      </c>
      <c r="BU115" s="47">
        <f t="shared" si="217"/>
        <v>0</v>
      </c>
      <c r="BV115" s="37">
        <f t="shared" si="217"/>
        <v>0</v>
      </c>
      <c r="BW115" s="38">
        <v>0</v>
      </c>
      <c r="BX115" s="246"/>
      <c r="BY115" s="36">
        <f t="shared" si="218"/>
        <v>5</v>
      </c>
      <c r="BZ115" s="47">
        <f t="shared" si="219"/>
        <v>3</v>
      </c>
      <c r="CA115" s="37">
        <f t="shared" si="220"/>
        <v>0</v>
      </c>
      <c r="CB115" s="38">
        <v>0</v>
      </c>
      <c r="CC115" s="37"/>
      <c r="CD115" s="36">
        <f t="shared" si="221"/>
        <v>0</v>
      </c>
      <c r="CE115" s="47">
        <f t="shared" si="221"/>
        <v>0</v>
      </c>
      <c r="CF115" s="37">
        <f t="shared" si="221"/>
        <v>0</v>
      </c>
      <c r="CG115" s="38">
        <v>0</v>
      </c>
      <c r="CH115" s="37"/>
      <c r="CI115" s="36">
        <f t="shared" si="222"/>
        <v>5</v>
      </c>
      <c r="CJ115" s="47">
        <f t="shared" si="223"/>
        <v>3</v>
      </c>
      <c r="CK115" s="37">
        <f t="shared" si="224"/>
        <v>0</v>
      </c>
      <c r="CL115" s="38">
        <v>0</v>
      </c>
      <c r="CM115" s="37"/>
      <c r="CN115" s="36">
        <f t="shared" si="286"/>
        <v>5</v>
      </c>
      <c r="CO115" s="47">
        <f t="shared" si="225"/>
        <v>3</v>
      </c>
      <c r="CP115" s="39">
        <f t="shared" si="226"/>
        <v>0</v>
      </c>
      <c r="CQ115" s="38">
        <v>0</v>
      </c>
      <c r="CR115" s="37"/>
      <c r="CS115" s="36">
        <f t="shared" si="227"/>
        <v>5</v>
      </c>
      <c r="CT115" s="47">
        <f t="shared" si="228"/>
        <v>3</v>
      </c>
      <c r="CU115" s="39">
        <f t="shared" si="229"/>
        <v>0</v>
      </c>
      <c r="CV115" s="38">
        <v>0</v>
      </c>
      <c r="CW115" s="37"/>
      <c r="CX115" s="36">
        <f t="shared" si="230"/>
        <v>5</v>
      </c>
      <c r="CY115" s="47">
        <f t="shared" si="231"/>
        <v>3</v>
      </c>
      <c r="CZ115" s="39">
        <f t="shared" si="232"/>
        <v>0</v>
      </c>
      <c r="DA115" s="38">
        <v>0</v>
      </c>
      <c r="DB115" s="37"/>
      <c r="DC115" s="36">
        <f t="shared" si="233"/>
        <v>5</v>
      </c>
      <c r="DD115" s="47">
        <f t="shared" si="234"/>
        <v>3</v>
      </c>
      <c r="DE115" s="37">
        <f t="shared" si="235"/>
        <v>0</v>
      </c>
      <c r="DF115" s="38">
        <v>0</v>
      </c>
      <c r="DG115" s="37"/>
      <c r="DH115" s="36">
        <f t="shared" si="236"/>
        <v>5</v>
      </c>
      <c r="DI115" s="47">
        <f t="shared" si="237"/>
        <v>3</v>
      </c>
      <c r="DJ115" s="37">
        <f t="shared" si="238"/>
        <v>0</v>
      </c>
      <c r="DK115" s="38">
        <v>0</v>
      </c>
      <c r="DL115" s="37"/>
      <c r="DM115" s="36">
        <f t="shared" si="239"/>
        <v>5</v>
      </c>
      <c r="DN115" s="47">
        <f t="shared" si="240"/>
        <v>3</v>
      </c>
      <c r="DO115" s="37">
        <f t="shared" si="241"/>
        <v>0</v>
      </c>
      <c r="DP115" s="38"/>
      <c r="DQ115" s="37"/>
      <c r="DR115" s="36">
        <f t="shared" si="242"/>
        <v>5</v>
      </c>
      <c r="DS115" s="47">
        <f t="shared" si="243"/>
        <v>3</v>
      </c>
      <c r="DT115" s="37">
        <f t="shared" si="287"/>
        <v>0</v>
      </c>
      <c r="DU115" s="38"/>
      <c r="DV115" s="37"/>
      <c r="DW115" s="41" cm="1">
        <f t="array" ref="DW115">SUMPRODUCT(--(MOD(COLUMN($BO115:$DV115),5)=MOD(COLUMN($BO115),5)),$BO115:$DV115)</f>
        <v>45</v>
      </c>
      <c r="DX115" s="42">
        <f t="shared" si="212"/>
        <v>23789.97</v>
      </c>
      <c r="DY115" s="48" cm="1">
        <f t="array" ref="DY115">SUMPRODUCT(--(MOD(COLUMN($BO115:$DV115),5)=MOD(COLUMN($BP115),5)),$BO115:$DV115)</f>
        <v>27</v>
      </c>
      <c r="DZ115" s="49">
        <f t="shared" si="213"/>
        <v>14273.982000000002</v>
      </c>
      <c r="EA115" s="43" cm="1">
        <f t="array" ref="EA115">SUMPRODUCT(--(MOD(COLUMN($BO115:$DV115),5)=MOD(COLUMN($BQ115),5)),$BO115:$DV115)</f>
        <v>5</v>
      </c>
      <c r="EB115" s="44">
        <f t="shared" si="214"/>
        <v>2643.3300000000004</v>
      </c>
      <c r="EC115" s="45" cm="1">
        <f t="array" ref="EC115">SUMPRODUCT(--(MOD(COLUMN($BO115:$DV115),5)=MOD(COLUMN($BR115),5)),$BO115:$DV115)</f>
        <v>0</v>
      </c>
      <c r="ED115" s="46">
        <f t="shared" si="215"/>
        <v>0</v>
      </c>
      <c r="EE115" s="36">
        <v>0</v>
      </c>
      <c r="EF115" s="37">
        <v>0</v>
      </c>
      <c r="EG115" s="38"/>
      <c r="EH115" s="37"/>
      <c r="EI115" s="36">
        <v>0</v>
      </c>
      <c r="EJ115" s="37">
        <v>0</v>
      </c>
      <c r="EK115" s="38"/>
      <c r="EL115" s="37"/>
      <c r="EM115" s="36">
        <v>0</v>
      </c>
      <c r="EN115" s="37">
        <v>0</v>
      </c>
      <c r="EO115" s="38"/>
      <c r="EP115" s="37"/>
      <c r="EQ115" s="36">
        <f t="shared" si="244"/>
        <v>2</v>
      </c>
      <c r="ER115" s="37">
        <v>0</v>
      </c>
      <c r="ES115" s="38"/>
      <c r="ET115" s="37"/>
      <c r="EU115" s="36">
        <f t="shared" si="245"/>
        <v>3</v>
      </c>
      <c r="EV115" s="37">
        <v>0</v>
      </c>
      <c r="EW115" s="38"/>
      <c r="EX115" s="37"/>
      <c r="EY115" s="36">
        <f t="shared" si="246"/>
        <v>4</v>
      </c>
      <c r="EZ115" s="37">
        <v>0</v>
      </c>
      <c r="FA115" s="38"/>
      <c r="FB115" s="37"/>
      <c r="FC115" s="36">
        <f t="shared" si="247"/>
        <v>5</v>
      </c>
      <c r="FD115" s="37">
        <v>0</v>
      </c>
      <c r="FE115" s="38"/>
      <c r="FF115" s="37"/>
      <c r="FG115" s="36">
        <f t="shared" si="248"/>
        <v>5</v>
      </c>
      <c r="FH115" s="37">
        <v>0</v>
      </c>
      <c r="FI115" s="38"/>
      <c r="FJ115" s="37"/>
      <c r="FK115" s="36">
        <f t="shared" si="249"/>
        <v>5</v>
      </c>
      <c r="FL115" s="37">
        <v>0</v>
      </c>
      <c r="FM115" s="38"/>
      <c r="FN115" s="37"/>
      <c r="FO115" s="36">
        <f t="shared" si="250"/>
        <v>6</v>
      </c>
      <c r="FP115" s="37">
        <v>6</v>
      </c>
      <c r="FQ115" s="38"/>
      <c r="FR115" s="37"/>
      <c r="FS115" s="36">
        <f t="shared" si="251"/>
        <v>6</v>
      </c>
      <c r="FT115" s="37">
        <v>6</v>
      </c>
      <c r="FU115" s="38"/>
      <c r="FV115" s="37"/>
      <c r="FW115" s="36">
        <f t="shared" si="252"/>
        <v>6</v>
      </c>
      <c r="FX115" s="37">
        <v>6</v>
      </c>
      <c r="FY115" s="38"/>
      <c r="FZ115" s="37"/>
      <c r="GA115" s="41" cm="1">
        <f t="array" ref="GA115">SUMPRODUCT(--(MOD(COLUMN($EE115:$FZ115),4)=MOD(COLUMN($EE115),4)),$EE115:$FZ115)</f>
        <v>42</v>
      </c>
      <c r="GB115" s="42">
        <f t="shared" si="253"/>
        <v>22203.972000000002</v>
      </c>
      <c r="GC115" s="43" cm="1">
        <f t="array" ref="GC115">SUMPRODUCT(--(MOD(COLUMN($EE115:$FZ115),4)=MOD(COLUMN($EF115),4)),$EE115:$FZ115)</f>
        <v>18</v>
      </c>
      <c r="GD115" s="44">
        <f t="shared" si="254"/>
        <v>9515.9880000000012</v>
      </c>
      <c r="GE115" s="45" cm="1">
        <f t="array" ref="GE115">SUMPRODUCT(--(MOD(COLUMN($EE115:$FZ115),4)=MOD(COLUMN($EG115),4)),$EE115:$FZ115)</f>
        <v>0</v>
      </c>
      <c r="GF115" s="46">
        <f t="shared" si="255"/>
        <v>0</v>
      </c>
      <c r="GG115" s="36">
        <f t="shared" si="256"/>
        <v>5</v>
      </c>
      <c r="GH115" s="37"/>
      <c r="GI115" s="38"/>
      <c r="GJ115" s="37"/>
      <c r="GK115" s="36">
        <f t="shared" si="257"/>
        <v>5</v>
      </c>
      <c r="GL115" s="37"/>
      <c r="GM115" s="38"/>
      <c r="GN115" s="37"/>
      <c r="GO115" s="36">
        <f t="shared" si="258"/>
        <v>7</v>
      </c>
      <c r="GP115" s="37"/>
      <c r="GQ115" s="38"/>
      <c r="GR115" s="37"/>
      <c r="GS115" s="36">
        <f t="shared" si="259"/>
        <v>10</v>
      </c>
      <c r="GT115" s="37"/>
      <c r="GU115" s="38"/>
      <c r="GV115" s="37"/>
      <c r="GW115" s="36">
        <f t="shared" si="260"/>
        <v>10</v>
      </c>
      <c r="GX115" s="37"/>
      <c r="GY115" s="38"/>
      <c r="GZ115" s="37"/>
      <c r="HA115" s="36">
        <f t="shared" si="261"/>
        <v>10</v>
      </c>
      <c r="HB115" s="37"/>
      <c r="HC115" s="38"/>
      <c r="HD115" s="37"/>
      <c r="HE115" s="36">
        <f t="shared" si="262"/>
        <v>10</v>
      </c>
      <c r="HF115" s="37"/>
      <c r="HG115" s="38"/>
      <c r="HH115" s="37"/>
      <c r="HI115" s="36">
        <f t="shared" si="263"/>
        <v>10</v>
      </c>
      <c r="HJ115" s="37"/>
      <c r="HK115" s="38"/>
      <c r="HL115" s="37"/>
      <c r="HM115" s="36">
        <f t="shared" si="264"/>
        <v>10</v>
      </c>
      <c r="HN115" s="37"/>
      <c r="HO115" s="38"/>
      <c r="HP115" s="37"/>
      <c r="HQ115" s="36">
        <f t="shared" si="265"/>
        <v>10</v>
      </c>
      <c r="HR115" s="37"/>
      <c r="HS115" s="38"/>
      <c r="HT115" s="37"/>
      <c r="HU115" s="36">
        <f t="shared" si="266"/>
        <v>10</v>
      </c>
      <c r="HV115" s="37"/>
      <c r="HW115" s="38"/>
      <c r="HX115" s="37"/>
      <c r="HY115" s="36">
        <f t="shared" si="267"/>
        <v>10</v>
      </c>
      <c r="HZ115" s="37"/>
      <c r="IA115" s="38"/>
      <c r="IB115" s="37"/>
      <c r="IC115" s="41" cm="1">
        <f t="array" ref="IC115">SUMPRODUCT(--(MOD(COLUMN($GG115:$IB115),4)=MOD(COLUMN($GG115),4)),$GG115:$IB115)</f>
        <v>107</v>
      </c>
      <c r="ID115" s="42">
        <f t="shared" si="268"/>
        <v>56567.262000000002</v>
      </c>
      <c r="IE115" s="43" cm="1">
        <f t="array" ref="IE115">SUMPRODUCT(--(MOD(COLUMN($GG115:$IB115),4)=MOD(COLUMN($GH115),4)),$GG115:$IB115)</f>
        <v>0</v>
      </c>
      <c r="IF115" s="44">
        <f t="shared" si="269"/>
        <v>0</v>
      </c>
      <c r="IG115" s="45" cm="1">
        <f t="array" ref="IG115">SUMPRODUCT(--(MOD(COLUMN($GG115:$IB115),4)=MOD(COLUMN($GI115),4)),$GG115:$IB115)</f>
        <v>0</v>
      </c>
      <c r="IH115" s="46">
        <f t="shared" si="270"/>
        <v>0</v>
      </c>
      <c r="II115" s="36">
        <f t="shared" si="271"/>
        <v>5</v>
      </c>
      <c r="IJ115" s="37"/>
      <c r="IK115" s="38"/>
      <c r="IL115" s="37"/>
      <c r="IM115" s="36">
        <f t="shared" si="272"/>
        <v>5</v>
      </c>
      <c r="IN115" s="37"/>
      <c r="IO115" s="38"/>
      <c r="IP115" s="37"/>
      <c r="IQ115" s="36">
        <f t="shared" si="273"/>
        <v>7</v>
      </c>
      <c r="IR115" s="37"/>
      <c r="IS115" s="38"/>
      <c r="IT115" s="37"/>
      <c r="IU115" s="36">
        <f t="shared" si="274"/>
        <v>10</v>
      </c>
      <c r="IV115" s="37"/>
      <c r="IW115" s="38"/>
      <c r="IX115" s="37"/>
      <c r="IY115" s="36">
        <f t="shared" si="275"/>
        <v>10</v>
      </c>
      <c r="IZ115" s="37"/>
      <c r="JA115" s="38"/>
      <c r="JB115" s="37"/>
      <c r="JC115" s="36">
        <f t="shared" si="276"/>
        <v>10</v>
      </c>
      <c r="JD115" s="37"/>
      <c r="JE115" s="38"/>
      <c r="JF115" s="37"/>
      <c r="JG115" s="36">
        <f t="shared" si="277"/>
        <v>10</v>
      </c>
      <c r="JH115" s="37"/>
      <c r="JI115" s="38"/>
      <c r="JJ115" s="37"/>
      <c r="JK115" s="36">
        <f t="shared" si="278"/>
        <v>10</v>
      </c>
      <c r="JL115" s="37"/>
      <c r="JM115" s="38"/>
      <c r="JN115" s="37"/>
      <c r="JO115" s="36">
        <f t="shared" si="279"/>
        <v>10</v>
      </c>
      <c r="JP115" s="37"/>
      <c r="JQ115" s="38"/>
      <c r="JR115" s="37"/>
      <c r="JS115" s="36">
        <f t="shared" si="280"/>
        <v>10</v>
      </c>
      <c r="JT115" s="37"/>
      <c r="JU115" s="38"/>
      <c r="JV115" s="37"/>
      <c r="JW115" s="36">
        <f t="shared" si="281"/>
        <v>10</v>
      </c>
      <c r="JX115" s="37"/>
      <c r="JY115" s="38"/>
      <c r="JZ115" s="37"/>
      <c r="KA115" s="36">
        <f t="shared" si="282"/>
        <v>10</v>
      </c>
      <c r="KB115" s="37"/>
      <c r="KC115" s="38"/>
      <c r="KD115" s="37"/>
      <c r="KE115" s="41" cm="1">
        <f t="array" ref="KE115">SUMPRODUCT(--(MOD(COLUMN($II115:$KD115),4)=MOD(COLUMN($II115),4)),$II115:$KD115)</f>
        <v>107</v>
      </c>
      <c r="KF115" s="42">
        <f t="shared" si="283"/>
        <v>56567.262000000002</v>
      </c>
      <c r="KG115" s="43" cm="1">
        <f t="array" ref="KG115">SUMPRODUCT(--(MOD(COLUMN($II115:$KD115),4)=MOD(COLUMN($IJ115),4)),$II115:$KD115)</f>
        <v>0</v>
      </c>
      <c r="KH115" s="44">
        <f t="shared" si="284"/>
        <v>0</v>
      </c>
      <c r="KI115" s="45" cm="1">
        <f t="array" ref="KI115">SUMPRODUCT(--(MOD(COLUMN($II115:$KD115),4)=MOD(COLUMN($IK115),4)),$II115:$KD115)</f>
        <v>0</v>
      </c>
      <c r="KJ115" s="50">
        <f t="shared" si="285"/>
        <v>0</v>
      </c>
      <c r="KK115" s="80"/>
      <c r="KL115" s="80"/>
      <c r="KM115" s="80"/>
      <c r="KN115" s="51">
        <v>1</v>
      </c>
      <c r="KO115" s="285"/>
    </row>
    <row r="116" spans="1:301" s="68" customFormat="1" ht="28.8" outlineLevel="1">
      <c r="A116" s="296"/>
      <c r="B116" s="278"/>
      <c r="C116" s="298"/>
      <c r="D116" s="282"/>
      <c r="E116" s="15">
        <v>8</v>
      </c>
      <c r="F116" s="15">
        <v>1</v>
      </c>
      <c r="G116" s="33">
        <v>4630320200</v>
      </c>
      <c r="H116" s="34" t="s">
        <v>60</v>
      </c>
      <c r="I116" s="55">
        <f>537.4/1.2/0.98</f>
        <v>456.97278911564626</v>
      </c>
      <c r="J116" s="35">
        <f>537.4/1.2*1.0863</f>
        <v>486.48135000000002</v>
      </c>
      <c r="K116" s="55"/>
      <c r="L116" s="55"/>
      <c r="M116" s="36">
        <v>0</v>
      </c>
      <c r="N116" s="37">
        <v>0</v>
      </c>
      <c r="O116" s="38">
        <v>0</v>
      </c>
      <c r="P116" s="37"/>
      <c r="Q116" s="36">
        <v>0</v>
      </c>
      <c r="R116" s="37">
        <v>0</v>
      </c>
      <c r="S116" s="38">
        <v>0</v>
      </c>
      <c r="T116" s="37"/>
      <c r="U116" s="36">
        <v>0</v>
      </c>
      <c r="V116" s="37">
        <v>0</v>
      </c>
      <c r="W116" s="38">
        <v>0</v>
      </c>
      <c r="X116" s="37"/>
      <c r="Y116" s="36">
        <v>5</v>
      </c>
      <c r="Z116" s="39">
        <v>0</v>
      </c>
      <c r="AA116" s="38">
        <v>0</v>
      </c>
      <c r="AB116" s="246"/>
      <c r="AC116" s="36">
        <v>20</v>
      </c>
      <c r="AD116" s="37">
        <v>0</v>
      </c>
      <c r="AE116" s="38">
        <v>0</v>
      </c>
      <c r="AF116" s="246"/>
      <c r="AG116" s="36">
        <v>20</v>
      </c>
      <c r="AH116" s="37">
        <v>0</v>
      </c>
      <c r="AI116" s="38">
        <v>0</v>
      </c>
      <c r="AJ116" s="246"/>
      <c r="AK116" s="36">
        <v>20</v>
      </c>
      <c r="AL116" s="37">
        <v>0</v>
      </c>
      <c r="AM116" s="38">
        <v>0</v>
      </c>
      <c r="AN116" s="246"/>
      <c r="AO116" s="36">
        <v>20</v>
      </c>
      <c r="AP116" s="37">
        <v>0</v>
      </c>
      <c r="AQ116" s="38">
        <v>0</v>
      </c>
      <c r="AR116" s="246"/>
      <c r="AS116" s="36">
        <v>20</v>
      </c>
      <c r="AT116" s="37">
        <v>0</v>
      </c>
      <c r="AU116" s="38">
        <v>0</v>
      </c>
      <c r="AV116" s="246"/>
      <c r="AW116" s="36">
        <v>20</v>
      </c>
      <c r="AX116" s="37">
        <v>0</v>
      </c>
      <c r="AY116" s="54">
        <v>0</v>
      </c>
      <c r="AZ116" s="246"/>
      <c r="BA116" s="36">
        <v>20</v>
      </c>
      <c r="BB116" s="37">
        <v>0</v>
      </c>
      <c r="BC116" s="38">
        <v>0</v>
      </c>
      <c r="BD116" s="246"/>
      <c r="BE116" s="36">
        <v>20</v>
      </c>
      <c r="BF116" s="37">
        <f>$KN116*5</f>
        <v>5</v>
      </c>
      <c r="BG116" s="54">
        <v>0</v>
      </c>
      <c r="BH116" s="246"/>
      <c r="BI116" s="41">
        <f t="shared" si="206"/>
        <v>165</v>
      </c>
      <c r="BJ116" s="42">
        <f t="shared" si="207"/>
        <v>75400.510204081627</v>
      </c>
      <c r="BK116" s="43">
        <f t="shared" si="208"/>
        <v>5</v>
      </c>
      <c r="BL116" s="44">
        <f t="shared" si="209"/>
        <v>2284.8639455782313</v>
      </c>
      <c r="BM116" s="45">
        <f t="shared" si="210"/>
        <v>0</v>
      </c>
      <c r="BN116" s="46">
        <f t="shared" si="211"/>
        <v>0</v>
      </c>
      <c r="BO116" s="36">
        <f t="shared" si="216"/>
        <v>0</v>
      </c>
      <c r="BP116" s="47">
        <f t="shared" si="216"/>
        <v>0</v>
      </c>
      <c r="BQ116" s="37">
        <f>$KN116*5</f>
        <v>5</v>
      </c>
      <c r="BR116" s="38">
        <v>0</v>
      </c>
      <c r="BS116" s="246"/>
      <c r="BT116" s="36">
        <f t="shared" si="217"/>
        <v>0</v>
      </c>
      <c r="BU116" s="47">
        <f t="shared" si="217"/>
        <v>0</v>
      </c>
      <c r="BV116" s="37">
        <f t="shared" si="217"/>
        <v>0</v>
      </c>
      <c r="BW116" s="38">
        <v>0</v>
      </c>
      <c r="BX116" s="246"/>
      <c r="BY116" s="36">
        <f t="shared" si="218"/>
        <v>5</v>
      </c>
      <c r="BZ116" s="47">
        <f t="shared" si="219"/>
        <v>3</v>
      </c>
      <c r="CA116" s="37">
        <f t="shared" si="220"/>
        <v>0</v>
      </c>
      <c r="CB116" s="38">
        <v>0</v>
      </c>
      <c r="CC116" s="37"/>
      <c r="CD116" s="36">
        <f t="shared" si="221"/>
        <v>0</v>
      </c>
      <c r="CE116" s="47">
        <f t="shared" si="221"/>
        <v>0</v>
      </c>
      <c r="CF116" s="37">
        <f t="shared" si="221"/>
        <v>0</v>
      </c>
      <c r="CG116" s="38">
        <v>0</v>
      </c>
      <c r="CH116" s="37"/>
      <c r="CI116" s="36">
        <f t="shared" si="222"/>
        <v>5</v>
      </c>
      <c r="CJ116" s="47">
        <f t="shared" si="223"/>
        <v>3</v>
      </c>
      <c r="CK116" s="37">
        <f t="shared" si="224"/>
        <v>0</v>
      </c>
      <c r="CL116" s="38">
        <v>0</v>
      </c>
      <c r="CM116" s="37"/>
      <c r="CN116" s="36">
        <f t="shared" si="286"/>
        <v>5</v>
      </c>
      <c r="CO116" s="47">
        <f t="shared" si="225"/>
        <v>3</v>
      </c>
      <c r="CP116" s="39">
        <f t="shared" si="226"/>
        <v>0</v>
      </c>
      <c r="CQ116" s="38">
        <v>0</v>
      </c>
      <c r="CR116" s="37"/>
      <c r="CS116" s="36">
        <f t="shared" si="227"/>
        <v>5</v>
      </c>
      <c r="CT116" s="47">
        <f t="shared" si="228"/>
        <v>3</v>
      </c>
      <c r="CU116" s="39">
        <f t="shared" si="229"/>
        <v>0</v>
      </c>
      <c r="CV116" s="38">
        <v>0</v>
      </c>
      <c r="CW116" s="37"/>
      <c r="CX116" s="36">
        <f t="shared" si="230"/>
        <v>5</v>
      </c>
      <c r="CY116" s="47">
        <f t="shared" si="231"/>
        <v>3</v>
      </c>
      <c r="CZ116" s="39">
        <f t="shared" si="232"/>
        <v>0</v>
      </c>
      <c r="DA116" s="38">
        <v>0</v>
      </c>
      <c r="DB116" s="37"/>
      <c r="DC116" s="36">
        <f t="shared" si="233"/>
        <v>5</v>
      </c>
      <c r="DD116" s="47">
        <f t="shared" si="234"/>
        <v>3</v>
      </c>
      <c r="DE116" s="37">
        <f t="shared" si="235"/>
        <v>0</v>
      </c>
      <c r="DF116" s="38">
        <v>0</v>
      </c>
      <c r="DG116" s="37"/>
      <c r="DH116" s="36">
        <f t="shared" si="236"/>
        <v>5</v>
      </c>
      <c r="DI116" s="47">
        <f t="shared" si="237"/>
        <v>3</v>
      </c>
      <c r="DJ116" s="37">
        <f t="shared" si="238"/>
        <v>0</v>
      </c>
      <c r="DK116" s="38">
        <v>0</v>
      </c>
      <c r="DL116" s="37"/>
      <c r="DM116" s="36">
        <f t="shared" si="239"/>
        <v>5</v>
      </c>
      <c r="DN116" s="47">
        <f t="shared" si="240"/>
        <v>3</v>
      </c>
      <c r="DO116" s="37">
        <f t="shared" si="241"/>
        <v>0</v>
      </c>
      <c r="DP116" s="38"/>
      <c r="DQ116" s="37"/>
      <c r="DR116" s="36">
        <f t="shared" si="242"/>
        <v>5</v>
      </c>
      <c r="DS116" s="47">
        <f t="shared" si="243"/>
        <v>3</v>
      </c>
      <c r="DT116" s="37">
        <f t="shared" si="287"/>
        <v>0</v>
      </c>
      <c r="DU116" s="38"/>
      <c r="DV116" s="37"/>
      <c r="DW116" s="41" cm="1">
        <f t="array" ref="DW116">SUMPRODUCT(--(MOD(COLUMN($BO116:$DV116),5)=MOD(COLUMN($BO116),5)),$BO116:$DV116)</f>
        <v>45</v>
      </c>
      <c r="DX116" s="42">
        <f t="shared" si="212"/>
        <v>21891.660750000003</v>
      </c>
      <c r="DY116" s="48" cm="1">
        <f t="array" ref="DY116">SUMPRODUCT(--(MOD(COLUMN($BO116:$DV116),5)=MOD(COLUMN($BP116),5)),$BO116:$DV116)</f>
        <v>27</v>
      </c>
      <c r="DZ116" s="49">
        <f t="shared" si="213"/>
        <v>13134.996450000001</v>
      </c>
      <c r="EA116" s="43" cm="1">
        <f t="array" ref="EA116">SUMPRODUCT(--(MOD(COLUMN($BO116:$DV116),5)=MOD(COLUMN($BQ116),5)),$BO116:$DV116)</f>
        <v>5</v>
      </c>
      <c r="EB116" s="44">
        <f t="shared" si="214"/>
        <v>2432.4067500000001</v>
      </c>
      <c r="EC116" s="45" cm="1">
        <f t="array" ref="EC116">SUMPRODUCT(--(MOD(COLUMN($BO116:$DV116),5)=MOD(COLUMN($BR116),5)),$BO116:$DV116)</f>
        <v>0</v>
      </c>
      <c r="ED116" s="46">
        <f t="shared" si="215"/>
        <v>0</v>
      </c>
      <c r="EE116" s="36">
        <v>0</v>
      </c>
      <c r="EF116" s="37">
        <v>0</v>
      </c>
      <c r="EG116" s="38"/>
      <c r="EH116" s="37"/>
      <c r="EI116" s="36">
        <v>0</v>
      </c>
      <c r="EJ116" s="37">
        <v>0</v>
      </c>
      <c r="EK116" s="38"/>
      <c r="EL116" s="37"/>
      <c r="EM116" s="36">
        <v>0</v>
      </c>
      <c r="EN116" s="37">
        <v>0</v>
      </c>
      <c r="EO116" s="38"/>
      <c r="EP116" s="37"/>
      <c r="EQ116" s="36">
        <f t="shared" si="244"/>
        <v>2</v>
      </c>
      <c r="ER116" s="37">
        <v>0</v>
      </c>
      <c r="ES116" s="38"/>
      <c r="ET116" s="37"/>
      <c r="EU116" s="36">
        <f t="shared" si="245"/>
        <v>3</v>
      </c>
      <c r="EV116" s="37">
        <v>0</v>
      </c>
      <c r="EW116" s="38"/>
      <c r="EX116" s="37"/>
      <c r="EY116" s="36">
        <f t="shared" si="246"/>
        <v>4</v>
      </c>
      <c r="EZ116" s="37">
        <v>0</v>
      </c>
      <c r="FA116" s="38"/>
      <c r="FB116" s="37"/>
      <c r="FC116" s="36">
        <f t="shared" si="247"/>
        <v>5</v>
      </c>
      <c r="FD116" s="37">
        <v>0</v>
      </c>
      <c r="FE116" s="38"/>
      <c r="FF116" s="37"/>
      <c r="FG116" s="36">
        <f t="shared" si="248"/>
        <v>5</v>
      </c>
      <c r="FH116" s="37">
        <v>0</v>
      </c>
      <c r="FI116" s="38"/>
      <c r="FJ116" s="37"/>
      <c r="FK116" s="36">
        <f t="shared" si="249"/>
        <v>5</v>
      </c>
      <c r="FL116" s="37">
        <v>0</v>
      </c>
      <c r="FM116" s="38"/>
      <c r="FN116" s="37"/>
      <c r="FO116" s="36">
        <f t="shared" si="250"/>
        <v>6</v>
      </c>
      <c r="FP116" s="37">
        <v>6</v>
      </c>
      <c r="FQ116" s="38"/>
      <c r="FR116" s="37"/>
      <c r="FS116" s="36">
        <f t="shared" si="251"/>
        <v>6</v>
      </c>
      <c r="FT116" s="37">
        <v>6</v>
      </c>
      <c r="FU116" s="38"/>
      <c r="FV116" s="37"/>
      <c r="FW116" s="36">
        <f t="shared" si="252"/>
        <v>6</v>
      </c>
      <c r="FX116" s="37">
        <v>6</v>
      </c>
      <c r="FY116" s="38"/>
      <c r="FZ116" s="37"/>
      <c r="GA116" s="41" cm="1">
        <f t="array" ref="GA116">SUMPRODUCT(--(MOD(COLUMN($EE116:$FZ116),4)=MOD(COLUMN($EE116),4)),$EE116:$FZ116)</f>
        <v>42</v>
      </c>
      <c r="GB116" s="42">
        <f t="shared" si="253"/>
        <v>20432.216700000001</v>
      </c>
      <c r="GC116" s="43" cm="1">
        <f t="array" ref="GC116">SUMPRODUCT(--(MOD(COLUMN($EE116:$FZ116),4)=MOD(COLUMN($EF116),4)),$EE116:$FZ116)</f>
        <v>18</v>
      </c>
      <c r="GD116" s="44">
        <f t="shared" si="254"/>
        <v>8756.6643000000004</v>
      </c>
      <c r="GE116" s="45" cm="1">
        <f t="array" ref="GE116">SUMPRODUCT(--(MOD(COLUMN($EE116:$FZ116),4)=MOD(COLUMN($EG116),4)),$EE116:$FZ116)</f>
        <v>0</v>
      </c>
      <c r="GF116" s="46">
        <f t="shared" si="255"/>
        <v>0</v>
      </c>
      <c r="GG116" s="36">
        <f t="shared" si="256"/>
        <v>5</v>
      </c>
      <c r="GH116" s="37"/>
      <c r="GI116" s="38"/>
      <c r="GJ116" s="37"/>
      <c r="GK116" s="36">
        <f t="shared" si="257"/>
        <v>5</v>
      </c>
      <c r="GL116" s="37"/>
      <c r="GM116" s="38"/>
      <c r="GN116" s="37"/>
      <c r="GO116" s="36">
        <f t="shared" si="258"/>
        <v>7</v>
      </c>
      <c r="GP116" s="37"/>
      <c r="GQ116" s="38"/>
      <c r="GR116" s="37"/>
      <c r="GS116" s="36">
        <f t="shared" si="259"/>
        <v>10</v>
      </c>
      <c r="GT116" s="37"/>
      <c r="GU116" s="38"/>
      <c r="GV116" s="37"/>
      <c r="GW116" s="36">
        <f t="shared" si="260"/>
        <v>10</v>
      </c>
      <c r="GX116" s="37"/>
      <c r="GY116" s="38"/>
      <c r="GZ116" s="37"/>
      <c r="HA116" s="36">
        <f t="shared" si="261"/>
        <v>10</v>
      </c>
      <c r="HB116" s="37"/>
      <c r="HC116" s="38"/>
      <c r="HD116" s="37"/>
      <c r="HE116" s="36">
        <f t="shared" si="262"/>
        <v>10</v>
      </c>
      <c r="HF116" s="37"/>
      <c r="HG116" s="38"/>
      <c r="HH116" s="37"/>
      <c r="HI116" s="36">
        <f t="shared" si="263"/>
        <v>10</v>
      </c>
      <c r="HJ116" s="37"/>
      <c r="HK116" s="38"/>
      <c r="HL116" s="37"/>
      <c r="HM116" s="36">
        <f t="shared" si="264"/>
        <v>10</v>
      </c>
      <c r="HN116" s="37"/>
      <c r="HO116" s="38"/>
      <c r="HP116" s="37"/>
      <c r="HQ116" s="36">
        <f t="shared" si="265"/>
        <v>10</v>
      </c>
      <c r="HR116" s="37"/>
      <c r="HS116" s="38"/>
      <c r="HT116" s="37"/>
      <c r="HU116" s="36">
        <f t="shared" si="266"/>
        <v>10</v>
      </c>
      <c r="HV116" s="37"/>
      <c r="HW116" s="38"/>
      <c r="HX116" s="37"/>
      <c r="HY116" s="36">
        <f t="shared" si="267"/>
        <v>10</v>
      </c>
      <c r="HZ116" s="37"/>
      <c r="IA116" s="38"/>
      <c r="IB116" s="37"/>
      <c r="IC116" s="41" cm="1">
        <f t="array" ref="IC116">SUMPRODUCT(--(MOD(COLUMN($GG116:$IB116),4)=MOD(COLUMN($GG116),4)),$GG116:$IB116)</f>
        <v>107</v>
      </c>
      <c r="ID116" s="42">
        <f t="shared" si="268"/>
        <v>52053.50445</v>
      </c>
      <c r="IE116" s="43" cm="1">
        <f t="array" ref="IE116">SUMPRODUCT(--(MOD(COLUMN($GG116:$IB116),4)=MOD(COLUMN($GH116),4)),$GG116:$IB116)</f>
        <v>0</v>
      </c>
      <c r="IF116" s="44">
        <f t="shared" si="269"/>
        <v>0</v>
      </c>
      <c r="IG116" s="45" cm="1">
        <f t="array" ref="IG116">SUMPRODUCT(--(MOD(COLUMN($GG116:$IB116),4)=MOD(COLUMN($GI116),4)),$GG116:$IB116)</f>
        <v>0</v>
      </c>
      <c r="IH116" s="46">
        <f t="shared" si="270"/>
        <v>0</v>
      </c>
      <c r="II116" s="36">
        <f t="shared" si="271"/>
        <v>5</v>
      </c>
      <c r="IJ116" s="37"/>
      <c r="IK116" s="38"/>
      <c r="IL116" s="37"/>
      <c r="IM116" s="36">
        <f t="shared" si="272"/>
        <v>5</v>
      </c>
      <c r="IN116" s="37"/>
      <c r="IO116" s="38"/>
      <c r="IP116" s="37"/>
      <c r="IQ116" s="36">
        <f t="shared" si="273"/>
        <v>7</v>
      </c>
      <c r="IR116" s="37"/>
      <c r="IS116" s="38"/>
      <c r="IT116" s="37"/>
      <c r="IU116" s="36">
        <f t="shared" si="274"/>
        <v>10</v>
      </c>
      <c r="IV116" s="37"/>
      <c r="IW116" s="38"/>
      <c r="IX116" s="37"/>
      <c r="IY116" s="36">
        <f t="shared" si="275"/>
        <v>10</v>
      </c>
      <c r="IZ116" s="37"/>
      <c r="JA116" s="38"/>
      <c r="JB116" s="37"/>
      <c r="JC116" s="36">
        <f t="shared" si="276"/>
        <v>10</v>
      </c>
      <c r="JD116" s="37"/>
      <c r="JE116" s="38"/>
      <c r="JF116" s="37"/>
      <c r="JG116" s="36">
        <f t="shared" si="277"/>
        <v>10</v>
      </c>
      <c r="JH116" s="37"/>
      <c r="JI116" s="38"/>
      <c r="JJ116" s="37"/>
      <c r="JK116" s="36">
        <f t="shared" si="278"/>
        <v>10</v>
      </c>
      <c r="JL116" s="37"/>
      <c r="JM116" s="38"/>
      <c r="JN116" s="37"/>
      <c r="JO116" s="36">
        <f t="shared" si="279"/>
        <v>10</v>
      </c>
      <c r="JP116" s="37"/>
      <c r="JQ116" s="38"/>
      <c r="JR116" s="37"/>
      <c r="JS116" s="36">
        <f t="shared" si="280"/>
        <v>10</v>
      </c>
      <c r="JT116" s="37"/>
      <c r="JU116" s="38"/>
      <c r="JV116" s="37"/>
      <c r="JW116" s="36">
        <f t="shared" si="281"/>
        <v>10</v>
      </c>
      <c r="JX116" s="37"/>
      <c r="JY116" s="38"/>
      <c r="JZ116" s="37"/>
      <c r="KA116" s="36">
        <f t="shared" si="282"/>
        <v>10</v>
      </c>
      <c r="KB116" s="37"/>
      <c r="KC116" s="38"/>
      <c r="KD116" s="37"/>
      <c r="KE116" s="41" cm="1">
        <f t="array" ref="KE116">SUMPRODUCT(--(MOD(COLUMN($II116:$KD116),4)=MOD(COLUMN($II116),4)),$II116:$KD116)</f>
        <v>107</v>
      </c>
      <c r="KF116" s="42">
        <f t="shared" si="283"/>
        <v>52053.50445</v>
      </c>
      <c r="KG116" s="43" cm="1">
        <f t="array" ref="KG116">SUMPRODUCT(--(MOD(COLUMN($II116:$KD116),4)=MOD(COLUMN($IJ116),4)),$II116:$KD116)</f>
        <v>0</v>
      </c>
      <c r="KH116" s="44">
        <f t="shared" si="284"/>
        <v>0</v>
      </c>
      <c r="KI116" s="45" cm="1">
        <f t="array" ref="KI116">SUMPRODUCT(--(MOD(COLUMN($II116:$KD116),4)=MOD(COLUMN($IK116),4)),$II116:$KD116)</f>
        <v>0</v>
      </c>
      <c r="KJ116" s="50">
        <f t="shared" si="285"/>
        <v>0</v>
      </c>
      <c r="KK116" s="80"/>
      <c r="KL116" s="80"/>
      <c r="KM116" s="80"/>
      <c r="KN116" s="51">
        <v>1</v>
      </c>
      <c r="KO116" s="285"/>
    </row>
    <row r="117" spans="1:301" s="68" customFormat="1" outlineLevel="1">
      <c r="A117" s="296"/>
      <c r="B117" s="278"/>
      <c r="C117" s="298"/>
      <c r="D117" s="282"/>
      <c r="E117" s="15">
        <v>9</v>
      </c>
      <c r="F117" s="15">
        <v>1</v>
      </c>
      <c r="G117" s="33">
        <v>4334010030</v>
      </c>
      <c r="H117" s="34" t="s">
        <v>61</v>
      </c>
      <c r="I117" s="55">
        <f>41.9/1.2/0.98</f>
        <v>35.629251700680271</v>
      </c>
      <c r="J117" s="35">
        <f>41.9/1.2*1.0863</f>
        <v>37.929974999999999</v>
      </c>
      <c r="K117" s="55"/>
      <c r="L117" s="55"/>
      <c r="M117" s="36">
        <v>0</v>
      </c>
      <c r="N117" s="37">
        <v>0</v>
      </c>
      <c r="O117" s="38">
        <v>0</v>
      </c>
      <c r="P117" s="37"/>
      <c r="Q117" s="36">
        <v>0</v>
      </c>
      <c r="R117" s="37">
        <v>0</v>
      </c>
      <c r="S117" s="38">
        <v>0</v>
      </c>
      <c r="T117" s="37"/>
      <c r="U117" s="36">
        <v>0</v>
      </c>
      <c r="V117" s="37">
        <v>0</v>
      </c>
      <c r="W117" s="38">
        <v>0</v>
      </c>
      <c r="X117" s="37"/>
      <c r="Y117" s="36">
        <v>5</v>
      </c>
      <c r="Z117" s="39">
        <v>0</v>
      </c>
      <c r="AA117" s="38">
        <v>0</v>
      </c>
      <c r="AB117" s="246"/>
      <c r="AC117" s="36">
        <v>20</v>
      </c>
      <c r="AD117" s="37">
        <v>0</v>
      </c>
      <c r="AE117" s="38">
        <v>0</v>
      </c>
      <c r="AF117" s="246"/>
      <c r="AG117" s="36">
        <v>20</v>
      </c>
      <c r="AH117" s="37">
        <v>0</v>
      </c>
      <c r="AI117" s="38">
        <v>0</v>
      </c>
      <c r="AJ117" s="246"/>
      <c r="AK117" s="36">
        <v>20</v>
      </c>
      <c r="AL117" s="37">
        <v>0</v>
      </c>
      <c r="AM117" s="38">
        <v>0</v>
      </c>
      <c r="AN117" s="246"/>
      <c r="AO117" s="36">
        <v>20</v>
      </c>
      <c r="AP117" s="37">
        <v>0</v>
      </c>
      <c r="AQ117" s="38">
        <v>0</v>
      </c>
      <c r="AR117" s="246"/>
      <c r="AS117" s="36">
        <v>20</v>
      </c>
      <c r="AT117" s="37">
        <v>0</v>
      </c>
      <c r="AU117" s="38">
        <v>0</v>
      </c>
      <c r="AV117" s="246"/>
      <c r="AW117" s="36">
        <v>20</v>
      </c>
      <c r="AX117" s="37">
        <v>0</v>
      </c>
      <c r="AY117" s="54">
        <v>0</v>
      </c>
      <c r="AZ117" s="246"/>
      <c r="BA117" s="36">
        <v>20</v>
      </c>
      <c r="BB117" s="37">
        <v>0</v>
      </c>
      <c r="BC117" s="38">
        <v>0</v>
      </c>
      <c r="BD117" s="246"/>
      <c r="BE117" s="36">
        <v>20</v>
      </c>
      <c r="BF117" s="37">
        <f>$KN117*5</f>
        <v>5</v>
      </c>
      <c r="BG117" s="54">
        <v>0</v>
      </c>
      <c r="BH117" s="246"/>
      <c r="BI117" s="41">
        <f t="shared" si="206"/>
        <v>165</v>
      </c>
      <c r="BJ117" s="42">
        <f t="shared" si="207"/>
        <v>5878.8265306122448</v>
      </c>
      <c r="BK117" s="43">
        <f t="shared" si="208"/>
        <v>5</v>
      </c>
      <c r="BL117" s="44">
        <f t="shared" si="209"/>
        <v>178.14625850340136</v>
      </c>
      <c r="BM117" s="45">
        <f t="shared" si="210"/>
        <v>0</v>
      </c>
      <c r="BN117" s="46">
        <f t="shared" si="211"/>
        <v>0</v>
      </c>
      <c r="BO117" s="36">
        <f t="shared" si="216"/>
        <v>0</v>
      </c>
      <c r="BP117" s="47">
        <f t="shared" si="216"/>
        <v>0</v>
      </c>
      <c r="BQ117" s="37">
        <f>$KN117*5</f>
        <v>5</v>
      </c>
      <c r="BR117" s="38">
        <v>0</v>
      </c>
      <c r="BS117" s="246"/>
      <c r="BT117" s="36">
        <f t="shared" si="217"/>
        <v>0</v>
      </c>
      <c r="BU117" s="47">
        <f t="shared" si="217"/>
        <v>0</v>
      </c>
      <c r="BV117" s="37">
        <f t="shared" si="217"/>
        <v>0</v>
      </c>
      <c r="BW117" s="38">
        <v>0</v>
      </c>
      <c r="BX117" s="246"/>
      <c r="BY117" s="36">
        <f t="shared" si="218"/>
        <v>5</v>
      </c>
      <c r="BZ117" s="47">
        <f t="shared" si="219"/>
        <v>3</v>
      </c>
      <c r="CA117" s="37">
        <f t="shared" si="220"/>
        <v>0</v>
      </c>
      <c r="CB117" s="38">
        <v>0</v>
      </c>
      <c r="CC117" s="37"/>
      <c r="CD117" s="36">
        <f t="shared" si="221"/>
        <v>0</v>
      </c>
      <c r="CE117" s="47">
        <f t="shared" si="221"/>
        <v>0</v>
      </c>
      <c r="CF117" s="37">
        <f t="shared" si="221"/>
        <v>0</v>
      </c>
      <c r="CG117" s="38">
        <v>0</v>
      </c>
      <c r="CH117" s="37"/>
      <c r="CI117" s="36">
        <f t="shared" si="222"/>
        <v>5</v>
      </c>
      <c r="CJ117" s="47">
        <f t="shared" si="223"/>
        <v>3</v>
      </c>
      <c r="CK117" s="37">
        <f t="shared" si="224"/>
        <v>0</v>
      </c>
      <c r="CL117" s="38">
        <v>0</v>
      </c>
      <c r="CM117" s="37"/>
      <c r="CN117" s="36">
        <f t="shared" si="286"/>
        <v>5</v>
      </c>
      <c r="CO117" s="47">
        <f t="shared" si="225"/>
        <v>3</v>
      </c>
      <c r="CP117" s="39">
        <f t="shared" si="226"/>
        <v>0</v>
      </c>
      <c r="CQ117" s="38">
        <v>0</v>
      </c>
      <c r="CR117" s="37"/>
      <c r="CS117" s="36">
        <f t="shared" si="227"/>
        <v>5</v>
      </c>
      <c r="CT117" s="47">
        <f t="shared" si="228"/>
        <v>3</v>
      </c>
      <c r="CU117" s="39">
        <f t="shared" si="229"/>
        <v>0</v>
      </c>
      <c r="CV117" s="38">
        <v>0</v>
      </c>
      <c r="CW117" s="37"/>
      <c r="CX117" s="36">
        <f t="shared" si="230"/>
        <v>5</v>
      </c>
      <c r="CY117" s="47">
        <f t="shared" si="231"/>
        <v>3</v>
      </c>
      <c r="CZ117" s="39">
        <f t="shared" si="232"/>
        <v>0</v>
      </c>
      <c r="DA117" s="38">
        <v>0</v>
      </c>
      <c r="DB117" s="37"/>
      <c r="DC117" s="36">
        <f t="shared" si="233"/>
        <v>5</v>
      </c>
      <c r="DD117" s="47">
        <f t="shared" si="234"/>
        <v>3</v>
      </c>
      <c r="DE117" s="37">
        <f t="shared" si="235"/>
        <v>0</v>
      </c>
      <c r="DF117" s="38">
        <v>0</v>
      </c>
      <c r="DG117" s="37"/>
      <c r="DH117" s="36">
        <f t="shared" si="236"/>
        <v>5</v>
      </c>
      <c r="DI117" s="47">
        <f t="shared" si="237"/>
        <v>3</v>
      </c>
      <c r="DJ117" s="37">
        <f t="shared" si="238"/>
        <v>0</v>
      </c>
      <c r="DK117" s="38">
        <v>0</v>
      </c>
      <c r="DL117" s="37"/>
      <c r="DM117" s="36">
        <f t="shared" si="239"/>
        <v>5</v>
      </c>
      <c r="DN117" s="47">
        <f t="shared" si="240"/>
        <v>3</v>
      </c>
      <c r="DO117" s="37">
        <f t="shared" si="241"/>
        <v>0</v>
      </c>
      <c r="DP117" s="38"/>
      <c r="DQ117" s="37"/>
      <c r="DR117" s="36">
        <f t="shared" si="242"/>
        <v>5</v>
      </c>
      <c r="DS117" s="47">
        <f t="shared" si="243"/>
        <v>3</v>
      </c>
      <c r="DT117" s="37">
        <f t="shared" si="287"/>
        <v>0</v>
      </c>
      <c r="DU117" s="38"/>
      <c r="DV117" s="37"/>
      <c r="DW117" s="41" cm="1">
        <f t="array" ref="DW117">SUMPRODUCT(--(MOD(COLUMN($BO117:$DV117),5)=MOD(COLUMN($BO117),5)),$BO117:$DV117)</f>
        <v>45</v>
      </c>
      <c r="DX117" s="42">
        <f t="shared" si="212"/>
        <v>1706.8488749999999</v>
      </c>
      <c r="DY117" s="48" cm="1">
        <f t="array" ref="DY117">SUMPRODUCT(--(MOD(COLUMN($BO117:$DV117),5)=MOD(COLUMN($BP117),5)),$BO117:$DV117)</f>
        <v>27</v>
      </c>
      <c r="DZ117" s="49">
        <f t="shared" si="213"/>
        <v>1024.1093249999999</v>
      </c>
      <c r="EA117" s="43" cm="1">
        <f t="array" ref="EA117">SUMPRODUCT(--(MOD(COLUMN($BO117:$DV117),5)=MOD(COLUMN($BQ117),5)),$BO117:$DV117)</f>
        <v>5</v>
      </c>
      <c r="EB117" s="44">
        <f t="shared" si="214"/>
        <v>189.64987500000001</v>
      </c>
      <c r="EC117" s="45" cm="1">
        <f t="array" ref="EC117">SUMPRODUCT(--(MOD(COLUMN($BO117:$DV117),5)=MOD(COLUMN($BR117),5)),$BO117:$DV117)</f>
        <v>0</v>
      </c>
      <c r="ED117" s="46">
        <f t="shared" si="215"/>
        <v>0</v>
      </c>
      <c r="EE117" s="36">
        <v>0</v>
      </c>
      <c r="EF117" s="37">
        <v>0</v>
      </c>
      <c r="EG117" s="38"/>
      <c r="EH117" s="37"/>
      <c r="EI117" s="36">
        <v>0</v>
      </c>
      <c r="EJ117" s="37">
        <v>0</v>
      </c>
      <c r="EK117" s="38"/>
      <c r="EL117" s="37"/>
      <c r="EM117" s="36">
        <v>0</v>
      </c>
      <c r="EN117" s="37">
        <v>0</v>
      </c>
      <c r="EO117" s="38"/>
      <c r="EP117" s="37"/>
      <c r="EQ117" s="36">
        <f t="shared" si="244"/>
        <v>2</v>
      </c>
      <c r="ER117" s="37">
        <v>0</v>
      </c>
      <c r="ES117" s="38"/>
      <c r="ET117" s="37"/>
      <c r="EU117" s="36">
        <f t="shared" si="245"/>
        <v>3</v>
      </c>
      <c r="EV117" s="37">
        <v>0</v>
      </c>
      <c r="EW117" s="38"/>
      <c r="EX117" s="37"/>
      <c r="EY117" s="36">
        <f t="shared" si="246"/>
        <v>4</v>
      </c>
      <c r="EZ117" s="37">
        <v>0</v>
      </c>
      <c r="FA117" s="38"/>
      <c r="FB117" s="37"/>
      <c r="FC117" s="36">
        <f t="shared" si="247"/>
        <v>5</v>
      </c>
      <c r="FD117" s="37">
        <v>0</v>
      </c>
      <c r="FE117" s="38"/>
      <c r="FF117" s="37"/>
      <c r="FG117" s="36">
        <f t="shared" si="248"/>
        <v>5</v>
      </c>
      <c r="FH117" s="37">
        <v>0</v>
      </c>
      <c r="FI117" s="38"/>
      <c r="FJ117" s="37"/>
      <c r="FK117" s="36">
        <f t="shared" si="249"/>
        <v>5</v>
      </c>
      <c r="FL117" s="37">
        <v>0</v>
      </c>
      <c r="FM117" s="38"/>
      <c r="FN117" s="37"/>
      <c r="FO117" s="36">
        <f t="shared" si="250"/>
        <v>6</v>
      </c>
      <c r="FP117" s="37">
        <v>6</v>
      </c>
      <c r="FQ117" s="38"/>
      <c r="FR117" s="37"/>
      <c r="FS117" s="36">
        <f t="shared" si="251"/>
        <v>6</v>
      </c>
      <c r="FT117" s="37">
        <v>6</v>
      </c>
      <c r="FU117" s="38"/>
      <c r="FV117" s="37"/>
      <c r="FW117" s="36">
        <f t="shared" si="252"/>
        <v>6</v>
      </c>
      <c r="FX117" s="37">
        <v>6</v>
      </c>
      <c r="FY117" s="38"/>
      <c r="FZ117" s="37"/>
      <c r="GA117" s="41" cm="1">
        <f t="array" ref="GA117">SUMPRODUCT(--(MOD(COLUMN($EE117:$FZ117),4)=MOD(COLUMN($EE117),4)),$EE117:$FZ117)</f>
        <v>42</v>
      </c>
      <c r="GB117" s="42">
        <f t="shared" si="253"/>
        <v>1593.0589499999999</v>
      </c>
      <c r="GC117" s="43" cm="1">
        <f t="array" ref="GC117">SUMPRODUCT(--(MOD(COLUMN($EE117:$FZ117),4)=MOD(COLUMN($EF117),4)),$EE117:$FZ117)</f>
        <v>18</v>
      </c>
      <c r="GD117" s="44">
        <f t="shared" si="254"/>
        <v>682.73955000000001</v>
      </c>
      <c r="GE117" s="45" cm="1">
        <f t="array" ref="GE117">SUMPRODUCT(--(MOD(COLUMN($EE117:$FZ117),4)=MOD(COLUMN($EG117),4)),$EE117:$FZ117)</f>
        <v>0</v>
      </c>
      <c r="GF117" s="46">
        <f t="shared" si="255"/>
        <v>0</v>
      </c>
      <c r="GG117" s="36">
        <f t="shared" si="256"/>
        <v>5</v>
      </c>
      <c r="GH117" s="37"/>
      <c r="GI117" s="38"/>
      <c r="GJ117" s="37"/>
      <c r="GK117" s="36">
        <f t="shared" si="257"/>
        <v>5</v>
      </c>
      <c r="GL117" s="37"/>
      <c r="GM117" s="38"/>
      <c r="GN117" s="37"/>
      <c r="GO117" s="36">
        <f t="shared" si="258"/>
        <v>7</v>
      </c>
      <c r="GP117" s="37"/>
      <c r="GQ117" s="38"/>
      <c r="GR117" s="37"/>
      <c r="GS117" s="36">
        <f t="shared" si="259"/>
        <v>10</v>
      </c>
      <c r="GT117" s="37"/>
      <c r="GU117" s="38"/>
      <c r="GV117" s="37"/>
      <c r="GW117" s="36">
        <f t="shared" si="260"/>
        <v>10</v>
      </c>
      <c r="GX117" s="37"/>
      <c r="GY117" s="38"/>
      <c r="GZ117" s="37"/>
      <c r="HA117" s="36">
        <f t="shared" si="261"/>
        <v>10</v>
      </c>
      <c r="HB117" s="37"/>
      <c r="HC117" s="38"/>
      <c r="HD117" s="37"/>
      <c r="HE117" s="36">
        <f t="shared" si="262"/>
        <v>10</v>
      </c>
      <c r="HF117" s="37"/>
      <c r="HG117" s="38"/>
      <c r="HH117" s="37"/>
      <c r="HI117" s="36">
        <f t="shared" si="263"/>
        <v>10</v>
      </c>
      <c r="HJ117" s="37"/>
      <c r="HK117" s="38"/>
      <c r="HL117" s="37"/>
      <c r="HM117" s="36">
        <f t="shared" si="264"/>
        <v>10</v>
      </c>
      <c r="HN117" s="37"/>
      <c r="HO117" s="38"/>
      <c r="HP117" s="37"/>
      <c r="HQ117" s="36">
        <f t="shared" si="265"/>
        <v>10</v>
      </c>
      <c r="HR117" s="37"/>
      <c r="HS117" s="38"/>
      <c r="HT117" s="37"/>
      <c r="HU117" s="36">
        <f t="shared" si="266"/>
        <v>10</v>
      </c>
      <c r="HV117" s="37"/>
      <c r="HW117" s="38"/>
      <c r="HX117" s="37"/>
      <c r="HY117" s="36">
        <f t="shared" si="267"/>
        <v>10</v>
      </c>
      <c r="HZ117" s="37"/>
      <c r="IA117" s="38"/>
      <c r="IB117" s="37"/>
      <c r="IC117" s="41" cm="1">
        <f t="array" ref="IC117">SUMPRODUCT(--(MOD(COLUMN($GG117:$IB117),4)=MOD(COLUMN($GG117),4)),$GG117:$IB117)</f>
        <v>107</v>
      </c>
      <c r="ID117" s="42">
        <f t="shared" si="268"/>
        <v>4058.507325</v>
      </c>
      <c r="IE117" s="43" cm="1">
        <f t="array" ref="IE117">SUMPRODUCT(--(MOD(COLUMN($GG117:$IB117),4)=MOD(COLUMN($GH117),4)),$GG117:$IB117)</f>
        <v>0</v>
      </c>
      <c r="IF117" s="44">
        <f t="shared" si="269"/>
        <v>0</v>
      </c>
      <c r="IG117" s="45" cm="1">
        <f t="array" ref="IG117">SUMPRODUCT(--(MOD(COLUMN($GG117:$IB117),4)=MOD(COLUMN($GI117),4)),$GG117:$IB117)</f>
        <v>0</v>
      </c>
      <c r="IH117" s="46">
        <f t="shared" si="270"/>
        <v>0</v>
      </c>
      <c r="II117" s="36">
        <f t="shared" si="271"/>
        <v>5</v>
      </c>
      <c r="IJ117" s="37"/>
      <c r="IK117" s="38"/>
      <c r="IL117" s="37"/>
      <c r="IM117" s="36">
        <f t="shared" si="272"/>
        <v>5</v>
      </c>
      <c r="IN117" s="37"/>
      <c r="IO117" s="38"/>
      <c r="IP117" s="37"/>
      <c r="IQ117" s="36">
        <f t="shared" si="273"/>
        <v>7</v>
      </c>
      <c r="IR117" s="37"/>
      <c r="IS117" s="38"/>
      <c r="IT117" s="37"/>
      <c r="IU117" s="36">
        <f t="shared" si="274"/>
        <v>10</v>
      </c>
      <c r="IV117" s="37"/>
      <c r="IW117" s="38"/>
      <c r="IX117" s="37"/>
      <c r="IY117" s="36">
        <f t="shared" si="275"/>
        <v>10</v>
      </c>
      <c r="IZ117" s="37"/>
      <c r="JA117" s="38"/>
      <c r="JB117" s="37"/>
      <c r="JC117" s="36">
        <f t="shared" si="276"/>
        <v>10</v>
      </c>
      <c r="JD117" s="37"/>
      <c r="JE117" s="38"/>
      <c r="JF117" s="37"/>
      <c r="JG117" s="36">
        <f t="shared" si="277"/>
        <v>10</v>
      </c>
      <c r="JH117" s="37"/>
      <c r="JI117" s="38"/>
      <c r="JJ117" s="37"/>
      <c r="JK117" s="36">
        <f t="shared" si="278"/>
        <v>10</v>
      </c>
      <c r="JL117" s="37"/>
      <c r="JM117" s="38"/>
      <c r="JN117" s="37"/>
      <c r="JO117" s="36">
        <f t="shared" si="279"/>
        <v>10</v>
      </c>
      <c r="JP117" s="37"/>
      <c r="JQ117" s="38"/>
      <c r="JR117" s="37"/>
      <c r="JS117" s="36">
        <f t="shared" si="280"/>
        <v>10</v>
      </c>
      <c r="JT117" s="37"/>
      <c r="JU117" s="38"/>
      <c r="JV117" s="37"/>
      <c r="JW117" s="36">
        <f t="shared" si="281"/>
        <v>10</v>
      </c>
      <c r="JX117" s="37"/>
      <c r="JY117" s="38"/>
      <c r="JZ117" s="37"/>
      <c r="KA117" s="36">
        <f t="shared" si="282"/>
        <v>10</v>
      </c>
      <c r="KB117" s="37"/>
      <c r="KC117" s="38"/>
      <c r="KD117" s="37"/>
      <c r="KE117" s="41" cm="1">
        <f t="array" ref="KE117">SUMPRODUCT(--(MOD(COLUMN($II117:$KD117),4)=MOD(COLUMN($II117),4)),$II117:$KD117)</f>
        <v>107</v>
      </c>
      <c r="KF117" s="42">
        <f t="shared" si="283"/>
        <v>4058.507325</v>
      </c>
      <c r="KG117" s="43" cm="1">
        <f t="array" ref="KG117">SUMPRODUCT(--(MOD(COLUMN($II117:$KD117),4)=MOD(COLUMN($IJ117),4)),$II117:$KD117)</f>
        <v>0</v>
      </c>
      <c r="KH117" s="44">
        <f t="shared" si="284"/>
        <v>0</v>
      </c>
      <c r="KI117" s="45" cm="1">
        <f t="array" ref="KI117">SUMPRODUCT(--(MOD(COLUMN($II117:$KD117),4)=MOD(COLUMN($IK117),4)),$II117:$KD117)</f>
        <v>0</v>
      </c>
      <c r="KJ117" s="50">
        <f t="shared" si="285"/>
        <v>0</v>
      </c>
      <c r="KK117" s="80"/>
      <c r="KL117" s="80"/>
      <c r="KM117" s="80"/>
      <c r="KN117" s="51">
        <v>1</v>
      </c>
      <c r="KO117" s="285"/>
    </row>
    <row r="118" spans="1:301" s="68" customFormat="1" ht="43.2" outlineLevel="1">
      <c r="A118" s="296"/>
      <c r="B118" s="278"/>
      <c r="C118" s="298"/>
      <c r="D118" s="282"/>
      <c r="E118" s="15">
        <v>10</v>
      </c>
      <c r="F118" s="15">
        <v>1</v>
      </c>
      <c r="G118" s="33">
        <v>4630840310</v>
      </c>
      <c r="H118" s="34" t="s">
        <v>62</v>
      </c>
      <c r="I118" s="55">
        <f>657.1/1.2/0.98</f>
        <v>558.7585034013606</v>
      </c>
      <c r="J118" s="35">
        <f>657.1/1.2*1.015</f>
        <v>555.79708333333326</v>
      </c>
      <c r="K118" s="55"/>
      <c r="L118" s="55"/>
      <c r="M118" s="36">
        <v>0</v>
      </c>
      <c r="N118" s="37">
        <v>0</v>
      </c>
      <c r="O118" s="38">
        <v>0</v>
      </c>
      <c r="P118" s="37"/>
      <c r="Q118" s="36">
        <v>0</v>
      </c>
      <c r="R118" s="37">
        <v>0</v>
      </c>
      <c r="S118" s="38">
        <v>0</v>
      </c>
      <c r="T118" s="37"/>
      <c r="U118" s="36">
        <v>0</v>
      </c>
      <c r="V118" s="37">
        <v>0</v>
      </c>
      <c r="W118" s="38">
        <v>0</v>
      </c>
      <c r="X118" s="37"/>
      <c r="Y118" s="36">
        <v>5</v>
      </c>
      <c r="Z118" s="39">
        <v>0</v>
      </c>
      <c r="AA118" s="38">
        <v>0</v>
      </c>
      <c r="AB118" s="246"/>
      <c r="AC118" s="36">
        <v>20</v>
      </c>
      <c r="AD118" s="37">
        <v>0</v>
      </c>
      <c r="AE118" s="38">
        <v>0</v>
      </c>
      <c r="AF118" s="246"/>
      <c r="AG118" s="36">
        <v>20</v>
      </c>
      <c r="AH118" s="37">
        <v>0</v>
      </c>
      <c r="AI118" s="38">
        <v>0</v>
      </c>
      <c r="AJ118" s="246"/>
      <c r="AK118" s="36">
        <v>20</v>
      </c>
      <c r="AL118" s="37">
        <v>0</v>
      </c>
      <c r="AM118" s="38">
        <v>0</v>
      </c>
      <c r="AN118" s="246"/>
      <c r="AO118" s="36">
        <v>20</v>
      </c>
      <c r="AP118" s="37">
        <v>0</v>
      </c>
      <c r="AQ118" s="38">
        <v>0</v>
      </c>
      <c r="AR118" s="246"/>
      <c r="AS118" s="36">
        <v>20</v>
      </c>
      <c r="AT118" s="37">
        <v>0</v>
      </c>
      <c r="AU118" s="38">
        <v>0</v>
      </c>
      <c r="AV118" s="246"/>
      <c r="AW118" s="36">
        <v>20</v>
      </c>
      <c r="AX118" s="37">
        <v>0</v>
      </c>
      <c r="AY118" s="38">
        <v>0</v>
      </c>
      <c r="AZ118" s="246"/>
      <c r="BA118" s="36">
        <v>20</v>
      </c>
      <c r="BB118" s="37">
        <v>0</v>
      </c>
      <c r="BC118" s="38">
        <v>0</v>
      </c>
      <c r="BD118" s="246"/>
      <c r="BE118" s="36">
        <v>20</v>
      </c>
      <c r="BF118" s="37">
        <f>$KN118*(5*2)</f>
        <v>10</v>
      </c>
      <c r="BG118" s="54">
        <v>0</v>
      </c>
      <c r="BH118" s="246"/>
      <c r="BI118" s="41">
        <f t="shared" si="206"/>
        <v>165</v>
      </c>
      <c r="BJ118" s="42">
        <f t="shared" si="207"/>
        <v>92195.153061224497</v>
      </c>
      <c r="BK118" s="43">
        <f t="shared" si="208"/>
        <v>10</v>
      </c>
      <c r="BL118" s="44">
        <f t="shared" si="209"/>
        <v>5587.5850340136058</v>
      </c>
      <c r="BM118" s="45">
        <f t="shared" si="210"/>
        <v>0</v>
      </c>
      <c r="BN118" s="46">
        <f t="shared" si="211"/>
        <v>0</v>
      </c>
      <c r="BO118" s="36">
        <f t="shared" si="216"/>
        <v>0</v>
      </c>
      <c r="BP118" s="47">
        <f t="shared" si="216"/>
        <v>0</v>
      </c>
      <c r="BQ118" s="37">
        <f>$KN118*(5*2)+10</f>
        <v>20</v>
      </c>
      <c r="BR118" s="38">
        <v>0</v>
      </c>
      <c r="BS118" s="246"/>
      <c r="BT118" s="36">
        <f t="shared" si="217"/>
        <v>0</v>
      </c>
      <c r="BU118" s="47">
        <f t="shared" si="217"/>
        <v>0</v>
      </c>
      <c r="BV118" s="37">
        <f t="shared" si="217"/>
        <v>0</v>
      </c>
      <c r="BW118" s="38">
        <v>0</v>
      </c>
      <c r="BX118" s="246"/>
      <c r="BY118" s="36">
        <f t="shared" si="218"/>
        <v>5</v>
      </c>
      <c r="BZ118" s="47">
        <f t="shared" si="219"/>
        <v>3</v>
      </c>
      <c r="CA118" s="37">
        <f t="shared" si="220"/>
        <v>0</v>
      </c>
      <c r="CB118" s="38">
        <v>0</v>
      </c>
      <c r="CC118" s="37"/>
      <c r="CD118" s="36">
        <f t="shared" si="221"/>
        <v>0</v>
      </c>
      <c r="CE118" s="47">
        <f t="shared" si="221"/>
        <v>0</v>
      </c>
      <c r="CF118" s="37">
        <f t="shared" si="221"/>
        <v>0</v>
      </c>
      <c r="CG118" s="38">
        <v>0</v>
      </c>
      <c r="CH118" s="37"/>
      <c r="CI118" s="36">
        <f t="shared" si="222"/>
        <v>5</v>
      </c>
      <c r="CJ118" s="47">
        <f t="shared" si="223"/>
        <v>3</v>
      </c>
      <c r="CK118" s="37">
        <f t="shared" si="224"/>
        <v>0</v>
      </c>
      <c r="CL118" s="38">
        <v>0</v>
      </c>
      <c r="CM118" s="37"/>
      <c r="CN118" s="36">
        <f t="shared" si="286"/>
        <v>5</v>
      </c>
      <c r="CO118" s="47">
        <f t="shared" si="225"/>
        <v>3</v>
      </c>
      <c r="CP118" s="39">
        <f t="shared" si="226"/>
        <v>0</v>
      </c>
      <c r="CQ118" s="38">
        <v>0</v>
      </c>
      <c r="CR118" s="37"/>
      <c r="CS118" s="36">
        <f t="shared" si="227"/>
        <v>5</v>
      </c>
      <c r="CT118" s="47">
        <f t="shared" si="228"/>
        <v>3</v>
      </c>
      <c r="CU118" s="39">
        <f t="shared" si="229"/>
        <v>0</v>
      </c>
      <c r="CV118" s="38">
        <v>0</v>
      </c>
      <c r="CW118" s="37"/>
      <c r="CX118" s="36">
        <f t="shared" si="230"/>
        <v>5</v>
      </c>
      <c r="CY118" s="47">
        <f t="shared" si="231"/>
        <v>3</v>
      </c>
      <c r="CZ118" s="39">
        <f t="shared" si="232"/>
        <v>0</v>
      </c>
      <c r="DA118" s="38">
        <v>0</v>
      </c>
      <c r="DB118" s="37"/>
      <c r="DC118" s="36">
        <f t="shared" si="233"/>
        <v>5</v>
      </c>
      <c r="DD118" s="47">
        <f t="shared" si="234"/>
        <v>3</v>
      </c>
      <c r="DE118" s="37">
        <f t="shared" si="235"/>
        <v>0</v>
      </c>
      <c r="DF118" s="38">
        <v>0</v>
      </c>
      <c r="DG118" s="37"/>
      <c r="DH118" s="36">
        <f t="shared" si="236"/>
        <v>5</v>
      </c>
      <c r="DI118" s="47">
        <f t="shared" si="237"/>
        <v>3</v>
      </c>
      <c r="DJ118" s="37">
        <f t="shared" si="238"/>
        <v>0</v>
      </c>
      <c r="DK118" s="38">
        <v>0</v>
      </c>
      <c r="DL118" s="37"/>
      <c r="DM118" s="36">
        <f t="shared" si="239"/>
        <v>5</v>
      </c>
      <c r="DN118" s="47">
        <f t="shared" si="240"/>
        <v>3</v>
      </c>
      <c r="DO118" s="37">
        <f t="shared" si="241"/>
        <v>0</v>
      </c>
      <c r="DP118" s="38"/>
      <c r="DQ118" s="37"/>
      <c r="DR118" s="36">
        <f t="shared" si="242"/>
        <v>5</v>
      </c>
      <c r="DS118" s="47">
        <f t="shared" si="243"/>
        <v>3</v>
      </c>
      <c r="DT118" s="37">
        <f t="shared" si="287"/>
        <v>0</v>
      </c>
      <c r="DU118" s="38"/>
      <c r="DV118" s="37"/>
      <c r="DW118" s="41" cm="1">
        <f t="array" ref="DW118">SUMPRODUCT(--(MOD(COLUMN($BO118:$DV118),5)=MOD(COLUMN($BO118),5)),$BO118:$DV118)</f>
        <v>45</v>
      </c>
      <c r="DX118" s="42">
        <f t="shared" si="212"/>
        <v>25010.868749999998</v>
      </c>
      <c r="DY118" s="48" cm="1">
        <f t="array" ref="DY118">SUMPRODUCT(--(MOD(COLUMN($BO118:$DV118),5)=MOD(COLUMN($BP118),5)),$BO118:$DV118)</f>
        <v>27</v>
      </c>
      <c r="DZ118" s="49">
        <f t="shared" si="213"/>
        <v>15006.521249999998</v>
      </c>
      <c r="EA118" s="43" cm="1">
        <f t="array" ref="EA118">SUMPRODUCT(--(MOD(COLUMN($BO118:$DV118),5)=MOD(COLUMN($BQ118),5)),$BO118:$DV118)</f>
        <v>20</v>
      </c>
      <c r="EB118" s="44">
        <f t="shared" si="214"/>
        <v>11115.941666666666</v>
      </c>
      <c r="EC118" s="45" cm="1">
        <f t="array" ref="EC118">SUMPRODUCT(--(MOD(COLUMN($BO118:$DV118),5)=MOD(COLUMN($BR118),5)),$BO118:$DV118)</f>
        <v>0</v>
      </c>
      <c r="ED118" s="46">
        <f t="shared" si="215"/>
        <v>0</v>
      </c>
      <c r="EE118" s="36">
        <v>0</v>
      </c>
      <c r="EF118" s="37">
        <v>0</v>
      </c>
      <c r="EG118" s="38"/>
      <c r="EH118" s="37"/>
      <c r="EI118" s="36">
        <v>0</v>
      </c>
      <c r="EJ118" s="37">
        <v>0</v>
      </c>
      <c r="EK118" s="38"/>
      <c r="EL118" s="37"/>
      <c r="EM118" s="36">
        <v>0</v>
      </c>
      <c r="EN118" s="37">
        <v>0</v>
      </c>
      <c r="EO118" s="38"/>
      <c r="EP118" s="37"/>
      <c r="EQ118" s="36">
        <f t="shared" si="244"/>
        <v>2</v>
      </c>
      <c r="ER118" s="37">
        <v>0</v>
      </c>
      <c r="ES118" s="38"/>
      <c r="ET118" s="37"/>
      <c r="EU118" s="36">
        <f t="shared" si="245"/>
        <v>3</v>
      </c>
      <c r="EV118" s="37">
        <v>0</v>
      </c>
      <c r="EW118" s="38"/>
      <c r="EX118" s="37"/>
      <c r="EY118" s="36">
        <f t="shared" si="246"/>
        <v>4</v>
      </c>
      <c r="EZ118" s="37">
        <v>0</v>
      </c>
      <c r="FA118" s="38"/>
      <c r="FB118" s="37"/>
      <c r="FC118" s="36">
        <f t="shared" si="247"/>
        <v>5</v>
      </c>
      <c r="FD118" s="37">
        <v>0</v>
      </c>
      <c r="FE118" s="38"/>
      <c r="FF118" s="37"/>
      <c r="FG118" s="36">
        <f t="shared" si="248"/>
        <v>5</v>
      </c>
      <c r="FH118" s="37">
        <v>0</v>
      </c>
      <c r="FI118" s="38"/>
      <c r="FJ118" s="37"/>
      <c r="FK118" s="36">
        <f t="shared" si="249"/>
        <v>5</v>
      </c>
      <c r="FL118" s="37">
        <v>0</v>
      </c>
      <c r="FM118" s="38"/>
      <c r="FN118" s="37"/>
      <c r="FO118" s="36">
        <f t="shared" si="250"/>
        <v>6</v>
      </c>
      <c r="FP118" s="37">
        <v>6</v>
      </c>
      <c r="FQ118" s="38"/>
      <c r="FR118" s="37"/>
      <c r="FS118" s="36">
        <f t="shared" si="251"/>
        <v>6</v>
      </c>
      <c r="FT118" s="37">
        <v>6</v>
      </c>
      <c r="FU118" s="38"/>
      <c r="FV118" s="37"/>
      <c r="FW118" s="36">
        <f t="shared" si="252"/>
        <v>6</v>
      </c>
      <c r="FX118" s="37">
        <v>6</v>
      </c>
      <c r="FY118" s="38"/>
      <c r="FZ118" s="37"/>
      <c r="GA118" s="41" cm="1">
        <f t="array" ref="GA118">SUMPRODUCT(--(MOD(COLUMN($EE118:$FZ118),4)=MOD(COLUMN($EE118),4)),$EE118:$FZ118)</f>
        <v>42</v>
      </c>
      <c r="GB118" s="42">
        <f t="shared" si="253"/>
        <v>23343.477499999997</v>
      </c>
      <c r="GC118" s="43" cm="1">
        <f t="array" ref="GC118">SUMPRODUCT(--(MOD(COLUMN($EE118:$FZ118),4)=MOD(COLUMN($EF118),4)),$EE118:$FZ118)</f>
        <v>18</v>
      </c>
      <c r="GD118" s="44">
        <f t="shared" si="254"/>
        <v>10004.347499999998</v>
      </c>
      <c r="GE118" s="45" cm="1">
        <f t="array" ref="GE118">SUMPRODUCT(--(MOD(COLUMN($EE118:$FZ118),4)=MOD(COLUMN($EG118),4)),$EE118:$FZ118)</f>
        <v>0</v>
      </c>
      <c r="GF118" s="46">
        <f t="shared" si="255"/>
        <v>0</v>
      </c>
      <c r="GG118" s="36">
        <f t="shared" si="256"/>
        <v>5</v>
      </c>
      <c r="GH118" s="37"/>
      <c r="GI118" s="38"/>
      <c r="GJ118" s="37"/>
      <c r="GK118" s="36">
        <f t="shared" si="257"/>
        <v>5</v>
      </c>
      <c r="GL118" s="37"/>
      <c r="GM118" s="38"/>
      <c r="GN118" s="37"/>
      <c r="GO118" s="36">
        <f t="shared" si="258"/>
        <v>7</v>
      </c>
      <c r="GP118" s="37"/>
      <c r="GQ118" s="38"/>
      <c r="GR118" s="37"/>
      <c r="GS118" s="36">
        <f t="shared" si="259"/>
        <v>10</v>
      </c>
      <c r="GT118" s="37"/>
      <c r="GU118" s="38"/>
      <c r="GV118" s="37"/>
      <c r="GW118" s="36">
        <f t="shared" si="260"/>
        <v>10</v>
      </c>
      <c r="GX118" s="37"/>
      <c r="GY118" s="38"/>
      <c r="GZ118" s="37"/>
      <c r="HA118" s="36">
        <f t="shared" si="261"/>
        <v>10</v>
      </c>
      <c r="HB118" s="37"/>
      <c r="HC118" s="38"/>
      <c r="HD118" s="37"/>
      <c r="HE118" s="36">
        <f t="shared" si="262"/>
        <v>10</v>
      </c>
      <c r="HF118" s="37"/>
      <c r="HG118" s="38"/>
      <c r="HH118" s="37"/>
      <c r="HI118" s="36">
        <f t="shared" si="263"/>
        <v>10</v>
      </c>
      <c r="HJ118" s="37"/>
      <c r="HK118" s="38"/>
      <c r="HL118" s="37"/>
      <c r="HM118" s="36">
        <f t="shared" si="264"/>
        <v>10</v>
      </c>
      <c r="HN118" s="37"/>
      <c r="HO118" s="38"/>
      <c r="HP118" s="37"/>
      <c r="HQ118" s="36">
        <f t="shared" si="265"/>
        <v>10</v>
      </c>
      <c r="HR118" s="37"/>
      <c r="HS118" s="38"/>
      <c r="HT118" s="37"/>
      <c r="HU118" s="36">
        <f t="shared" si="266"/>
        <v>10</v>
      </c>
      <c r="HV118" s="37"/>
      <c r="HW118" s="38"/>
      <c r="HX118" s="37"/>
      <c r="HY118" s="36">
        <f t="shared" si="267"/>
        <v>10</v>
      </c>
      <c r="HZ118" s="37"/>
      <c r="IA118" s="38"/>
      <c r="IB118" s="37"/>
      <c r="IC118" s="41" cm="1">
        <f t="array" ref="IC118">SUMPRODUCT(--(MOD(COLUMN($GG118:$IB118),4)=MOD(COLUMN($GG118),4)),$GG118:$IB118)</f>
        <v>107</v>
      </c>
      <c r="ID118" s="42">
        <f t="shared" si="268"/>
        <v>59470.287916666661</v>
      </c>
      <c r="IE118" s="43" cm="1">
        <f t="array" ref="IE118">SUMPRODUCT(--(MOD(COLUMN($GG118:$IB118),4)=MOD(COLUMN($GH118),4)),$GG118:$IB118)</f>
        <v>0</v>
      </c>
      <c r="IF118" s="44">
        <f t="shared" si="269"/>
        <v>0</v>
      </c>
      <c r="IG118" s="45" cm="1">
        <f t="array" ref="IG118">SUMPRODUCT(--(MOD(COLUMN($GG118:$IB118),4)=MOD(COLUMN($GI118),4)),$GG118:$IB118)</f>
        <v>0</v>
      </c>
      <c r="IH118" s="46">
        <f t="shared" si="270"/>
        <v>0</v>
      </c>
      <c r="II118" s="36">
        <f t="shared" si="271"/>
        <v>5</v>
      </c>
      <c r="IJ118" s="37"/>
      <c r="IK118" s="38"/>
      <c r="IL118" s="37"/>
      <c r="IM118" s="36">
        <f t="shared" si="272"/>
        <v>5</v>
      </c>
      <c r="IN118" s="37"/>
      <c r="IO118" s="38"/>
      <c r="IP118" s="37"/>
      <c r="IQ118" s="36">
        <f t="shared" si="273"/>
        <v>7</v>
      </c>
      <c r="IR118" s="37"/>
      <c r="IS118" s="38"/>
      <c r="IT118" s="37"/>
      <c r="IU118" s="36">
        <f t="shared" si="274"/>
        <v>10</v>
      </c>
      <c r="IV118" s="37"/>
      <c r="IW118" s="38"/>
      <c r="IX118" s="37"/>
      <c r="IY118" s="36">
        <f t="shared" si="275"/>
        <v>10</v>
      </c>
      <c r="IZ118" s="37"/>
      <c r="JA118" s="38"/>
      <c r="JB118" s="37"/>
      <c r="JC118" s="36">
        <f t="shared" si="276"/>
        <v>10</v>
      </c>
      <c r="JD118" s="37"/>
      <c r="JE118" s="38"/>
      <c r="JF118" s="37"/>
      <c r="JG118" s="36">
        <f t="shared" si="277"/>
        <v>10</v>
      </c>
      <c r="JH118" s="37"/>
      <c r="JI118" s="38"/>
      <c r="JJ118" s="37"/>
      <c r="JK118" s="36">
        <f t="shared" si="278"/>
        <v>10</v>
      </c>
      <c r="JL118" s="37"/>
      <c r="JM118" s="38"/>
      <c r="JN118" s="37"/>
      <c r="JO118" s="36">
        <f t="shared" si="279"/>
        <v>10</v>
      </c>
      <c r="JP118" s="37"/>
      <c r="JQ118" s="38"/>
      <c r="JR118" s="37"/>
      <c r="JS118" s="36">
        <f t="shared" si="280"/>
        <v>10</v>
      </c>
      <c r="JT118" s="37"/>
      <c r="JU118" s="38"/>
      <c r="JV118" s="37"/>
      <c r="JW118" s="36">
        <f t="shared" si="281"/>
        <v>10</v>
      </c>
      <c r="JX118" s="37"/>
      <c r="JY118" s="38"/>
      <c r="JZ118" s="37"/>
      <c r="KA118" s="36">
        <f t="shared" si="282"/>
        <v>10</v>
      </c>
      <c r="KB118" s="37"/>
      <c r="KC118" s="38"/>
      <c r="KD118" s="37"/>
      <c r="KE118" s="41" cm="1">
        <f t="array" ref="KE118">SUMPRODUCT(--(MOD(COLUMN($II118:$KD118),4)=MOD(COLUMN($II118),4)),$II118:$KD118)</f>
        <v>107</v>
      </c>
      <c r="KF118" s="42">
        <f t="shared" si="283"/>
        <v>59470.287916666661</v>
      </c>
      <c r="KG118" s="43" cm="1">
        <f t="array" ref="KG118">SUMPRODUCT(--(MOD(COLUMN($II118:$KD118),4)=MOD(COLUMN($IJ118),4)),$II118:$KD118)</f>
        <v>0</v>
      </c>
      <c r="KH118" s="44">
        <f t="shared" si="284"/>
        <v>0</v>
      </c>
      <c r="KI118" s="45" cm="1">
        <f t="array" ref="KI118">SUMPRODUCT(--(MOD(COLUMN($II118:$KD118),4)=MOD(COLUMN($IK118),4)),$II118:$KD118)</f>
        <v>0</v>
      </c>
      <c r="KJ118" s="50">
        <f t="shared" si="285"/>
        <v>0</v>
      </c>
      <c r="KK118" s="80"/>
      <c r="KL118" s="80"/>
      <c r="KM118" s="80"/>
      <c r="KN118" s="51">
        <v>1</v>
      </c>
      <c r="KO118" s="285" t="s">
        <v>63</v>
      </c>
    </row>
    <row r="119" spans="1:301" s="68" customFormat="1" ht="43.2" outlineLevel="1">
      <c r="A119" s="296"/>
      <c r="B119" s="278"/>
      <c r="C119" s="298"/>
      <c r="D119" s="282"/>
      <c r="E119" s="15">
        <v>11</v>
      </c>
      <c r="F119" s="15">
        <v>1</v>
      </c>
      <c r="G119" s="33">
        <v>4494430600</v>
      </c>
      <c r="H119" s="34" t="s">
        <v>65</v>
      </c>
      <c r="I119" s="55">
        <f>164.2/1.2/0.98</f>
        <v>139.62585034013605</v>
      </c>
      <c r="J119" s="35">
        <f>164.2/1.2*1.015</f>
        <v>138.88583333333332</v>
      </c>
      <c r="K119" s="55"/>
      <c r="L119" s="55"/>
      <c r="M119" s="36">
        <v>0</v>
      </c>
      <c r="N119" s="37">
        <v>0</v>
      </c>
      <c r="O119" s="38">
        <v>0</v>
      </c>
      <c r="P119" s="37"/>
      <c r="Q119" s="36">
        <v>0</v>
      </c>
      <c r="R119" s="37">
        <v>0</v>
      </c>
      <c r="S119" s="38">
        <v>0</v>
      </c>
      <c r="T119" s="37"/>
      <c r="U119" s="36">
        <v>0</v>
      </c>
      <c r="V119" s="37">
        <v>0</v>
      </c>
      <c r="W119" s="38">
        <v>0</v>
      </c>
      <c r="X119" s="37"/>
      <c r="Y119" s="36">
        <v>5</v>
      </c>
      <c r="Z119" s="39">
        <v>0</v>
      </c>
      <c r="AA119" s="38">
        <v>0</v>
      </c>
      <c r="AB119" s="247"/>
      <c r="AC119" s="36">
        <v>20</v>
      </c>
      <c r="AD119" s="37">
        <v>0</v>
      </c>
      <c r="AE119" s="38">
        <v>0</v>
      </c>
      <c r="AF119" s="247"/>
      <c r="AG119" s="36">
        <v>20</v>
      </c>
      <c r="AH119" s="37">
        <v>0</v>
      </c>
      <c r="AI119" s="38">
        <v>0</v>
      </c>
      <c r="AJ119" s="247"/>
      <c r="AK119" s="36">
        <v>20</v>
      </c>
      <c r="AL119" s="37">
        <v>0</v>
      </c>
      <c r="AM119" s="38">
        <v>0</v>
      </c>
      <c r="AN119" s="247"/>
      <c r="AO119" s="36">
        <v>20</v>
      </c>
      <c r="AP119" s="37">
        <v>0</v>
      </c>
      <c r="AQ119" s="38">
        <v>0</v>
      </c>
      <c r="AR119" s="247"/>
      <c r="AS119" s="36">
        <v>20</v>
      </c>
      <c r="AT119" s="37">
        <v>0</v>
      </c>
      <c r="AU119" s="38">
        <v>0</v>
      </c>
      <c r="AV119" s="247"/>
      <c r="AW119" s="36">
        <v>20</v>
      </c>
      <c r="AX119" s="37">
        <v>0</v>
      </c>
      <c r="AY119" s="38">
        <v>0</v>
      </c>
      <c r="AZ119" s="247"/>
      <c r="BA119" s="36">
        <v>20</v>
      </c>
      <c r="BB119" s="37">
        <v>0</v>
      </c>
      <c r="BC119" s="38">
        <v>0</v>
      </c>
      <c r="BD119" s="247"/>
      <c r="BE119" s="36">
        <v>20</v>
      </c>
      <c r="BF119" s="37">
        <f>$KN119*(5*2)</f>
        <v>10</v>
      </c>
      <c r="BG119" s="54">
        <v>0</v>
      </c>
      <c r="BH119" s="247"/>
      <c r="BI119" s="41">
        <f t="shared" si="206"/>
        <v>165</v>
      </c>
      <c r="BJ119" s="42">
        <f t="shared" si="207"/>
        <v>23038.265306122448</v>
      </c>
      <c r="BK119" s="43">
        <f t="shared" si="208"/>
        <v>10</v>
      </c>
      <c r="BL119" s="44">
        <f t="shared" si="209"/>
        <v>1396.2585034013605</v>
      </c>
      <c r="BM119" s="45">
        <f t="shared" si="210"/>
        <v>0</v>
      </c>
      <c r="BN119" s="46">
        <f t="shared" si="211"/>
        <v>0</v>
      </c>
      <c r="BO119" s="36">
        <f t="shared" si="216"/>
        <v>0</v>
      </c>
      <c r="BP119" s="47">
        <f t="shared" si="216"/>
        <v>0</v>
      </c>
      <c r="BQ119" s="37">
        <f>$KN119*(5*2)+10</f>
        <v>20</v>
      </c>
      <c r="BR119" s="38">
        <v>0</v>
      </c>
      <c r="BS119" s="246"/>
      <c r="BT119" s="36">
        <f t="shared" si="217"/>
        <v>0</v>
      </c>
      <c r="BU119" s="47">
        <f t="shared" si="217"/>
        <v>0</v>
      </c>
      <c r="BV119" s="37">
        <f t="shared" si="217"/>
        <v>0</v>
      </c>
      <c r="BW119" s="38">
        <v>0</v>
      </c>
      <c r="BX119" s="246"/>
      <c r="BY119" s="36">
        <f t="shared" si="218"/>
        <v>5</v>
      </c>
      <c r="BZ119" s="47">
        <f t="shared" si="219"/>
        <v>3</v>
      </c>
      <c r="CA119" s="37">
        <f t="shared" si="220"/>
        <v>0</v>
      </c>
      <c r="CB119" s="38">
        <v>0</v>
      </c>
      <c r="CC119" s="37"/>
      <c r="CD119" s="36">
        <f t="shared" si="221"/>
        <v>0</v>
      </c>
      <c r="CE119" s="47">
        <f t="shared" si="221"/>
        <v>0</v>
      </c>
      <c r="CF119" s="37">
        <f t="shared" si="221"/>
        <v>0</v>
      </c>
      <c r="CG119" s="38">
        <v>0</v>
      </c>
      <c r="CH119" s="37"/>
      <c r="CI119" s="36">
        <f t="shared" si="222"/>
        <v>5</v>
      </c>
      <c r="CJ119" s="47">
        <f t="shared" si="223"/>
        <v>3</v>
      </c>
      <c r="CK119" s="37">
        <f t="shared" si="224"/>
        <v>0</v>
      </c>
      <c r="CL119" s="38">
        <v>0</v>
      </c>
      <c r="CM119" s="37"/>
      <c r="CN119" s="36">
        <f t="shared" si="286"/>
        <v>5</v>
      </c>
      <c r="CO119" s="47">
        <f t="shared" si="225"/>
        <v>3</v>
      </c>
      <c r="CP119" s="39">
        <f t="shared" si="226"/>
        <v>0</v>
      </c>
      <c r="CQ119" s="38">
        <v>0</v>
      </c>
      <c r="CR119" s="37"/>
      <c r="CS119" s="36">
        <f t="shared" si="227"/>
        <v>5</v>
      </c>
      <c r="CT119" s="47">
        <f t="shared" si="228"/>
        <v>3</v>
      </c>
      <c r="CU119" s="39">
        <f t="shared" si="229"/>
        <v>0</v>
      </c>
      <c r="CV119" s="38">
        <v>0</v>
      </c>
      <c r="CW119" s="37"/>
      <c r="CX119" s="36">
        <f t="shared" si="230"/>
        <v>5</v>
      </c>
      <c r="CY119" s="47">
        <f t="shared" si="231"/>
        <v>3</v>
      </c>
      <c r="CZ119" s="39">
        <f t="shared" si="232"/>
        <v>0</v>
      </c>
      <c r="DA119" s="38">
        <v>0</v>
      </c>
      <c r="DB119" s="37"/>
      <c r="DC119" s="36">
        <f t="shared" si="233"/>
        <v>5</v>
      </c>
      <c r="DD119" s="47">
        <f t="shared" si="234"/>
        <v>3</v>
      </c>
      <c r="DE119" s="37">
        <f t="shared" si="235"/>
        <v>0</v>
      </c>
      <c r="DF119" s="38">
        <v>0</v>
      </c>
      <c r="DG119" s="37"/>
      <c r="DH119" s="36">
        <f t="shared" si="236"/>
        <v>5</v>
      </c>
      <c r="DI119" s="47">
        <f t="shared" si="237"/>
        <v>3</v>
      </c>
      <c r="DJ119" s="37">
        <f t="shared" si="238"/>
        <v>0</v>
      </c>
      <c r="DK119" s="38">
        <v>0</v>
      </c>
      <c r="DL119" s="37"/>
      <c r="DM119" s="36">
        <f t="shared" si="239"/>
        <v>5</v>
      </c>
      <c r="DN119" s="47">
        <f t="shared" si="240"/>
        <v>3</v>
      </c>
      <c r="DO119" s="37">
        <f t="shared" si="241"/>
        <v>0</v>
      </c>
      <c r="DP119" s="38"/>
      <c r="DQ119" s="37"/>
      <c r="DR119" s="36">
        <f t="shared" si="242"/>
        <v>5</v>
      </c>
      <c r="DS119" s="47">
        <f t="shared" si="243"/>
        <v>3</v>
      </c>
      <c r="DT119" s="37">
        <f t="shared" si="287"/>
        <v>0</v>
      </c>
      <c r="DU119" s="38"/>
      <c r="DV119" s="37"/>
      <c r="DW119" s="41" cm="1">
        <f t="array" ref="DW119">SUMPRODUCT(--(MOD(COLUMN($BO119:$DV119),5)=MOD(COLUMN($BO119),5)),$BO119:$DV119)</f>
        <v>45</v>
      </c>
      <c r="DX119" s="42">
        <f t="shared" si="212"/>
        <v>6249.8624999999993</v>
      </c>
      <c r="DY119" s="48" cm="1">
        <f t="array" ref="DY119">SUMPRODUCT(--(MOD(COLUMN($BO119:$DV119),5)=MOD(COLUMN($BP119),5)),$BO119:$DV119)</f>
        <v>27</v>
      </c>
      <c r="DZ119" s="49">
        <f t="shared" si="213"/>
        <v>3749.9174999999996</v>
      </c>
      <c r="EA119" s="43" cm="1">
        <f t="array" ref="EA119">SUMPRODUCT(--(MOD(COLUMN($BO119:$DV119),5)=MOD(COLUMN($BQ119),5)),$BO119:$DV119)</f>
        <v>20</v>
      </c>
      <c r="EB119" s="44">
        <f t="shared" si="214"/>
        <v>2777.7166666666662</v>
      </c>
      <c r="EC119" s="45" cm="1">
        <f t="array" ref="EC119">SUMPRODUCT(--(MOD(COLUMN($BO119:$DV119),5)=MOD(COLUMN($BR119),5)),$BO119:$DV119)</f>
        <v>0</v>
      </c>
      <c r="ED119" s="46">
        <f t="shared" si="215"/>
        <v>0</v>
      </c>
      <c r="EE119" s="36">
        <v>0</v>
      </c>
      <c r="EF119" s="37">
        <v>0</v>
      </c>
      <c r="EG119" s="38"/>
      <c r="EH119" s="37"/>
      <c r="EI119" s="36">
        <v>0</v>
      </c>
      <c r="EJ119" s="37">
        <v>0</v>
      </c>
      <c r="EK119" s="38"/>
      <c r="EL119" s="37"/>
      <c r="EM119" s="36">
        <v>0</v>
      </c>
      <c r="EN119" s="37">
        <v>0</v>
      </c>
      <c r="EO119" s="38"/>
      <c r="EP119" s="37"/>
      <c r="EQ119" s="36">
        <f t="shared" si="244"/>
        <v>2</v>
      </c>
      <c r="ER119" s="37">
        <v>0</v>
      </c>
      <c r="ES119" s="38"/>
      <c r="ET119" s="37"/>
      <c r="EU119" s="36">
        <f t="shared" si="245"/>
        <v>3</v>
      </c>
      <c r="EV119" s="37">
        <v>0</v>
      </c>
      <c r="EW119" s="38"/>
      <c r="EX119" s="37"/>
      <c r="EY119" s="36">
        <f t="shared" si="246"/>
        <v>4</v>
      </c>
      <c r="EZ119" s="37">
        <v>0</v>
      </c>
      <c r="FA119" s="38"/>
      <c r="FB119" s="37"/>
      <c r="FC119" s="36">
        <f t="shared" si="247"/>
        <v>5</v>
      </c>
      <c r="FD119" s="37">
        <v>0</v>
      </c>
      <c r="FE119" s="38"/>
      <c r="FF119" s="37"/>
      <c r="FG119" s="36">
        <f t="shared" si="248"/>
        <v>5</v>
      </c>
      <c r="FH119" s="37">
        <v>0</v>
      </c>
      <c r="FI119" s="38"/>
      <c r="FJ119" s="37"/>
      <c r="FK119" s="36">
        <f t="shared" si="249"/>
        <v>5</v>
      </c>
      <c r="FL119" s="37">
        <v>0</v>
      </c>
      <c r="FM119" s="38"/>
      <c r="FN119" s="37"/>
      <c r="FO119" s="36">
        <f t="shared" si="250"/>
        <v>6</v>
      </c>
      <c r="FP119" s="37">
        <v>6</v>
      </c>
      <c r="FQ119" s="38"/>
      <c r="FR119" s="37"/>
      <c r="FS119" s="36">
        <f t="shared" si="251"/>
        <v>6</v>
      </c>
      <c r="FT119" s="37">
        <v>6</v>
      </c>
      <c r="FU119" s="38"/>
      <c r="FV119" s="37"/>
      <c r="FW119" s="36">
        <f t="shared" si="252"/>
        <v>6</v>
      </c>
      <c r="FX119" s="37">
        <v>6</v>
      </c>
      <c r="FY119" s="38"/>
      <c r="FZ119" s="37"/>
      <c r="GA119" s="41" cm="1">
        <f t="array" ref="GA119">SUMPRODUCT(--(MOD(COLUMN($EE119:$FZ119),4)=MOD(COLUMN($EE119),4)),$EE119:$FZ119)</f>
        <v>42</v>
      </c>
      <c r="GB119" s="42">
        <f t="shared" si="253"/>
        <v>5833.2049999999999</v>
      </c>
      <c r="GC119" s="43" cm="1">
        <f t="array" ref="GC119">SUMPRODUCT(--(MOD(COLUMN($EE119:$FZ119),4)=MOD(COLUMN($EF119),4)),$EE119:$FZ119)</f>
        <v>18</v>
      </c>
      <c r="GD119" s="44">
        <f t="shared" si="254"/>
        <v>2499.9449999999997</v>
      </c>
      <c r="GE119" s="45" cm="1">
        <f t="array" ref="GE119">SUMPRODUCT(--(MOD(COLUMN($EE119:$FZ119),4)=MOD(COLUMN($EG119),4)),$EE119:$FZ119)</f>
        <v>0</v>
      </c>
      <c r="GF119" s="46">
        <f t="shared" si="255"/>
        <v>0</v>
      </c>
      <c r="GG119" s="36">
        <f t="shared" si="256"/>
        <v>5</v>
      </c>
      <c r="GH119" s="37"/>
      <c r="GI119" s="38"/>
      <c r="GJ119" s="37"/>
      <c r="GK119" s="36">
        <f t="shared" si="257"/>
        <v>5</v>
      </c>
      <c r="GL119" s="37"/>
      <c r="GM119" s="38"/>
      <c r="GN119" s="37"/>
      <c r="GO119" s="36">
        <f t="shared" si="258"/>
        <v>7</v>
      </c>
      <c r="GP119" s="37"/>
      <c r="GQ119" s="38"/>
      <c r="GR119" s="37"/>
      <c r="GS119" s="36">
        <f t="shared" si="259"/>
        <v>10</v>
      </c>
      <c r="GT119" s="37"/>
      <c r="GU119" s="38"/>
      <c r="GV119" s="37"/>
      <c r="GW119" s="36">
        <f t="shared" si="260"/>
        <v>10</v>
      </c>
      <c r="GX119" s="37"/>
      <c r="GY119" s="38"/>
      <c r="GZ119" s="37"/>
      <c r="HA119" s="36">
        <f t="shared" si="261"/>
        <v>10</v>
      </c>
      <c r="HB119" s="37"/>
      <c r="HC119" s="38"/>
      <c r="HD119" s="37"/>
      <c r="HE119" s="36">
        <f t="shared" si="262"/>
        <v>10</v>
      </c>
      <c r="HF119" s="37"/>
      <c r="HG119" s="38"/>
      <c r="HH119" s="37"/>
      <c r="HI119" s="36">
        <f t="shared" si="263"/>
        <v>10</v>
      </c>
      <c r="HJ119" s="37"/>
      <c r="HK119" s="38"/>
      <c r="HL119" s="37"/>
      <c r="HM119" s="36">
        <f t="shared" si="264"/>
        <v>10</v>
      </c>
      <c r="HN119" s="37"/>
      <c r="HO119" s="38"/>
      <c r="HP119" s="37"/>
      <c r="HQ119" s="36">
        <f t="shared" si="265"/>
        <v>10</v>
      </c>
      <c r="HR119" s="37"/>
      <c r="HS119" s="38"/>
      <c r="HT119" s="37"/>
      <c r="HU119" s="36">
        <f t="shared" si="266"/>
        <v>10</v>
      </c>
      <c r="HV119" s="37"/>
      <c r="HW119" s="38"/>
      <c r="HX119" s="37"/>
      <c r="HY119" s="36">
        <f t="shared" si="267"/>
        <v>10</v>
      </c>
      <c r="HZ119" s="37"/>
      <c r="IA119" s="38"/>
      <c r="IB119" s="37"/>
      <c r="IC119" s="41" cm="1">
        <f t="array" ref="IC119">SUMPRODUCT(--(MOD(COLUMN($GG119:$IB119),4)=MOD(COLUMN($GG119),4)),$GG119:$IB119)</f>
        <v>107</v>
      </c>
      <c r="ID119" s="42">
        <f t="shared" si="268"/>
        <v>14860.784166666666</v>
      </c>
      <c r="IE119" s="43" cm="1">
        <f t="array" ref="IE119">SUMPRODUCT(--(MOD(COLUMN($GG119:$IB119),4)=MOD(COLUMN($GH119),4)),$GG119:$IB119)</f>
        <v>0</v>
      </c>
      <c r="IF119" s="44">
        <f t="shared" si="269"/>
        <v>0</v>
      </c>
      <c r="IG119" s="45" cm="1">
        <f t="array" ref="IG119">SUMPRODUCT(--(MOD(COLUMN($GG119:$IB119),4)=MOD(COLUMN($GI119),4)),$GG119:$IB119)</f>
        <v>0</v>
      </c>
      <c r="IH119" s="46">
        <f t="shared" si="270"/>
        <v>0</v>
      </c>
      <c r="II119" s="36">
        <f t="shared" si="271"/>
        <v>5</v>
      </c>
      <c r="IJ119" s="37"/>
      <c r="IK119" s="38"/>
      <c r="IL119" s="37"/>
      <c r="IM119" s="36">
        <f t="shared" si="272"/>
        <v>5</v>
      </c>
      <c r="IN119" s="37"/>
      <c r="IO119" s="38"/>
      <c r="IP119" s="37"/>
      <c r="IQ119" s="36">
        <f t="shared" si="273"/>
        <v>7</v>
      </c>
      <c r="IR119" s="37"/>
      <c r="IS119" s="38"/>
      <c r="IT119" s="37"/>
      <c r="IU119" s="36">
        <f t="shared" si="274"/>
        <v>10</v>
      </c>
      <c r="IV119" s="37"/>
      <c r="IW119" s="38"/>
      <c r="IX119" s="37"/>
      <c r="IY119" s="36">
        <f t="shared" si="275"/>
        <v>10</v>
      </c>
      <c r="IZ119" s="37"/>
      <c r="JA119" s="38"/>
      <c r="JB119" s="37"/>
      <c r="JC119" s="36">
        <f t="shared" si="276"/>
        <v>10</v>
      </c>
      <c r="JD119" s="37"/>
      <c r="JE119" s="38"/>
      <c r="JF119" s="37"/>
      <c r="JG119" s="36">
        <f t="shared" si="277"/>
        <v>10</v>
      </c>
      <c r="JH119" s="37"/>
      <c r="JI119" s="38"/>
      <c r="JJ119" s="37"/>
      <c r="JK119" s="36">
        <f t="shared" si="278"/>
        <v>10</v>
      </c>
      <c r="JL119" s="37"/>
      <c r="JM119" s="38"/>
      <c r="JN119" s="37"/>
      <c r="JO119" s="36">
        <f t="shared" si="279"/>
        <v>10</v>
      </c>
      <c r="JP119" s="37"/>
      <c r="JQ119" s="38"/>
      <c r="JR119" s="37"/>
      <c r="JS119" s="36">
        <f t="shared" si="280"/>
        <v>10</v>
      </c>
      <c r="JT119" s="37"/>
      <c r="JU119" s="38"/>
      <c r="JV119" s="37"/>
      <c r="JW119" s="36">
        <f t="shared" si="281"/>
        <v>10</v>
      </c>
      <c r="JX119" s="37"/>
      <c r="JY119" s="38"/>
      <c r="JZ119" s="37"/>
      <c r="KA119" s="36">
        <f t="shared" si="282"/>
        <v>10</v>
      </c>
      <c r="KB119" s="37"/>
      <c r="KC119" s="38"/>
      <c r="KD119" s="37"/>
      <c r="KE119" s="41" cm="1">
        <f t="array" ref="KE119">SUMPRODUCT(--(MOD(COLUMN($II119:$KD119),4)=MOD(COLUMN($II119),4)),$II119:$KD119)</f>
        <v>107</v>
      </c>
      <c r="KF119" s="42">
        <f t="shared" si="283"/>
        <v>14860.784166666666</v>
      </c>
      <c r="KG119" s="43" cm="1">
        <f t="array" ref="KG119">SUMPRODUCT(--(MOD(COLUMN($II119:$KD119),4)=MOD(COLUMN($IJ119),4)),$II119:$KD119)</f>
        <v>0</v>
      </c>
      <c r="KH119" s="44">
        <f t="shared" si="284"/>
        <v>0</v>
      </c>
      <c r="KI119" s="45" cm="1">
        <f t="array" ref="KI119">SUMPRODUCT(--(MOD(COLUMN($II119:$KD119),4)=MOD(COLUMN($IK119),4)),$II119:$KD119)</f>
        <v>0</v>
      </c>
      <c r="KJ119" s="50">
        <f t="shared" si="285"/>
        <v>0</v>
      </c>
      <c r="KK119" s="80"/>
      <c r="KL119" s="80"/>
      <c r="KM119" s="80"/>
      <c r="KN119" s="51">
        <v>1</v>
      </c>
      <c r="KO119" s="285"/>
    </row>
    <row r="120" spans="1:301" s="68" customFormat="1" outlineLevel="1">
      <c r="A120" s="21"/>
      <c r="B120" s="69"/>
      <c r="C120" s="23"/>
      <c r="D120" s="23"/>
      <c r="E120" s="70"/>
      <c r="F120" s="70"/>
      <c r="G120" s="71"/>
      <c r="H120" s="72" t="s">
        <v>78</v>
      </c>
      <c r="I120" s="73"/>
      <c r="J120" s="65"/>
      <c r="K120" s="65"/>
      <c r="L120" s="65"/>
      <c r="M120" s="74"/>
      <c r="N120" s="75"/>
      <c r="O120" s="28"/>
      <c r="P120" s="75"/>
      <c r="Q120" s="74"/>
      <c r="R120" s="75"/>
      <c r="S120" s="28"/>
      <c r="T120" s="75"/>
      <c r="U120" s="74"/>
      <c r="V120" s="75"/>
      <c r="W120" s="28"/>
      <c r="X120" s="75"/>
      <c r="Y120" s="74"/>
      <c r="Z120" s="75"/>
      <c r="AA120" s="38"/>
      <c r="AB120" s="75"/>
      <c r="AC120" s="74"/>
      <c r="AD120" s="75"/>
      <c r="AE120" s="28"/>
      <c r="AF120" s="75"/>
      <c r="AG120" s="74"/>
      <c r="AH120" s="75"/>
      <c r="AI120" s="38"/>
      <c r="AJ120" s="75"/>
      <c r="AK120" s="74"/>
      <c r="AL120" s="75"/>
      <c r="AM120" s="38"/>
      <c r="AN120" s="75"/>
      <c r="AO120" s="74"/>
      <c r="AP120" s="75"/>
      <c r="AQ120" s="38"/>
      <c r="AR120" s="75"/>
      <c r="AS120" s="74"/>
      <c r="AT120" s="75"/>
      <c r="AU120" s="38"/>
      <c r="AV120" s="75"/>
      <c r="AW120" s="74"/>
      <c r="AX120" s="75"/>
      <c r="AY120" s="28"/>
      <c r="AZ120" s="75"/>
      <c r="BA120" s="74"/>
      <c r="BB120" s="97"/>
      <c r="BC120" s="77"/>
      <c r="BD120" s="75"/>
      <c r="BE120" s="74"/>
      <c r="BF120" s="76"/>
      <c r="BG120" s="78"/>
      <c r="BH120" s="75"/>
      <c r="BI120" s="41">
        <f t="shared" si="206"/>
        <v>0</v>
      </c>
      <c r="BJ120" s="42">
        <f t="shared" si="207"/>
        <v>0</v>
      </c>
      <c r="BK120" s="43">
        <f t="shared" si="208"/>
        <v>0</v>
      </c>
      <c r="BL120" s="44">
        <f t="shared" si="209"/>
        <v>0</v>
      </c>
      <c r="BM120" s="45">
        <f t="shared" si="210"/>
        <v>0</v>
      </c>
      <c r="BN120" s="46">
        <f t="shared" si="211"/>
        <v>0</v>
      </c>
      <c r="BO120" s="74"/>
      <c r="BP120" s="79"/>
      <c r="BQ120" s="75"/>
      <c r="BR120" s="28"/>
      <c r="BS120" s="75"/>
      <c r="BT120" s="74"/>
      <c r="BU120" s="79"/>
      <c r="BV120" s="75"/>
      <c r="BW120" s="28"/>
      <c r="BX120" s="75"/>
      <c r="BY120" s="74"/>
      <c r="BZ120" s="79"/>
      <c r="CA120" s="75"/>
      <c r="CB120" s="28"/>
      <c r="CC120" s="75"/>
      <c r="CD120" s="74"/>
      <c r="CE120" s="79"/>
      <c r="CF120" s="75"/>
      <c r="CG120" s="28"/>
      <c r="CH120" s="75"/>
      <c r="CI120" s="74"/>
      <c r="CJ120" s="79"/>
      <c r="CK120" s="75"/>
      <c r="CL120" s="28"/>
      <c r="CM120" s="75"/>
      <c r="CN120" s="74"/>
      <c r="CO120" s="79"/>
      <c r="CP120" s="75"/>
      <c r="CQ120" s="28"/>
      <c r="CR120" s="75"/>
      <c r="CS120" s="74"/>
      <c r="CT120" s="79"/>
      <c r="CU120" s="75"/>
      <c r="CV120" s="28"/>
      <c r="CW120" s="75"/>
      <c r="CX120" s="74"/>
      <c r="CY120" s="79"/>
      <c r="CZ120" s="75"/>
      <c r="DA120" s="28"/>
      <c r="DB120" s="75"/>
      <c r="DC120" s="74"/>
      <c r="DD120" s="79"/>
      <c r="DE120" s="75"/>
      <c r="DF120" s="28"/>
      <c r="DG120" s="75"/>
      <c r="DH120" s="74"/>
      <c r="DI120" s="79"/>
      <c r="DJ120" s="75"/>
      <c r="DK120" s="28"/>
      <c r="DL120" s="75"/>
      <c r="DM120" s="74"/>
      <c r="DN120" s="79"/>
      <c r="DO120" s="75"/>
      <c r="DP120" s="28"/>
      <c r="DQ120" s="75"/>
      <c r="DR120" s="74"/>
      <c r="DS120" s="79"/>
      <c r="DT120" s="75"/>
      <c r="DU120" s="28"/>
      <c r="DV120" s="75"/>
      <c r="DW120" s="41"/>
      <c r="DX120" s="41"/>
      <c r="DY120" s="48"/>
      <c r="DZ120" s="48"/>
      <c r="EA120" s="43"/>
      <c r="EB120" s="44"/>
      <c r="EC120" s="45"/>
      <c r="ED120" s="46"/>
      <c r="EE120" s="74"/>
      <c r="EF120" s="75"/>
      <c r="EG120" s="28"/>
      <c r="EH120" s="75"/>
      <c r="EI120" s="74"/>
      <c r="EJ120" s="75"/>
      <c r="EK120" s="28"/>
      <c r="EL120" s="75"/>
      <c r="EM120" s="74"/>
      <c r="EN120" s="75"/>
      <c r="EO120" s="28"/>
      <c r="EP120" s="75"/>
      <c r="EQ120" s="74"/>
      <c r="ER120" s="75"/>
      <c r="ES120" s="28"/>
      <c r="ET120" s="75"/>
      <c r="EU120" s="74"/>
      <c r="EV120" s="75"/>
      <c r="EW120" s="28"/>
      <c r="EX120" s="75"/>
      <c r="EY120" s="74"/>
      <c r="EZ120" s="75"/>
      <c r="FA120" s="28"/>
      <c r="FB120" s="75"/>
      <c r="FC120" s="74"/>
      <c r="FD120" s="75"/>
      <c r="FE120" s="28"/>
      <c r="FF120" s="75"/>
      <c r="FG120" s="74"/>
      <c r="FH120" s="75"/>
      <c r="FI120" s="28"/>
      <c r="FJ120" s="75"/>
      <c r="FK120" s="74"/>
      <c r="FL120" s="75"/>
      <c r="FM120" s="28"/>
      <c r="FN120" s="75"/>
      <c r="FO120" s="74"/>
      <c r="FP120" s="75"/>
      <c r="FQ120" s="28"/>
      <c r="FR120" s="75"/>
      <c r="FS120" s="74"/>
      <c r="FT120" s="75"/>
      <c r="FU120" s="28"/>
      <c r="FV120" s="75"/>
      <c r="FW120" s="74"/>
      <c r="FX120" s="75"/>
      <c r="FY120" s="28"/>
      <c r="FZ120" s="75"/>
      <c r="GA120" s="41"/>
      <c r="GB120" s="42"/>
      <c r="GC120" s="43"/>
      <c r="GD120" s="44"/>
      <c r="GE120" s="45"/>
      <c r="GF120" s="46"/>
      <c r="GG120" s="74"/>
      <c r="GH120" s="75"/>
      <c r="GI120" s="28"/>
      <c r="GJ120" s="75"/>
      <c r="GK120" s="74"/>
      <c r="GL120" s="75"/>
      <c r="GM120" s="28"/>
      <c r="GN120" s="75"/>
      <c r="GO120" s="74"/>
      <c r="GP120" s="75"/>
      <c r="GQ120" s="28"/>
      <c r="GR120" s="75"/>
      <c r="GS120" s="74"/>
      <c r="GT120" s="75"/>
      <c r="GU120" s="28"/>
      <c r="GV120" s="75"/>
      <c r="GW120" s="74"/>
      <c r="GX120" s="75"/>
      <c r="GY120" s="28"/>
      <c r="GZ120" s="75"/>
      <c r="HA120" s="74"/>
      <c r="HB120" s="75"/>
      <c r="HC120" s="28"/>
      <c r="HD120" s="75"/>
      <c r="HE120" s="74"/>
      <c r="HF120" s="75"/>
      <c r="HG120" s="28"/>
      <c r="HH120" s="75"/>
      <c r="HI120" s="74"/>
      <c r="HJ120" s="75"/>
      <c r="HK120" s="28"/>
      <c r="HL120" s="75"/>
      <c r="HM120" s="74"/>
      <c r="HN120" s="75"/>
      <c r="HO120" s="28"/>
      <c r="HP120" s="75"/>
      <c r="HQ120" s="74"/>
      <c r="HR120" s="75"/>
      <c r="HS120" s="28"/>
      <c r="HT120" s="75"/>
      <c r="HU120" s="74"/>
      <c r="HV120" s="75"/>
      <c r="HW120" s="28"/>
      <c r="HX120" s="75"/>
      <c r="HY120" s="74"/>
      <c r="HZ120" s="75"/>
      <c r="IA120" s="28"/>
      <c r="IB120" s="75"/>
      <c r="IC120" s="41"/>
      <c r="ID120" s="42"/>
      <c r="IE120" s="43"/>
      <c r="IF120" s="44"/>
      <c r="IG120" s="45"/>
      <c r="IH120" s="46"/>
      <c r="II120" s="74"/>
      <c r="IJ120" s="75"/>
      <c r="IK120" s="28"/>
      <c r="IL120" s="75"/>
      <c r="IM120" s="74"/>
      <c r="IN120" s="75"/>
      <c r="IO120" s="28"/>
      <c r="IP120" s="75"/>
      <c r="IQ120" s="74"/>
      <c r="IR120" s="75"/>
      <c r="IS120" s="28"/>
      <c r="IT120" s="75"/>
      <c r="IU120" s="74"/>
      <c r="IV120" s="75"/>
      <c r="IW120" s="28"/>
      <c r="IX120" s="75"/>
      <c r="IY120" s="74"/>
      <c r="IZ120" s="75"/>
      <c r="JA120" s="28"/>
      <c r="JB120" s="75"/>
      <c r="JC120" s="74"/>
      <c r="JD120" s="75"/>
      <c r="JE120" s="28"/>
      <c r="JF120" s="75"/>
      <c r="JG120" s="74"/>
      <c r="JH120" s="75"/>
      <c r="JI120" s="28"/>
      <c r="JJ120" s="75"/>
      <c r="JK120" s="74"/>
      <c r="JL120" s="75"/>
      <c r="JM120" s="28"/>
      <c r="JN120" s="75"/>
      <c r="JO120" s="74"/>
      <c r="JP120" s="75"/>
      <c r="JQ120" s="28"/>
      <c r="JR120" s="75"/>
      <c r="JS120" s="74"/>
      <c r="JT120" s="75"/>
      <c r="JU120" s="28"/>
      <c r="JV120" s="75"/>
      <c r="JW120" s="74"/>
      <c r="JX120" s="75"/>
      <c r="JY120" s="28"/>
      <c r="JZ120" s="75"/>
      <c r="KA120" s="74"/>
      <c r="KB120" s="75"/>
      <c r="KC120" s="28"/>
      <c r="KD120" s="75"/>
      <c r="KE120" s="41"/>
      <c r="KF120" s="42"/>
      <c r="KG120" s="43"/>
      <c r="KH120" s="44"/>
      <c r="KI120" s="45"/>
      <c r="KJ120" s="50"/>
      <c r="KK120" s="80"/>
      <c r="KL120" s="80"/>
      <c r="KM120" s="80"/>
      <c r="KN120" s="22"/>
      <c r="KO120" s="22"/>
    </row>
    <row r="121" spans="1:301" s="68" customFormat="1" ht="28.8">
      <c r="A121" s="233" t="s">
        <v>281</v>
      </c>
      <c r="B121" s="81"/>
      <c r="C121" s="82"/>
      <c r="D121" s="82"/>
      <c r="E121" s="83"/>
      <c r="F121" s="83"/>
      <c r="G121" s="84"/>
      <c r="H121" s="85"/>
      <c r="I121" s="86"/>
      <c r="J121" s="86"/>
      <c r="K121" s="86"/>
      <c r="L121" s="86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7"/>
      <c r="AZ121" s="81"/>
      <c r="BA121" s="87"/>
      <c r="BB121" s="87"/>
      <c r="BC121" s="88"/>
      <c r="BD121" s="81"/>
      <c r="BE121" s="87"/>
      <c r="BF121" s="87"/>
      <c r="BG121" s="87"/>
      <c r="BH121" s="81"/>
      <c r="BI121" s="89">
        <f t="shared" si="206"/>
        <v>0</v>
      </c>
      <c r="BJ121" s="90">
        <f t="shared" si="207"/>
        <v>0</v>
      </c>
      <c r="BK121" s="89">
        <f t="shared" si="208"/>
        <v>0</v>
      </c>
      <c r="BL121" s="90">
        <f t="shared" si="209"/>
        <v>0</v>
      </c>
      <c r="BM121" s="89">
        <f t="shared" si="210"/>
        <v>0</v>
      </c>
      <c r="BN121" s="90">
        <f t="shared" si="211"/>
        <v>0</v>
      </c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9">
        <f>SUMPRODUCT(--(MOD(COLUMN($BO121:$DV121),5)=MOD(COLUMN($BO121),5)),$BO121:$DV121)</f>
        <v>0</v>
      </c>
      <c r="DX121" s="89">
        <f t="shared" ref="DX121:DX132" si="288">DW121*$J121</f>
        <v>0</v>
      </c>
      <c r="DY121" s="89">
        <f>SUMPRODUCT(--(MOD(COLUMN($BO121:$DV121),5)=MOD(COLUMN($BO121),5)+1),$BO121:$DV121)</f>
        <v>0</v>
      </c>
      <c r="DZ121" s="89">
        <f t="shared" ref="DZ121:DZ132" si="289">DY121*$J121</f>
        <v>0</v>
      </c>
      <c r="EA121" s="89">
        <f>SUMPRODUCT(--(MOD(COLUMN($BO121:$DV121),5)=MOD(COLUMN($BO121),5)+2),$BO121:$DV121)</f>
        <v>0</v>
      </c>
      <c r="EB121" s="90">
        <f t="shared" ref="EB121:EB132" si="290">EA121*$J121</f>
        <v>0</v>
      </c>
      <c r="EC121" s="89">
        <f>SUMPRODUCT(--(MOD(COLUMN($BO121:$DV121),5)=MOD(COLUMN($BO121),5)+3),$BO121:$DV121)</f>
        <v>0</v>
      </c>
      <c r="ED121" s="90">
        <f t="shared" ref="ED121:ED132" si="291">EC121*$J121</f>
        <v>0</v>
      </c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9"/>
      <c r="GB121" s="90"/>
      <c r="GC121" s="160"/>
      <c r="GD121" s="161"/>
      <c r="GE121" s="89"/>
      <c r="GF121" s="90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9"/>
      <c r="ID121" s="90"/>
      <c r="IE121" s="160"/>
      <c r="IF121" s="161"/>
      <c r="IG121" s="89"/>
      <c r="IH121" s="90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81"/>
      <c r="IV121" s="81"/>
      <c r="IW121" s="81"/>
      <c r="IX121" s="81"/>
      <c r="IY121" s="81"/>
      <c r="IZ121" s="81"/>
      <c r="JA121" s="81"/>
      <c r="JB121" s="81"/>
      <c r="JC121" s="81"/>
      <c r="JD121" s="81"/>
      <c r="JE121" s="81"/>
      <c r="JF121" s="81"/>
      <c r="JG121" s="81"/>
      <c r="JH121" s="81"/>
      <c r="JI121" s="81"/>
      <c r="JJ121" s="81"/>
      <c r="JK121" s="81"/>
      <c r="JL121" s="81"/>
      <c r="JM121" s="81"/>
      <c r="JN121" s="81"/>
      <c r="JO121" s="81"/>
      <c r="JP121" s="81"/>
      <c r="JQ121" s="81"/>
      <c r="JR121" s="81"/>
      <c r="JS121" s="81"/>
      <c r="JT121" s="81"/>
      <c r="JU121" s="81"/>
      <c r="JV121" s="81"/>
      <c r="JW121" s="81"/>
      <c r="JX121" s="81"/>
      <c r="JY121" s="81"/>
      <c r="JZ121" s="81"/>
      <c r="KA121" s="81"/>
      <c r="KB121" s="81"/>
      <c r="KC121" s="81"/>
      <c r="KD121" s="81"/>
      <c r="KE121" s="89"/>
      <c r="KF121" s="90"/>
      <c r="KG121" s="160"/>
      <c r="KH121" s="161"/>
      <c r="KI121" s="89"/>
      <c r="KJ121" s="91"/>
      <c r="KK121" s="80"/>
      <c r="KL121" s="80"/>
      <c r="KM121" s="80"/>
      <c r="KN121" s="22"/>
      <c r="KO121" s="22"/>
    </row>
    <row r="122" spans="1:301" s="68" customFormat="1" ht="30" customHeight="1" outlineLevel="1">
      <c r="A122" s="274" t="s">
        <v>270</v>
      </c>
      <c r="B122" s="277" t="s">
        <v>102</v>
      </c>
      <c r="C122" s="297" t="s">
        <v>47</v>
      </c>
      <c r="D122" s="281" t="s">
        <v>48</v>
      </c>
      <c r="E122" s="15">
        <v>1</v>
      </c>
      <c r="F122" s="15">
        <v>1</v>
      </c>
      <c r="G122" s="33">
        <v>9522010010</v>
      </c>
      <c r="H122" s="34" t="s">
        <v>49</v>
      </c>
      <c r="I122" s="35">
        <f>89.6/1.2/0.98</f>
        <v>76.19047619047619</v>
      </c>
      <c r="J122" s="35">
        <f>89.6/1.2*1.0863</f>
        <v>81.110400000000013</v>
      </c>
      <c r="K122" s="55"/>
      <c r="L122" s="55"/>
      <c r="M122" s="36">
        <v>0</v>
      </c>
      <c r="N122" s="37">
        <v>0</v>
      </c>
      <c r="O122" s="38">
        <v>0</v>
      </c>
      <c r="P122" s="37"/>
      <c r="Q122" s="36">
        <v>0</v>
      </c>
      <c r="R122" s="37">
        <v>0</v>
      </c>
      <c r="S122" s="38">
        <v>0</v>
      </c>
      <c r="T122" s="37"/>
      <c r="U122" s="36">
        <v>0</v>
      </c>
      <c r="V122" s="37">
        <v>0</v>
      </c>
      <c r="W122" s="38">
        <v>0</v>
      </c>
      <c r="X122" s="37"/>
      <c r="Y122" s="36">
        <v>0</v>
      </c>
      <c r="Z122" s="37">
        <v>0</v>
      </c>
      <c r="AA122" s="38">
        <v>0</v>
      </c>
      <c r="AB122" s="37"/>
      <c r="AC122" s="36">
        <v>0</v>
      </c>
      <c r="AD122" s="37">
        <v>0</v>
      </c>
      <c r="AE122" s="38">
        <v>0</v>
      </c>
      <c r="AF122" s="37"/>
      <c r="AG122" s="36">
        <v>0</v>
      </c>
      <c r="AH122" s="37">
        <v>0</v>
      </c>
      <c r="AI122" s="38">
        <v>0</v>
      </c>
      <c r="AJ122" s="37"/>
      <c r="AK122" s="36">
        <v>0</v>
      </c>
      <c r="AL122" s="37">
        <v>0</v>
      </c>
      <c r="AM122" s="38">
        <v>0</v>
      </c>
      <c r="AN122" s="37"/>
      <c r="AO122" s="36">
        <v>0</v>
      </c>
      <c r="AP122" s="37">
        <v>0</v>
      </c>
      <c r="AQ122" s="38">
        <v>0</v>
      </c>
      <c r="AR122" s="37"/>
      <c r="AS122" s="36">
        <v>0</v>
      </c>
      <c r="AT122" s="37">
        <v>0</v>
      </c>
      <c r="AU122" s="38">
        <v>0</v>
      </c>
      <c r="AV122" s="37"/>
      <c r="AW122" s="36">
        <v>0</v>
      </c>
      <c r="AX122" s="37">
        <v>0</v>
      </c>
      <c r="AY122" s="38">
        <v>0</v>
      </c>
      <c r="AZ122" s="37"/>
      <c r="BA122" s="36">
        <v>0</v>
      </c>
      <c r="BB122" s="37">
        <v>0</v>
      </c>
      <c r="BC122" s="92">
        <v>0</v>
      </c>
      <c r="BD122" s="37"/>
      <c r="BE122" s="36">
        <v>0</v>
      </c>
      <c r="BF122" s="37">
        <f t="shared" ref="BF122:BF132" si="292">$KN122*0</f>
        <v>0</v>
      </c>
      <c r="BG122" s="54">
        <v>0</v>
      </c>
      <c r="BH122" s="37"/>
      <c r="BI122" s="41">
        <f t="shared" si="206"/>
        <v>0</v>
      </c>
      <c r="BJ122" s="42">
        <f t="shared" si="207"/>
        <v>0</v>
      </c>
      <c r="BK122" s="43">
        <f t="shared" si="208"/>
        <v>0</v>
      </c>
      <c r="BL122" s="44">
        <f t="shared" si="209"/>
        <v>0</v>
      </c>
      <c r="BM122" s="45">
        <f t="shared" si="210"/>
        <v>0</v>
      </c>
      <c r="BN122" s="46">
        <f t="shared" si="211"/>
        <v>0</v>
      </c>
      <c r="BO122" s="36"/>
      <c r="BP122" s="47"/>
      <c r="BQ122" s="39"/>
      <c r="BR122" s="38">
        <v>2</v>
      </c>
      <c r="BS122" s="37"/>
      <c r="BT122" s="36"/>
      <c r="BU122" s="47"/>
      <c r="BV122" s="37">
        <f t="shared" ref="BV122:BV132" si="293">$KN122*0</f>
        <v>0</v>
      </c>
      <c r="BW122" s="38">
        <v>0</v>
      </c>
      <c r="BX122" s="245" t="s">
        <v>120</v>
      </c>
      <c r="BY122" s="36">
        <f t="shared" ref="BY122:BY132" si="294">$KN122*1</f>
        <v>1</v>
      </c>
      <c r="BZ122" s="47">
        <f t="shared" ref="BZ122:BZ132" si="295">$KN122*0</f>
        <v>0</v>
      </c>
      <c r="CA122" s="37">
        <v>0</v>
      </c>
      <c r="CB122" s="38">
        <v>0</v>
      </c>
      <c r="CC122" s="37"/>
      <c r="CD122" s="36">
        <f t="shared" ref="CD122:CE132" si="296">$KN122*0</f>
        <v>0</v>
      </c>
      <c r="CE122" s="47">
        <f t="shared" si="296"/>
        <v>0</v>
      </c>
      <c r="CF122" s="37">
        <v>0</v>
      </c>
      <c r="CG122" s="38">
        <v>0</v>
      </c>
      <c r="CH122" s="37"/>
      <c r="CI122" s="36">
        <f t="shared" ref="CI122:CI132" si="297">$KN122*5</f>
        <v>5</v>
      </c>
      <c r="CJ122" s="47">
        <f t="shared" ref="CJ122:CJ132" si="298">$KN122*3</f>
        <v>3</v>
      </c>
      <c r="CK122" s="37">
        <f t="shared" ref="CK122:CK132" si="299">$KN122*0</f>
        <v>0</v>
      </c>
      <c r="CL122" s="38">
        <v>0</v>
      </c>
      <c r="CM122" s="245" t="s">
        <v>121</v>
      </c>
      <c r="CN122" s="36">
        <f t="shared" ref="CN122:CN132" si="300">$KN122*5</f>
        <v>5</v>
      </c>
      <c r="CO122" s="47">
        <f t="shared" ref="CO122:CO132" si="301">$KN122*3</f>
        <v>3</v>
      </c>
      <c r="CP122" s="37">
        <f t="shared" ref="CP122:CP132" si="302">$KN122*0</f>
        <v>0</v>
      </c>
      <c r="CQ122" s="38">
        <v>0</v>
      </c>
      <c r="CR122" s="245" t="s">
        <v>122</v>
      </c>
      <c r="CS122" s="36">
        <f t="shared" ref="CS122:CS132" si="303">$KN122*5</f>
        <v>5</v>
      </c>
      <c r="CT122" s="47">
        <f t="shared" ref="CT122:CT132" si="304">$KN122*3</f>
        <v>3</v>
      </c>
      <c r="CU122" s="37">
        <f t="shared" ref="CU122:CU132" si="305">$KN122*0</f>
        <v>0</v>
      </c>
      <c r="CV122" s="38">
        <v>0</v>
      </c>
      <c r="CW122" s="245" t="s">
        <v>122</v>
      </c>
      <c r="CX122" s="36">
        <f t="shared" ref="CX122:CX132" si="306">$KN122*5</f>
        <v>5</v>
      </c>
      <c r="CY122" s="47">
        <f t="shared" ref="CY122:CY132" si="307">$KN122*3</f>
        <v>3</v>
      </c>
      <c r="CZ122" s="37">
        <f t="shared" ref="CZ122:CZ132" si="308">$KN122*0</f>
        <v>0</v>
      </c>
      <c r="DA122" s="38">
        <v>0</v>
      </c>
      <c r="DB122" s="37"/>
      <c r="DC122" s="36">
        <f t="shared" ref="DC122:DC132" si="309">$KN122*5</f>
        <v>5</v>
      </c>
      <c r="DD122" s="47">
        <f t="shared" ref="DD122:DD132" si="310">$KN122*3</f>
        <v>3</v>
      </c>
      <c r="DE122" s="37">
        <f t="shared" ref="DE122:DE132" si="311">$KN122*0</f>
        <v>0</v>
      </c>
      <c r="DF122" s="38">
        <v>0</v>
      </c>
      <c r="DG122" s="37"/>
      <c r="DH122" s="36">
        <f t="shared" ref="DH122:DH132" si="312">$KN122*5</f>
        <v>5</v>
      </c>
      <c r="DI122" s="47">
        <f t="shared" ref="DI122:DI132" si="313">$KN122*3</f>
        <v>3</v>
      </c>
      <c r="DJ122" s="37">
        <f t="shared" ref="DJ122:DJ132" si="314">$KN122*0</f>
        <v>0</v>
      </c>
      <c r="DK122" s="38">
        <v>0</v>
      </c>
      <c r="DL122" s="37"/>
      <c r="DM122" s="36">
        <f t="shared" ref="DM122:DM132" si="315">$KN122*5</f>
        <v>5</v>
      </c>
      <c r="DN122" s="47">
        <f t="shared" ref="DN122:DN132" si="316">$KN122*3</f>
        <v>3</v>
      </c>
      <c r="DO122" s="37">
        <f t="shared" ref="DO122:DO132" si="317">$KN122*0</f>
        <v>0</v>
      </c>
      <c r="DP122" s="38">
        <v>0</v>
      </c>
      <c r="DQ122" s="37"/>
      <c r="DR122" s="36">
        <f t="shared" ref="DR122:DR132" si="318">$KN122*5</f>
        <v>5</v>
      </c>
      <c r="DS122" s="47">
        <f t="shared" ref="DS122:DS132" si="319">$KN122*3</f>
        <v>3</v>
      </c>
      <c r="DT122" s="37">
        <f t="shared" ref="DT122:DT132" si="320">$KN122*0</f>
        <v>0</v>
      </c>
      <c r="DU122" s="38">
        <v>0</v>
      </c>
      <c r="DV122" s="37"/>
      <c r="DW122" s="41" cm="1">
        <f t="array" ref="DW122">SUMPRODUCT(--(MOD(COLUMN($BO122:$DV122),5)=MOD(COLUMN($BO122),5)),$BO122:$DV122)</f>
        <v>41</v>
      </c>
      <c r="DX122" s="42">
        <f t="shared" si="288"/>
        <v>3325.5264000000006</v>
      </c>
      <c r="DY122" s="48" cm="1">
        <f t="array" ref="DY122">SUMPRODUCT(--(MOD(COLUMN($BO122:$DV122),5)=MOD(COLUMN($BP122),5)),$BO122:$DV122)</f>
        <v>24</v>
      </c>
      <c r="DZ122" s="49">
        <f t="shared" si="289"/>
        <v>1946.6496000000002</v>
      </c>
      <c r="EA122" s="43" cm="1">
        <f t="array" ref="EA122">SUMPRODUCT(--(MOD(COLUMN($BO122:$DV122),5)=MOD(COLUMN($BQ122),5)),$BO122:$DV122)</f>
        <v>0</v>
      </c>
      <c r="EB122" s="44">
        <f t="shared" si="290"/>
        <v>0</v>
      </c>
      <c r="EC122" s="45" cm="1">
        <f t="array" ref="EC122">SUMPRODUCT(--(MOD(COLUMN($BO122:$DV122),5)=MOD(COLUMN($BR122),5)),$BO122:$DV122)</f>
        <v>2</v>
      </c>
      <c r="ED122" s="46">
        <f t="shared" si="291"/>
        <v>162.22080000000003</v>
      </c>
      <c r="EE122" s="36">
        <f t="shared" ref="EE122:EE132" si="321">$KN122*0</f>
        <v>0</v>
      </c>
      <c r="EF122" s="37">
        <v>0</v>
      </c>
      <c r="EG122" s="38">
        <v>0</v>
      </c>
      <c r="EH122" s="37"/>
      <c r="EI122" s="36">
        <f t="shared" ref="EI122:EI132" si="322">$KN122*0</f>
        <v>0</v>
      </c>
      <c r="EJ122" s="37">
        <v>0</v>
      </c>
      <c r="EK122" s="38"/>
      <c r="EL122" s="37"/>
      <c r="EM122" s="36">
        <f t="shared" ref="EM122:EM132" si="323">$KN122*1</f>
        <v>1</v>
      </c>
      <c r="EN122" s="37">
        <v>0</v>
      </c>
      <c r="EO122" s="38">
        <v>0</v>
      </c>
      <c r="EP122" s="37"/>
      <c r="EQ122" s="36">
        <f t="shared" ref="EQ122:EQ132" si="324">$KN122*2</f>
        <v>2</v>
      </c>
      <c r="ER122" s="37">
        <v>0</v>
      </c>
      <c r="ES122" s="38"/>
      <c r="ET122" s="37"/>
      <c r="EU122" s="36">
        <f t="shared" ref="EU122:EU132" si="325">$KN122*3</f>
        <v>3</v>
      </c>
      <c r="EV122" s="39">
        <v>0</v>
      </c>
      <c r="EW122" s="38"/>
      <c r="EX122" s="37"/>
      <c r="EY122" s="36">
        <f t="shared" ref="EY122:EY132" si="326">$KN122*3</f>
        <v>3</v>
      </c>
      <c r="EZ122" s="37">
        <v>3</v>
      </c>
      <c r="FA122" s="38"/>
      <c r="FB122" s="37"/>
      <c r="FC122" s="36">
        <f t="shared" ref="FC122:FC132" si="327">$KN122*5</f>
        <v>5</v>
      </c>
      <c r="FD122" s="37">
        <v>5</v>
      </c>
      <c r="FE122" s="38"/>
      <c r="FF122" s="37"/>
      <c r="FG122" s="36">
        <f t="shared" ref="FG122:FG132" si="328">$KN122*5</f>
        <v>5</v>
      </c>
      <c r="FH122" s="37">
        <v>5</v>
      </c>
      <c r="FI122" s="38"/>
      <c r="FJ122" s="37"/>
      <c r="FK122" s="36">
        <f t="shared" ref="FK122:FK132" si="329">$KN122*5</f>
        <v>5</v>
      </c>
      <c r="FL122" s="37">
        <v>5</v>
      </c>
      <c r="FM122" s="38"/>
      <c r="FN122" s="37"/>
      <c r="FO122" s="36">
        <f t="shared" ref="FO122:FO132" si="330">$KN122*6</f>
        <v>6</v>
      </c>
      <c r="FP122" s="37">
        <v>6</v>
      </c>
      <c r="FQ122" s="38"/>
      <c r="FR122" s="37"/>
      <c r="FS122" s="36">
        <f t="shared" ref="FS122:FS132" si="331">$KN122*6</f>
        <v>6</v>
      </c>
      <c r="FT122" s="37">
        <v>6</v>
      </c>
      <c r="FU122" s="38"/>
      <c r="FV122" s="37"/>
      <c r="FW122" s="36">
        <f t="shared" ref="FW122:FW132" si="332">$KN122*6</f>
        <v>6</v>
      </c>
      <c r="FX122" s="37">
        <v>6</v>
      </c>
      <c r="FY122" s="38"/>
      <c r="FZ122" s="37"/>
      <c r="GA122" s="41" cm="1">
        <f t="array" ref="GA122">SUMPRODUCT(--(MOD(COLUMN($EE122:$FZ122),4)=MOD(COLUMN($EE122),4)),$EE122:$FZ122)</f>
        <v>42</v>
      </c>
      <c r="GB122" s="42">
        <f t="shared" ref="GB122:GB132" si="333">GA122*$J122</f>
        <v>3406.6368000000007</v>
      </c>
      <c r="GC122" s="43" cm="1">
        <f t="array" ref="GC122">SUMPRODUCT(--(MOD(COLUMN($EE122:$FZ122),4)=MOD(COLUMN($EF122),4)),$EE122:$FZ122)</f>
        <v>36</v>
      </c>
      <c r="GD122" s="44">
        <f t="shared" ref="GD122:GD132" si="334">GC122*$J122</f>
        <v>2919.9744000000005</v>
      </c>
      <c r="GE122" s="45" cm="1">
        <f t="array" ref="GE122">SUMPRODUCT(--(MOD(COLUMN($EE122:$FZ122),4)=MOD(COLUMN($EG122),4)),$EE122:$FZ122)</f>
        <v>0</v>
      </c>
      <c r="GF122" s="46">
        <f t="shared" ref="GF122:GF132" si="335">GE122*$J122</f>
        <v>0</v>
      </c>
      <c r="GG122" s="36">
        <f t="shared" ref="GG122:GG132" si="336">$KN122*5</f>
        <v>5</v>
      </c>
      <c r="GH122" s="37"/>
      <c r="GI122" s="38"/>
      <c r="GJ122" s="37"/>
      <c r="GK122" s="36">
        <f t="shared" ref="GK122:GK132" si="337">$KN122*5</f>
        <v>5</v>
      </c>
      <c r="GL122" s="37"/>
      <c r="GM122" s="38"/>
      <c r="GN122" s="37"/>
      <c r="GO122" s="36">
        <f t="shared" ref="GO122:GO132" si="338">$KN122*7</f>
        <v>7</v>
      </c>
      <c r="GP122" s="37"/>
      <c r="GQ122" s="38"/>
      <c r="GR122" s="37"/>
      <c r="GS122" s="36">
        <f t="shared" ref="GS122:GS132" si="339">$KN122*10</f>
        <v>10</v>
      </c>
      <c r="GT122" s="37"/>
      <c r="GU122" s="38"/>
      <c r="GV122" s="37"/>
      <c r="GW122" s="36">
        <f t="shared" ref="GW122:GW132" si="340">$KN122*10</f>
        <v>10</v>
      </c>
      <c r="GX122" s="37"/>
      <c r="GY122" s="38"/>
      <c r="GZ122" s="37"/>
      <c r="HA122" s="36">
        <f t="shared" ref="HA122:HA132" si="341">$KN122*10</f>
        <v>10</v>
      </c>
      <c r="HB122" s="37"/>
      <c r="HC122" s="38"/>
      <c r="HD122" s="37"/>
      <c r="HE122" s="36">
        <f t="shared" ref="HE122:HE132" si="342">$KN122*10</f>
        <v>10</v>
      </c>
      <c r="HF122" s="37"/>
      <c r="HG122" s="38"/>
      <c r="HH122" s="37"/>
      <c r="HI122" s="36">
        <f t="shared" ref="HI122:HI132" si="343">$KN122*10</f>
        <v>10</v>
      </c>
      <c r="HJ122" s="37"/>
      <c r="HK122" s="38"/>
      <c r="HL122" s="37"/>
      <c r="HM122" s="36">
        <f t="shared" ref="HM122:HM132" si="344">$KN122*10</f>
        <v>10</v>
      </c>
      <c r="HN122" s="37"/>
      <c r="HO122" s="38"/>
      <c r="HP122" s="37"/>
      <c r="HQ122" s="36">
        <f t="shared" ref="HQ122:HQ132" si="345">$KN122*10</f>
        <v>10</v>
      </c>
      <c r="HR122" s="37"/>
      <c r="HS122" s="38"/>
      <c r="HT122" s="37"/>
      <c r="HU122" s="36">
        <f t="shared" ref="HU122:HU132" si="346">$KN122*10</f>
        <v>10</v>
      </c>
      <c r="HV122" s="37"/>
      <c r="HW122" s="38"/>
      <c r="HX122" s="37"/>
      <c r="HY122" s="36">
        <f t="shared" ref="HY122:HY132" si="347">$KN122*10</f>
        <v>10</v>
      </c>
      <c r="HZ122" s="37"/>
      <c r="IA122" s="38"/>
      <c r="IB122" s="37"/>
      <c r="IC122" s="41" cm="1">
        <f t="array" ref="IC122">SUMPRODUCT(--(MOD(COLUMN($GG122:$IB122),4)=MOD(COLUMN($GG122),4)),$GG122:$IB122)</f>
        <v>107</v>
      </c>
      <c r="ID122" s="42">
        <f t="shared" ref="ID122:ID132" si="348">IC122*$J122</f>
        <v>8678.8128000000015</v>
      </c>
      <c r="IE122" s="43" cm="1">
        <f t="array" ref="IE122">SUMPRODUCT(--(MOD(COLUMN($GG122:$IB122),4)=MOD(COLUMN($GH122),4)),$GG122:$IB122)</f>
        <v>0</v>
      </c>
      <c r="IF122" s="44">
        <f t="shared" ref="IF122:IF132" si="349">IE122*$J122</f>
        <v>0</v>
      </c>
      <c r="IG122" s="45" cm="1">
        <f t="array" ref="IG122">SUMPRODUCT(--(MOD(COLUMN($GG122:$IB122),4)=MOD(COLUMN($GI122),4)),$GG122:$IB122)</f>
        <v>0</v>
      </c>
      <c r="IH122" s="46">
        <f t="shared" ref="IH122:IH132" si="350">IG122*$J122</f>
        <v>0</v>
      </c>
      <c r="II122" s="36">
        <f t="shared" ref="II122:II132" si="351">$KN122*5</f>
        <v>5</v>
      </c>
      <c r="IJ122" s="37"/>
      <c r="IK122" s="38"/>
      <c r="IL122" s="37"/>
      <c r="IM122" s="36">
        <f t="shared" ref="IM122:IM132" si="352">$KN122*5</f>
        <v>5</v>
      </c>
      <c r="IN122" s="37"/>
      <c r="IO122" s="38"/>
      <c r="IP122" s="37"/>
      <c r="IQ122" s="36">
        <f t="shared" ref="IQ122:IQ132" si="353">$KN122*7</f>
        <v>7</v>
      </c>
      <c r="IR122" s="37"/>
      <c r="IS122" s="38"/>
      <c r="IT122" s="37"/>
      <c r="IU122" s="36">
        <f t="shared" ref="IU122:IU132" si="354">$KN122*10</f>
        <v>10</v>
      </c>
      <c r="IV122" s="37"/>
      <c r="IW122" s="38"/>
      <c r="IX122" s="37"/>
      <c r="IY122" s="36">
        <f t="shared" ref="IY122:IY132" si="355">$KN122*10</f>
        <v>10</v>
      </c>
      <c r="IZ122" s="37"/>
      <c r="JA122" s="38"/>
      <c r="JB122" s="37"/>
      <c r="JC122" s="36">
        <f t="shared" ref="JC122:JC132" si="356">$KN122*10</f>
        <v>10</v>
      </c>
      <c r="JD122" s="37"/>
      <c r="JE122" s="38"/>
      <c r="JF122" s="37"/>
      <c r="JG122" s="36">
        <f t="shared" ref="JG122:JG132" si="357">$KN122*10</f>
        <v>10</v>
      </c>
      <c r="JH122" s="37"/>
      <c r="JI122" s="38"/>
      <c r="JJ122" s="37"/>
      <c r="JK122" s="36">
        <f t="shared" ref="JK122:JK132" si="358">$KN122*10</f>
        <v>10</v>
      </c>
      <c r="JL122" s="37"/>
      <c r="JM122" s="38"/>
      <c r="JN122" s="37"/>
      <c r="JO122" s="36">
        <f t="shared" ref="JO122:JO132" si="359">$KN122*10</f>
        <v>10</v>
      </c>
      <c r="JP122" s="37"/>
      <c r="JQ122" s="38"/>
      <c r="JR122" s="37"/>
      <c r="JS122" s="36">
        <f t="shared" ref="JS122:JS132" si="360">$KN122*10</f>
        <v>10</v>
      </c>
      <c r="JT122" s="37"/>
      <c r="JU122" s="38"/>
      <c r="JV122" s="37"/>
      <c r="JW122" s="36">
        <f t="shared" ref="JW122:JW132" si="361">$KN122*10</f>
        <v>10</v>
      </c>
      <c r="JX122" s="37"/>
      <c r="JY122" s="38"/>
      <c r="JZ122" s="37"/>
      <c r="KA122" s="36">
        <f t="shared" ref="KA122:KA132" si="362">$KN122*10</f>
        <v>10</v>
      </c>
      <c r="KB122" s="37"/>
      <c r="KC122" s="38"/>
      <c r="KD122" s="37"/>
      <c r="KE122" s="41" cm="1">
        <f t="array" ref="KE122">SUMPRODUCT(--(MOD(COLUMN($II122:$KD122),4)=MOD(COLUMN($II122),4)),$II122:$KD122)</f>
        <v>107</v>
      </c>
      <c r="KF122" s="42">
        <f t="shared" ref="KF122:KF132" si="363">KE122*$J122</f>
        <v>8678.8128000000015</v>
      </c>
      <c r="KG122" s="43" cm="1">
        <f t="array" ref="KG122">SUMPRODUCT(--(MOD(COLUMN($II122:$KD122),4)=MOD(COLUMN($IJ122),4)),$II122:$KD122)</f>
        <v>0</v>
      </c>
      <c r="KH122" s="44">
        <f t="shared" ref="KH122:KH132" si="364">KG122*$J122</f>
        <v>0</v>
      </c>
      <c r="KI122" s="45" cm="1">
        <f t="array" ref="KI122">SUMPRODUCT(--(MOD(COLUMN($II122:$KD122),4)=MOD(COLUMN($IK122),4)),$II122:$KD122)</f>
        <v>0</v>
      </c>
      <c r="KJ122" s="50">
        <f t="shared" ref="KJ122:KJ132" si="365">KI122*$J122</f>
        <v>0</v>
      </c>
      <c r="KK122" s="80"/>
      <c r="KL122" s="80"/>
      <c r="KM122" s="80"/>
      <c r="KN122" s="51">
        <v>1</v>
      </c>
      <c r="KO122" s="285" t="s">
        <v>53</v>
      </c>
    </row>
    <row r="123" spans="1:301" s="68" customFormat="1" ht="43.2" customHeight="1" outlineLevel="1">
      <c r="A123" s="289"/>
      <c r="B123" s="278"/>
      <c r="C123" s="298"/>
      <c r="D123" s="282"/>
      <c r="E123" s="15">
        <v>2</v>
      </c>
      <c r="F123" s="15">
        <v>1</v>
      </c>
      <c r="G123" s="33">
        <v>9522010020</v>
      </c>
      <c r="H123" s="34" t="s">
        <v>54</v>
      </c>
      <c r="I123" s="35">
        <f>89.6/1.2/0.98</f>
        <v>76.19047619047619</v>
      </c>
      <c r="J123" s="35">
        <f>89.6/1.2*1.0863</f>
        <v>81.110400000000013</v>
      </c>
      <c r="K123" s="55"/>
      <c r="L123" s="55"/>
      <c r="M123" s="36">
        <v>0</v>
      </c>
      <c r="N123" s="37">
        <v>0</v>
      </c>
      <c r="O123" s="38">
        <v>0</v>
      </c>
      <c r="P123" s="37"/>
      <c r="Q123" s="36">
        <v>0</v>
      </c>
      <c r="R123" s="37">
        <v>0</v>
      </c>
      <c r="S123" s="38">
        <v>0</v>
      </c>
      <c r="T123" s="37"/>
      <c r="U123" s="36">
        <v>0</v>
      </c>
      <c r="V123" s="37">
        <v>0</v>
      </c>
      <c r="W123" s="38">
        <v>0</v>
      </c>
      <c r="X123" s="37"/>
      <c r="Y123" s="36">
        <v>0</v>
      </c>
      <c r="Z123" s="37">
        <v>0</v>
      </c>
      <c r="AA123" s="38">
        <v>0</v>
      </c>
      <c r="AB123" s="37"/>
      <c r="AC123" s="36">
        <v>0</v>
      </c>
      <c r="AD123" s="37">
        <v>0</v>
      </c>
      <c r="AE123" s="38">
        <v>0</v>
      </c>
      <c r="AF123" s="37"/>
      <c r="AG123" s="36">
        <v>0</v>
      </c>
      <c r="AH123" s="37">
        <v>0</v>
      </c>
      <c r="AI123" s="38">
        <v>0</v>
      </c>
      <c r="AJ123" s="37"/>
      <c r="AK123" s="36">
        <v>0</v>
      </c>
      <c r="AL123" s="37">
        <v>0</v>
      </c>
      <c r="AM123" s="38">
        <v>0</v>
      </c>
      <c r="AN123" s="37"/>
      <c r="AO123" s="36">
        <v>0</v>
      </c>
      <c r="AP123" s="37">
        <v>0</v>
      </c>
      <c r="AQ123" s="38">
        <v>0</v>
      </c>
      <c r="AR123" s="37"/>
      <c r="AS123" s="36">
        <v>0</v>
      </c>
      <c r="AT123" s="37">
        <v>0</v>
      </c>
      <c r="AU123" s="38">
        <v>0</v>
      </c>
      <c r="AV123" s="37"/>
      <c r="AW123" s="36">
        <v>0</v>
      </c>
      <c r="AX123" s="37">
        <v>0</v>
      </c>
      <c r="AY123" s="38">
        <v>0</v>
      </c>
      <c r="AZ123" s="37"/>
      <c r="BA123" s="36">
        <v>0</v>
      </c>
      <c r="BB123" s="37">
        <v>0</v>
      </c>
      <c r="BC123" s="92">
        <v>0</v>
      </c>
      <c r="BD123" s="37"/>
      <c r="BE123" s="36">
        <v>0</v>
      </c>
      <c r="BF123" s="37">
        <f t="shared" si="292"/>
        <v>0</v>
      </c>
      <c r="BG123" s="54">
        <v>0</v>
      </c>
      <c r="BH123" s="37"/>
      <c r="BI123" s="41">
        <f t="shared" si="206"/>
        <v>0</v>
      </c>
      <c r="BJ123" s="42">
        <f t="shared" si="207"/>
        <v>0</v>
      </c>
      <c r="BK123" s="43">
        <f t="shared" si="208"/>
        <v>0</v>
      </c>
      <c r="BL123" s="44">
        <f t="shared" si="209"/>
        <v>0</v>
      </c>
      <c r="BM123" s="45">
        <f t="shared" si="210"/>
        <v>0</v>
      </c>
      <c r="BN123" s="46">
        <f t="shared" si="211"/>
        <v>0</v>
      </c>
      <c r="BO123" s="36"/>
      <c r="BP123" s="47"/>
      <c r="BQ123" s="39"/>
      <c r="BR123" s="38">
        <v>2</v>
      </c>
      <c r="BS123" s="37"/>
      <c r="BT123" s="36"/>
      <c r="BU123" s="47"/>
      <c r="BV123" s="37">
        <f t="shared" si="293"/>
        <v>0</v>
      </c>
      <c r="BW123" s="38">
        <v>0</v>
      </c>
      <c r="BX123" s="246"/>
      <c r="BY123" s="36">
        <f t="shared" si="294"/>
        <v>1</v>
      </c>
      <c r="BZ123" s="47">
        <f t="shared" si="295"/>
        <v>0</v>
      </c>
      <c r="CA123" s="37">
        <v>0</v>
      </c>
      <c r="CB123" s="38">
        <v>0</v>
      </c>
      <c r="CC123" s="37"/>
      <c r="CD123" s="36">
        <f t="shared" si="296"/>
        <v>0</v>
      </c>
      <c r="CE123" s="47">
        <f t="shared" si="296"/>
        <v>0</v>
      </c>
      <c r="CF123" s="37">
        <v>0</v>
      </c>
      <c r="CG123" s="38">
        <v>0</v>
      </c>
      <c r="CH123" s="37"/>
      <c r="CI123" s="36">
        <f t="shared" si="297"/>
        <v>5</v>
      </c>
      <c r="CJ123" s="47">
        <f t="shared" si="298"/>
        <v>3</v>
      </c>
      <c r="CK123" s="37">
        <f t="shared" si="299"/>
        <v>0</v>
      </c>
      <c r="CL123" s="38">
        <v>0</v>
      </c>
      <c r="CM123" s="246"/>
      <c r="CN123" s="36">
        <f t="shared" si="300"/>
        <v>5</v>
      </c>
      <c r="CO123" s="47">
        <f t="shared" si="301"/>
        <v>3</v>
      </c>
      <c r="CP123" s="37">
        <f t="shared" si="302"/>
        <v>0</v>
      </c>
      <c r="CQ123" s="38">
        <v>0</v>
      </c>
      <c r="CR123" s="246"/>
      <c r="CS123" s="36">
        <f t="shared" si="303"/>
        <v>5</v>
      </c>
      <c r="CT123" s="47">
        <f t="shared" si="304"/>
        <v>3</v>
      </c>
      <c r="CU123" s="37">
        <f t="shared" si="305"/>
        <v>0</v>
      </c>
      <c r="CV123" s="52">
        <v>0</v>
      </c>
      <c r="CW123" s="246"/>
      <c r="CX123" s="36">
        <f t="shared" si="306"/>
        <v>5</v>
      </c>
      <c r="CY123" s="47">
        <f t="shared" si="307"/>
        <v>3</v>
      </c>
      <c r="CZ123" s="37">
        <f t="shared" si="308"/>
        <v>0</v>
      </c>
      <c r="DA123" s="38">
        <v>0</v>
      </c>
      <c r="DB123" s="37"/>
      <c r="DC123" s="36">
        <f t="shared" si="309"/>
        <v>5</v>
      </c>
      <c r="DD123" s="47">
        <f t="shared" si="310"/>
        <v>3</v>
      </c>
      <c r="DE123" s="37">
        <f t="shared" si="311"/>
        <v>0</v>
      </c>
      <c r="DF123" s="38">
        <v>0</v>
      </c>
      <c r="DG123" s="37"/>
      <c r="DH123" s="36">
        <f t="shared" si="312"/>
        <v>5</v>
      </c>
      <c r="DI123" s="47">
        <f t="shared" si="313"/>
        <v>3</v>
      </c>
      <c r="DJ123" s="37">
        <f t="shared" si="314"/>
        <v>0</v>
      </c>
      <c r="DK123" s="52">
        <v>0</v>
      </c>
      <c r="DL123" s="37"/>
      <c r="DM123" s="36">
        <f t="shared" si="315"/>
        <v>5</v>
      </c>
      <c r="DN123" s="47">
        <f t="shared" si="316"/>
        <v>3</v>
      </c>
      <c r="DO123" s="37">
        <f t="shared" si="317"/>
        <v>0</v>
      </c>
      <c r="DP123" s="38">
        <v>0</v>
      </c>
      <c r="DQ123" s="37"/>
      <c r="DR123" s="36">
        <f t="shared" si="318"/>
        <v>5</v>
      </c>
      <c r="DS123" s="47">
        <f t="shared" si="319"/>
        <v>3</v>
      </c>
      <c r="DT123" s="37">
        <f t="shared" si="320"/>
        <v>0</v>
      </c>
      <c r="DU123" s="38"/>
      <c r="DV123" s="37"/>
      <c r="DW123" s="41" cm="1">
        <f t="array" ref="DW123">SUMPRODUCT(--(MOD(COLUMN($BO123:$DV123),5)=MOD(COLUMN($BO123),5)),$BO123:$DV123)</f>
        <v>41</v>
      </c>
      <c r="DX123" s="42">
        <f t="shared" si="288"/>
        <v>3325.5264000000006</v>
      </c>
      <c r="DY123" s="48" cm="1">
        <f t="array" ref="DY123">SUMPRODUCT(--(MOD(COLUMN($BO123:$DV123),5)=MOD(COLUMN($BP123),5)),$BO123:$DV123)</f>
        <v>24</v>
      </c>
      <c r="DZ123" s="49">
        <f t="shared" si="289"/>
        <v>1946.6496000000002</v>
      </c>
      <c r="EA123" s="43" cm="1">
        <f t="array" ref="EA123">SUMPRODUCT(--(MOD(COLUMN($BO123:$DV123),5)=MOD(COLUMN($BQ123),5)),$BO123:$DV123)</f>
        <v>0</v>
      </c>
      <c r="EB123" s="44">
        <f t="shared" si="290"/>
        <v>0</v>
      </c>
      <c r="EC123" s="45" cm="1">
        <f t="array" ref="EC123">SUMPRODUCT(--(MOD(COLUMN($BO123:$DV123),5)=MOD(COLUMN($BR123),5)),$BO123:$DV123)</f>
        <v>2</v>
      </c>
      <c r="ED123" s="46">
        <f t="shared" si="291"/>
        <v>162.22080000000003</v>
      </c>
      <c r="EE123" s="36">
        <f t="shared" si="321"/>
        <v>0</v>
      </c>
      <c r="EF123" s="37">
        <v>0</v>
      </c>
      <c r="EG123" s="38"/>
      <c r="EH123" s="37"/>
      <c r="EI123" s="36">
        <f t="shared" si="322"/>
        <v>0</v>
      </c>
      <c r="EJ123" s="37">
        <v>0</v>
      </c>
      <c r="EK123" s="38"/>
      <c r="EL123" s="37"/>
      <c r="EM123" s="36">
        <f t="shared" si="323"/>
        <v>1</v>
      </c>
      <c r="EN123" s="37">
        <v>0</v>
      </c>
      <c r="EO123" s="38"/>
      <c r="EP123" s="37"/>
      <c r="EQ123" s="36">
        <f t="shared" si="324"/>
        <v>2</v>
      </c>
      <c r="ER123" s="37">
        <v>0</v>
      </c>
      <c r="ES123" s="38"/>
      <c r="ET123" s="37"/>
      <c r="EU123" s="36">
        <f t="shared" si="325"/>
        <v>3</v>
      </c>
      <c r="EV123" s="39">
        <v>0</v>
      </c>
      <c r="EW123" s="38">
        <v>0</v>
      </c>
      <c r="EX123" s="37"/>
      <c r="EY123" s="36">
        <f t="shared" si="326"/>
        <v>3</v>
      </c>
      <c r="EZ123" s="37">
        <v>3</v>
      </c>
      <c r="FA123" s="38"/>
      <c r="FB123" s="37"/>
      <c r="FC123" s="36">
        <f t="shared" si="327"/>
        <v>5</v>
      </c>
      <c r="FD123" s="37">
        <v>5</v>
      </c>
      <c r="FE123" s="38"/>
      <c r="FF123" s="37"/>
      <c r="FG123" s="36">
        <f t="shared" si="328"/>
        <v>5</v>
      </c>
      <c r="FH123" s="37">
        <v>5</v>
      </c>
      <c r="FI123" s="38"/>
      <c r="FJ123" s="37"/>
      <c r="FK123" s="36">
        <f t="shared" si="329"/>
        <v>5</v>
      </c>
      <c r="FL123" s="37">
        <v>5</v>
      </c>
      <c r="FM123" s="38"/>
      <c r="FN123" s="37"/>
      <c r="FO123" s="36">
        <f t="shared" si="330"/>
        <v>6</v>
      </c>
      <c r="FP123" s="37">
        <v>6</v>
      </c>
      <c r="FQ123" s="38"/>
      <c r="FR123" s="37"/>
      <c r="FS123" s="36">
        <f t="shared" si="331"/>
        <v>6</v>
      </c>
      <c r="FT123" s="37">
        <v>6</v>
      </c>
      <c r="FU123" s="38"/>
      <c r="FV123" s="37"/>
      <c r="FW123" s="36">
        <f t="shared" si="332"/>
        <v>6</v>
      </c>
      <c r="FX123" s="37">
        <v>6</v>
      </c>
      <c r="FY123" s="38"/>
      <c r="FZ123" s="37"/>
      <c r="GA123" s="41" cm="1">
        <f t="array" ref="GA123">SUMPRODUCT(--(MOD(COLUMN($EE123:$FZ123),4)=MOD(COLUMN($EE123),4)),$EE123:$FZ123)</f>
        <v>42</v>
      </c>
      <c r="GB123" s="42">
        <f t="shared" si="333"/>
        <v>3406.6368000000007</v>
      </c>
      <c r="GC123" s="43" cm="1">
        <f t="array" ref="GC123">SUMPRODUCT(--(MOD(COLUMN($EE123:$FZ123),4)=MOD(COLUMN($EF123),4)),$EE123:$FZ123)</f>
        <v>36</v>
      </c>
      <c r="GD123" s="44">
        <f t="shared" si="334"/>
        <v>2919.9744000000005</v>
      </c>
      <c r="GE123" s="45" cm="1">
        <f t="array" ref="GE123">SUMPRODUCT(--(MOD(COLUMN($EE123:$FZ123),4)=MOD(COLUMN($EG123),4)),$EE123:$FZ123)</f>
        <v>0</v>
      </c>
      <c r="GF123" s="46">
        <f t="shared" si="335"/>
        <v>0</v>
      </c>
      <c r="GG123" s="36">
        <f t="shared" si="336"/>
        <v>5</v>
      </c>
      <c r="GH123" s="37"/>
      <c r="GI123" s="38"/>
      <c r="GJ123" s="37"/>
      <c r="GK123" s="36">
        <f t="shared" si="337"/>
        <v>5</v>
      </c>
      <c r="GL123" s="37"/>
      <c r="GM123" s="38"/>
      <c r="GN123" s="37"/>
      <c r="GO123" s="36">
        <f t="shared" si="338"/>
        <v>7</v>
      </c>
      <c r="GP123" s="37"/>
      <c r="GQ123" s="38"/>
      <c r="GR123" s="37"/>
      <c r="GS123" s="36">
        <f t="shared" si="339"/>
        <v>10</v>
      </c>
      <c r="GT123" s="37"/>
      <c r="GU123" s="38"/>
      <c r="GV123" s="37"/>
      <c r="GW123" s="36">
        <f t="shared" si="340"/>
        <v>10</v>
      </c>
      <c r="GX123" s="37"/>
      <c r="GY123" s="38"/>
      <c r="GZ123" s="37"/>
      <c r="HA123" s="36">
        <f t="shared" si="341"/>
        <v>10</v>
      </c>
      <c r="HB123" s="37"/>
      <c r="HC123" s="38"/>
      <c r="HD123" s="37"/>
      <c r="HE123" s="36">
        <f t="shared" si="342"/>
        <v>10</v>
      </c>
      <c r="HF123" s="37"/>
      <c r="HG123" s="38"/>
      <c r="HH123" s="37"/>
      <c r="HI123" s="36">
        <f t="shared" si="343"/>
        <v>10</v>
      </c>
      <c r="HJ123" s="37"/>
      <c r="HK123" s="38"/>
      <c r="HL123" s="37"/>
      <c r="HM123" s="36">
        <f t="shared" si="344"/>
        <v>10</v>
      </c>
      <c r="HN123" s="37"/>
      <c r="HO123" s="38"/>
      <c r="HP123" s="37"/>
      <c r="HQ123" s="36">
        <f t="shared" si="345"/>
        <v>10</v>
      </c>
      <c r="HR123" s="37"/>
      <c r="HS123" s="38"/>
      <c r="HT123" s="37"/>
      <c r="HU123" s="36">
        <f t="shared" si="346"/>
        <v>10</v>
      </c>
      <c r="HV123" s="37"/>
      <c r="HW123" s="38"/>
      <c r="HX123" s="37"/>
      <c r="HY123" s="36">
        <f t="shared" si="347"/>
        <v>10</v>
      </c>
      <c r="HZ123" s="37"/>
      <c r="IA123" s="38"/>
      <c r="IB123" s="37"/>
      <c r="IC123" s="41" cm="1">
        <f t="array" ref="IC123">SUMPRODUCT(--(MOD(COLUMN($GG123:$IB123),4)=MOD(COLUMN($GG123),4)),$GG123:$IB123)</f>
        <v>107</v>
      </c>
      <c r="ID123" s="42">
        <f t="shared" si="348"/>
        <v>8678.8128000000015</v>
      </c>
      <c r="IE123" s="43" cm="1">
        <f t="array" ref="IE123">SUMPRODUCT(--(MOD(COLUMN($GG123:$IB123),4)=MOD(COLUMN($GH123),4)),$GG123:$IB123)</f>
        <v>0</v>
      </c>
      <c r="IF123" s="44">
        <f t="shared" si="349"/>
        <v>0</v>
      </c>
      <c r="IG123" s="45" cm="1">
        <f t="array" ref="IG123">SUMPRODUCT(--(MOD(COLUMN($GG123:$IB123),4)=MOD(COLUMN($GI123),4)),$GG123:$IB123)</f>
        <v>0</v>
      </c>
      <c r="IH123" s="46">
        <f t="shared" si="350"/>
        <v>0</v>
      </c>
      <c r="II123" s="36">
        <f t="shared" si="351"/>
        <v>5</v>
      </c>
      <c r="IJ123" s="37"/>
      <c r="IK123" s="38"/>
      <c r="IL123" s="37"/>
      <c r="IM123" s="36">
        <f t="shared" si="352"/>
        <v>5</v>
      </c>
      <c r="IN123" s="37"/>
      <c r="IO123" s="38"/>
      <c r="IP123" s="37"/>
      <c r="IQ123" s="36">
        <f t="shared" si="353"/>
        <v>7</v>
      </c>
      <c r="IR123" s="37"/>
      <c r="IS123" s="38"/>
      <c r="IT123" s="37"/>
      <c r="IU123" s="36">
        <f t="shared" si="354"/>
        <v>10</v>
      </c>
      <c r="IV123" s="37"/>
      <c r="IW123" s="38"/>
      <c r="IX123" s="37"/>
      <c r="IY123" s="36">
        <f t="shared" si="355"/>
        <v>10</v>
      </c>
      <c r="IZ123" s="37"/>
      <c r="JA123" s="38"/>
      <c r="JB123" s="37"/>
      <c r="JC123" s="36">
        <f t="shared" si="356"/>
        <v>10</v>
      </c>
      <c r="JD123" s="37"/>
      <c r="JE123" s="38"/>
      <c r="JF123" s="37"/>
      <c r="JG123" s="36">
        <f t="shared" si="357"/>
        <v>10</v>
      </c>
      <c r="JH123" s="37"/>
      <c r="JI123" s="38"/>
      <c r="JJ123" s="37"/>
      <c r="JK123" s="36">
        <f t="shared" si="358"/>
        <v>10</v>
      </c>
      <c r="JL123" s="37"/>
      <c r="JM123" s="38"/>
      <c r="JN123" s="37"/>
      <c r="JO123" s="36">
        <f t="shared" si="359"/>
        <v>10</v>
      </c>
      <c r="JP123" s="37"/>
      <c r="JQ123" s="38"/>
      <c r="JR123" s="37"/>
      <c r="JS123" s="36">
        <f t="shared" si="360"/>
        <v>10</v>
      </c>
      <c r="JT123" s="37"/>
      <c r="JU123" s="38"/>
      <c r="JV123" s="37"/>
      <c r="JW123" s="36">
        <f t="shared" si="361"/>
        <v>10</v>
      </c>
      <c r="JX123" s="37"/>
      <c r="JY123" s="38"/>
      <c r="JZ123" s="37"/>
      <c r="KA123" s="36">
        <f t="shared" si="362"/>
        <v>10</v>
      </c>
      <c r="KB123" s="37"/>
      <c r="KC123" s="38"/>
      <c r="KD123" s="37"/>
      <c r="KE123" s="41" cm="1">
        <f t="array" ref="KE123">SUMPRODUCT(--(MOD(COLUMN($II123:$KD123),4)=MOD(COLUMN($II123),4)),$II123:$KD123)</f>
        <v>107</v>
      </c>
      <c r="KF123" s="42">
        <f t="shared" si="363"/>
        <v>8678.8128000000015</v>
      </c>
      <c r="KG123" s="43" cm="1">
        <f t="array" ref="KG123">SUMPRODUCT(--(MOD(COLUMN($II123:$KD123),4)=MOD(COLUMN($IJ123),4)),$II123:$KD123)</f>
        <v>0</v>
      </c>
      <c r="KH123" s="44">
        <f t="shared" si="364"/>
        <v>0</v>
      </c>
      <c r="KI123" s="45" cm="1">
        <f t="array" ref="KI123">SUMPRODUCT(--(MOD(COLUMN($II123:$KD123),4)=MOD(COLUMN($IK123),4)),$II123:$KD123)</f>
        <v>0</v>
      </c>
      <c r="KJ123" s="50">
        <f t="shared" si="365"/>
        <v>0</v>
      </c>
      <c r="KK123" s="80"/>
      <c r="KL123" s="80"/>
      <c r="KM123" s="80"/>
      <c r="KN123" s="51">
        <v>1</v>
      </c>
      <c r="KO123" s="285"/>
    </row>
    <row r="124" spans="1:301" s="68" customFormat="1" ht="43.2" outlineLevel="1">
      <c r="A124" s="289"/>
      <c r="B124" s="278"/>
      <c r="C124" s="298"/>
      <c r="D124" s="282"/>
      <c r="E124" s="15">
        <v>3</v>
      </c>
      <c r="F124" s="15">
        <v>1</v>
      </c>
      <c r="G124" s="33">
        <v>9710029000</v>
      </c>
      <c r="H124" s="34" t="s">
        <v>55</v>
      </c>
      <c r="I124" s="35">
        <f>639/1.2/0.98</f>
        <v>543.36734693877554</v>
      </c>
      <c r="J124" s="35">
        <f>639/1.2*1.0863</f>
        <v>578.45474999999999</v>
      </c>
      <c r="K124" s="55"/>
      <c r="L124" s="55"/>
      <c r="M124" s="36">
        <v>0</v>
      </c>
      <c r="N124" s="37">
        <v>0</v>
      </c>
      <c r="O124" s="38">
        <v>0</v>
      </c>
      <c r="P124" s="37"/>
      <c r="Q124" s="36">
        <v>0</v>
      </c>
      <c r="R124" s="37">
        <v>0</v>
      </c>
      <c r="S124" s="38">
        <v>0</v>
      </c>
      <c r="T124" s="37"/>
      <c r="U124" s="36">
        <v>0</v>
      </c>
      <c r="V124" s="37">
        <v>0</v>
      </c>
      <c r="W124" s="38">
        <v>0</v>
      </c>
      <c r="X124" s="37"/>
      <c r="Y124" s="36">
        <v>0</v>
      </c>
      <c r="Z124" s="37">
        <v>0</v>
      </c>
      <c r="AA124" s="38">
        <v>0</v>
      </c>
      <c r="AB124" s="37"/>
      <c r="AC124" s="36">
        <v>0</v>
      </c>
      <c r="AD124" s="37">
        <v>0</v>
      </c>
      <c r="AE124" s="38">
        <v>0</v>
      </c>
      <c r="AF124" s="37"/>
      <c r="AG124" s="36">
        <v>0</v>
      </c>
      <c r="AH124" s="37">
        <v>0</v>
      </c>
      <c r="AI124" s="38">
        <v>0</v>
      </c>
      <c r="AJ124" s="37"/>
      <c r="AK124" s="36">
        <v>0</v>
      </c>
      <c r="AL124" s="37">
        <v>0</v>
      </c>
      <c r="AM124" s="38">
        <v>0</v>
      </c>
      <c r="AN124" s="37"/>
      <c r="AO124" s="36">
        <v>0</v>
      </c>
      <c r="AP124" s="37">
        <v>0</v>
      </c>
      <c r="AQ124" s="38">
        <v>0</v>
      </c>
      <c r="AR124" s="37"/>
      <c r="AS124" s="36">
        <v>0</v>
      </c>
      <c r="AT124" s="37">
        <v>0</v>
      </c>
      <c r="AU124" s="38">
        <v>0</v>
      </c>
      <c r="AV124" s="37"/>
      <c r="AW124" s="36">
        <v>0</v>
      </c>
      <c r="AX124" s="37">
        <v>0</v>
      </c>
      <c r="AY124" s="54">
        <v>0</v>
      </c>
      <c r="AZ124" s="37"/>
      <c r="BA124" s="36">
        <v>0</v>
      </c>
      <c r="BB124" s="37">
        <v>0</v>
      </c>
      <c r="BC124" s="92">
        <v>0</v>
      </c>
      <c r="BD124" s="37"/>
      <c r="BE124" s="36">
        <v>0</v>
      </c>
      <c r="BF124" s="37">
        <f t="shared" si="292"/>
        <v>0</v>
      </c>
      <c r="BG124" s="54">
        <v>0</v>
      </c>
      <c r="BH124" s="37"/>
      <c r="BI124" s="41">
        <f t="shared" si="206"/>
        <v>0</v>
      </c>
      <c r="BJ124" s="42">
        <f t="shared" si="207"/>
        <v>0</v>
      </c>
      <c r="BK124" s="43">
        <f t="shared" si="208"/>
        <v>0</v>
      </c>
      <c r="BL124" s="44">
        <f t="shared" si="209"/>
        <v>0</v>
      </c>
      <c r="BM124" s="45">
        <f t="shared" si="210"/>
        <v>0</v>
      </c>
      <c r="BN124" s="46">
        <f t="shared" si="211"/>
        <v>0</v>
      </c>
      <c r="BO124" s="36"/>
      <c r="BP124" s="47"/>
      <c r="BQ124" s="39"/>
      <c r="BR124" s="38">
        <v>2</v>
      </c>
      <c r="BS124" s="37"/>
      <c r="BT124" s="36"/>
      <c r="BU124" s="47"/>
      <c r="BV124" s="37">
        <f t="shared" si="293"/>
        <v>0</v>
      </c>
      <c r="BW124" s="38">
        <v>0</v>
      </c>
      <c r="BX124" s="246"/>
      <c r="BY124" s="36">
        <f t="shared" si="294"/>
        <v>1</v>
      </c>
      <c r="BZ124" s="47">
        <f t="shared" si="295"/>
        <v>0</v>
      </c>
      <c r="CA124" s="37">
        <v>0</v>
      </c>
      <c r="CB124" s="38">
        <v>0</v>
      </c>
      <c r="CC124" s="37"/>
      <c r="CD124" s="36">
        <f t="shared" si="296"/>
        <v>0</v>
      </c>
      <c r="CE124" s="47">
        <f t="shared" si="296"/>
        <v>0</v>
      </c>
      <c r="CF124" s="37">
        <v>0</v>
      </c>
      <c r="CG124" s="38">
        <v>0</v>
      </c>
      <c r="CH124" s="37"/>
      <c r="CI124" s="36">
        <f t="shared" si="297"/>
        <v>5</v>
      </c>
      <c r="CJ124" s="47">
        <f t="shared" si="298"/>
        <v>3</v>
      </c>
      <c r="CK124" s="37">
        <f t="shared" si="299"/>
        <v>0</v>
      </c>
      <c r="CL124" s="38">
        <v>0</v>
      </c>
      <c r="CM124" s="246"/>
      <c r="CN124" s="36">
        <f t="shared" si="300"/>
        <v>5</v>
      </c>
      <c r="CO124" s="47">
        <f t="shared" si="301"/>
        <v>3</v>
      </c>
      <c r="CP124" s="37">
        <f t="shared" si="302"/>
        <v>0</v>
      </c>
      <c r="CQ124" s="38">
        <v>0</v>
      </c>
      <c r="CR124" s="246"/>
      <c r="CS124" s="36">
        <f t="shared" si="303"/>
        <v>5</v>
      </c>
      <c r="CT124" s="47">
        <f t="shared" si="304"/>
        <v>3</v>
      </c>
      <c r="CU124" s="37">
        <f t="shared" si="305"/>
        <v>0</v>
      </c>
      <c r="CV124" s="38">
        <v>0</v>
      </c>
      <c r="CW124" s="246"/>
      <c r="CX124" s="36">
        <f t="shared" si="306"/>
        <v>5</v>
      </c>
      <c r="CY124" s="47">
        <f t="shared" si="307"/>
        <v>3</v>
      </c>
      <c r="CZ124" s="37">
        <f t="shared" si="308"/>
        <v>0</v>
      </c>
      <c r="DA124" s="38">
        <v>0</v>
      </c>
      <c r="DB124" s="37"/>
      <c r="DC124" s="36">
        <f t="shared" si="309"/>
        <v>5</v>
      </c>
      <c r="DD124" s="47">
        <f t="shared" si="310"/>
        <v>3</v>
      </c>
      <c r="DE124" s="37">
        <f t="shared" si="311"/>
        <v>0</v>
      </c>
      <c r="DF124" s="38">
        <v>0</v>
      </c>
      <c r="DG124" s="37"/>
      <c r="DH124" s="36">
        <f t="shared" si="312"/>
        <v>5</v>
      </c>
      <c r="DI124" s="47">
        <f t="shared" si="313"/>
        <v>3</v>
      </c>
      <c r="DJ124" s="37">
        <f t="shared" si="314"/>
        <v>0</v>
      </c>
      <c r="DK124" s="38">
        <v>0</v>
      </c>
      <c r="DL124" s="37"/>
      <c r="DM124" s="36">
        <f t="shared" si="315"/>
        <v>5</v>
      </c>
      <c r="DN124" s="47">
        <f t="shared" si="316"/>
        <v>3</v>
      </c>
      <c r="DO124" s="37">
        <f t="shared" si="317"/>
        <v>0</v>
      </c>
      <c r="DP124" s="38">
        <v>0</v>
      </c>
      <c r="DQ124" s="37"/>
      <c r="DR124" s="36">
        <f t="shared" si="318"/>
        <v>5</v>
      </c>
      <c r="DS124" s="47">
        <f t="shared" si="319"/>
        <v>3</v>
      </c>
      <c r="DT124" s="37">
        <f t="shared" si="320"/>
        <v>0</v>
      </c>
      <c r="DU124" s="38"/>
      <c r="DV124" s="37"/>
      <c r="DW124" s="41" cm="1">
        <f t="array" ref="DW124">SUMPRODUCT(--(MOD(COLUMN($BO124:$DV124),5)=MOD(COLUMN($BO124),5)),$BO124:$DV124)</f>
        <v>41</v>
      </c>
      <c r="DX124" s="42">
        <f t="shared" si="288"/>
        <v>23716.644749999999</v>
      </c>
      <c r="DY124" s="48" cm="1">
        <f t="array" ref="DY124">SUMPRODUCT(--(MOD(COLUMN($BO124:$DV124),5)=MOD(COLUMN($BP124),5)),$BO124:$DV124)</f>
        <v>24</v>
      </c>
      <c r="DZ124" s="49">
        <f t="shared" si="289"/>
        <v>13882.914000000001</v>
      </c>
      <c r="EA124" s="43" cm="1">
        <f t="array" ref="EA124">SUMPRODUCT(--(MOD(COLUMN($BO124:$DV124),5)=MOD(COLUMN($BQ124),5)),$BO124:$DV124)</f>
        <v>0</v>
      </c>
      <c r="EB124" s="44">
        <f t="shared" si="290"/>
        <v>0</v>
      </c>
      <c r="EC124" s="45" cm="1">
        <f t="array" ref="EC124">SUMPRODUCT(--(MOD(COLUMN($BO124:$DV124),5)=MOD(COLUMN($BR124),5)),$BO124:$DV124)</f>
        <v>2</v>
      </c>
      <c r="ED124" s="46">
        <f t="shared" si="291"/>
        <v>1156.9095</v>
      </c>
      <c r="EE124" s="36">
        <f t="shared" si="321"/>
        <v>0</v>
      </c>
      <c r="EF124" s="37">
        <v>0</v>
      </c>
      <c r="EG124" s="38"/>
      <c r="EH124" s="37"/>
      <c r="EI124" s="36">
        <f t="shared" si="322"/>
        <v>0</v>
      </c>
      <c r="EJ124" s="37">
        <v>0</v>
      </c>
      <c r="EK124" s="38"/>
      <c r="EL124" s="37"/>
      <c r="EM124" s="36">
        <f t="shared" si="323"/>
        <v>1</v>
      </c>
      <c r="EN124" s="37">
        <v>0</v>
      </c>
      <c r="EO124" s="38"/>
      <c r="EP124" s="37"/>
      <c r="EQ124" s="36">
        <f t="shared" si="324"/>
        <v>2</v>
      </c>
      <c r="ER124" s="37">
        <v>0</v>
      </c>
      <c r="ES124" s="38"/>
      <c r="ET124" s="37"/>
      <c r="EU124" s="36">
        <f t="shared" si="325"/>
        <v>3</v>
      </c>
      <c r="EV124" s="39">
        <v>0</v>
      </c>
      <c r="EW124" s="38">
        <v>0</v>
      </c>
      <c r="EX124" s="37"/>
      <c r="EY124" s="36">
        <f t="shared" si="326"/>
        <v>3</v>
      </c>
      <c r="EZ124" s="37">
        <v>3</v>
      </c>
      <c r="FA124" s="38"/>
      <c r="FB124" s="37"/>
      <c r="FC124" s="36">
        <f t="shared" si="327"/>
        <v>5</v>
      </c>
      <c r="FD124" s="37">
        <v>5</v>
      </c>
      <c r="FE124" s="38"/>
      <c r="FF124" s="37"/>
      <c r="FG124" s="36">
        <f t="shared" si="328"/>
        <v>5</v>
      </c>
      <c r="FH124" s="37">
        <v>5</v>
      </c>
      <c r="FI124" s="38"/>
      <c r="FJ124" s="37"/>
      <c r="FK124" s="36">
        <f t="shared" si="329"/>
        <v>5</v>
      </c>
      <c r="FL124" s="37">
        <v>5</v>
      </c>
      <c r="FM124" s="38"/>
      <c r="FN124" s="37"/>
      <c r="FO124" s="36">
        <f t="shared" si="330"/>
        <v>6</v>
      </c>
      <c r="FP124" s="37">
        <v>6</v>
      </c>
      <c r="FQ124" s="38"/>
      <c r="FR124" s="37"/>
      <c r="FS124" s="36">
        <f t="shared" si="331"/>
        <v>6</v>
      </c>
      <c r="FT124" s="37">
        <v>6</v>
      </c>
      <c r="FU124" s="38"/>
      <c r="FV124" s="37"/>
      <c r="FW124" s="36">
        <f t="shared" si="332"/>
        <v>6</v>
      </c>
      <c r="FX124" s="37">
        <v>6</v>
      </c>
      <c r="FY124" s="38"/>
      <c r="FZ124" s="37"/>
      <c r="GA124" s="41" cm="1">
        <f t="array" ref="GA124">SUMPRODUCT(--(MOD(COLUMN($EE124:$FZ124),4)=MOD(COLUMN($EE124),4)),$EE124:$FZ124)</f>
        <v>42</v>
      </c>
      <c r="GB124" s="42">
        <f t="shared" si="333"/>
        <v>24295.0995</v>
      </c>
      <c r="GC124" s="43" cm="1">
        <f t="array" ref="GC124">SUMPRODUCT(--(MOD(COLUMN($EE124:$FZ124),4)=MOD(COLUMN($EF124),4)),$EE124:$FZ124)</f>
        <v>36</v>
      </c>
      <c r="GD124" s="44">
        <f t="shared" si="334"/>
        <v>20824.370999999999</v>
      </c>
      <c r="GE124" s="45" cm="1">
        <f t="array" ref="GE124">SUMPRODUCT(--(MOD(COLUMN($EE124:$FZ124),4)=MOD(COLUMN($EG124),4)),$EE124:$FZ124)</f>
        <v>0</v>
      </c>
      <c r="GF124" s="46">
        <f t="shared" si="335"/>
        <v>0</v>
      </c>
      <c r="GG124" s="36">
        <f t="shared" si="336"/>
        <v>5</v>
      </c>
      <c r="GH124" s="37"/>
      <c r="GI124" s="38"/>
      <c r="GJ124" s="37"/>
      <c r="GK124" s="36">
        <f t="shared" si="337"/>
        <v>5</v>
      </c>
      <c r="GL124" s="37"/>
      <c r="GM124" s="38"/>
      <c r="GN124" s="37"/>
      <c r="GO124" s="36">
        <f t="shared" si="338"/>
        <v>7</v>
      </c>
      <c r="GP124" s="37"/>
      <c r="GQ124" s="38"/>
      <c r="GR124" s="37"/>
      <c r="GS124" s="36">
        <f t="shared" si="339"/>
        <v>10</v>
      </c>
      <c r="GT124" s="37"/>
      <c r="GU124" s="38"/>
      <c r="GV124" s="37"/>
      <c r="GW124" s="36">
        <f t="shared" si="340"/>
        <v>10</v>
      </c>
      <c r="GX124" s="37"/>
      <c r="GY124" s="38"/>
      <c r="GZ124" s="37"/>
      <c r="HA124" s="36">
        <f t="shared" si="341"/>
        <v>10</v>
      </c>
      <c r="HB124" s="37"/>
      <c r="HC124" s="38"/>
      <c r="HD124" s="37"/>
      <c r="HE124" s="36">
        <f t="shared" si="342"/>
        <v>10</v>
      </c>
      <c r="HF124" s="37"/>
      <c r="HG124" s="38"/>
      <c r="HH124" s="37"/>
      <c r="HI124" s="36">
        <f t="shared" si="343"/>
        <v>10</v>
      </c>
      <c r="HJ124" s="37"/>
      <c r="HK124" s="38"/>
      <c r="HL124" s="37"/>
      <c r="HM124" s="36">
        <f t="shared" si="344"/>
        <v>10</v>
      </c>
      <c r="HN124" s="37"/>
      <c r="HO124" s="38"/>
      <c r="HP124" s="37"/>
      <c r="HQ124" s="36">
        <f t="shared" si="345"/>
        <v>10</v>
      </c>
      <c r="HR124" s="37"/>
      <c r="HS124" s="38"/>
      <c r="HT124" s="37"/>
      <c r="HU124" s="36">
        <f t="shared" si="346"/>
        <v>10</v>
      </c>
      <c r="HV124" s="37"/>
      <c r="HW124" s="38"/>
      <c r="HX124" s="37"/>
      <c r="HY124" s="36">
        <f t="shared" si="347"/>
        <v>10</v>
      </c>
      <c r="HZ124" s="37"/>
      <c r="IA124" s="38"/>
      <c r="IB124" s="37"/>
      <c r="IC124" s="41" cm="1">
        <f t="array" ref="IC124">SUMPRODUCT(--(MOD(COLUMN($GG124:$IB124),4)=MOD(COLUMN($GG124),4)),$GG124:$IB124)</f>
        <v>107</v>
      </c>
      <c r="ID124" s="42">
        <f t="shared" si="348"/>
        <v>61894.65825</v>
      </c>
      <c r="IE124" s="43" cm="1">
        <f t="array" ref="IE124">SUMPRODUCT(--(MOD(COLUMN($GG124:$IB124),4)=MOD(COLUMN($GH124),4)),$GG124:$IB124)</f>
        <v>0</v>
      </c>
      <c r="IF124" s="44">
        <f t="shared" si="349"/>
        <v>0</v>
      </c>
      <c r="IG124" s="45" cm="1">
        <f t="array" ref="IG124">SUMPRODUCT(--(MOD(COLUMN($GG124:$IB124),4)=MOD(COLUMN($GI124),4)),$GG124:$IB124)</f>
        <v>0</v>
      </c>
      <c r="IH124" s="46">
        <f t="shared" si="350"/>
        <v>0</v>
      </c>
      <c r="II124" s="36">
        <f t="shared" si="351"/>
        <v>5</v>
      </c>
      <c r="IJ124" s="37"/>
      <c r="IK124" s="38"/>
      <c r="IL124" s="37"/>
      <c r="IM124" s="36">
        <f t="shared" si="352"/>
        <v>5</v>
      </c>
      <c r="IN124" s="37"/>
      <c r="IO124" s="38"/>
      <c r="IP124" s="37"/>
      <c r="IQ124" s="36">
        <f t="shared" si="353"/>
        <v>7</v>
      </c>
      <c r="IR124" s="37"/>
      <c r="IS124" s="38"/>
      <c r="IT124" s="37"/>
      <c r="IU124" s="36">
        <f t="shared" si="354"/>
        <v>10</v>
      </c>
      <c r="IV124" s="37"/>
      <c r="IW124" s="38"/>
      <c r="IX124" s="37"/>
      <c r="IY124" s="36">
        <f t="shared" si="355"/>
        <v>10</v>
      </c>
      <c r="IZ124" s="37"/>
      <c r="JA124" s="38"/>
      <c r="JB124" s="37"/>
      <c r="JC124" s="36">
        <f t="shared" si="356"/>
        <v>10</v>
      </c>
      <c r="JD124" s="37"/>
      <c r="JE124" s="38"/>
      <c r="JF124" s="37"/>
      <c r="JG124" s="36">
        <f t="shared" si="357"/>
        <v>10</v>
      </c>
      <c r="JH124" s="37"/>
      <c r="JI124" s="38"/>
      <c r="JJ124" s="37"/>
      <c r="JK124" s="36">
        <f t="shared" si="358"/>
        <v>10</v>
      </c>
      <c r="JL124" s="37"/>
      <c r="JM124" s="38"/>
      <c r="JN124" s="37"/>
      <c r="JO124" s="36">
        <f t="shared" si="359"/>
        <v>10</v>
      </c>
      <c r="JP124" s="37"/>
      <c r="JQ124" s="38"/>
      <c r="JR124" s="37"/>
      <c r="JS124" s="36">
        <f t="shared" si="360"/>
        <v>10</v>
      </c>
      <c r="JT124" s="37"/>
      <c r="JU124" s="38"/>
      <c r="JV124" s="37"/>
      <c r="JW124" s="36">
        <f t="shared" si="361"/>
        <v>10</v>
      </c>
      <c r="JX124" s="37"/>
      <c r="JY124" s="38"/>
      <c r="JZ124" s="37"/>
      <c r="KA124" s="36">
        <f t="shared" si="362"/>
        <v>10</v>
      </c>
      <c r="KB124" s="37"/>
      <c r="KC124" s="38"/>
      <c r="KD124" s="37"/>
      <c r="KE124" s="41" cm="1">
        <f t="array" ref="KE124">SUMPRODUCT(--(MOD(COLUMN($II124:$KD124),4)=MOD(COLUMN($II124),4)),$II124:$KD124)</f>
        <v>107</v>
      </c>
      <c r="KF124" s="42">
        <f t="shared" si="363"/>
        <v>61894.65825</v>
      </c>
      <c r="KG124" s="43" cm="1">
        <f t="array" ref="KG124">SUMPRODUCT(--(MOD(COLUMN($II124:$KD124),4)=MOD(COLUMN($IJ124),4)),$II124:$KD124)</f>
        <v>0</v>
      </c>
      <c r="KH124" s="44">
        <f t="shared" si="364"/>
        <v>0</v>
      </c>
      <c r="KI124" s="45" cm="1">
        <f t="array" ref="KI124">SUMPRODUCT(--(MOD(COLUMN($II124:$KD124),4)=MOD(COLUMN($IK124),4)),$II124:$KD124)</f>
        <v>0</v>
      </c>
      <c r="KJ124" s="50">
        <f t="shared" si="365"/>
        <v>0</v>
      </c>
      <c r="KK124" s="80"/>
      <c r="KL124" s="80"/>
      <c r="KM124" s="80"/>
      <c r="KN124" s="51">
        <v>1</v>
      </c>
      <c r="KO124" s="285"/>
    </row>
    <row r="125" spans="1:301" s="68" customFormat="1" ht="28.8" outlineLevel="1">
      <c r="A125" s="289"/>
      <c r="B125" s="278"/>
      <c r="C125" s="298"/>
      <c r="D125" s="282"/>
      <c r="E125" s="15">
        <v>4</v>
      </c>
      <c r="F125" s="15">
        <v>1</v>
      </c>
      <c r="G125" s="33">
        <v>4801020640</v>
      </c>
      <c r="H125" s="34" t="s">
        <v>56</v>
      </c>
      <c r="I125" s="55">
        <f>4169.1/1.2*1.0863*1.048</f>
        <v>3955.2335082000009</v>
      </c>
      <c r="J125" s="35">
        <f>4169/1.2*1.0863*1.048*1.05</f>
        <v>4152.8955699000007</v>
      </c>
      <c r="K125" s="55"/>
      <c r="L125" s="55"/>
      <c r="M125" s="36">
        <v>0</v>
      </c>
      <c r="N125" s="37">
        <v>0</v>
      </c>
      <c r="O125" s="38">
        <v>0</v>
      </c>
      <c r="P125" s="37"/>
      <c r="Q125" s="36">
        <v>0</v>
      </c>
      <c r="R125" s="37">
        <v>0</v>
      </c>
      <c r="S125" s="38">
        <v>0</v>
      </c>
      <c r="T125" s="37"/>
      <c r="U125" s="36">
        <v>0</v>
      </c>
      <c r="V125" s="37">
        <v>0</v>
      </c>
      <c r="W125" s="38">
        <v>0</v>
      </c>
      <c r="X125" s="37"/>
      <c r="Y125" s="36">
        <v>0</v>
      </c>
      <c r="Z125" s="37">
        <v>0</v>
      </c>
      <c r="AA125" s="38">
        <v>0</v>
      </c>
      <c r="AB125" s="37"/>
      <c r="AC125" s="36">
        <v>0</v>
      </c>
      <c r="AD125" s="37">
        <v>0</v>
      </c>
      <c r="AE125" s="38">
        <v>0</v>
      </c>
      <c r="AF125" s="37"/>
      <c r="AG125" s="36">
        <v>0</v>
      </c>
      <c r="AH125" s="37">
        <v>0</v>
      </c>
      <c r="AI125" s="38">
        <v>0</v>
      </c>
      <c r="AJ125" s="37"/>
      <c r="AK125" s="36">
        <v>0</v>
      </c>
      <c r="AL125" s="37">
        <v>0</v>
      </c>
      <c r="AM125" s="38">
        <v>0</v>
      </c>
      <c r="AN125" s="37"/>
      <c r="AO125" s="36">
        <v>0</v>
      </c>
      <c r="AP125" s="37">
        <v>0</v>
      </c>
      <c r="AQ125" s="38">
        <v>0</v>
      </c>
      <c r="AR125" s="37"/>
      <c r="AS125" s="36">
        <v>0</v>
      </c>
      <c r="AT125" s="37">
        <v>0</v>
      </c>
      <c r="AU125" s="38">
        <v>0</v>
      </c>
      <c r="AV125" s="37"/>
      <c r="AW125" s="36">
        <v>0</v>
      </c>
      <c r="AX125" s="37">
        <v>0</v>
      </c>
      <c r="AY125" s="54">
        <v>0</v>
      </c>
      <c r="AZ125" s="37"/>
      <c r="BA125" s="36">
        <v>0</v>
      </c>
      <c r="BB125" s="37">
        <v>0</v>
      </c>
      <c r="BC125" s="92">
        <v>0</v>
      </c>
      <c r="BD125" s="37"/>
      <c r="BE125" s="36">
        <v>0</v>
      </c>
      <c r="BF125" s="37">
        <f t="shared" si="292"/>
        <v>0</v>
      </c>
      <c r="BG125" s="54">
        <v>0</v>
      </c>
      <c r="BH125" s="37"/>
      <c r="BI125" s="41">
        <f t="shared" si="206"/>
        <v>0</v>
      </c>
      <c r="BJ125" s="42">
        <f t="shared" si="207"/>
        <v>0</v>
      </c>
      <c r="BK125" s="43">
        <f t="shared" si="208"/>
        <v>0</v>
      </c>
      <c r="BL125" s="44">
        <f t="shared" si="209"/>
        <v>0</v>
      </c>
      <c r="BM125" s="45">
        <f t="shared" si="210"/>
        <v>0</v>
      </c>
      <c r="BN125" s="46">
        <f t="shared" si="211"/>
        <v>0</v>
      </c>
      <c r="BO125" s="36"/>
      <c r="BP125" s="47"/>
      <c r="BQ125" s="39"/>
      <c r="BR125" s="38">
        <v>2</v>
      </c>
      <c r="BS125" s="37"/>
      <c r="BT125" s="36"/>
      <c r="BU125" s="47"/>
      <c r="BV125" s="37">
        <f t="shared" si="293"/>
        <v>0</v>
      </c>
      <c r="BW125" s="38">
        <v>0</v>
      </c>
      <c r="BX125" s="246"/>
      <c r="BY125" s="36">
        <f t="shared" si="294"/>
        <v>1</v>
      </c>
      <c r="BZ125" s="47">
        <f t="shared" si="295"/>
        <v>0</v>
      </c>
      <c r="CA125" s="37">
        <v>0</v>
      </c>
      <c r="CB125" s="38">
        <v>0</v>
      </c>
      <c r="CC125" s="37"/>
      <c r="CD125" s="36">
        <f t="shared" si="296"/>
        <v>0</v>
      </c>
      <c r="CE125" s="47">
        <f t="shared" si="296"/>
        <v>0</v>
      </c>
      <c r="CF125" s="37">
        <v>0</v>
      </c>
      <c r="CG125" s="38">
        <v>0</v>
      </c>
      <c r="CH125" s="37"/>
      <c r="CI125" s="36">
        <f t="shared" si="297"/>
        <v>5</v>
      </c>
      <c r="CJ125" s="47">
        <f t="shared" si="298"/>
        <v>3</v>
      </c>
      <c r="CK125" s="37">
        <f t="shared" si="299"/>
        <v>0</v>
      </c>
      <c r="CL125" s="38">
        <v>0</v>
      </c>
      <c r="CM125" s="246"/>
      <c r="CN125" s="36">
        <f t="shared" si="300"/>
        <v>5</v>
      </c>
      <c r="CO125" s="47">
        <f t="shared" si="301"/>
        <v>3</v>
      </c>
      <c r="CP125" s="37">
        <f t="shared" si="302"/>
        <v>0</v>
      </c>
      <c r="CQ125" s="38">
        <v>0</v>
      </c>
      <c r="CR125" s="246"/>
      <c r="CS125" s="36">
        <f t="shared" si="303"/>
        <v>5</v>
      </c>
      <c r="CT125" s="47">
        <f t="shared" si="304"/>
        <v>3</v>
      </c>
      <c r="CU125" s="37">
        <f t="shared" si="305"/>
        <v>0</v>
      </c>
      <c r="CV125" s="52">
        <v>0</v>
      </c>
      <c r="CW125" s="246"/>
      <c r="CX125" s="36">
        <f t="shared" si="306"/>
        <v>5</v>
      </c>
      <c r="CY125" s="47">
        <f t="shared" si="307"/>
        <v>3</v>
      </c>
      <c r="CZ125" s="37">
        <f t="shared" si="308"/>
        <v>0</v>
      </c>
      <c r="DA125" s="38">
        <v>0</v>
      </c>
      <c r="DB125" s="37"/>
      <c r="DC125" s="36">
        <f t="shared" si="309"/>
        <v>5</v>
      </c>
      <c r="DD125" s="47">
        <f t="shared" si="310"/>
        <v>3</v>
      </c>
      <c r="DE125" s="37">
        <f t="shared" si="311"/>
        <v>0</v>
      </c>
      <c r="DF125" s="38">
        <v>0</v>
      </c>
      <c r="DG125" s="37"/>
      <c r="DH125" s="36">
        <f t="shared" si="312"/>
        <v>5</v>
      </c>
      <c r="DI125" s="47">
        <f t="shared" si="313"/>
        <v>3</v>
      </c>
      <c r="DJ125" s="37">
        <f t="shared" si="314"/>
        <v>0</v>
      </c>
      <c r="DK125" s="52">
        <v>0</v>
      </c>
      <c r="DL125" s="37"/>
      <c r="DM125" s="36">
        <f t="shared" si="315"/>
        <v>5</v>
      </c>
      <c r="DN125" s="47">
        <f t="shared" si="316"/>
        <v>3</v>
      </c>
      <c r="DO125" s="37">
        <f t="shared" si="317"/>
        <v>0</v>
      </c>
      <c r="DP125" s="38">
        <v>0</v>
      </c>
      <c r="DQ125" s="37"/>
      <c r="DR125" s="36">
        <f t="shared" si="318"/>
        <v>5</v>
      </c>
      <c r="DS125" s="47">
        <f t="shared" si="319"/>
        <v>3</v>
      </c>
      <c r="DT125" s="37">
        <f t="shared" si="320"/>
        <v>0</v>
      </c>
      <c r="DU125" s="38"/>
      <c r="DV125" s="37"/>
      <c r="DW125" s="41" cm="1">
        <f t="array" ref="DW125">SUMPRODUCT(--(MOD(COLUMN($BO125:$DV125),5)=MOD(COLUMN($BO125),5)),$BO125:$DV125)</f>
        <v>41</v>
      </c>
      <c r="DX125" s="42">
        <f t="shared" si="288"/>
        <v>170268.71836590004</v>
      </c>
      <c r="DY125" s="48" cm="1">
        <f t="array" ref="DY125">SUMPRODUCT(--(MOD(COLUMN($BO125:$DV125),5)=MOD(COLUMN($BP125),5)),$BO125:$DV125)</f>
        <v>24</v>
      </c>
      <c r="DZ125" s="49">
        <f t="shared" si="289"/>
        <v>99669.493677600025</v>
      </c>
      <c r="EA125" s="43" cm="1">
        <f t="array" ref="EA125">SUMPRODUCT(--(MOD(COLUMN($BO125:$DV125),5)=MOD(COLUMN($BQ125),5)),$BO125:$DV125)</f>
        <v>0</v>
      </c>
      <c r="EB125" s="44">
        <f t="shared" si="290"/>
        <v>0</v>
      </c>
      <c r="EC125" s="45" cm="1">
        <f t="array" ref="EC125">SUMPRODUCT(--(MOD(COLUMN($BO125:$DV125),5)=MOD(COLUMN($BR125),5)),$BO125:$DV125)</f>
        <v>2</v>
      </c>
      <c r="ED125" s="46">
        <f t="shared" si="291"/>
        <v>8305.7911398000015</v>
      </c>
      <c r="EE125" s="36">
        <f t="shared" si="321"/>
        <v>0</v>
      </c>
      <c r="EF125" s="37">
        <v>0</v>
      </c>
      <c r="EG125" s="38"/>
      <c r="EH125" s="37"/>
      <c r="EI125" s="36">
        <f t="shared" si="322"/>
        <v>0</v>
      </c>
      <c r="EJ125" s="37">
        <v>0</v>
      </c>
      <c r="EK125" s="38"/>
      <c r="EL125" s="37"/>
      <c r="EM125" s="36">
        <f t="shared" si="323"/>
        <v>1</v>
      </c>
      <c r="EN125" s="37">
        <v>0</v>
      </c>
      <c r="EO125" s="38"/>
      <c r="EP125" s="37"/>
      <c r="EQ125" s="36">
        <f t="shared" si="324"/>
        <v>2</v>
      </c>
      <c r="ER125" s="37">
        <v>0</v>
      </c>
      <c r="ES125" s="38"/>
      <c r="ET125" s="37"/>
      <c r="EU125" s="36">
        <f t="shared" si="325"/>
        <v>3</v>
      </c>
      <c r="EV125" s="39">
        <v>0</v>
      </c>
      <c r="EW125" s="38">
        <v>0</v>
      </c>
      <c r="EX125" s="37"/>
      <c r="EY125" s="36">
        <f t="shared" si="326"/>
        <v>3</v>
      </c>
      <c r="EZ125" s="37">
        <v>3</v>
      </c>
      <c r="FA125" s="38"/>
      <c r="FB125" s="37"/>
      <c r="FC125" s="36">
        <f t="shared" si="327"/>
        <v>5</v>
      </c>
      <c r="FD125" s="37">
        <v>5</v>
      </c>
      <c r="FE125" s="38"/>
      <c r="FF125" s="37"/>
      <c r="FG125" s="36">
        <f t="shared" si="328"/>
        <v>5</v>
      </c>
      <c r="FH125" s="37">
        <v>5</v>
      </c>
      <c r="FI125" s="38"/>
      <c r="FJ125" s="37"/>
      <c r="FK125" s="36">
        <f t="shared" si="329"/>
        <v>5</v>
      </c>
      <c r="FL125" s="37">
        <v>5</v>
      </c>
      <c r="FM125" s="38"/>
      <c r="FN125" s="37"/>
      <c r="FO125" s="36">
        <f t="shared" si="330"/>
        <v>6</v>
      </c>
      <c r="FP125" s="37">
        <v>6</v>
      </c>
      <c r="FQ125" s="38"/>
      <c r="FR125" s="37"/>
      <c r="FS125" s="36">
        <f t="shared" si="331"/>
        <v>6</v>
      </c>
      <c r="FT125" s="37">
        <v>6</v>
      </c>
      <c r="FU125" s="38"/>
      <c r="FV125" s="37"/>
      <c r="FW125" s="36">
        <f t="shared" si="332"/>
        <v>6</v>
      </c>
      <c r="FX125" s="37">
        <v>6</v>
      </c>
      <c r="FY125" s="38"/>
      <c r="FZ125" s="37"/>
      <c r="GA125" s="41" cm="1">
        <f t="array" ref="GA125">SUMPRODUCT(--(MOD(COLUMN($EE125:$FZ125),4)=MOD(COLUMN($EE125),4)),$EE125:$FZ125)</f>
        <v>42</v>
      </c>
      <c r="GB125" s="42">
        <f t="shared" si="333"/>
        <v>174421.61393580004</v>
      </c>
      <c r="GC125" s="43" cm="1">
        <f t="array" ref="GC125">SUMPRODUCT(--(MOD(COLUMN($EE125:$FZ125),4)=MOD(COLUMN($EF125),4)),$EE125:$FZ125)</f>
        <v>36</v>
      </c>
      <c r="GD125" s="44">
        <f t="shared" si="334"/>
        <v>149504.24051640002</v>
      </c>
      <c r="GE125" s="45" cm="1">
        <f t="array" ref="GE125">SUMPRODUCT(--(MOD(COLUMN($EE125:$FZ125),4)=MOD(COLUMN($EG125),4)),$EE125:$FZ125)</f>
        <v>0</v>
      </c>
      <c r="GF125" s="46">
        <f t="shared" si="335"/>
        <v>0</v>
      </c>
      <c r="GG125" s="36">
        <f t="shared" si="336"/>
        <v>5</v>
      </c>
      <c r="GH125" s="37"/>
      <c r="GI125" s="38"/>
      <c r="GJ125" s="37"/>
      <c r="GK125" s="36">
        <f t="shared" si="337"/>
        <v>5</v>
      </c>
      <c r="GL125" s="37"/>
      <c r="GM125" s="38"/>
      <c r="GN125" s="37"/>
      <c r="GO125" s="36">
        <f t="shared" si="338"/>
        <v>7</v>
      </c>
      <c r="GP125" s="37"/>
      <c r="GQ125" s="38"/>
      <c r="GR125" s="37"/>
      <c r="GS125" s="36">
        <f t="shared" si="339"/>
        <v>10</v>
      </c>
      <c r="GT125" s="37"/>
      <c r="GU125" s="38"/>
      <c r="GV125" s="37"/>
      <c r="GW125" s="36">
        <f t="shared" si="340"/>
        <v>10</v>
      </c>
      <c r="GX125" s="37"/>
      <c r="GY125" s="38"/>
      <c r="GZ125" s="37"/>
      <c r="HA125" s="36">
        <f t="shared" si="341"/>
        <v>10</v>
      </c>
      <c r="HB125" s="37"/>
      <c r="HC125" s="38"/>
      <c r="HD125" s="37"/>
      <c r="HE125" s="36">
        <f t="shared" si="342"/>
        <v>10</v>
      </c>
      <c r="HF125" s="37"/>
      <c r="HG125" s="38"/>
      <c r="HH125" s="37"/>
      <c r="HI125" s="36">
        <f t="shared" si="343"/>
        <v>10</v>
      </c>
      <c r="HJ125" s="37"/>
      <c r="HK125" s="38"/>
      <c r="HL125" s="37"/>
      <c r="HM125" s="36">
        <f t="shared" si="344"/>
        <v>10</v>
      </c>
      <c r="HN125" s="37"/>
      <c r="HO125" s="38"/>
      <c r="HP125" s="37"/>
      <c r="HQ125" s="36">
        <f t="shared" si="345"/>
        <v>10</v>
      </c>
      <c r="HR125" s="37"/>
      <c r="HS125" s="38"/>
      <c r="HT125" s="37"/>
      <c r="HU125" s="36">
        <f t="shared" si="346"/>
        <v>10</v>
      </c>
      <c r="HV125" s="37"/>
      <c r="HW125" s="38"/>
      <c r="HX125" s="37"/>
      <c r="HY125" s="36">
        <f t="shared" si="347"/>
        <v>10</v>
      </c>
      <c r="HZ125" s="37"/>
      <c r="IA125" s="38"/>
      <c r="IB125" s="37"/>
      <c r="IC125" s="41" cm="1">
        <f t="array" ref="IC125">SUMPRODUCT(--(MOD(COLUMN($GG125:$IB125),4)=MOD(COLUMN($GG125),4)),$GG125:$IB125)</f>
        <v>107</v>
      </c>
      <c r="ID125" s="42">
        <f t="shared" si="348"/>
        <v>444359.82597930008</v>
      </c>
      <c r="IE125" s="43" cm="1">
        <f t="array" ref="IE125">SUMPRODUCT(--(MOD(COLUMN($GG125:$IB125),4)=MOD(COLUMN($GH125),4)),$GG125:$IB125)</f>
        <v>0</v>
      </c>
      <c r="IF125" s="44">
        <f t="shared" si="349"/>
        <v>0</v>
      </c>
      <c r="IG125" s="45" cm="1">
        <f t="array" ref="IG125">SUMPRODUCT(--(MOD(COLUMN($GG125:$IB125),4)=MOD(COLUMN($GI125),4)),$GG125:$IB125)</f>
        <v>0</v>
      </c>
      <c r="IH125" s="46">
        <f t="shared" si="350"/>
        <v>0</v>
      </c>
      <c r="II125" s="36">
        <f t="shared" si="351"/>
        <v>5</v>
      </c>
      <c r="IJ125" s="37"/>
      <c r="IK125" s="38"/>
      <c r="IL125" s="37"/>
      <c r="IM125" s="36">
        <f t="shared" si="352"/>
        <v>5</v>
      </c>
      <c r="IN125" s="37"/>
      <c r="IO125" s="38"/>
      <c r="IP125" s="37"/>
      <c r="IQ125" s="36">
        <f t="shared" si="353"/>
        <v>7</v>
      </c>
      <c r="IR125" s="37"/>
      <c r="IS125" s="38"/>
      <c r="IT125" s="37"/>
      <c r="IU125" s="36">
        <f t="shared" si="354"/>
        <v>10</v>
      </c>
      <c r="IV125" s="37"/>
      <c r="IW125" s="38"/>
      <c r="IX125" s="37"/>
      <c r="IY125" s="36">
        <f t="shared" si="355"/>
        <v>10</v>
      </c>
      <c r="IZ125" s="37"/>
      <c r="JA125" s="38"/>
      <c r="JB125" s="37"/>
      <c r="JC125" s="36">
        <f t="shared" si="356"/>
        <v>10</v>
      </c>
      <c r="JD125" s="37"/>
      <c r="JE125" s="38"/>
      <c r="JF125" s="37"/>
      <c r="JG125" s="36">
        <f t="shared" si="357"/>
        <v>10</v>
      </c>
      <c r="JH125" s="37"/>
      <c r="JI125" s="38"/>
      <c r="JJ125" s="37"/>
      <c r="JK125" s="36">
        <f t="shared" si="358"/>
        <v>10</v>
      </c>
      <c r="JL125" s="37"/>
      <c r="JM125" s="38"/>
      <c r="JN125" s="37"/>
      <c r="JO125" s="36">
        <f t="shared" si="359"/>
        <v>10</v>
      </c>
      <c r="JP125" s="37"/>
      <c r="JQ125" s="38"/>
      <c r="JR125" s="37"/>
      <c r="JS125" s="36">
        <f t="shared" si="360"/>
        <v>10</v>
      </c>
      <c r="JT125" s="37"/>
      <c r="JU125" s="38"/>
      <c r="JV125" s="37"/>
      <c r="JW125" s="36">
        <f t="shared" si="361"/>
        <v>10</v>
      </c>
      <c r="JX125" s="37"/>
      <c r="JY125" s="38"/>
      <c r="JZ125" s="37"/>
      <c r="KA125" s="36">
        <f t="shared" si="362"/>
        <v>10</v>
      </c>
      <c r="KB125" s="37"/>
      <c r="KC125" s="38"/>
      <c r="KD125" s="37"/>
      <c r="KE125" s="41" cm="1">
        <f t="array" ref="KE125">SUMPRODUCT(--(MOD(COLUMN($II125:$KD125),4)=MOD(COLUMN($II125),4)),$II125:$KD125)</f>
        <v>107</v>
      </c>
      <c r="KF125" s="42">
        <f t="shared" si="363"/>
        <v>444359.82597930008</v>
      </c>
      <c r="KG125" s="43" cm="1">
        <f t="array" ref="KG125">SUMPRODUCT(--(MOD(COLUMN($II125:$KD125),4)=MOD(COLUMN($IJ125),4)),$II125:$KD125)</f>
        <v>0</v>
      </c>
      <c r="KH125" s="44">
        <f t="shared" si="364"/>
        <v>0</v>
      </c>
      <c r="KI125" s="45" cm="1">
        <f t="array" ref="KI125">SUMPRODUCT(--(MOD(COLUMN($II125:$KD125),4)=MOD(COLUMN($IK125),4)),$II125:$KD125)</f>
        <v>0</v>
      </c>
      <c r="KJ125" s="50">
        <f t="shared" si="365"/>
        <v>0</v>
      </c>
      <c r="KK125" s="80"/>
      <c r="KL125" s="80"/>
      <c r="KM125" s="80"/>
      <c r="KN125" s="51">
        <v>1</v>
      </c>
      <c r="KO125" s="285"/>
    </row>
    <row r="126" spans="1:301" s="68" customFormat="1" outlineLevel="1">
      <c r="A126" s="289"/>
      <c r="B126" s="278"/>
      <c r="C126" s="298"/>
      <c r="D126" s="282"/>
      <c r="E126" s="15">
        <v>5</v>
      </c>
      <c r="F126" s="15">
        <v>1</v>
      </c>
      <c r="G126" s="33">
        <v>4491731200</v>
      </c>
      <c r="H126" s="34" t="s">
        <v>57</v>
      </c>
      <c r="I126" s="35">
        <f>842.2/1.2/0.98</f>
        <v>716.15646258503409</v>
      </c>
      <c r="J126" s="35">
        <f>842.2/1.2*1.0863</f>
        <v>762.40155000000004</v>
      </c>
      <c r="K126" s="55"/>
      <c r="L126" s="55"/>
      <c r="M126" s="36">
        <v>0</v>
      </c>
      <c r="N126" s="37">
        <v>0</v>
      </c>
      <c r="O126" s="38">
        <v>0</v>
      </c>
      <c r="P126" s="37"/>
      <c r="Q126" s="36">
        <v>0</v>
      </c>
      <c r="R126" s="37">
        <v>0</v>
      </c>
      <c r="S126" s="38">
        <v>0</v>
      </c>
      <c r="T126" s="37"/>
      <c r="U126" s="36">
        <v>0</v>
      </c>
      <c r="V126" s="37">
        <v>0</v>
      </c>
      <c r="W126" s="38">
        <v>0</v>
      </c>
      <c r="X126" s="37"/>
      <c r="Y126" s="36">
        <v>0</v>
      </c>
      <c r="Z126" s="37">
        <v>0</v>
      </c>
      <c r="AA126" s="38">
        <v>0</v>
      </c>
      <c r="AB126" s="37"/>
      <c r="AC126" s="36">
        <v>0</v>
      </c>
      <c r="AD126" s="37">
        <v>0</v>
      </c>
      <c r="AE126" s="38">
        <v>0</v>
      </c>
      <c r="AF126" s="37"/>
      <c r="AG126" s="36">
        <v>0</v>
      </c>
      <c r="AH126" s="37">
        <v>0</v>
      </c>
      <c r="AI126" s="38">
        <v>0</v>
      </c>
      <c r="AJ126" s="37"/>
      <c r="AK126" s="36">
        <v>0</v>
      </c>
      <c r="AL126" s="37">
        <v>0</v>
      </c>
      <c r="AM126" s="38">
        <v>0</v>
      </c>
      <c r="AN126" s="37"/>
      <c r="AO126" s="36">
        <v>0</v>
      </c>
      <c r="AP126" s="37">
        <v>0</v>
      </c>
      <c r="AQ126" s="38">
        <v>0</v>
      </c>
      <c r="AR126" s="37"/>
      <c r="AS126" s="36">
        <v>0</v>
      </c>
      <c r="AT126" s="37">
        <v>0</v>
      </c>
      <c r="AU126" s="38">
        <v>0</v>
      </c>
      <c r="AV126" s="37"/>
      <c r="AW126" s="36">
        <v>0</v>
      </c>
      <c r="AX126" s="37">
        <v>0</v>
      </c>
      <c r="AY126" s="54">
        <v>0</v>
      </c>
      <c r="AZ126" s="37"/>
      <c r="BA126" s="36">
        <v>0</v>
      </c>
      <c r="BB126" s="37">
        <v>0</v>
      </c>
      <c r="BC126" s="92">
        <v>0</v>
      </c>
      <c r="BD126" s="37"/>
      <c r="BE126" s="36">
        <v>0</v>
      </c>
      <c r="BF126" s="37">
        <f t="shared" si="292"/>
        <v>0</v>
      </c>
      <c r="BG126" s="54">
        <v>0</v>
      </c>
      <c r="BH126" s="37"/>
      <c r="BI126" s="41">
        <f t="shared" si="206"/>
        <v>0</v>
      </c>
      <c r="BJ126" s="42">
        <f t="shared" si="207"/>
        <v>0</v>
      </c>
      <c r="BK126" s="43">
        <f t="shared" si="208"/>
        <v>0</v>
      </c>
      <c r="BL126" s="44">
        <f t="shared" si="209"/>
        <v>0</v>
      </c>
      <c r="BM126" s="45">
        <f t="shared" si="210"/>
        <v>0</v>
      </c>
      <c r="BN126" s="46">
        <f t="shared" si="211"/>
        <v>0</v>
      </c>
      <c r="BO126" s="36"/>
      <c r="BP126" s="47"/>
      <c r="BQ126" s="39"/>
      <c r="BR126" s="38">
        <v>2</v>
      </c>
      <c r="BS126" s="37"/>
      <c r="BT126" s="36"/>
      <c r="BU126" s="47"/>
      <c r="BV126" s="37">
        <f t="shared" si="293"/>
        <v>0</v>
      </c>
      <c r="BW126" s="38">
        <v>0</v>
      </c>
      <c r="BX126" s="246"/>
      <c r="BY126" s="36">
        <f t="shared" si="294"/>
        <v>1</v>
      </c>
      <c r="BZ126" s="47">
        <f t="shared" si="295"/>
        <v>0</v>
      </c>
      <c r="CA126" s="37">
        <v>0</v>
      </c>
      <c r="CB126" s="38">
        <v>0</v>
      </c>
      <c r="CC126" s="37"/>
      <c r="CD126" s="36">
        <f t="shared" si="296"/>
        <v>0</v>
      </c>
      <c r="CE126" s="47">
        <f t="shared" si="296"/>
        <v>0</v>
      </c>
      <c r="CF126" s="37">
        <v>0</v>
      </c>
      <c r="CG126" s="38">
        <v>0</v>
      </c>
      <c r="CH126" s="37"/>
      <c r="CI126" s="36">
        <f t="shared" si="297"/>
        <v>5</v>
      </c>
      <c r="CJ126" s="47">
        <f t="shared" si="298"/>
        <v>3</v>
      </c>
      <c r="CK126" s="37">
        <f t="shared" si="299"/>
        <v>0</v>
      </c>
      <c r="CL126" s="38">
        <v>0</v>
      </c>
      <c r="CM126" s="246"/>
      <c r="CN126" s="36">
        <f t="shared" si="300"/>
        <v>5</v>
      </c>
      <c r="CO126" s="47">
        <f t="shared" si="301"/>
        <v>3</v>
      </c>
      <c r="CP126" s="37">
        <f t="shared" si="302"/>
        <v>0</v>
      </c>
      <c r="CQ126" s="38">
        <v>0</v>
      </c>
      <c r="CR126" s="246"/>
      <c r="CS126" s="36">
        <f t="shared" si="303"/>
        <v>5</v>
      </c>
      <c r="CT126" s="47">
        <f t="shared" si="304"/>
        <v>3</v>
      </c>
      <c r="CU126" s="37">
        <f t="shared" si="305"/>
        <v>0</v>
      </c>
      <c r="CV126" s="38">
        <v>0</v>
      </c>
      <c r="CW126" s="246"/>
      <c r="CX126" s="36">
        <f t="shared" si="306"/>
        <v>5</v>
      </c>
      <c r="CY126" s="47">
        <f t="shared" si="307"/>
        <v>3</v>
      </c>
      <c r="CZ126" s="37">
        <f t="shared" si="308"/>
        <v>0</v>
      </c>
      <c r="DA126" s="38">
        <v>0</v>
      </c>
      <c r="DB126" s="37"/>
      <c r="DC126" s="36">
        <f t="shared" si="309"/>
        <v>5</v>
      </c>
      <c r="DD126" s="47">
        <f t="shared" si="310"/>
        <v>3</v>
      </c>
      <c r="DE126" s="37">
        <f t="shared" si="311"/>
        <v>0</v>
      </c>
      <c r="DF126" s="38">
        <v>0</v>
      </c>
      <c r="DG126" s="37"/>
      <c r="DH126" s="36">
        <f t="shared" si="312"/>
        <v>5</v>
      </c>
      <c r="DI126" s="47">
        <f t="shared" si="313"/>
        <v>3</v>
      </c>
      <c r="DJ126" s="37">
        <f t="shared" si="314"/>
        <v>0</v>
      </c>
      <c r="DK126" s="38">
        <v>0</v>
      </c>
      <c r="DL126" s="37"/>
      <c r="DM126" s="36">
        <f t="shared" si="315"/>
        <v>5</v>
      </c>
      <c r="DN126" s="47">
        <f t="shared" si="316"/>
        <v>3</v>
      </c>
      <c r="DO126" s="37">
        <f t="shared" si="317"/>
        <v>0</v>
      </c>
      <c r="DP126" s="38">
        <v>0</v>
      </c>
      <c r="DQ126" s="37"/>
      <c r="DR126" s="36">
        <f t="shared" si="318"/>
        <v>5</v>
      </c>
      <c r="DS126" s="47">
        <f t="shared" si="319"/>
        <v>3</v>
      </c>
      <c r="DT126" s="37">
        <f t="shared" si="320"/>
        <v>0</v>
      </c>
      <c r="DU126" s="38"/>
      <c r="DV126" s="37"/>
      <c r="DW126" s="41" cm="1">
        <f t="array" ref="DW126">SUMPRODUCT(--(MOD(COLUMN($BO126:$DV126),5)=MOD(COLUMN($BO126),5)),$BO126:$DV126)</f>
        <v>41</v>
      </c>
      <c r="DX126" s="42">
        <f t="shared" si="288"/>
        <v>31258.46355</v>
      </c>
      <c r="DY126" s="48" cm="1">
        <f t="array" ref="DY126">SUMPRODUCT(--(MOD(COLUMN($BO126:$DV126),5)=MOD(COLUMN($BP126),5)),$BO126:$DV126)</f>
        <v>24</v>
      </c>
      <c r="DZ126" s="49">
        <f t="shared" si="289"/>
        <v>18297.637200000001</v>
      </c>
      <c r="EA126" s="43" cm="1">
        <f t="array" ref="EA126">SUMPRODUCT(--(MOD(COLUMN($BO126:$DV126),5)=MOD(COLUMN($BQ126),5)),$BO126:$DV126)</f>
        <v>0</v>
      </c>
      <c r="EB126" s="44">
        <f t="shared" si="290"/>
        <v>0</v>
      </c>
      <c r="EC126" s="45" cm="1">
        <f t="array" ref="EC126">SUMPRODUCT(--(MOD(COLUMN($BO126:$DV126),5)=MOD(COLUMN($BR126),5)),$BO126:$DV126)</f>
        <v>2</v>
      </c>
      <c r="ED126" s="46">
        <f t="shared" si="291"/>
        <v>1524.8031000000001</v>
      </c>
      <c r="EE126" s="36">
        <f t="shared" si="321"/>
        <v>0</v>
      </c>
      <c r="EF126" s="37">
        <v>0</v>
      </c>
      <c r="EG126" s="38"/>
      <c r="EH126" s="37"/>
      <c r="EI126" s="36">
        <f t="shared" si="322"/>
        <v>0</v>
      </c>
      <c r="EJ126" s="37">
        <v>0</v>
      </c>
      <c r="EK126" s="38"/>
      <c r="EL126" s="37"/>
      <c r="EM126" s="36">
        <f t="shared" si="323"/>
        <v>1</v>
      </c>
      <c r="EN126" s="37">
        <v>0</v>
      </c>
      <c r="EO126" s="38"/>
      <c r="EP126" s="37"/>
      <c r="EQ126" s="36">
        <f t="shared" si="324"/>
        <v>2</v>
      </c>
      <c r="ER126" s="37">
        <v>0</v>
      </c>
      <c r="ES126" s="38"/>
      <c r="ET126" s="37"/>
      <c r="EU126" s="36">
        <f t="shared" si="325"/>
        <v>3</v>
      </c>
      <c r="EV126" s="39">
        <v>0</v>
      </c>
      <c r="EW126" s="38">
        <v>0</v>
      </c>
      <c r="EX126" s="37"/>
      <c r="EY126" s="36">
        <f t="shared" si="326"/>
        <v>3</v>
      </c>
      <c r="EZ126" s="37">
        <v>3</v>
      </c>
      <c r="FA126" s="38"/>
      <c r="FB126" s="37"/>
      <c r="FC126" s="36">
        <f t="shared" si="327"/>
        <v>5</v>
      </c>
      <c r="FD126" s="37">
        <v>5</v>
      </c>
      <c r="FE126" s="38"/>
      <c r="FF126" s="37"/>
      <c r="FG126" s="36">
        <f t="shared" si="328"/>
        <v>5</v>
      </c>
      <c r="FH126" s="37">
        <v>5</v>
      </c>
      <c r="FI126" s="38"/>
      <c r="FJ126" s="37"/>
      <c r="FK126" s="36">
        <f t="shared" si="329"/>
        <v>5</v>
      </c>
      <c r="FL126" s="37">
        <v>5</v>
      </c>
      <c r="FM126" s="38"/>
      <c r="FN126" s="37"/>
      <c r="FO126" s="36">
        <f t="shared" si="330"/>
        <v>6</v>
      </c>
      <c r="FP126" s="37">
        <v>6</v>
      </c>
      <c r="FQ126" s="38"/>
      <c r="FR126" s="37"/>
      <c r="FS126" s="36">
        <f t="shared" si="331"/>
        <v>6</v>
      </c>
      <c r="FT126" s="37">
        <v>6</v>
      </c>
      <c r="FU126" s="38"/>
      <c r="FV126" s="37"/>
      <c r="FW126" s="36">
        <f t="shared" si="332"/>
        <v>6</v>
      </c>
      <c r="FX126" s="37">
        <v>6</v>
      </c>
      <c r="FY126" s="38"/>
      <c r="FZ126" s="37"/>
      <c r="GA126" s="41" cm="1">
        <f t="array" ref="GA126">SUMPRODUCT(--(MOD(COLUMN($EE126:$FZ126),4)=MOD(COLUMN($EE126),4)),$EE126:$FZ126)</f>
        <v>42</v>
      </c>
      <c r="GB126" s="42">
        <f t="shared" si="333"/>
        <v>32020.865100000003</v>
      </c>
      <c r="GC126" s="43" cm="1">
        <f t="array" ref="GC126">SUMPRODUCT(--(MOD(COLUMN($EE126:$FZ126),4)=MOD(COLUMN($EF126),4)),$EE126:$FZ126)</f>
        <v>36</v>
      </c>
      <c r="GD126" s="44">
        <f t="shared" si="334"/>
        <v>27446.455800000003</v>
      </c>
      <c r="GE126" s="45" cm="1">
        <f t="array" ref="GE126">SUMPRODUCT(--(MOD(COLUMN($EE126:$FZ126),4)=MOD(COLUMN($EG126),4)),$EE126:$FZ126)</f>
        <v>0</v>
      </c>
      <c r="GF126" s="46">
        <f t="shared" si="335"/>
        <v>0</v>
      </c>
      <c r="GG126" s="36">
        <f t="shared" si="336"/>
        <v>5</v>
      </c>
      <c r="GH126" s="37"/>
      <c r="GI126" s="38"/>
      <c r="GJ126" s="37"/>
      <c r="GK126" s="36">
        <f t="shared" si="337"/>
        <v>5</v>
      </c>
      <c r="GL126" s="37"/>
      <c r="GM126" s="38"/>
      <c r="GN126" s="37"/>
      <c r="GO126" s="36">
        <f t="shared" si="338"/>
        <v>7</v>
      </c>
      <c r="GP126" s="37"/>
      <c r="GQ126" s="38"/>
      <c r="GR126" s="37"/>
      <c r="GS126" s="36">
        <f t="shared" si="339"/>
        <v>10</v>
      </c>
      <c r="GT126" s="37"/>
      <c r="GU126" s="38"/>
      <c r="GV126" s="37"/>
      <c r="GW126" s="36">
        <f t="shared" si="340"/>
        <v>10</v>
      </c>
      <c r="GX126" s="37"/>
      <c r="GY126" s="38"/>
      <c r="GZ126" s="37"/>
      <c r="HA126" s="36">
        <f t="shared" si="341"/>
        <v>10</v>
      </c>
      <c r="HB126" s="37"/>
      <c r="HC126" s="38"/>
      <c r="HD126" s="37"/>
      <c r="HE126" s="36">
        <f t="shared" si="342"/>
        <v>10</v>
      </c>
      <c r="HF126" s="37"/>
      <c r="HG126" s="38"/>
      <c r="HH126" s="37"/>
      <c r="HI126" s="36">
        <f t="shared" si="343"/>
        <v>10</v>
      </c>
      <c r="HJ126" s="37"/>
      <c r="HK126" s="38"/>
      <c r="HL126" s="37"/>
      <c r="HM126" s="36">
        <f t="shared" si="344"/>
        <v>10</v>
      </c>
      <c r="HN126" s="37"/>
      <c r="HO126" s="38"/>
      <c r="HP126" s="37"/>
      <c r="HQ126" s="36">
        <f t="shared" si="345"/>
        <v>10</v>
      </c>
      <c r="HR126" s="37"/>
      <c r="HS126" s="38"/>
      <c r="HT126" s="37"/>
      <c r="HU126" s="36">
        <f t="shared" si="346"/>
        <v>10</v>
      </c>
      <c r="HV126" s="37"/>
      <c r="HW126" s="38"/>
      <c r="HX126" s="37"/>
      <c r="HY126" s="36">
        <f t="shared" si="347"/>
        <v>10</v>
      </c>
      <c r="HZ126" s="37"/>
      <c r="IA126" s="38"/>
      <c r="IB126" s="37"/>
      <c r="IC126" s="41" cm="1">
        <f t="array" ref="IC126">SUMPRODUCT(--(MOD(COLUMN($GG126:$IB126),4)=MOD(COLUMN($GG126),4)),$GG126:$IB126)</f>
        <v>107</v>
      </c>
      <c r="ID126" s="42">
        <f t="shared" si="348"/>
        <v>81576.965850000008</v>
      </c>
      <c r="IE126" s="43" cm="1">
        <f t="array" ref="IE126">SUMPRODUCT(--(MOD(COLUMN($GG126:$IB126),4)=MOD(COLUMN($GH126),4)),$GG126:$IB126)</f>
        <v>0</v>
      </c>
      <c r="IF126" s="44">
        <f t="shared" si="349"/>
        <v>0</v>
      </c>
      <c r="IG126" s="45" cm="1">
        <f t="array" ref="IG126">SUMPRODUCT(--(MOD(COLUMN($GG126:$IB126),4)=MOD(COLUMN($GI126),4)),$GG126:$IB126)</f>
        <v>0</v>
      </c>
      <c r="IH126" s="46">
        <f t="shared" si="350"/>
        <v>0</v>
      </c>
      <c r="II126" s="36">
        <f t="shared" si="351"/>
        <v>5</v>
      </c>
      <c r="IJ126" s="37"/>
      <c r="IK126" s="38"/>
      <c r="IL126" s="37"/>
      <c r="IM126" s="36">
        <f t="shared" si="352"/>
        <v>5</v>
      </c>
      <c r="IN126" s="37"/>
      <c r="IO126" s="38"/>
      <c r="IP126" s="37"/>
      <c r="IQ126" s="36">
        <f t="shared" si="353"/>
        <v>7</v>
      </c>
      <c r="IR126" s="37"/>
      <c r="IS126" s="38"/>
      <c r="IT126" s="37"/>
      <c r="IU126" s="36">
        <f t="shared" si="354"/>
        <v>10</v>
      </c>
      <c r="IV126" s="37"/>
      <c r="IW126" s="38"/>
      <c r="IX126" s="37"/>
      <c r="IY126" s="36">
        <f t="shared" si="355"/>
        <v>10</v>
      </c>
      <c r="IZ126" s="37"/>
      <c r="JA126" s="38"/>
      <c r="JB126" s="37"/>
      <c r="JC126" s="36">
        <f t="shared" si="356"/>
        <v>10</v>
      </c>
      <c r="JD126" s="37"/>
      <c r="JE126" s="38"/>
      <c r="JF126" s="37"/>
      <c r="JG126" s="36">
        <f t="shared" si="357"/>
        <v>10</v>
      </c>
      <c r="JH126" s="37"/>
      <c r="JI126" s="38"/>
      <c r="JJ126" s="37"/>
      <c r="JK126" s="36">
        <f t="shared" si="358"/>
        <v>10</v>
      </c>
      <c r="JL126" s="37"/>
      <c r="JM126" s="38"/>
      <c r="JN126" s="37"/>
      <c r="JO126" s="36">
        <f t="shared" si="359"/>
        <v>10</v>
      </c>
      <c r="JP126" s="37"/>
      <c r="JQ126" s="38"/>
      <c r="JR126" s="37"/>
      <c r="JS126" s="36">
        <f t="shared" si="360"/>
        <v>10</v>
      </c>
      <c r="JT126" s="37"/>
      <c r="JU126" s="38"/>
      <c r="JV126" s="37"/>
      <c r="JW126" s="36">
        <f t="shared" si="361"/>
        <v>10</v>
      </c>
      <c r="JX126" s="37"/>
      <c r="JY126" s="38"/>
      <c r="JZ126" s="37"/>
      <c r="KA126" s="36">
        <f t="shared" si="362"/>
        <v>10</v>
      </c>
      <c r="KB126" s="37"/>
      <c r="KC126" s="38"/>
      <c r="KD126" s="37"/>
      <c r="KE126" s="41" cm="1">
        <f t="array" ref="KE126">SUMPRODUCT(--(MOD(COLUMN($II126:$KD126),4)=MOD(COLUMN($II126),4)),$II126:$KD126)</f>
        <v>107</v>
      </c>
      <c r="KF126" s="42">
        <f t="shared" si="363"/>
        <v>81576.965850000008</v>
      </c>
      <c r="KG126" s="43" cm="1">
        <f t="array" ref="KG126">SUMPRODUCT(--(MOD(COLUMN($II126:$KD126),4)=MOD(COLUMN($IJ126),4)),$II126:$KD126)</f>
        <v>0</v>
      </c>
      <c r="KH126" s="44">
        <f t="shared" si="364"/>
        <v>0</v>
      </c>
      <c r="KI126" s="45" cm="1">
        <f t="array" ref="KI126">SUMPRODUCT(--(MOD(COLUMN($II126:$KD126),4)=MOD(COLUMN($IK126),4)),$II126:$KD126)</f>
        <v>0</v>
      </c>
      <c r="KJ126" s="50">
        <f t="shared" si="365"/>
        <v>0</v>
      </c>
      <c r="KK126" s="80"/>
      <c r="KL126" s="80"/>
      <c r="KM126" s="80"/>
      <c r="KN126" s="51">
        <v>1</v>
      </c>
      <c r="KO126" s="285"/>
    </row>
    <row r="127" spans="1:301" s="68" customFormat="1" outlineLevel="1">
      <c r="A127" s="289"/>
      <c r="B127" s="278"/>
      <c r="C127" s="298"/>
      <c r="D127" s="282"/>
      <c r="E127" s="15">
        <v>6</v>
      </c>
      <c r="F127" s="15">
        <v>1</v>
      </c>
      <c r="G127" s="33">
        <v>4497230500</v>
      </c>
      <c r="H127" s="34" t="s">
        <v>58</v>
      </c>
      <c r="I127" s="35">
        <f>71.7/1.2/0.98</f>
        <v>60.969387755102048</v>
      </c>
      <c r="J127" s="35">
        <f>71.7/1.2*1.0863</f>
        <v>64.906425000000013</v>
      </c>
      <c r="K127" s="55"/>
      <c r="L127" s="55"/>
      <c r="M127" s="36">
        <v>0</v>
      </c>
      <c r="N127" s="37">
        <v>0</v>
      </c>
      <c r="O127" s="38">
        <v>0</v>
      </c>
      <c r="P127" s="37"/>
      <c r="Q127" s="36">
        <v>0</v>
      </c>
      <c r="R127" s="37">
        <v>0</v>
      </c>
      <c r="S127" s="38">
        <v>0</v>
      </c>
      <c r="T127" s="37"/>
      <c r="U127" s="36">
        <v>0</v>
      </c>
      <c r="V127" s="37">
        <v>0</v>
      </c>
      <c r="W127" s="38">
        <v>0</v>
      </c>
      <c r="X127" s="37"/>
      <c r="Y127" s="36">
        <v>0</v>
      </c>
      <c r="Z127" s="37">
        <v>0</v>
      </c>
      <c r="AA127" s="38">
        <v>0</v>
      </c>
      <c r="AB127" s="37"/>
      <c r="AC127" s="36">
        <v>0</v>
      </c>
      <c r="AD127" s="37">
        <v>0</v>
      </c>
      <c r="AE127" s="38">
        <v>0</v>
      </c>
      <c r="AF127" s="37"/>
      <c r="AG127" s="36">
        <v>0</v>
      </c>
      <c r="AH127" s="37">
        <v>0</v>
      </c>
      <c r="AI127" s="38">
        <v>0</v>
      </c>
      <c r="AJ127" s="37"/>
      <c r="AK127" s="36">
        <v>0</v>
      </c>
      <c r="AL127" s="37">
        <v>0</v>
      </c>
      <c r="AM127" s="38">
        <v>0</v>
      </c>
      <c r="AN127" s="37"/>
      <c r="AO127" s="36">
        <v>0</v>
      </c>
      <c r="AP127" s="37">
        <v>0</v>
      </c>
      <c r="AQ127" s="38">
        <v>0</v>
      </c>
      <c r="AR127" s="37"/>
      <c r="AS127" s="36">
        <v>0</v>
      </c>
      <c r="AT127" s="37">
        <v>0</v>
      </c>
      <c r="AU127" s="38">
        <v>0</v>
      </c>
      <c r="AV127" s="37"/>
      <c r="AW127" s="36">
        <v>0</v>
      </c>
      <c r="AX127" s="37">
        <v>0</v>
      </c>
      <c r="AY127" s="54">
        <v>0</v>
      </c>
      <c r="AZ127" s="37"/>
      <c r="BA127" s="36">
        <v>0</v>
      </c>
      <c r="BB127" s="37">
        <v>0</v>
      </c>
      <c r="BC127" s="92">
        <v>0</v>
      </c>
      <c r="BD127" s="37"/>
      <c r="BE127" s="36">
        <v>0</v>
      </c>
      <c r="BF127" s="37">
        <f t="shared" si="292"/>
        <v>0</v>
      </c>
      <c r="BG127" s="54">
        <v>0</v>
      </c>
      <c r="BH127" s="37"/>
      <c r="BI127" s="41">
        <f t="shared" si="206"/>
        <v>0</v>
      </c>
      <c r="BJ127" s="42">
        <f t="shared" si="207"/>
        <v>0</v>
      </c>
      <c r="BK127" s="43">
        <f t="shared" si="208"/>
        <v>0</v>
      </c>
      <c r="BL127" s="44">
        <f t="shared" si="209"/>
        <v>0</v>
      </c>
      <c r="BM127" s="45">
        <f t="shared" si="210"/>
        <v>0</v>
      </c>
      <c r="BN127" s="46">
        <f t="shared" si="211"/>
        <v>0</v>
      </c>
      <c r="BO127" s="36"/>
      <c r="BP127" s="47"/>
      <c r="BQ127" s="39"/>
      <c r="BR127" s="38">
        <v>6</v>
      </c>
      <c r="BS127" s="37"/>
      <c r="BT127" s="36"/>
      <c r="BU127" s="47"/>
      <c r="BV127" s="37">
        <f t="shared" si="293"/>
        <v>0</v>
      </c>
      <c r="BW127" s="38">
        <v>0</v>
      </c>
      <c r="BX127" s="246"/>
      <c r="BY127" s="36">
        <f t="shared" si="294"/>
        <v>2</v>
      </c>
      <c r="BZ127" s="47">
        <f t="shared" si="295"/>
        <v>0</v>
      </c>
      <c r="CA127" s="37">
        <v>0</v>
      </c>
      <c r="CB127" s="38">
        <v>0</v>
      </c>
      <c r="CC127" s="37"/>
      <c r="CD127" s="36">
        <f t="shared" si="296"/>
        <v>0</v>
      </c>
      <c r="CE127" s="47">
        <f t="shared" si="296"/>
        <v>0</v>
      </c>
      <c r="CF127" s="37">
        <v>0</v>
      </c>
      <c r="CG127" s="38">
        <v>0</v>
      </c>
      <c r="CH127" s="37"/>
      <c r="CI127" s="36">
        <f t="shared" si="297"/>
        <v>10</v>
      </c>
      <c r="CJ127" s="47">
        <f t="shared" si="298"/>
        <v>6</v>
      </c>
      <c r="CK127" s="37">
        <f t="shared" si="299"/>
        <v>0</v>
      </c>
      <c r="CL127" s="38">
        <v>0</v>
      </c>
      <c r="CM127" s="246"/>
      <c r="CN127" s="36">
        <f t="shared" si="300"/>
        <v>10</v>
      </c>
      <c r="CO127" s="47">
        <f t="shared" si="301"/>
        <v>6</v>
      </c>
      <c r="CP127" s="37">
        <f t="shared" si="302"/>
        <v>0</v>
      </c>
      <c r="CQ127" s="38">
        <v>0</v>
      </c>
      <c r="CR127" s="246"/>
      <c r="CS127" s="36">
        <f t="shared" si="303"/>
        <v>10</v>
      </c>
      <c r="CT127" s="47">
        <f t="shared" si="304"/>
        <v>6</v>
      </c>
      <c r="CU127" s="37">
        <f t="shared" si="305"/>
        <v>0</v>
      </c>
      <c r="CV127" s="52">
        <v>0</v>
      </c>
      <c r="CW127" s="246"/>
      <c r="CX127" s="36">
        <f t="shared" si="306"/>
        <v>10</v>
      </c>
      <c r="CY127" s="47">
        <f t="shared" si="307"/>
        <v>6</v>
      </c>
      <c r="CZ127" s="37">
        <f t="shared" si="308"/>
        <v>0</v>
      </c>
      <c r="DA127" s="38">
        <v>0</v>
      </c>
      <c r="DB127" s="37"/>
      <c r="DC127" s="36">
        <f t="shared" si="309"/>
        <v>10</v>
      </c>
      <c r="DD127" s="47">
        <f t="shared" si="310"/>
        <v>6</v>
      </c>
      <c r="DE127" s="37">
        <f t="shared" si="311"/>
        <v>0</v>
      </c>
      <c r="DF127" s="38">
        <v>0</v>
      </c>
      <c r="DG127" s="37"/>
      <c r="DH127" s="36">
        <f t="shared" si="312"/>
        <v>10</v>
      </c>
      <c r="DI127" s="47">
        <f t="shared" si="313"/>
        <v>6</v>
      </c>
      <c r="DJ127" s="37">
        <f t="shared" si="314"/>
        <v>0</v>
      </c>
      <c r="DK127" s="52">
        <v>0</v>
      </c>
      <c r="DL127" s="37"/>
      <c r="DM127" s="36">
        <f t="shared" si="315"/>
        <v>10</v>
      </c>
      <c r="DN127" s="47">
        <f t="shared" si="316"/>
        <v>6</v>
      </c>
      <c r="DO127" s="37">
        <f t="shared" si="317"/>
        <v>0</v>
      </c>
      <c r="DP127" s="38">
        <v>0</v>
      </c>
      <c r="DQ127" s="37"/>
      <c r="DR127" s="36">
        <f t="shared" si="318"/>
        <v>10</v>
      </c>
      <c r="DS127" s="47">
        <f t="shared" si="319"/>
        <v>6</v>
      </c>
      <c r="DT127" s="37">
        <f t="shared" si="320"/>
        <v>0</v>
      </c>
      <c r="DU127" s="38"/>
      <c r="DV127" s="37"/>
      <c r="DW127" s="41" cm="1">
        <f t="array" ref="DW127">SUMPRODUCT(--(MOD(COLUMN($BO127:$DV127),5)=MOD(COLUMN($BO127),5)),$BO127:$DV127)</f>
        <v>82</v>
      </c>
      <c r="DX127" s="42">
        <f t="shared" si="288"/>
        <v>5322.3268500000013</v>
      </c>
      <c r="DY127" s="48" cm="1">
        <f t="array" ref="DY127">SUMPRODUCT(--(MOD(COLUMN($BO127:$DV127),5)=MOD(COLUMN($BP127),5)),$BO127:$DV127)</f>
        <v>48</v>
      </c>
      <c r="DZ127" s="49">
        <f t="shared" si="289"/>
        <v>3115.5084000000006</v>
      </c>
      <c r="EA127" s="43" cm="1">
        <f t="array" ref="EA127">SUMPRODUCT(--(MOD(COLUMN($BO127:$DV127),5)=MOD(COLUMN($BQ127),5)),$BO127:$DV127)</f>
        <v>0</v>
      </c>
      <c r="EB127" s="44">
        <f t="shared" si="290"/>
        <v>0</v>
      </c>
      <c r="EC127" s="45" cm="1">
        <f t="array" ref="EC127">SUMPRODUCT(--(MOD(COLUMN($BO127:$DV127),5)=MOD(COLUMN($BR127),5)),$BO127:$DV127)</f>
        <v>6</v>
      </c>
      <c r="ED127" s="46">
        <f t="shared" si="291"/>
        <v>389.43855000000008</v>
      </c>
      <c r="EE127" s="36">
        <f t="shared" si="321"/>
        <v>0</v>
      </c>
      <c r="EF127" s="37">
        <v>0</v>
      </c>
      <c r="EG127" s="38"/>
      <c r="EH127" s="37"/>
      <c r="EI127" s="36">
        <f t="shared" si="322"/>
        <v>0</v>
      </c>
      <c r="EJ127" s="37">
        <v>0</v>
      </c>
      <c r="EK127" s="38"/>
      <c r="EL127" s="37"/>
      <c r="EM127" s="36">
        <f t="shared" si="323"/>
        <v>2</v>
      </c>
      <c r="EN127" s="37">
        <v>0</v>
      </c>
      <c r="EO127" s="38"/>
      <c r="EP127" s="37"/>
      <c r="EQ127" s="36">
        <f t="shared" si="324"/>
        <v>4</v>
      </c>
      <c r="ER127" s="37">
        <v>0</v>
      </c>
      <c r="ES127" s="38"/>
      <c r="ET127" s="37"/>
      <c r="EU127" s="36">
        <f t="shared" si="325"/>
        <v>6</v>
      </c>
      <c r="EV127" s="39">
        <v>0</v>
      </c>
      <c r="EW127" s="38">
        <v>0</v>
      </c>
      <c r="EX127" s="37"/>
      <c r="EY127" s="36">
        <f t="shared" si="326"/>
        <v>6</v>
      </c>
      <c r="EZ127" s="37">
        <v>6</v>
      </c>
      <c r="FA127" s="38"/>
      <c r="FB127" s="37"/>
      <c r="FC127" s="36">
        <f t="shared" si="327"/>
        <v>10</v>
      </c>
      <c r="FD127" s="37">
        <v>10</v>
      </c>
      <c r="FE127" s="38"/>
      <c r="FF127" s="37"/>
      <c r="FG127" s="36">
        <f t="shared" si="328"/>
        <v>10</v>
      </c>
      <c r="FH127" s="37">
        <v>10</v>
      </c>
      <c r="FI127" s="38"/>
      <c r="FJ127" s="37"/>
      <c r="FK127" s="36">
        <f t="shared" si="329"/>
        <v>10</v>
      </c>
      <c r="FL127" s="37">
        <v>10</v>
      </c>
      <c r="FM127" s="38"/>
      <c r="FN127" s="37"/>
      <c r="FO127" s="36">
        <f t="shared" si="330"/>
        <v>12</v>
      </c>
      <c r="FP127" s="37">
        <v>12</v>
      </c>
      <c r="FQ127" s="38"/>
      <c r="FR127" s="37"/>
      <c r="FS127" s="36">
        <f t="shared" si="331"/>
        <v>12</v>
      </c>
      <c r="FT127" s="37">
        <v>12</v>
      </c>
      <c r="FU127" s="38"/>
      <c r="FV127" s="37"/>
      <c r="FW127" s="36">
        <f t="shared" si="332"/>
        <v>12</v>
      </c>
      <c r="FX127" s="37">
        <v>12</v>
      </c>
      <c r="FY127" s="38"/>
      <c r="FZ127" s="37"/>
      <c r="GA127" s="41" cm="1">
        <f t="array" ref="GA127">SUMPRODUCT(--(MOD(COLUMN($EE127:$FZ127),4)=MOD(COLUMN($EE127),4)),$EE127:$FZ127)</f>
        <v>84</v>
      </c>
      <c r="GB127" s="42">
        <f t="shared" si="333"/>
        <v>5452.1397000000015</v>
      </c>
      <c r="GC127" s="43" cm="1">
        <f t="array" ref="GC127">SUMPRODUCT(--(MOD(COLUMN($EE127:$FZ127),4)=MOD(COLUMN($EF127),4)),$EE127:$FZ127)</f>
        <v>72</v>
      </c>
      <c r="GD127" s="44">
        <f t="shared" si="334"/>
        <v>4673.2626000000009</v>
      </c>
      <c r="GE127" s="45" cm="1">
        <f t="array" ref="GE127">SUMPRODUCT(--(MOD(COLUMN($EE127:$FZ127),4)=MOD(COLUMN($EG127),4)),$EE127:$FZ127)</f>
        <v>0</v>
      </c>
      <c r="GF127" s="46">
        <f t="shared" si="335"/>
        <v>0</v>
      </c>
      <c r="GG127" s="36">
        <f t="shared" si="336"/>
        <v>10</v>
      </c>
      <c r="GH127" s="37"/>
      <c r="GI127" s="38"/>
      <c r="GJ127" s="37"/>
      <c r="GK127" s="36">
        <f t="shared" si="337"/>
        <v>10</v>
      </c>
      <c r="GL127" s="37"/>
      <c r="GM127" s="38"/>
      <c r="GN127" s="37"/>
      <c r="GO127" s="36">
        <f t="shared" si="338"/>
        <v>14</v>
      </c>
      <c r="GP127" s="37"/>
      <c r="GQ127" s="38"/>
      <c r="GR127" s="37"/>
      <c r="GS127" s="36">
        <f t="shared" si="339"/>
        <v>20</v>
      </c>
      <c r="GT127" s="37"/>
      <c r="GU127" s="38"/>
      <c r="GV127" s="37"/>
      <c r="GW127" s="36">
        <f t="shared" si="340"/>
        <v>20</v>
      </c>
      <c r="GX127" s="37"/>
      <c r="GY127" s="38"/>
      <c r="GZ127" s="37"/>
      <c r="HA127" s="36">
        <f t="shared" si="341"/>
        <v>20</v>
      </c>
      <c r="HB127" s="37"/>
      <c r="HC127" s="38"/>
      <c r="HD127" s="37"/>
      <c r="HE127" s="36">
        <f t="shared" si="342"/>
        <v>20</v>
      </c>
      <c r="HF127" s="37"/>
      <c r="HG127" s="38"/>
      <c r="HH127" s="37"/>
      <c r="HI127" s="36">
        <f t="shared" si="343"/>
        <v>20</v>
      </c>
      <c r="HJ127" s="37"/>
      <c r="HK127" s="38"/>
      <c r="HL127" s="37"/>
      <c r="HM127" s="36">
        <f t="shared" si="344"/>
        <v>20</v>
      </c>
      <c r="HN127" s="37"/>
      <c r="HO127" s="38"/>
      <c r="HP127" s="37"/>
      <c r="HQ127" s="36">
        <f t="shared" si="345"/>
        <v>20</v>
      </c>
      <c r="HR127" s="37"/>
      <c r="HS127" s="38"/>
      <c r="HT127" s="37"/>
      <c r="HU127" s="36">
        <f t="shared" si="346"/>
        <v>20</v>
      </c>
      <c r="HV127" s="37"/>
      <c r="HW127" s="38"/>
      <c r="HX127" s="37"/>
      <c r="HY127" s="36">
        <f t="shared" si="347"/>
        <v>20</v>
      </c>
      <c r="HZ127" s="37"/>
      <c r="IA127" s="38"/>
      <c r="IB127" s="37"/>
      <c r="IC127" s="41" cm="1">
        <f t="array" ref="IC127">SUMPRODUCT(--(MOD(COLUMN($GG127:$IB127),4)=MOD(COLUMN($GG127),4)),$GG127:$IB127)</f>
        <v>214</v>
      </c>
      <c r="ID127" s="42">
        <f t="shared" si="348"/>
        <v>13889.974950000003</v>
      </c>
      <c r="IE127" s="43" cm="1">
        <f t="array" ref="IE127">SUMPRODUCT(--(MOD(COLUMN($GG127:$IB127),4)=MOD(COLUMN($GH127),4)),$GG127:$IB127)</f>
        <v>0</v>
      </c>
      <c r="IF127" s="44">
        <f t="shared" si="349"/>
        <v>0</v>
      </c>
      <c r="IG127" s="45" cm="1">
        <f t="array" ref="IG127">SUMPRODUCT(--(MOD(COLUMN($GG127:$IB127),4)=MOD(COLUMN($GI127),4)),$GG127:$IB127)</f>
        <v>0</v>
      </c>
      <c r="IH127" s="46">
        <f t="shared" si="350"/>
        <v>0</v>
      </c>
      <c r="II127" s="36">
        <f t="shared" si="351"/>
        <v>10</v>
      </c>
      <c r="IJ127" s="37"/>
      <c r="IK127" s="38"/>
      <c r="IL127" s="37"/>
      <c r="IM127" s="36">
        <f t="shared" si="352"/>
        <v>10</v>
      </c>
      <c r="IN127" s="37"/>
      <c r="IO127" s="38"/>
      <c r="IP127" s="37"/>
      <c r="IQ127" s="36">
        <f t="shared" si="353"/>
        <v>14</v>
      </c>
      <c r="IR127" s="37"/>
      <c r="IS127" s="38"/>
      <c r="IT127" s="37"/>
      <c r="IU127" s="36">
        <f t="shared" si="354"/>
        <v>20</v>
      </c>
      <c r="IV127" s="37"/>
      <c r="IW127" s="38"/>
      <c r="IX127" s="37"/>
      <c r="IY127" s="36">
        <f t="shared" si="355"/>
        <v>20</v>
      </c>
      <c r="IZ127" s="37"/>
      <c r="JA127" s="38"/>
      <c r="JB127" s="37"/>
      <c r="JC127" s="36">
        <f t="shared" si="356"/>
        <v>20</v>
      </c>
      <c r="JD127" s="37"/>
      <c r="JE127" s="38"/>
      <c r="JF127" s="37"/>
      <c r="JG127" s="36">
        <f t="shared" si="357"/>
        <v>20</v>
      </c>
      <c r="JH127" s="37"/>
      <c r="JI127" s="38"/>
      <c r="JJ127" s="37"/>
      <c r="JK127" s="36">
        <f t="shared" si="358"/>
        <v>20</v>
      </c>
      <c r="JL127" s="37"/>
      <c r="JM127" s="38"/>
      <c r="JN127" s="37"/>
      <c r="JO127" s="36">
        <f t="shared" si="359"/>
        <v>20</v>
      </c>
      <c r="JP127" s="37"/>
      <c r="JQ127" s="38"/>
      <c r="JR127" s="37"/>
      <c r="JS127" s="36">
        <f t="shared" si="360"/>
        <v>20</v>
      </c>
      <c r="JT127" s="37"/>
      <c r="JU127" s="38"/>
      <c r="JV127" s="37"/>
      <c r="JW127" s="36">
        <f t="shared" si="361"/>
        <v>20</v>
      </c>
      <c r="JX127" s="37"/>
      <c r="JY127" s="38"/>
      <c r="JZ127" s="37"/>
      <c r="KA127" s="36">
        <f t="shared" si="362"/>
        <v>20</v>
      </c>
      <c r="KB127" s="37"/>
      <c r="KC127" s="38"/>
      <c r="KD127" s="37"/>
      <c r="KE127" s="41" cm="1">
        <f t="array" ref="KE127">SUMPRODUCT(--(MOD(COLUMN($II127:$KD127),4)=MOD(COLUMN($II127),4)),$II127:$KD127)</f>
        <v>214</v>
      </c>
      <c r="KF127" s="42">
        <f t="shared" si="363"/>
        <v>13889.974950000003</v>
      </c>
      <c r="KG127" s="43" cm="1">
        <f t="array" ref="KG127">SUMPRODUCT(--(MOD(COLUMN($II127:$KD127),4)=MOD(COLUMN($IJ127),4)),$II127:$KD127)</f>
        <v>0</v>
      </c>
      <c r="KH127" s="44">
        <f t="shared" si="364"/>
        <v>0</v>
      </c>
      <c r="KI127" s="45" cm="1">
        <f t="array" ref="KI127">SUMPRODUCT(--(MOD(COLUMN($II127:$KD127),4)=MOD(COLUMN($IK127),4)),$II127:$KD127)</f>
        <v>0</v>
      </c>
      <c r="KJ127" s="50">
        <f t="shared" si="365"/>
        <v>0</v>
      </c>
      <c r="KK127" s="80"/>
      <c r="KL127" s="80"/>
      <c r="KM127" s="80"/>
      <c r="KN127" s="51">
        <v>2</v>
      </c>
      <c r="KO127" s="285"/>
    </row>
    <row r="128" spans="1:301" s="68" customFormat="1" ht="28.8" outlineLevel="1">
      <c r="A128" s="289"/>
      <c r="B128" s="278"/>
      <c r="C128" s="298"/>
      <c r="D128" s="282"/>
      <c r="E128" s="15">
        <v>7</v>
      </c>
      <c r="F128" s="15">
        <v>1</v>
      </c>
      <c r="G128" s="33">
        <v>4640061000</v>
      </c>
      <c r="H128" s="34" t="s">
        <v>59</v>
      </c>
      <c r="I128" s="35">
        <f>584/1.2/0.98</f>
        <v>496.59863945578235</v>
      </c>
      <c r="J128" s="35">
        <f>584/1.2*1.0863</f>
        <v>528.66600000000005</v>
      </c>
      <c r="K128" s="55"/>
      <c r="L128" s="55"/>
      <c r="M128" s="36">
        <v>0</v>
      </c>
      <c r="N128" s="37">
        <v>0</v>
      </c>
      <c r="O128" s="38">
        <v>0</v>
      </c>
      <c r="P128" s="37"/>
      <c r="Q128" s="36">
        <v>0</v>
      </c>
      <c r="R128" s="37">
        <v>0</v>
      </c>
      <c r="S128" s="38">
        <v>0</v>
      </c>
      <c r="T128" s="37"/>
      <c r="U128" s="36">
        <v>0</v>
      </c>
      <c r="V128" s="37">
        <v>0</v>
      </c>
      <c r="W128" s="38">
        <v>0</v>
      </c>
      <c r="X128" s="37"/>
      <c r="Y128" s="36">
        <v>0</v>
      </c>
      <c r="Z128" s="37">
        <v>0</v>
      </c>
      <c r="AA128" s="38">
        <v>0</v>
      </c>
      <c r="AB128" s="37"/>
      <c r="AC128" s="36">
        <v>0</v>
      </c>
      <c r="AD128" s="37">
        <v>0</v>
      </c>
      <c r="AE128" s="38">
        <v>0</v>
      </c>
      <c r="AF128" s="37"/>
      <c r="AG128" s="36">
        <v>0</v>
      </c>
      <c r="AH128" s="37">
        <v>0</v>
      </c>
      <c r="AI128" s="38">
        <v>0</v>
      </c>
      <c r="AJ128" s="37"/>
      <c r="AK128" s="36">
        <v>0</v>
      </c>
      <c r="AL128" s="37">
        <v>0</v>
      </c>
      <c r="AM128" s="38">
        <v>0</v>
      </c>
      <c r="AN128" s="37"/>
      <c r="AO128" s="36">
        <v>0</v>
      </c>
      <c r="AP128" s="37">
        <v>0</v>
      </c>
      <c r="AQ128" s="38">
        <v>0</v>
      </c>
      <c r="AR128" s="37"/>
      <c r="AS128" s="36">
        <v>0</v>
      </c>
      <c r="AT128" s="37">
        <v>0</v>
      </c>
      <c r="AU128" s="38">
        <v>0</v>
      </c>
      <c r="AV128" s="37"/>
      <c r="AW128" s="36">
        <v>0</v>
      </c>
      <c r="AX128" s="37">
        <v>0</v>
      </c>
      <c r="AY128" s="54">
        <v>0</v>
      </c>
      <c r="AZ128" s="37"/>
      <c r="BA128" s="36">
        <v>0</v>
      </c>
      <c r="BB128" s="37">
        <v>0</v>
      </c>
      <c r="BC128" s="92">
        <v>0</v>
      </c>
      <c r="BD128" s="37"/>
      <c r="BE128" s="36">
        <v>0</v>
      </c>
      <c r="BF128" s="37">
        <f t="shared" si="292"/>
        <v>0</v>
      </c>
      <c r="BG128" s="54">
        <v>0</v>
      </c>
      <c r="BH128" s="37"/>
      <c r="BI128" s="41">
        <f t="shared" si="206"/>
        <v>0</v>
      </c>
      <c r="BJ128" s="42">
        <f t="shared" si="207"/>
        <v>0</v>
      </c>
      <c r="BK128" s="43">
        <f t="shared" si="208"/>
        <v>0</v>
      </c>
      <c r="BL128" s="44">
        <f t="shared" si="209"/>
        <v>0</v>
      </c>
      <c r="BM128" s="45">
        <f t="shared" si="210"/>
        <v>0</v>
      </c>
      <c r="BN128" s="46">
        <f t="shared" si="211"/>
        <v>0</v>
      </c>
      <c r="BO128" s="36"/>
      <c r="BP128" s="47"/>
      <c r="BQ128" s="39"/>
      <c r="BR128" s="38">
        <v>2</v>
      </c>
      <c r="BS128" s="37"/>
      <c r="BT128" s="36"/>
      <c r="BU128" s="47"/>
      <c r="BV128" s="37">
        <f t="shared" si="293"/>
        <v>0</v>
      </c>
      <c r="BW128" s="38">
        <v>0</v>
      </c>
      <c r="BX128" s="246"/>
      <c r="BY128" s="36">
        <f t="shared" si="294"/>
        <v>1</v>
      </c>
      <c r="BZ128" s="47">
        <f t="shared" si="295"/>
        <v>0</v>
      </c>
      <c r="CA128" s="37">
        <v>0</v>
      </c>
      <c r="CB128" s="38">
        <v>0</v>
      </c>
      <c r="CC128" s="37"/>
      <c r="CD128" s="36">
        <f t="shared" si="296"/>
        <v>0</v>
      </c>
      <c r="CE128" s="47">
        <f t="shared" si="296"/>
        <v>0</v>
      </c>
      <c r="CF128" s="37">
        <v>0</v>
      </c>
      <c r="CG128" s="38">
        <v>0</v>
      </c>
      <c r="CH128" s="37"/>
      <c r="CI128" s="36">
        <f t="shared" si="297"/>
        <v>5</v>
      </c>
      <c r="CJ128" s="47">
        <f t="shared" si="298"/>
        <v>3</v>
      </c>
      <c r="CK128" s="37">
        <f t="shared" si="299"/>
        <v>0</v>
      </c>
      <c r="CL128" s="38">
        <v>0</v>
      </c>
      <c r="CM128" s="246"/>
      <c r="CN128" s="36">
        <f t="shared" si="300"/>
        <v>5</v>
      </c>
      <c r="CO128" s="47">
        <f t="shared" si="301"/>
        <v>3</v>
      </c>
      <c r="CP128" s="37">
        <f t="shared" si="302"/>
        <v>0</v>
      </c>
      <c r="CQ128" s="38">
        <v>0</v>
      </c>
      <c r="CR128" s="246"/>
      <c r="CS128" s="36">
        <f t="shared" si="303"/>
        <v>5</v>
      </c>
      <c r="CT128" s="47">
        <f t="shared" si="304"/>
        <v>3</v>
      </c>
      <c r="CU128" s="37">
        <f t="shared" si="305"/>
        <v>0</v>
      </c>
      <c r="CV128" s="38">
        <v>0</v>
      </c>
      <c r="CW128" s="246"/>
      <c r="CX128" s="36">
        <f t="shared" si="306"/>
        <v>5</v>
      </c>
      <c r="CY128" s="47">
        <f t="shared" si="307"/>
        <v>3</v>
      </c>
      <c r="CZ128" s="37">
        <f t="shared" si="308"/>
        <v>0</v>
      </c>
      <c r="DA128" s="38">
        <v>0</v>
      </c>
      <c r="DB128" s="37"/>
      <c r="DC128" s="36">
        <f t="shared" si="309"/>
        <v>5</v>
      </c>
      <c r="DD128" s="47">
        <f t="shared" si="310"/>
        <v>3</v>
      </c>
      <c r="DE128" s="37">
        <f t="shared" si="311"/>
        <v>0</v>
      </c>
      <c r="DF128" s="38">
        <v>0</v>
      </c>
      <c r="DG128" s="37"/>
      <c r="DH128" s="36">
        <f t="shared" si="312"/>
        <v>5</v>
      </c>
      <c r="DI128" s="47">
        <f t="shared" si="313"/>
        <v>3</v>
      </c>
      <c r="DJ128" s="37">
        <f t="shared" si="314"/>
        <v>0</v>
      </c>
      <c r="DK128" s="38">
        <v>0</v>
      </c>
      <c r="DL128" s="37"/>
      <c r="DM128" s="36">
        <f t="shared" si="315"/>
        <v>5</v>
      </c>
      <c r="DN128" s="47">
        <f t="shared" si="316"/>
        <v>3</v>
      </c>
      <c r="DO128" s="37">
        <f t="shared" si="317"/>
        <v>0</v>
      </c>
      <c r="DP128" s="38">
        <v>0</v>
      </c>
      <c r="DQ128" s="37"/>
      <c r="DR128" s="36">
        <f t="shared" si="318"/>
        <v>5</v>
      </c>
      <c r="DS128" s="47">
        <f t="shared" si="319"/>
        <v>3</v>
      </c>
      <c r="DT128" s="37">
        <f t="shared" si="320"/>
        <v>0</v>
      </c>
      <c r="DU128" s="38"/>
      <c r="DV128" s="37"/>
      <c r="DW128" s="41" cm="1">
        <f t="array" ref="DW128">SUMPRODUCT(--(MOD(COLUMN($BO128:$DV128),5)=MOD(COLUMN($BO128),5)),$BO128:$DV128)</f>
        <v>41</v>
      </c>
      <c r="DX128" s="42">
        <f t="shared" si="288"/>
        <v>21675.306</v>
      </c>
      <c r="DY128" s="48" cm="1">
        <f t="array" ref="DY128">SUMPRODUCT(--(MOD(COLUMN($BO128:$DV128),5)=MOD(COLUMN($BP128),5)),$BO128:$DV128)</f>
        <v>24</v>
      </c>
      <c r="DZ128" s="49">
        <f t="shared" si="289"/>
        <v>12687.984</v>
      </c>
      <c r="EA128" s="43" cm="1">
        <f t="array" ref="EA128">SUMPRODUCT(--(MOD(COLUMN($BO128:$DV128),5)=MOD(COLUMN($BQ128),5)),$BO128:$DV128)</f>
        <v>0</v>
      </c>
      <c r="EB128" s="44">
        <f t="shared" si="290"/>
        <v>0</v>
      </c>
      <c r="EC128" s="45" cm="1">
        <f t="array" ref="EC128">SUMPRODUCT(--(MOD(COLUMN($BO128:$DV128),5)=MOD(COLUMN($BR128),5)),$BO128:$DV128)</f>
        <v>2</v>
      </c>
      <c r="ED128" s="46">
        <f t="shared" si="291"/>
        <v>1057.3320000000001</v>
      </c>
      <c r="EE128" s="36">
        <f t="shared" si="321"/>
        <v>0</v>
      </c>
      <c r="EF128" s="37">
        <v>0</v>
      </c>
      <c r="EG128" s="38"/>
      <c r="EH128" s="37"/>
      <c r="EI128" s="36">
        <f t="shared" si="322"/>
        <v>0</v>
      </c>
      <c r="EJ128" s="37">
        <v>0</v>
      </c>
      <c r="EK128" s="38"/>
      <c r="EL128" s="37"/>
      <c r="EM128" s="36">
        <f t="shared" si="323"/>
        <v>1</v>
      </c>
      <c r="EN128" s="37">
        <v>0</v>
      </c>
      <c r="EO128" s="38"/>
      <c r="EP128" s="37"/>
      <c r="EQ128" s="36">
        <f t="shared" si="324"/>
        <v>2</v>
      </c>
      <c r="ER128" s="37">
        <v>0</v>
      </c>
      <c r="ES128" s="38"/>
      <c r="ET128" s="37"/>
      <c r="EU128" s="36">
        <f t="shared" si="325"/>
        <v>3</v>
      </c>
      <c r="EV128" s="39">
        <v>0</v>
      </c>
      <c r="EW128" s="38">
        <v>0</v>
      </c>
      <c r="EX128" s="37"/>
      <c r="EY128" s="36">
        <f t="shared" si="326"/>
        <v>3</v>
      </c>
      <c r="EZ128" s="37">
        <v>3</v>
      </c>
      <c r="FA128" s="38"/>
      <c r="FB128" s="37"/>
      <c r="FC128" s="36">
        <f t="shared" si="327"/>
        <v>5</v>
      </c>
      <c r="FD128" s="37">
        <v>5</v>
      </c>
      <c r="FE128" s="38"/>
      <c r="FF128" s="37"/>
      <c r="FG128" s="36">
        <f t="shared" si="328"/>
        <v>5</v>
      </c>
      <c r="FH128" s="37">
        <v>5</v>
      </c>
      <c r="FI128" s="38"/>
      <c r="FJ128" s="37"/>
      <c r="FK128" s="36">
        <f t="shared" si="329"/>
        <v>5</v>
      </c>
      <c r="FL128" s="37">
        <v>5</v>
      </c>
      <c r="FM128" s="38"/>
      <c r="FN128" s="37"/>
      <c r="FO128" s="36">
        <f t="shared" si="330"/>
        <v>6</v>
      </c>
      <c r="FP128" s="37">
        <v>6</v>
      </c>
      <c r="FQ128" s="38"/>
      <c r="FR128" s="37"/>
      <c r="FS128" s="36">
        <f t="shared" si="331"/>
        <v>6</v>
      </c>
      <c r="FT128" s="37">
        <v>6</v>
      </c>
      <c r="FU128" s="38"/>
      <c r="FV128" s="37"/>
      <c r="FW128" s="36">
        <f t="shared" si="332"/>
        <v>6</v>
      </c>
      <c r="FX128" s="37">
        <v>6</v>
      </c>
      <c r="FY128" s="38"/>
      <c r="FZ128" s="37"/>
      <c r="GA128" s="41" cm="1">
        <f t="array" ref="GA128">SUMPRODUCT(--(MOD(COLUMN($EE128:$FZ128),4)=MOD(COLUMN($EE128),4)),$EE128:$FZ128)</f>
        <v>42</v>
      </c>
      <c r="GB128" s="42">
        <f t="shared" si="333"/>
        <v>22203.972000000002</v>
      </c>
      <c r="GC128" s="43" cm="1">
        <f t="array" ref="GC128">SUMPRODUCT(--(MOD(COLUMN($EE128:$FZ128),4)=MOD(COLUMN($EF128),4)),$EE128:$FZ128)</f>
        <v>36</v>
      </c>
      <c r="GD128" s="44">
        <f t="shared" si="334"/>
        <v>19031.976000000002</v>
      </c>
      <c r="GE128" s="45" cm="1">
        <f t="array" ref="GE128">SUMPRODUCT(--(MOD(COLUMN($EE128:$FZ128),4)=MOD(COLUMN($EG128),4)),$EE128:$FZ128)</f>
        <v>0</v>
      </c>
      <c r="GF128" s="46">
        <f t="shared" si="335"/>
        <v>0</v>
      </c>
      <c r="GG128" s="36">
        <f t="shared" si="336"/>
        <v>5</v>
      </c>
      <c r="GH128" s="37"/>
      <c r="GI128" s="38"/>
      <c r="GJ128" s="37"/>
      <c r="GK128" s="36">
        <f t="shared" si="337"/>
        <v>5</v>
      </c>
      <c r="GL128" s="37"/>
      <c r="GM128" s="38"/>
      <c r="GN128" s="37"/>
      <c r="GO128" s="36">
        <f t="shared" si="338"/>
        <v>7</v>
      </c>
      <c r="GP128" s="37"/>
      <c r="GQ128" s="38"/>
      <c r="GR128" s="37"/>
      <c r="GS128" s="36">
        <f t="shared" si="339"/>
        <v>10</v>
      </c>
      <c r="GT128" s="37"/>
      <c r="GU128" s="38"/>
      <c r="GV128" s="37"/>
      <c r="GW128" s="36">
        <f t="shared" si="340"/>
        <v>10</v>
      </c>
      <c r="GX128" s="37"/>
      <c r="GY128" s="38"/>
      <c r="GZ128" s="37"/>
      <c r="HA128" s="36">
        <f t="shared" si="341"/>
        <v>10</v>
      </c>
      <c r="HB128" s="37"/>
      <c r="HC128" s="38"/>
      <c r="HD128" s="37"/>
      <c r="HE128" s="36">
        <f t="shared" si="342"/>
        <v>10</v>
      </c>
      <c r="HF128" s="37"/>
      <c r="HG128" s="38"/>
      <c r="HH128" s="37"/>
      <c r="HI128" s="36">
        <f t="shared" si="343"/>
        <v>10</v>
      </c>
      <c r="HJ128" s="37"/>
      <c r="HK128" s="38"/>
      <c r="HL128" s="37"/>
      <c r="HM128" s="36">
        <f t="shared" si="344"/>
        <v>10</v>
      </c>
      <c r="HN128" s="37"/>
      <c r="HO128" s="38"/>
      <c r="HP128" s="37"/>
      <c r="HQ128" s="36">
        <f t="shared" si="345"/>
        <v>10</v>
      </c>
      <c r="HR128" s="37"/>
      <c r="HS128" s="38"/>
      <c r="HT128" s="37"/>
      <c r="HU128" s="36">
        <f t="shared" si="346"/>
        <v>10</v>
      </c>
      <c r="HV128" s="37"/>
      <c r="HW128" s="38"/>
      <c r="HX128" s="37"/>
      <c r="HY128" s="36">
        <f t="shared" si="347"/>
        <v>10</v>
      </c>
      <c r="HZ128" s="37"/>
      <c r="IA128" s="38"/>
      <c r="IB128" s="37"/>
      <c r="IC128" s="41" cm="1">
        <f t="array" ref="IC128">SUMPRODUCT(--(MOD(COLUMN($GG128:$IB128),4)=MOD(COLUMN($GG128),4)),$GG128:$IB128)</f>
        <v>107</v>
      </c>
      <c r="ID128" s="42">
        <f t="shared" si="348"/>
        <v>56567.262000000002</v>
      </c>
      <c r="IE128" s="43" cm="1">
        <f t="array" ref="IE128">SUMPRODUCT(--(MOD(COLUMN($GG128:$IB128),4)=MOD(COLUMN($GH128),4)),$GG128:$IB128)</f>
        <v>0</v>
      </c>
      <c r="IF128" s="44">
        <f t="shared" si="349"/>
        <v>0</v>
      </c>
      <c r="IG128" s="45" cm="1">
        <f t="array" ref="IG128">SUMPRODUCT(--(MOD(COLUMN($GG128:$IB128),4)=MOD(COLUMN($GI128),4)),$GG128:$IB128)</f>
        <v>0</v>
      </c>
      <c r="IH128" s="46">
        <f t="shared" si="350"/>
        <v>0</v>
      </c>
      <c r="II128" s="36">
        <f t="shared" si="351"/>
        <v>5</v>
      </c>
      <c r="IJ128" s="37"/>
      <c r="IK128" s="38"/>
      <c r="IL128" s="37"/>
      <c r="IM128" s="36">
        <f t="shared" si="352"/>
        <v>5</v>
      </c>
      <c r="IN128" s="37"/>
      <c r="IO128" s="38"/>
      <c r="IP128" s="37"/>
      <c r="IQ128" s="36">
        <f t="shared" si="353"/>
        <v>7</v>
      </c>
      <c r="IR128" s="37"/>
      <c r="IS128" s="38"/>
      <c r="IT128" s="37"/>
      <c r="IU128" s="36">
        <f t="shared" si="354"/>
        <v>10</v>
      </c>
      <c r="IV128" s="37"/>
      <c r="IW128" s="38"/>
      <c r="IX128" s="37"/>
      <c r="IY128" s="36">
        <f t="shared" si="355"/>
        <v>10</v>
      </c>
      <c r="IZ128" s="37"/>
      <c r="JA128" s="38"/>
      <c r="JB128" s="37"/>
      <c r="JC128" s="36">
        <f t="shared" si="356"/>
        <v>10</v>
      </c>
      <c r="JD128" s="37"/>
      <c r="JE128" s="38"/>
      <c r="JF128" s="37"/>
      <c r="JG128" s="36">
        <f t="shared" si="357"/>
        <v>10</v>
      </c>
      <c r="JH128" s="37"/>
      <c r="JI128" s="38"/>
      <c r="JJ128" s="37"/>
      <c r="JK128" s="36">
        <f t="shared" si="358"/>
        <v>10</v>
      </c>
      <c r="JL128" s="37"/>
      <c r="JM128" s="38"/>
      <c r="JN128" s="37"/>
      <c r="JO128" s="36">
        <f t="shared" si="359"/>
        <v>10</v>
      </c>
      <c r="JP128" s="37"/>
      <c r="JQ128" s="38"/>
      <c r="JR128" s="37"/>
      <c r="JS128" s="36">
        <f t="shared" si="360"/>
        <v>10</v>
      </c>
      <c r="JT128" s="37"/>
      <c r="JU128" s="38"/>
      <c r="JV128" s="37"/>
      <c r="JW128" s="36">
        <f t="shared" si="361"/>
        <v>10</v>
      </c>
      <c r="JX128" s="37"/>
      <c r="JY128" s="38"/>
      <c r="JZ128" s="37"/>
      <c r="KA128" s="36">
        <f t="shared" si="362"/>
        <v>10</v>
      </c>
      <c r="KB128" s="37"/>
      <c r="KC128" s="38"/>
      <c r="KD128" s="37"/>
      <c r="KE128" s="41" cm="1">
        <f t="array" ref="KE128">SUMPRODUCT(--(MOD(COLUMN($II128:$KD128),4)=MOD(COLUMN($II128),4)),$II128:$KD128)</f>
        <v>107</v>
      </c>
      <c r="KF128" s="42">
        <f t="shared" si="363"/>
        <v>56567.262000000002</v>
      </c>
      <c r="KG128" s="43" cm="1">
        <f t="array" ref="KG128">SUMPRODUCT(--(MOD(COLUMN($II128:$KD128),4)=MOD(COLUMN($IJ128),4)),$II128:$KD128)</f>
        <v>0</v>
      </c>
      <c r="KH128" s="44">
        <f t="shared" si="364"/>
        <v>0</v>
      </c>
      <c r="KI128" s="45" cm="1">
        <f t="array" ref="KI128">SUMPRODUCT(--(MOD(COLUMN($II128:$KD128),4)=MOD(COLUMN($IK128),4)),$II128:$KD128)</f>
        <v>0</v>
      </c>
      <c r="KJ128" s="50">
        <f t="shared" si="365"/>
        <v>0</v>
      </c>
      <c r="KK128" s="80"/>
      <c r="KL128" s="80"/>
      <c r="KM128" s="80"/>
      <c r="KN128" s="51">
        <v>1</v>
      </c>
      <c r="KO128" s="285"/>
    </row>
    <row r="129" spans="1:301" s="68" customFormat="1" ht="28.8" outlineLevel="1">
      <c r="A129" s="289"/>
      <c r="B129" s="278"/>
      <c r="C129" s="298"/>
      <c r="D129" s="282"/>
      <c r="E129" s="15">
        <v>8</v>
      </c>
      <c r="F129" s="15">
        <v>1</v>
      </c>
      <c r="G129" s="33">
        <v>4630320200</v>
      </c>
      <c r="H129" s="34" t="s">
        <v>60</v>
      </c>
      <c r="I129" s="35">
        <f>537.4/1.2/0.98</f>
        <v>456.97278911564626</v>
      </c>
      <c r="J129" s="35">
        <f>537.4/1.2*1.0863</f>
        <v>486.48135000000002</v>
      </c>
      <c r="K129" s="55"/>
      <c r="L129" s="55"/>
      <c r="M129" s="36">
        <v>0</v>
      </c>
      <c r="N129" s="37">
        <v>0</v>
      </c>
      <c r="O129" s="38">
        <v>0</v>
      </c>
      <c r="P129" s="37"/>
      <c r="Q129" s="36">
        <v>0</v>
      </c>
      <c r="R129" s="37">
        <v>0</v>
      </c>
      <c r="S129" s="38">
        <v>0</v>
      </c>
      <c r="T129" s="37"/>
      <c r="U129" s="36">
        <v>0</v>
      </c>
      <c r="V129" s="37">
        <v>0</v>
      </c>
      <c r="W129" s="38">
        <v>0</v>
      </c>
      <c r="X129" s="37"/>
      <c r="Y129" s="36">
        <v>0</v>
      </c>
      <c r="Z129" s="37">
        <v>0</v>
      </c>
      <c r="AA129" s="38">
        <v>0</v>
      </c>
      <c r="AB129" s="37"/>
      <c r="AC129" s="36">
        <v>0</v>
      </c>
      <c r="AD129" s="37">
        <v>0</v>
      </c>
      <c r="AE129" s="38">
        <v>0</v>
      </c>
      <c r="AF129" s="37"/>
      <c r="AG129" s="36">
        <v>0</v>
      </c>
      <c r="AH129" s="37">
        <v>0</v>
      </c>
      <c r="AI129" s="38">
        <v>0</v>
      </c>
      <c r="AJ129" s="37"/>
      <c r="AK129" s="36">
        <v>0</v>
      </c>
      <c r="AL129" s="37">
        <v>0</v>
      </c>
      <c r="AM129" s="38">
        <v>0</v>
      </c>
      <c r="AN129" s="37"/>
      <c r="AO129" s="36">
        <v>0</v>
      </c>
      <c r="AP129" s="37">
        <v>0</v>
      </c>
      <c r="AQ129" s="38">
        <v>0</v>
      </c>
      <c r="AR129" s="37"/>
      <c r="AS129" s="36">
        <v>0</v>
      </c>
      <c r="AT129" s="37">
        <v>0</v>
      </c>
      <c r="AU129" s="38">
        <v>0</v>
      </c>
      <c r="AV129" s="37"/>
      <c r="AW129" s="36">
        <v>0</v>
      </c>
      <c r="AX129" s="37">
        <v>0</v>
      </c>
      <c r="AY129" s="54">
        <v>0</v>
      </c>
      <c r="AZ129" s="37"/>
      <c r="BA129" s="36">
        <v>0</v>
      </c>
      <c r="BB129" s="37">
        <v>0</v>
      </c>
      <c r="BC129" s="92">
        <v>0</v>
      </c>
      <c r="BD129" s="37"/>
      <c r="BE129" s="36">
        <v>0</v>
      </c>
      <c r="BF129" s="37">
        <f t="shared" si="292"/>
        <v>0</v>
      </c>
      <c r="BG129" s="54">
        <v>0</v>
      </c>
      <c r="BH129" s="37"/>
      <c r="BI129" s="41">
        <f t="shared" si="206"/>
        <v>0</v>
      </c>
      <c r="BJ129" s="42">
        <f t="shared" si="207"/>
        <v>0</v>
      </c>
      <c r="BK129" s="43">
        <f t="shared" si="208"/>
        <v>0</v>
      </c>
      <c r="BL129" s="44">
        <f t="shared" si="209"/>
        <v>0</v>
      </c>
      <c r="BM129" s="45">
        <f t="shared" si="210"/>
        <v>0</v>
      </c>
      <c r="BN129" s="46">
        <f t="shared" si="211"/>
        <v>0</v>
      </c>
      <c r="BO129" s="36"/>
      <c r="BP129" s="47"/>
      <c r="BQ129" s="39"/>
      <c r="BR129" s="38">
        <v>2</v>
      </c>
      <c r="BS129" s="37"/>
      <c r="BT129" s="36"/>
      <c r="BU129" s="47"/>
      <c r="BV129" s="37">
        <f t="shared" si="293"/>
        <v>0</v>
      </c>
      <c r="BW129" s="38">
        <v>0</v>
      </c>
      <c r="BX129" s="246"/>
      <c r="BY129" s="36">
        <f t="shared" si="294"/>
        <v>1</v>
      </c>
      <c r="BZ129" s="47">
        <f t="shared" si="295"/>
        <v>0</v>
      </c>
      <c r="CA129" s="37">
        <v>0</v>
      </c>
      <c r="CB129" s="38">
        <v>0</v>
      </c>
      <c r="CC129" s="37"/>
      <c r="CD129" s="36">
        <f t="shared" si="296"/>
        <v>0</v>
      </c>
      <c r="CE129" s="47">
        <f t="shared" si="296"/>
        <v>0</v>
      </c>
      <c r="CF129" s="37">
        <v>0</v>
      </c>
      <c r="CG129" s="38">
        <v>0</v>
      </c>
      <c r="CH129" s="37"/>
      <c r="CI129" s="36">
        <f t="shared" si="297"/>
        <v>5</v>
      </c>
      <c r="CJ129" s="47">
        <f t="shared" si="298"/>
        <v>3</v>
      </c>
      <c r="CK129" s="37">
        <f t="shared" si="299"/>
        <v>0</v>
      </c>
      <c r="CL129" s="38">
        <v>0</v>
      </c>
      <c r="CM129" s="246"/>
      <c r="CN129" s="36">
        <f t="shared" si="300"/>
        <v>5</v>
      </c>
      <c r="CO129" s="47">
        <f t="shared" si="301"/>
        <v>3</v>
      </c>
      <c r="CP129" s="37">
        <f t="shared" si="302"/>
        <v>0</v>
      </c>
      <c r="CQ129" s="38">
        <v>0</v>
      </c>
      <c r="CR129" s="246"/>
      <c r="CS129" s="36">
        <f t="shared" si="303"/>
        <v>5</v>
      </c>
      <c r="CT129" s="47">
        <f t="shared" si="304"/>
        <v>3</v>
      </c>
      <c r="CU129" s="37">
        <f t="shared" si="305"/>
        <v>0</v>
      </c>
      <c r="CV129" s="52">
        <v>0</v>
      </c>
      <c r="CW129" s="246"/>
      <c r="CX129" s="36">
        <f t="shared" si="306"/>
        <v>5</v>
      </c>
      <c r="CY129" s="47">
        <f t="shared" si="307"/>
        <v>3</v>
      </c>
      <c r="CZ129" s="37">
        <f t="shared" si="308"/>
        <v>0</v>
      </c>
      <c r="DA129" s="38">
        <v>0</v>
      </c>
      <c r="DB129" s="37"/>
      <c r="DC129" s="36">
        <f t="shared" si="309"/>
        <v>5</v>
      </c>
      <c r="DD129" s="47">
        <f t="shared" si="310"/>
        <v>3</v>
      </c>
      <c r="DE129" s="37">
        <f t="shared" si="311"/>
        <v>0</v>
      </c>
      <c r="DF129" s="38">
        <v>0</v>
      </c>
      <c r="DG129" s="37"/>
      <c r="DH129" s="36">
        <f t="shared" si="312"/>
        <v>5</v>
      </c>
      <c r="DI129" s="47">
        <f t="shared" si="313"/>
        <v>3</v>
      </c>
      <c r="DJ129" s="37">
        <f t="shared" si="314"/>
        <v>0</v>
      </c>
      <c r="DK129" s="52">
        <v>0</v>
      </c>
      <c r="DL129" s="37"/>
      <c r="DM129" s="36">
        <f t="shared" si="315"/>
        <v>5</v>
      </c>
      <c r="DN129" s="47">
        <f t="shared" si="316"/>
        <v>3</v>
      </c>
      <c r="DO129" s="37">
        <f t="shared" si="317"/>
        <v>0</v>
      </c>
      <c r="DP129" s="38">
        <v>0</v>
      </c>
      <c r="DQ129" s="37"/>
      <c r="DR129" s="36">
        <f t="shared" si="318"/>
        <v>5</v>
      </c>
      <c r="DS129" s="47">
        <f t="shared" si="319"/>
        <v>3</v>
      </c>
      <c r="DT129" s="37">
        <f t="shared" si="320"/>
        <v>0</v>
      </c>
      <c r="DU129" s="38"/>
      <c r="DV129" s="37"/>
      <c r="DW129" s="41" cm="1">
        <f t="array" ref="DW129">SUMPRODUCT(--(MOD(COLUMN($BO129:$DV129),5)=MOD(COLUMN($BO129),5)),$BO129:$DV129)</f>
        <v>41</v>
      </c>
      <c r="DX129" s="42">
        <f t="shared" si="288"/>
        <v>19945.735350000003</v>
      </c>
      <c r="DY129" s="48" cm="1">
        <f t="array" ref="DY129">SUMPRODUCT(--(MOD(COLUMN($BO129:$DV129),5)=MOD(COLUMN($BP129),5)),$BO129:$DV129)</f>
        <v>24</v>
      </c>
      <c r="DZ129" s="49">
        <f t="shared" si="289"/>
        <v>11675.5524</v>
      </c>
      <c r="EA129" s="43" cm="1">
        <f t="array" ref="EA129">SUMPRODUCT(--(MOD(COLUMN($BO129:$DV129),5)=MOD(COLUMN($BQ129),5)),$BO129:$DV129)</f>
        <v>0</v>
      </c>
      <c r="EB129" s="44">
        <f t="shared" si="290"/>
        <v>0</v>
      </c>
      <c r="EC129" s="45" cm="1">
        <f t="array" ref="EC129">SUMPRODUCT(--(MOD(COLUMN($BO129:$DV129),5)=MOD(COLUMN($BR129),5)),$BO129:$DV129)</f>
        <v>2</v>
      </c>
      <c r="ED129" s="46">
        <f t="shared" si="291"/>
        <v>972.96270000000004</v>
      </c>
      <c r="EE129" s="36">
        <f t="shared" si="321"/>
        <v>0</v>
      </c>
      <c r="EF129" s="37">
        <v>0</v>
      </c>
      <c r="EG129" s="38"/>
      <c r="EH129" s="37"/>
      <c r="EI129" s="36">
        <f t="shared" si="322"/>
        <v>0</v>
      </c>
      <c r="EJ129" s="37">
        <v>0</v>
      </c>
      <c r="EK129" s="38"/>
      <c r="EL129" s="37"/>
      <c r="EM129" s="36">
        <f t="shared" si="323"/>
        <v>1</v>
      </c>
      <c r="EN129" s="37">
        <v>0</v>
      </c>
      <c r="EO129" s="38"/>
      <c r="EP129" s="37"/>
      <c r="EQ129" s="36">
        <f t="shared" si="324"/>
        <v>2</v>
      </c>
      <c r="ER129" s="37">
        <v>0</v>
      </c>
      <c r="ES129" s="38"/>
      <c r="ET129" s="37"/>
      <c r="EU129" s="36">
        <f t="shared" si="325"/>
        <v>3</v>
      </c>
      <c r="EV129" s="39">
        <v>0</v>
      </c>
      <c r="EW129" s="38">
        <v>0</v>
      </c>
      <c r="EX129" s="37"/>
      <c r="EY129" s="36">
        <f t="shared" si="326"/>
        <v>3</v>
      </c>
      <c r="EZ129" s="37">
        <v>3</v>
      </c>
      <c r="FA129" s="38"/>
      <c r="FB129" s="37"/>
      <c r="FC129" s="36">
        <f t="shared" si="327"/>
        <v>5</v>
      </c>
      <c r="FD129" s="37">
        <v>5</v>
      </c>
      <c r="FE129" s="38"/>
      <c r="FF129" s="37"/>
      <c r="FG129" s="36">
        <f t="shared" si="328"/>
        <v>5</v>
      </c>
      <c r="FH129" s="37">
        <v>5</v>
      </c>
      <c r="FI129" s="38"/>
      <c r="FJ129" s="37"/>
      <c r="FK129" s="36">
        <f t="shared" si="329"/>
        <v>5</v>
      </c>
      <c r="FL129" s="37">
        <v>5</v>
      </c>
      <c r="FM129" s="38"/>
      <c r="FN129" s="37"/>
      <c r="FO129" s="36">
        <f t="shared" si="330"/>
        <v>6</v>
      </c>
      <c r="FP129" s="37">
        <v>6</v>
      </c>
      <c r="FQ129" s="38"/>
      <c r="FR129" s="37"/>
      <c r="FS129" s="36">
        <f t="shared" si="331"/>
        <v>6</v>
      </c>
      <c r="FT129" s="37">
        <v>6</v>
      </c>
      <c r="FU129" s="38"/>
      <c r="FV129" s="37"/>
      <c r="FW129" s="36">
        <f t="shared" si="332"/>
        <v>6</v>
      </c>
      <c r="FX129" s="37">
        <v>6</v>
      </c>
      <c r="FY129" s="38"/>
      <c r="FZ129" s="37"/>
      <c r="GA129" s="41" cm="1">
        <f t="array" ref="GA129">SUMPRODUCT(--(MOD(COLUMN($EE129:$FZ129),4)=MOD(COLUMN($EE129),4)),$EE129:$FZ129)</f>
        <v>42</v>
      </c>
      <c r="GB129" s="42">
        <f t="shared" si="333"/>
        <v>20432.216700000001</v>
      </c>
      <c r="GC129" s="43" cm="1">
        <f t="array" ref="GC129">SUMPRODUCT(--(MOD(COLUMN($EE129:$FZ129),4)=MOD(COLUMN($EF129),4)),$EE129:$FZ129)</f>
        <v>36</v>
      </c>
      <c r="GD129" s="44">
        <f t="shared" si="334"/>
        <v>17513.328600000001</v>
      </c>
      <c r="GE129" s="45" cm="1">
        <f t="array" ref="GE129">SUMPRODUCT(--(MOD(COLUMN($EE129:$FZ129),4)=MOD(COLUMN($EG129),4)),$EE129:$FZ129)</f>
        <v>0</v>
      </c>
      <c r="GF129" s="46">
        <f t="shared" si="335"/>
        <v>0</v>
      </c>
      <c r="GG129" s="36">
        <f t="shared" si="336"/>
        <v>5</v>
      </c>
      <c r="GH129" s="37"/>
      <c r="GI129" s="38"/>
      <c r="GJ129" s="37"/>
      <c r="GK129" s="36">
        <f t="shared" si="337"/>
        <v>5</v>
      </c>
      <c r="GL129" s="37"/>
      <c r="GM129" s="38"/>
      <c r="GN129" s="37"/>
      <c r="GO129" s="36">
        <f t="shared" si="338"/>
        <v>7</v>
      </c>
      <c r="GP129" s="37"/>
      <c r="GQ129" s="38"/>
      <c r="GR129" s="37"/>
      <c r="GS129" s="36">
        <f t="shared" si="339"/>
        <v>10</v>
      </c>
      <c r="GT129" s="37"/>
      <c r="GU129" s="38"/>
      <c r="GV129" s="37"/>
      <c r="GW129" s="36">
        <f t="shared" si="340"/>
        <v>10</v>
      </c>
      <c r="GX129" s="37"/>
      <c r="GY129" s="38"/>
      <c r="GZ129" s="37"/>
      <c r="HA129" s="36">
        <f t="shared" si="341"/>
        <v>10</v>
      </c>
      <c r="HB129" s="37"/>
      <c r="HC129" s="38"/>
      <c r="HD129" s="37"/>
      <c r="HE129" s="36">
        <f t="shared" si="342"/>
        <v>10</v>
      </c>
      <c r="HF129" s="37"/>
      <c r="HG129" s="38"/>
      <c r="HH129" s="37"/>
      <c r="HI129" s="36">
        <f t="shared" si="343"/>
        <v>10</v>
      </c>
      <c r="HJ129" s="37"/>
      <c r="HK129" s="38"/>
      <c r="HL129" s="37"/>
      <c r="HM129" s="36">
        <f t="shared" si="344"/>
        <v>10</v>
      </c>
      <c r="HN129" s="37"/>
      <c r="HO129" s="38"/>
      <c r="HP129" s="37"/>
      <c r="HQ129" s="36">
        <f t="shared" si="345"/>
        <v>10</v>
      </c>
      <c r="HR129" s="37"/>
      <c r="HS129" s="38"/>
      <c r="HT129" s="37"/>
      <c r="HU129" s="36">
        <f t="shared" si="346"/>
        <v>10</v>
      </c>
      <c r="HV129" s="37"/>
      <c r="HW129" s="38"/>
      <c r="HX129" s="37"/>
      <c r="HY129" s="36">
        <f t="shared" si="347"/>
        <v>10</v>
      </c>
      <c r="HZ129" s="37"/>
      <c r="IA129" s="38"/>
      <c r="IB129" s="37"/>
      <c r="IC129" s="41" cm="1">
        <f t="array" ref="IC129">SUMPRODUCT(--(MOD(COLUMN($GG129:$IB129),4)=MOD(COLUMN($GG129),4)),$GG129:$IB129)</f>
        <v>107</v>
      </c>
      <c r="ID129" s="42">
        <f t="shared" si="348"/>
        <v>52053.50445</v>
      </c>
      <c r="IE129" s="43" cm="1">
        <f t="array" ref="IE129">SUMPRODUCT(--(MOD(COLUMN($GG129:$IB129),4)=MOD(COLUMN($GH129),4)),$GG129:$IB129)</f>
        <v>0</v>
      </c>
      <c r="IF129" s="44">
        <f t="shared" si="349"/>
        <v>0</v>
      </c>
      <c r="IG129" s="45" cm="1">
        <f t="array" ref="IG129">SUMPRODUCT(--(MOD(COLUMN($GG129:$IB129),4)=MOD(COLUMN($GI129),4)),$GG129:$IB129)</f>
        <v>0</v>
      </c>
      <c r="IH129" s="46">
        <f t="shared" si="350"/>
        <v>0</v>
      </c>
      <c r="II129" s="36">
        <f t="shared" si="351"/>
        <v>5</v>
      </c>
      <c r="IJ129" s="37"/>
      <c r="IK129" s="38"/>
      <c r="IL129" s="37"/>
      <c r="IM129" s="36">
        <f t="shared" si="352"/>
        <v>5</v>
      </c>
      <c r="IN129" s="37"/>
      <c r="IO129" s="38"/>
      <c r="IP129" s="37"/>
      <c r="IQ129" s="36">
        <f t="shared" si="353"/>
        <v>7</v>
      </c>
      <c r="IR129" s="37"/>
      <c r="IS129" s="38"/>
      <c r="IT129" s="37"/>
      <c r="IU129" s="36">
        <f t="shared" si="354"/>
        <v>10</v>
      </c>
      <c r="IV129" s="37"/>
      <c r="IW129" s="38"/>
      <c r="IX129" s="37"/>
      <c r="IY129" s="36">
        <f t="shared" si="355"/>
        <v>10</v>
      </c>
      <c r="IZ129" s="37"/>
      <c r="JA129" s="38"/>
      <c r="JB129" s="37"/>
      <c r="JC129" s="36">
        <f t="shared" si="356"/>
        <v>10</v>
      </c>
      <c r="JD129" s="37"/>
      <c r="JE129" s="38"/>
      <c r="JF129" s="37"/>
      <c r="JG129" s="36">
        <f t="shared" si="357"/>
        <v>10</v>
      </c>
      <c r="JH129" s="37"/>
      <c r="JI129" s="38"/>
      <c r="JJ129" s="37"/>
      <c r="JK129" s="36">
        <f t="shared" si="358"/>
        <v>10</v>
      </c>
      <c r="JL129" s="37"/>
      <c r="JM129" s="38"/>
      <c r="JN129" s="37"/>
      <c r="JO129" s="36">
        <f t="shared" si="359"/>
        <v>10</v>
      </c>
      <c r="JP129" s="37"/>
      <c r="JQ129" s="38"/>
      <c r="JR129" s="37"/>
      <c r="JS129" s="36">
        <f t="shared" si="360"/>
        <v>10</v>
      </c>
      <c r="JT129" s="37"/>
      <c r="JU129" s="38"/>
      <c r="JV129" s="37"/>
      <c r="JW129" s="36">
        <f t="shared" si="361"/>
        <v>10</v>
      </c>
      <c r="JX129" s="37"/>
      <c r="JY129" s="38"/>
      <c r="JZ129" s="37"/>
      <c r="KA129" s="36">
        <f t="shared" si="362"/>
        <v>10</v>
      </c>
      <c r="KB129" s="37"/>
      <c r="KC129" s="38"/>
      <c r="KD129" s="37"/>
      <c r="KE129" s="41" cm="1">
        <f t="array" ref="KE129">SUMPRODUCT(--(MOD(COLUMN($II129:$KD129),4)=MOD(COLUMN($II129),4)),$II129:$KD129)</f>
        <v>107</v>
      </c>
      <c r="KF129" s="42">
        <f t="shared" si="363"/>
        <v>52053.50445</v>
      </c>
      <c r="KG129" s="43" cm="1">
        <f t="array" ref="KG129">SUMPRODUCT(--(MOD(COLUMN($II129:$KD129),4)=MOD(COLUMN($IJ129),4)),$II129:$KD129)</f>
        <v>0</v>
      </c>
      <c r="KH129" s="44">
        <f t="shared" si="364"/>
        <v>0</v>
      </c>
      <c r="KI129" s="45" cm="1">
        <f t="array" ref="KI129">SUMPRODUCT(--(MOD(COLUMN($II129:$KD129),4)=MOD(COLUMN($IK129),4)),$II129:$KD129)</f>
        <v>0</v>
      </c>
      <c r="KJ129" s="50">
        <f t="shared" si="365"/>
        <v>0</v>
      </c>
      <c r="KK129" s="80"/>
      <c r="KL129" s="80"/>
      <c r="KM129" s="80"/>
      <c r="KN129" s="51">
        <v>1</v>
      </c>
      <c r="KO129" s="285"/>
    </row>
    <row r="130" spans="1:301" s="68" customFormat="1" outlineLevel="1">
      <c r="A130" s="289"/>
      <c r="B130" s="278"/>
      <c r="C130" s="298"/>
      <c r="D130" s="282"/>
      <c r="E130" s="15">
        <v>9</v>
      </c>
      <c r="F130" s="15">
        <v>1</v>
      </c>
      <c r="G130" s="33">
        <v>4334010030</v>
      </c>
      <c r="H130" s="34" t="s">
        <v>61</v>
      </c>
      <c r="I130" s="35">
        <f>41.9/1.2/0.98</f>
        <v>35.629251700680271</v>
      </c>
      <c r="J130" s="35">
        <f>41.9/1.2*1.0863</f>
        <v>37.929974999999999</v>
      </c>
      <c r="K130" s="55"/>
      <c r="L130" s="55"/>
      <c r="M130" s="36">
        <v>0</v>
      </c>
      <c r="N130" s="37">
        <v>0</v>
      </c>
      <c r="O130" s="38">
        <v>0</v>
      </c>
      <c r="P130" s="37"/>
      <c r="Q130" s="36">
        <v>0</v>
      </c>
      <c r="R130" s="37">
        <v>0</v>
      </c>
      <c r="S130" s="38">
        <v>0</v>
      </c>
      <c r="T130" s="37"/>
      <c r="U130" s="36">
        <v>0</v>
      </c>
      <c r="V130" s="37">
        <v>0</v>
      </c>
      <c r="W130" s="38">
        <v>0</v>
      </c>
      <c r="X130" s="37"/>
      <c r="Y130" s="36">
        <v>0</v>
      </c>
      <c r="Z130" s="37">
        <v>0</v>
      </c>
      <c r="AA130" s="38">
        <v>0</v>
      </c>
      <c r="AB130" s="37"/>
      <c r="AC130" s="36">
        <v>0</v>
      </c>
      <c r="AD130" s="37">
        <v>0</v>
      </c>
      <c r="AE130" s="38">
        <v>0</v>
      </c>
      <c r="AF130" s="37"/>
      <c r="AG130" s="36">
        <v>0</v>
      </c>
      <c r="AH130" s="37">
        <v>0</v>
      </c>
      <c r="AI130" s="38">
        <v>0</v>
      </c>
      <c r="AJ130" s="37"/>
      <c r="AK130" s="36">
        <v>0</v>
      </c>
      <c r="AL130" s="37">
        <v>0</v>
      </c>
      <c r="AM130" s="38">
        <v>0</v>
      </c>
      <c r="AN130" s="37"/>
      <c r="AO130" s="36">
        <v>0</v>
      </c>
      <c r="AP130" s="37">
        <v>0</v>
      </c>
      <c r="AQ130" s="38">
        <v>0</v>
      </c>
      <c r="AR130" s="37"/>
      <c r="AS130" s="36">
        <v>0</v>
      </c>
      <c r="AT130" s="37">
        <v>0</v>
      </c>
      <c r="AU130" s="38">
        <v>0</v>
      </c>
      <c r="AV130" s="37"/>
      <c r="AW130" s="36">
        <v>0</v>
      </c>
      <c r="AX130" s="37">
        <v>0</v>
      </c>
      <c r="AY130" s="54">
        <v>0</v>
      </c>
      <c r="AZ130" s="37"/>
      <c r="BA130" s="36">
        <v>0</v>
      </c>
      <c r="BB130" s="37">
        <v>0</v>
      </c>
      <c r="BC130" s="92">
        <v>0</v>
      </c>
      <c r="BD130" s="37"/>
      <c r="BE130" s="36">
        <v>0</v>
      </c>
      <c r="BF130" s="37">
        <f t="shared" si="292"/>
        <v>0</v>
      </c>
      <c r="BG130" s="54">
        <v>0</v>
      </c>
      <c r="BH130" s="37"/>
      <c r="BI130" s="41">
        <f t="shared" si="206"/>
        <v>0</v>
      </c>
      <c r="BJ130" s="42">
        <f t="shared" si="207"/>
        <v>0</v>
      </c>
      <c r="BK130" s="43">
        <f t="shared" si="208"/>
        <v>0</v>
      </c>
      <c r="BL130" s="44">
        <f t="shared" si="209"/>
        <v>0</v>
      </c>
      <c r="BM130" s="45">
        <f t="shared" si="210"/>
        <v>0</v>
      </c>
      <c r="BN130" s="46">
        <f t="shared" si="211"/>
        <v>0</v>
      </c>
      <c r="BO130" s="36"/>
      <c r="BP130" s="47"/>
      <c r="BQ130" s="39"/>
      <c r="BR130" s="38">
        <v>2</v>
      </c>
      <c r="BS130" s="37"/>
      <c r="BT130" s="36"/>
      <c r="BU130" s="47"/>
      <c r="BV130" s="37">
        <f t="shared" si="293"/>
        <v>0</v>
      </c>
      <c r="BW130" s="38">
        <v>0</v>
      </c>
      <c r="BX130" s="246"/>
      <c r="BY130" s="36">
        <f t="shared" si="294"/>
        <v>1</v>
      </c>
      <c r="BZ130" s="47">
        <f t="shared" si="295"/>
        <v>0</v>
      </c>
      <c r="CA130" s="37">
        <v>0</v>
      </c>
      <c r="CB130" s="38">
        <v>0</v>
      </c>
      <c r="CC130" s="37"/>
      <c r="CD130" s="36">
        <f t="shared" si="296"/>
        <v>0</v>
      </c>
      <c r="CE130" s="47">
        <f t="shared" si="296"/>
        <v>0</v>
      </c>
      <c r="CF130" s="37">
        <v>0</v>
      </c>
      <c r="CG130" s="38">
        <v>0</v>
      </c>
      <c r="CH130" s="37"/>
      <c r="CI130" s="36">
        <f t="shared" si="297"/>
        <v>5</v>
      </c>
      <c r="CJ130" s="47">
        <f t="shared" si="298"/>
        <v>3</v>
      </c>
      <c r="CK130" s="37">
        <f t="shared" si="299"/>
        <v>0</v>
      </c>
      <c r="CL130" s="38">
        <v>0</v>
      </c>
      <c r="CM130" s="246"/>
      <c r="CN130" s="36">
        <f t="shared" si="300"/>
        <v>5</v>
      </c>
      <c r="CO130" s="47">
        <f t="shared" si="301"/>
        <v>3</v>
      </c>
      <c r="CP130" s="37">
        <f t="shared" si="302"/>
        <v>0</v>
      </c>
      <c r="CQ130" s="38">
        <v>0</v>
      </c>
      <c r="CR130" s="246"/>
      <c r="CS130" s="36">
        <f t="shared" si="303"/>
        <v>5</v>
      </c>
      <c r="CT130" s="47">
        <f t="shared" si="304"/>
        <v>3</v>
      </c>
      <c r="CU130" s="37">
        <f t="shared" si="305"/>
        <v>0</v>
      </c>
      <c r="CV130" s="38">
        <v>0</v>
      </c>
      <c r="CW130" s="246"/>
      <c r="CX130" s="36">
        <f t="shared" si="306"/>
        <v>5</v>
      </c>
      <c r="CY130" s="47">
        <f t="shared" si="307"/>
        <v>3</v>
      </c>
      <c r="CZ130" s="37">
        <f t="shared" si="308"/>
        <v>0</v>
      </c>
      <c r="DA130" s="38">
        <v>0</v>
      </c>
      <c r="DB130" s="37"/>
      <c r="DC130" s="36">
        <f t="shared" si="309"/>
        <v>5</v>
      </c>
      <c r="DD130" s="47">
        <f t="shared" si="310"/>
        <v>3</v>
      </c>
      <c r="DE130" s="37">
        <f t="shared" si="311"/>
        <v>0</v>
      </c>
      <c r="DF130" s="38">
        <v>0</v>
      </c>
      <c r="DG130" s="37"/>
      <c r="DH130" s="36">
        <f t="shared" si="312"/>
        <v>5</v>
      </c>
      <c r="DI130" s="47">
        <f t="shared" si="313"/>
        <v>3</v>
      </c>
      <c r="DJ130" s="37">
        <f t="shared" si="314"/>
        <v>0</v>
      </c>
      <c r="DK130" s="38">
        <v>0</v>
      </c>
      <c r="DL130" s="37"/>
      <c r="DM130" s="36">
        <f t="shared" si="315"/>
        <v>5</v>
      </c>
      <c r="DN130" s="47">
        <f t="shared" si="316"/>
        <v>3</v>
      </c>
      <c r="DO130" s="37">
        <f t="shared" si="317"/>
        <v>0</v>
      </c>
      <c r="DP130" s="38">
        <v>0</v>
      </c>
      <c r="DQ130" s="37"/>
      <c r="DR130" s="36">
        <f t="shared" si="318"/>
        <v>5</v>
      </c>
      <c r="DS130" s="47">
        <f t="shared" si="319"/>
        <v>3</v>
      </c>
      <c r="DT130" s="37">
        <f t="shared" si="320"/>
        <v>0</v>
      </c>
      <c r="DU130" s="38"/>
      <c r="DV130" s="37"/>
      <c r="DW130" s="41" cm="1">
        <f t="array" ref="DW130">SUMPRODUCT(--(MOD(COLUMN($BO130:$DV130),5)=MOD(COLUMN($BO130),5)),$BO130:$DV130)</f>
        <v>41</v>
      </c>
      <c r="DX130" s="42">
        <f t="shared" si="288"/>
        <v>1555.1289749999999</v>
      </c>
      <c r="DY130" s="48" cm="1">
        <f t="array" ref="DY130">SUMPRODUCT(--(MOD(COLUMN($BO130:$DV130),5)=MOD(COLUMN($BP130),5)),$BO130:$DV130)</f>
        <v>24</v>
      </c>
      <c r="DZ130" s="49">
        <f t="shared" si="289"/>
        <v>910.31939999999997</v>
      </c>
      <c r="EA130" s="43" cm="1">
        <f t="array" ref="EA130">SUMPRODUCT(--(MOD(COLUMN($BO130:$DV130),5)=MOD(COLUMN($BQ130),5)),$BO130:$DV130)</f>
        <v>0</v>
      </c>
      <c r="EB130" s="44">
        <f t="shared" si="290"/>
        <v>0</v>
      </c>
      <c r="EC130" s="45" cm="1">
        <f t="array" ref="EC130">SUMPRODUCT(--(MOD(COLUMN($BO130:$DV130),5)=MOD(COLUMN($BR130),5)),$BO130:$DV130)</f>
        <v>2</v>
      </c>
      <c r="ED130" s="46">
        <f t="shared" si="291"/>
        <v>75.859949999999998</v>
      </c>
      <c r="EE130" s="36">
        <f t="shared" si="321"/>
        <v>0</v>
      </c>
      <c r="EF130" s="37">
        <v>0</v>
      </c>
      <c r="EG130" s="38"/>
      <c r="EH130" s="37"/>
      <c r="EI130" s="36">
        <f t="shared" si="322"/>
        <v>0</v>
      </c>
      <c r="EJ130" s="37">
        <v>0</v>
      </c>
      <c r="EK130" s="38"/>
      <c r="EL130" s="37"/>
      <c r="EM130" s="36">
        <f t="shared" si="323"/>
        <v>1</v>
      </c>
      <c r="EN130" s="37">
        <v>0</v>
      </c>
      <c r="EO130" s="38"/>
      <c r="EP130" s="37"/>
      <c r="EQ130" s="36">
        <f t="shared" si="324"/>
        <v>2</v>
      </c>
      <c r="ER130" s="37">
        <v>0</v>
      </c>
      <c r="ES130" s="38"/>
      <c r="ET130" s="37"/>
      <c r="EU130" s="36">
        <f t="shared" si="325"/>
        <v>3</v>
      </c>
      <c r="EV130" s="39">
        <v>0</v>
      </c>
      <c r="EW130" s="38">
        <v>0</v>
      </c>
      <c r="EX130" s="37"/>
      <c r="EY130" s="36">
        <f t="shared" si="326"/>
        <v>3</v>
      </c>
      <c r="EZ130" s="37">
        <v>3</v>
      </c>
      <c r="FA130" s="38"/>
      <c r="FB130" s="37"/>
      <c r="FC130" s="36">
        <f t="shared" si="327"/>
        <v>5</v>
      </c>
      <c r="FD130" s="37">
        <v>5</v>
      </c>
      <c r="FE130" s="38"/>
      <c r="FF130" s="37"/>
      <c r="FG130" s="36">
        <f t="shared" si="328"/>
        <v>5</v>
      </c>
      <c r="FH130" s="37">
        <v>5</v>
      </c>
      <c r="FI130" s="38"/>
      <c r="FJ130" s="37"/>
      <c r="FK130" s="36">
        <f t="shared" si="329"/>
        <v>5</v>
      </c>
      <c r="FL130" s="37">
        <v>5</v>
      </c>
      <c r="FM130" s="38"/>
      <c r="FN130" s="37"/>
      <c r="FO130" s="36">
        <f t="shared" si="330"/>
        <v>6</v>
      </c>
      <c r="FP130" s="37">
        <v>6</v>
      </c>
      <c r="FQ130" s="38"/>
      <c r="FR130" s="37"/>
      <c r="FS130" s="36">
        <f t="shared" si="331"/>
        <v>6</v>
      </c>
      <c r="FT130" s="37">
        <v>6</v>
      </c>
      <c r="FU130" s="38"/>
      <c r="FV130" s="37"/>
      <c r="FW130" s="36">
        <f t="shared" si="332"/>
        <v>6</v>
      </c>
      <c r="FX130" s="37">
        <v>6</v>
      </c>
      <c r="FY130" s="38"/>
      <c r="FZ130" s="37"/>
      <c r="GA130" s="41" cm="1">
        <f t="array" ref="GA130">SUMPRODUCT(--(MOD(COLUMN($EE130:$FZ130),4)=MOD(COLUMN($EE130),4)),$EE130:$FZ130)</f>
        <v>42</v>
      </c>
      <c r="GB130" s="42">
        <f t="shared" si="333"/>
        <v>1593.0589499999999</v>
      </c>
      <c r="GC130" s="43" cm="1">
        <f t="array" ref="GC130">SUMPRODUCT(--(MOD(COLUMN($EE130:$FZ130),4)=MOD(COLUMN($EF130),4)),$EE130:$FZ130)</f>
        <v>36</v>
      </c>
      <c r="GD130" s="44">
        <f t="shared" si="334"/>
        <v>1365.4791</v>
      </c>
      <c r="GE130" s="45" cm="1">
        <f t="array" ref="GE130">SUMPRODUCT(--(MOD(COLUMN($EE130:$FZ130),4)=MOD(COLUMN($EG130),4)),$EE130:$FZ130)</f>
        <v>0</v>
      </c>
      <c r="GF130" s="46">
        <f t="shared" si="335"/>
        <v>0</v>
      </c>
      <c r="GG130" s="36">
        <f t="shared" si="336"/>
        <v>5</v>
      </c>
      <c r="GH130" s="37"/>
      <c r="GI130" s="38"/>
      <c r="GJ130" s="37"/>
      <c r="GK130" s="36">
        <f t="shared" si="337"/>
        <v>5</v>
      </c>
      <c r="GL130" s="37"/>
      <c r="GM130" s="38"/>
      <c r="GN130" s="37"/>
      <c r="GO130" s="36">
        <f t="shared" si="338"/>
        <v>7</v>
      </c>
      <c r="GP130" s="37"/>
      <c r="GQ130" s="38"/>
      <c r="GR130" s="37"/>
      <c r="GS130" s="36">
        <f t="shared" si="339"/>
        <v>10</v>
      </c>
      <c r="GT130" s="37"/>
      <c r="GU130" s="38"/>
      <c r="GV130" s="37"/>
      <c r="GW130" s="36">
        <f t="shared" si="340"/>
        <v>10</v>
      </c>
      <c r="GX130" s="37"/>
      <c r="GY130" s="38"/>
      <c r="GZ130" s="37"/>
      <c r="HA130" s="36">
        <f t="shared" si="341"/>
        <v>10</v>
      </c>
      <c r="HB130" s="37"/>
      <c r="HC130" s="38"/>
      <c r="HD130" s="37"/>
      <c r="HE130" s="36">
        <f t="shared" si="342"/>
        <v>10</v>
      </c>
      <c r="HF130" s="37"/>
      <c r="HG130" s="38"/>
      <c r="HH130" s="37"/>
      <c r="HI130" s="36">
        <f t="shared" si="343"/>
        <v>10</v>
      </c>
      <c r="HJ130" s="37"/>
      <c r="HK130" s="38"/>
      <c r="HL130" s="37"/>
      <c r="HM130" s="36">
        <f t="shared" si="344"/>
        <v>10</v>
      </c>
      <c r="HN130" s="37"/>
      <c r="HO130" s="38"/>
      <c r="HP130" s="37"/>
      <c r="HQ130" s="36">
        <f t="shared" si="345"/>
        <v>10</v>
      </c>
      <c r="HR130" s="37"/>
      <c r="HS130" s="38"/>
      <c r="HT130" s="37"/>
      <c r="HU130" s="36">
        <f t="shared" si="346"/>
        <v>10</v>
      </c>
      <c r="HV130" s="37"/>
      <c r="HW130" s="38"/>
      <c r="HX130" s="37"/>
      <c r="HY130" s="36">
        <f t="shared" si="347"/>
        <v>10</v>
      </c>
      <c r="HZ130" s="37"/>
      <c r="IA130" s="38"/>
      <c r="IB130" s="37"/>
      <c r="IC130" s="41" cm="1">
        <f t="array" ref="IC130">SUMPRODUCT(--(MOD(COLUMN($GG130:$IB130),4)=MOD(COLUMN($GG130),4)),$GG130:$IB130)</f>
        <v>107</v>
      </c>
      <c r="ID130" s="42">
        <f t="shared" si="348"/>
        <v>4058.507325</v>
      </c>
      <c r="IE130" s="43" cm="1">
        <f t="array" ref="IE130">SUMPRODUCT(--(MOD(COLUMN($GG130:$IB130),4)=MOD(COLUMN($GH130),4)),$GG130:$IB130)</f>
        <v>0</v>
      </c>
      <c r="IF130" s="44">
        <f t="shared" si="349"/>
        <v>0</v>
      </c>
      <c r="IG130" s="45" cm="1">
        <f t="array" ref="IG130">SUMPRODUCT(--(MOD(COLUMN($GG130:$IB130),4)=MOD(COLUMN($GI130),4)),$GG130:$IB130)</f>
        <v>0</v>
      </c>
      <c r="IH130" s="46">
        <f t="shared" si="350"/>
        <v>0</v>
      </c>
      <c r="II130" s="36">
        <f t="shared" si="351"/>
        <v>5</v>
      </c>
      <c r="IJ130" s="37"/>
      <c r="IK130" s="38"/>
      <c r="IL130" s="37"/>
      <c r="IM130" s="36">
        <f t="shared" si="352"/>
        <v>5</v>
      </c>
      <c r="IN130" s="37"/>
      <c r="IO130" s="38"/>
      <c r="IP130" s="37"/>
      <c r="IQ130" s="36">
        <f t="shared" si="353"/>
        <v>7</v>
      </c>
      <c r="IR130" s="37"/>
      <c r="IS130" s="38"/>
      <c r="IT130" s="37"/>
      <c r="IU130" s="36">
        <f t="shared" si="354"/>
        <v>10</v>
      </c>
      <c r="IV130" s="37"/>
      <c r="IW130" s="38"/>
      <c r="IX130" s="37"/>
      <c r="IY130" s="36">
        <f t="shared" si="355"/>
        <v>10</v>
      </c>
      <c r="IZ130" s="37"/>
      <c r="JA130" s="38"/>
      <c r="JB130" s="37"/>
      <c r="JC130" s="36">
        <f t="shared" si="356"/>
        <v>10</v>
      </c>
      <c r="JD130" s="37"/>
      <c r="JE130" s="38"/>
      <c r="JF130" s="37"/>
      <c r="JG130" s="36">
        <f t="shared" si="357"/>
        <v>10</v>
      </c>
      <c r="JH130" s="37"/>
      <c r="JI130" s="38"/>
      <c r="JJ130" s="37"/>
      <c r="JK130" s="36">
        <f t="shared" si="358"/>
        <v>10</v>
      </c>
      <c r="JL130" s="37"/>
      <c r="JM130" s="38"/>
      <c r="JN130" s="37"/>
      <c r="JO130" s="36">
        <f t="shared" si="359"/>
        <v>10</v>
      </c>
      <c r="JP130" s="37"/>
      <c r="JQ130" s="38"/>
      <c r="JR130" s="37"/>
      <c r="JS130" s="36">
        <f t="shared" si="360"/>
        <v>10</v>
      </c>
      <c r="JT130" s="37"/>
      <c r="JU130" s="38"/>
      <c r="JV130" s="37"/>
      <c r="JW130" s="36">
        <f t="shared" si="361"/>
        <v>10</v>
      </c>
      <c r="JX130" s="37"/>
      <c r="JY130" s="38"/>
      <c r="JZ130" s="37"/>
      <c r="KA130" s="36">
        <f t="shared" si="362"/>
        <v>10</v>
      </c>
      <c r="KB130" s="37"/>
      <c r="KC130" s="38"/>
      <c r="KD130" s="37"/>
      <c r="KE130" s="41" cm="1">
        <f t="array" ref="KE130">SUMPRODUCT(--(MOD(COLUMN($II130:$KD130),4)=MOD(COLUMN($II130),4)),$II130:$KD130)</f>
        <v>107</v>
      </c>
      <c r="KF130" s="42">
        <f t="shared" si="363"/>
        <v>4058.507325</v>
      </c>
      <c r="KG130" s="43" cm="1">
        <f t="array" ref="KG130">SUMPRODUCT(--(MOD(COLUMN($II130:$KD130),4)=MOD(COLUMN($IJ130),4)),$II130:$KD130)</f>
        <v>0</v>
      </c>
      <c r="KH130" s="44">
        <f t="shared" si="364"/>
        <v>0</v>
      </c>
      <c r="KI130" s="45" cm="1">
        <f t="array" ref="KI130">SUMPRODUCT(--(MOD(COLUMN($II130:$KD130),4)=MOD(COLUMN($IK130),4)),$II130:$KD130)</f>
        <v>0</v>
      </c>
      <c r="KJ130" s="50">
        <f t="shared" si="365"/>
        <v>0</v>
      </c>
      <c r="KK130" s="80"/>
      <c r="KL130" s="80"/>
      <c r="KM130" s="80"/>
      <c r="KN130" s="51">
        <v>1</v>
      </c>
      <c r="KO130" s="285"/>
    </row>
    <row r="131" spans="1:301" s="68" customFormat="1" ht="43.2" outlineLevel="1">
      <c r="A131" s="289"/>
      <c r="B131" s="278"/>
      <c r="C131" s="298"/>
      <c r="D131" s="282"/>
      <c r="E131" s="15">
        <v>10</v>
      </c>
      <c r="F131" s="15">
        <v>1</v>
      </c>
      <c r="G131" s="33">
        <v>4630840310</v>
      </c>
      <c r="H131" s="34" t="s">
        <v>62</v>
      </c>
      <c r="I131" s="35">
        <f>657.1/1.2/0.98</f>
        <v>558.7585034013606</v>
      </c>
      <c r="J131" s="35">
        <f>657.1/1.2*1.015</f>
        <v>555.79708333333326</v>
      </c>
      <c r="K131" s="55"/>
      <c r="L131" s="55"/>
      <c r="M131" s="36">
        <v>0</v>
      </c>
      <c r="N131" s="37">
        <v>0</v>
      </c>
      <c r="O131" s="38">
        <v>0</v>
      </c>
      <c r="P131" s="37"/>
      <c r="Q131" s="36">
        <v>0</v>
      </c>
      <c r="R131" s="37">
        <v>0</v>
      </c>
      <c r="S131" s="38">
        <v>0</v>
      </c>
      <c r="T131" s="37"/>
      <c r="U131" s="36">
        <v>0</v>
      </c>
      <c r="V131" s="37">
        <v>0</v>
      </c>
      <c r="W131" s="38">
        <v>0</v>
      </c>
      <c r="X131" s="37"/>
      <c r="Y131" s="36">
        <v>0</v>
      </c>
      <c r="Z131" s="37">
        <v>0</v>
      </c>
      <c r="AA131" s="38">
        <v>0</v>
      </c>
      <c r="AB131" s="37"/>
      <c r="AC131" s="36">
        <v>0</v>
      </c>
      <c r="AD131" s="37">
        <v>0</v>
      </c>
      <c r="AE131" s="38">
        <v>0</v>
      </c>
      <c r="AF131" s="37"/>
      <c r="AG131" s="36">
        <v>0</v>
      </c>
      <c r="AH131" s="37">
        <v>0</v>
      </c>
      <c r="AI131" s="38">
        <v>0</v>
      </c>
      <c r="AJ131" s="37"/>
      <c r="AK131" s="36">
        <v>0</v>
      </c>
      <c r="AL131" s="37">
        <v>0</v>
      </c>
      <c r="AM131" s="38">
        <v>0</v>
      </c>
      <c r="AN131" s="37"/>
      <c r="AO131" s="36">
        <v>0</v>
      </c>
      <c r="AP131" s="37">
        <v>0</v>
      </c>
      <c r="AQ131" s="38">
        <v>0</v>
      </c>
      <c r="AR131" s="37"/>
      <c r="AS131" s="36">
        <v>0</v>
      </c>
      <c r="AT131" s="37">
        <v>0</v>
      </c>
      <c r="AU131" s="38">
        <v>0</v>
      </c>
      <c r="AV131" s="37"/>
      <c r="AW131" s="36">
        <v>0</v>
      </c>
      <c r="AX131" s="37">
        <v>0</v>
      </c>
      <c r="AY131" s="38">
        <v>0</v>
      </c>
      <c r="AZ131" s="37"/>
      <c r="BA131" s="36">
        <v>0</v>
      </c>
      <c r="BB131" s="37">
        <v>0</v>
      </c>
      <c r="BC131" s="92">
        <v>0</v>
      </c>
      <c r="BD131" s="37"/>
      <c r="BE131" s="36">
        <v>0</v>
      </c>
      <c r="BF131" s="37">
        <f t="shared" si="292"/>
        <v>0</v>
      </c>
      <c r="BG131" s="54">
        <v>0</v>
      </c>
      <c r="BH131" s="37"/>
      <c r="BI131" s="41">
        <f t="shared" si="206"/>
        <v>0</v>
      </c>
      <c r="BJ131" s="42">
        <f t="shared" si="207"/>
        <v>0</v>
      </c>
      <c r="BK131" s="43">
        <f t="shared" si="208"/>
        <v>0</v>
      </c>
      <c r="BL131" s="44">
        <f t="shared" si="209"/>
        <v>0</v>
      </c>
      <c r="BM131" s="45">
        <f t="shared" si="210"/>
        <v>0</v>
      </c>
      <c r="BN131" s="46">
        <f t="shared" si="211"/>
        <v>0</v>
      </c>
      <c r="BO131" s="36"/>
      <c r="BP131" s="47"/>
      <c r="BQ131" s="39"/>
      <c r="BR131" s="38">
        <v>3</v>
      </c>
      <c r="BS131" s="37"/>
      <c r="BT131" s="36"/>
      <c r="BU131" s="47"/>
      <c r="BV131" s="37">
        <f t="shared" si="293"/>
        <v>0</v>
      </c>
      <c r="BW131" s="38">
        <v>0</v>
      </c>
      <c r="BX131" s="246"/>
      <c r="BY131" s="36">
        <f t="shared" si="294"/>
        <v>1</v>
      </c>
      <c r="BZ131" s="47">
        <f t="shared" si="295"/>
        <v>0</v>
      </c>
      <c r="CA131" s="37">
        <v>0</v>
      </c>
      <c r="CB131" s="38">
        <v>0</v>
      </c>
      <c r="CC131" s="37"/>
      <c r="CD131" s="36">
        <f t="shared" si="296"/>
        <v>0</v>
      </c>
      <c r="CE131" s="47">
        <f t="shared" si="296"/>
        <v>0</v>
      </c>
      <c r="CF131" s="37">
        <v>0</v>
      </c>
      <c r="CG131" s="38">
        <v>0</v>
      </c>
      <c r="CH131" s="37"/>
      <c r="CI131" s="36">
        <f t="shared" si="297"/>
        <v>5</v>
      </c>
      <c r="CJ131" s="47">
        <f t="shared" si="298"/>
        <v>3</v>
      </c>
      <c r="CK131" s="37">
        <f t="shared" si="299"/>
        <v>0</v>
      </c>
      <c r="CL131" s="38">
        <v>0</v>
      </c>
      <c r="CM131" s="246"/>
      <c r="CN131" s="36">
        <f t="shared" si="300"/>
        <v>5</v>
      </c>
      <c r="CO131" s="47">
        <f t="shared" si="301"/>
        <v>3</v>
      </c>
      <c r="CP131" s="37">
        <f t="shared" si="302"/>
        <v>0</v>
      </c>
      <c r="CQ131" s="38">
        <v>0</v>
      </c>
      <c r="CR131" s="246"/>
      <c r="CS131" s="36">
        <f t="shared" si="303"/>
        <v>5</v>
      </c>
      <c r="CT131" s="47">
        <f t="shared" si="304"/>
        <v>3</v>
      </c>
      <c r="CU131" s="37">
        <f t="shared" si="305"/>
        <v>0</v>
      </c>
      <c r="CV131" s="38">
        <v>0</v>
      </c>
      <c r="CW131" s="246"/>
      <c r="CX131" s="36">
        <f t="shared" si="306"/>
        <v>5</v>
      </c>
      <c r="CY131" s="47">
        <f t="shared" si="307"/>
        <v>3</v>
      </c>
      <c r="CZ131" s="37">
        <f t="shared" si="308"/>
        <v>0</v>
      </c>
      <c r="DA131" s="38">
        <v>0</v>
      </c>
      <c r="DB131" s="37"/>
      <c r="DC131" s="36">
        <f t="shared" si="309"/>
        <v>5</v>
      </c>
      <c r="DD131" s="47">
        <f t="shared" si="310"/>
        <v>3</v>
      </c>
      <c r="DE131" s="37">
        <f t="shared" si="311"/>
        <v>0</v>
      </c>
      <c r="DF131" s="38">
        <v>0</v>
      </c>
      <c r="DG131" s="37"/>
      <c r="DH131" s="36">
        <f t="shared" si="312"/>
        <v>5</v>
      </c>
      <c r="DI131" s="47">
        <f t="shared" si="313"/>
        <v>3</v>
      </c>
      <c r="DJ131" s="37">
        <f t="shared" si="314"/>
        <v>0</v>
      </c>
      <c r="DK131" s="52">
        <v>0</v>
      </c>
      <c r="DL131" s="37"/>
      <c r="DM131" s="36">
        <f t="shared" si="315"/>
        <v>5</v>
      </c>
      <c r="DN131" s="47">
        <f t="shared" si="316"/>
        <v>3</v>
      </c>
      <c r="DO131" s="37">
        <f t="shared" si="317"/>
        <v>0</v>
      </c>
      <c r="DP131" s="38">
        <v>0</v>
      </c>
      <c r="DQ131" s="37"/>
      <c r="DR131" s="36">
        <f t="shared" si="318"/>
        <v>5</v>
      </c>
      <c r="DS131" s="47">
        <f t="shared" si="319"/>
        <v>3</v>
      </c>
      <c r="DT131" s="37">
        <f t="shared" si="320"/>
        <v>0</v>
      </c>
      <c r="DU131" s="38"/>
      <c r="DV131" s="37"/>
      <c r="DW131" s="41" cm="1">
        <f t="array" ref="DW131">SUMPRODUCT(--(MOD(COLUMN($BO131:$DV131),5)=MOD(COLUMN($BO131),5)),$BO131:$DV131)</f>
        <v>41</v>
      </c>
      <c r="DX131" s="42">
        <f t="shared" si="288"/>
        <v>22787.680416666662</v>
      </c>
      <c r="DY131" s="48" cm="1">
        <f t="array" ref="DY131">SUMPRODUCT(--(MOD(COLUMN($BO131:$DV131),5)=MOD(COLUMN($BP131),5)),$BO131:$DV131)</f>
        <v>24</v>
      </c>
      <c r="DZ131" s="49">
        <f t="shared" si="289"/>
        <v>13339.129999999997</v>
      </c>
      <c r="EA131" s="43" cm="1">
        <f t="array" ref="EA131">SUMPRODUCT(--(MOD(COLUMN($BO131:$DV131),5)=MOD(COLUMN($BQ131),5)),$BO131:$DV131)</f>
        <v>0</v>
      </c>
      <c r="EB131" s="44">
        <f t="shared" si="290"/>
        <v>0</v>
      </c>
      <c r="EC131" s="45" cm="1">
        <f t="array" ref="EC131">SUMPRODUCT(--(MOD(COLUMN($BO131:$DV131),5)=MOD(COLUMN($BR131),5)),$BO131:$DV131)</f>
        <v>3</v>
      </c>
      <c r="ED131" s="46">
        <f t="shared" si="291"/>
        <v>1667.3912499999997</v>
      </c>
      <c r="EE131" s="36">
        <f t="shared" si="321"/>
        <v>0</v>
      </c>
      <c r="EF131" s="37">
        <v>0</v>
      </c>
      <c r="EG131" s="38"/>
      <c r="EH131" s="37"/>
      <c r="EI131" s="36">
        <f t="shared" si="322"/>
        <v>0</v>
      </c>
      <c r="EJ131" s="37">
        <v>0</v>
      </c>
      <c r="EK131" s="38"/>
      <c r="EL131" s="37"/>
      <c r="EM131" s="36">
        <f t="shared" si="323"/>
        <v>1</v>
      </c>
      <c r="EN131" s="37">
        <v>0</v>
      </c>
      <c r="EO131" s="38"/>
      <c r="EP131" s="37"/>
      <c r="EQ131" s="36">
        <f t="shared" si="324"/>
        <v>2</v>
      </c>
      <c r="ER131" s="37">
        <v>0</v>
      </c>
      <c r="ES131" s="38"/>
      <c r="ET131" s="37"/>
      <c r="EU131" s="36">
        <f t="shared" si="325"/>
        <v>3</v>
      </c>
      <c r="EV131" s="39">
        <v>0</v>
      </c>
      <c r="EW131" s="38">
        <v>0</v>
      </c>
      <c r="EX131" s="37"/>
      <c r="EY131" s="36">
        <f t="shared" si="326"/>
        <v>3</v>
      </c>
      <c r="EZ131" s="37">
        <v>3</v>
      </c>
      <c r="FA131" s="38"/>
      <c r="FB131" s="37"/>
      <c r="FC131" s="36">
        <f t="shared" si="327"/>
        <v>5</v>
      </c>
      <c r="FD131" s="37">
        <v>5</v>
      </c>
      <c r="FE131" s="38"/>
      <c r="FF131" s="37"/>
      <c r="FG131" s="36">
        <f t="shared" si="328"/>
        <v>5</v>
      </c>
      <c r="FH131" s="37">
        <v>5</v>
      </c>
      <c r="FI131" s="38"/>
      <c r="FJ131" s="37"/>
      <c r="FK131" s="36">
        <f t="shared" si="329"/>
        <v>5</v>
      </c>
      <c r="FL131" s="37">
        <v>5</v>
      </c>
      <c r="FM131" s="38"/>
      <c r="FN131" s="37"/>
      <c r="FO131" s="36">
        <f t="shared" si="330"/>
        <v>6</v>
      </c>
      <c r="FP131" s="37">
        <v>6</v>
      </c>
      <c r="FQ131" s="38"/>
      <c r="FR131" s="37"/>
      <c r="FS131" s="36">
        <f t="shared" si="331"/>
        <v>6</v>
      </c>
      <c r="FT131" s="37">
        <v>6</v>
      </c>
      <c r="FU131" s="38"/>
      <c r="FV131" s="37"/>
      <c r="FW131" s="36">
        <f t="shared" si="332"/>
        <v>6</v>
      </c>
      <c r="FX131" s="37">
        <v>6</v>
      </c>
      <c r="FY131" s="38"/>
      <c r="FZ131" s="37"/>
      <c r="GA131" s="41" cm="1">
        <f t="array" ref="GA131">SUMPRODUCT(--(MOD(COLUMN($EE131:$FZ131),4)=MOD(COLUMN($EE131),4)),$EE131:$FZ131)</f>
        <v>42</v>
      </c>
      <c r="GB131" s="42">
        <f t="shared" si="333"/>
        <v>23343.477499999997</v>
      </c>
      <c r="GC131" s="43" cm="1">
        <f t="array" ref="GC131">SUMPRODUCT(--(MOD(COLUMN($EE131:$FZ131),4)=MOD(COLUMN($EF131),4)),$EE131:$FZ131)</f>
        <v>36</v>
      </c>
      <c r="GD131" s="44">
        <f t="shared" si="334"/>
        <v>20008.694999999996</v>
      </c>
      <c r="GE131" s="45" cm="1">
        <f t="array" ref="GE131">SUMPRODUCT(--(MOD(COLUMN($EE131:$FZ131),4)=MOD(COLUMN($EG131),4)),$EE131:$FZ131)</f>
        <v>0</v>
      </c>
      <c r="GF131" s="46">
        <f t="shared" si="335"/>
        <v>0</v>
      </c>
      <c r="GG131" s="36">
        <f t="shared" si="336"/>
        <v>5</v>
      </c>
      <c r="GH131" s="37"/>
      <c r="GI131" s="38"/>
      <c r="GJ131" s="37"/>
      <c r="GK131" s="36">
        <f t="shared" si="337"/>
        <v>5</v>
      </c>
      <c r="GL131" s="37"/>
      <c r="GM131" s="38"/>
      <c r="GN131" s="37"/>
      <c r="GO131" s="36">
        <f t="shared" si="338"/>
        <v>7</v>
      </c>
      <c r="GP131" s="37"/>
      <c r="GQ131" s="38"/>
      <c r="GR131" s="37"/>
      <c r="GS131" s="36">
        <f t="shared" si="339"/>
        <v>10</v>
      </c>
      <c r="GT131" s="37"/>
      <c r="GU131" s="38"/>
      <c r="GV131" s="37"/>
      <c r="GW131" s="36">
        <f t="shared" si="340"/>
        <v>10</v>
      </c>
      <c r="GX131" s="37"/>
      <c r="GY131" s="38"/>
      <c r="GZ131" s="37"/>
      <c r="HA131" s="36">
        <f t="shared" si="341"/>
        <v>10</v>
      </c>
      <c r="HB131" s="37"/>
      <c r="HC131" s="38"/>
      <c r="HD131" s="37"/>
      <c r="HE131" s="36">
        <f t="shared" si="342"/>
        <v>10</v>
      </c>
      <c r="HF131" s="37"/>
      <c r="HG131" s="38"/>
      <c r="HH131" s="37"/>
      <c r="HI131" s="36">
        <f t="shared" si="343"/>
        <v>10</v>
      </c>
      <c r="HJ131" s="37"/>
      <c r="HK131" s="38"/>
      <c r="HL131" s="37"/>
      <c r="HM131" s="36">
        <f t="shared" si="344"/>
        <v>10</v>
      </c>
      <c r="HN131" s="37"/>
      <c r="HO131" s="38"/>
      <c r="HP131" s="37"/>
      <c r="HQ131" s="36">
        <f t="shared" si="345"/>
        <v>10</v>
      </c>
      <c r="HR131" s="37"/>
      <c r="HS131" s="38"/>
      <c r="HT131" s="37"/>
      <c r="HU131" s="36">
        <f t="shared" si="346"/>
        <v>10</v>
      </c>
      <c r="HV131" s="37"/>
      <c r="HW131" s="38"/>
      <c r="HX131" s="37"/>
      <c r="HY131" s="36">
        <f t="shared" si="347"/>
        <v>10</v>
      </c>
      <c r="HZ131" s="37"/>
      <c r="IA131" s="38"/>
      <c r="IB131" s="37"/>
      <c r="IC131" s="41" cm="1">
        <f t="array" ref="IC131">SUMPRODUCT(--(MOD(COLUMN($GG131:$IB131),4)=MOD(COLUMN($GG131),4)),$GG131:$IB131)</f>
        <v>107</v>
      </c>
      <c r="ID131" s="42">
        <f t="shared" si="348"/>
        <v>59470.287916666661</v>
      </c>
      <c r="IE131" s="43" cm="1">
        <f t="array" ref="IE131">SUMPRODUCT(--(MOD(COLUMN($GG131:$IB131),4)=MOD(COLUMN($GH131),4)),$GG131:$IB131)</f>
        <v>0</v>
      </c>
      <c r="IF131" s="44">
        <f t="shared" si="349"/>
        <v>0</v>
      </c>
      <c r="IG131" s="45" cm="1">
        <f t="array" ref="IG131">SUMPRODUCT(--(MOD(COLUMN($GG131:$IB131),4)=MOD(COLUMN($GI131),4)),$GG131:$IB131)</f>
        <v>0</v>
      </c>
      <c r="IH131" s="46">
        <f t="shared" si="350"/>
        <v>0</v>
      </c>
      <c r="II131" s="36">
        <f t="shared" si="351"/>
        <v>5</v>
      </c>
      <c r="IJ131" s="37"/>
      <c r="IK131" s="38"/>
      <c r="IL131" s="37"/>
      <c r="IM131" s="36">
        <f t="shared" si="352"/>
        <v>5</v>
      </c>
      <c r="IN131" s="37"/>
      <c r="IO131" s="38"/>
      <c r="IP131" s="37"/>
      <c r="IQ131" s="36">
        <f t="shared" si="353"/>
        <v>7</v>
      </c>
      <c r="IR131" s="37"/>
      <c r="IS131" s="38"/>
      <c r="IT131" s="37"/>
      <c r="IU131" s="36">
        <f t="shared" si="354"/>
        <v>10</v>
      </c>
      <c r="IV131" s="37"/>
      <c r="IW131" s="38"/>
      <c r="IX131" s="37"/>
      <c r="IY131" s="36">
        <f t="shared" si="355"/>
        <v>10</v>
      </c>
      <c r="IZ131" s="37"/>
      <c r="JA131" s="38"/>
      <c r="JB131" s="37"/>
      <c r="JC131" s="36">
        <f t="shared" si="356"/>
        <v>10</v>
      </c>
      <c r="JD131" s="37"/>
      <c r="JE131" s="38"/>
      <c r="JF131" s="37"/>
      <c r="JG131" s="36">
        <f t="shared" si="357"/>
        <v>10</v>
      </c>
      <c r="JH131" s="37"/>
      <c r="JI131" s="38"/>
      <c r="JJ131" s="37"/>
      <c r="JK131" s="36">
        <f t="shared" si="358"/>
        <v>10</v>
      </c>
      <c r="JL131" s="37"/>
      <c r="JM131" s="38"/>
      <c r="JN131" s="37"/>
      <c r="JO131" s="36">
        <f t="shared" si="359"/>
        <v>10</v>
      </c>
      <c r="JP131" s="37"/>
      <c r="JQ131" s="38"/>
      <c r="JR131" s="37"/>
      <c r="JS131" s="36">
        <f t="shared" si="360"/>
        <v>10</v>
      </c>
      <c r="JT131" s="37"/>
      <c r="JU131" s="38"/>
      <c r="JV131" s="37"/>
      <c r="JW131" s="36">
        <f t="shared" si="361"/>
        <v>10</v>
      </c>
      <c r="JX131" s="37"/>
      <c r="JY131" s="38"/>
      <c r="JZ131" s="37"/>
      <c r="KA131" s="36">
        <f t="shared" si="362"/>
        <v>10</v>
      </c>
      <c r="KB131" s="37"/>
      <c r="KC131" s="38"/>
      <c r="KD131" s="37"/>
      <c r="KE131" s="41" cm="1">
        <f t="array" ref="KE131">SUMPRODUCT(--(MOD(COLUMN($II131:$KD131),4)=MOD(COLUMN($II131),4)),$II131:$KD131)</f>
        <v>107</v>
      </c>
      <c r="KF131" s="42">
        <f t="shared" si="363"/>
        <v>59470.287916666661</v>
      </c>
      <c r="KG131" s="43" cm="1">
        <f t="array" ref="KG131">SUMPRODUCT(--(MOD(COLUMN($II131:$KD131),4)=MOD(COLUMN($IJ131),4)),$II131:$KD131)</f>
        <v>0</v>
      </c>
      <c r="KH131" s="44">
        <f t="shared" si="364"/>
        <v>0</v>
      </c>
      <c r="KI131" s="45" cm="1">
        <f t="array" ref="KI131">SUMPRODUCT(--(MOD(COLUMN($II131:$KD131),4)=MOD(COLUMN($IK131),4)),$II131:$KD131)</f>
        <v>0</v>
      </c>
      <c r="KJ131" s="50">
        <f t="shared" si="365"/>
        <v>0</v>
      </c>
      <c r="KK131" s="80"/>
      <c r="KL131" s="80"/>
      <c r="KM131" s="80"/>
      <c r="KN131" s="51">
        <v>1</v>
      </c>
      <c r="KO131" s="285" t="s">
        <v>63</v>
      </c>
    </row>
    <row r="132" spans="1:301" s="68" customFormat="1" ht="43.2" outlineLevel="1">
      <c r="A132" s="289"/>
      <c r="B132" s="278"/>
      <c r="C132" s="298"/>
      <c r="D132" s="282"/>
      <c r="E132" s="15">
        <v>11</v>
      </c>
      <c r="F132" s="15">
        <v>1</v>
      </c>
      <c r="G132" s="33">
        <v>4494430600</v>
      </c>
      <c r="H132" s="34" t="s">
        <v>65</v>
      </c>
      <c r="I132" s="35">
        <f>164.2/1.2/0.98</f>
        <v>139.62585034013605</v>
      </c>
      <c r="J132" s="35">
        <f>164.2/1.2*1.015</f>
        <v>138.88583333333332</v>
      </c>
      <c r="K132" s="55"/>
      <c r="L132" s="55"/>
      <c r="M132" s="36">
        <v>0</v>
      </c>
      <c r="N132" s="37">
        <v>0</v>
      </c>
      <c r="O132" s="38">
        <v>0</v>
      </c>
      <c r="P132" s="37"/>
      <c r="Q132" s="36">
        <v>0</v>
      </c>
      <c r="R132" s="37">
        <v>0</v>
      </c>
      <c r="S132" s="38">
        <v>0</v>
      </c>
      <c r="T132" s="37"/>
      <c r="U132" s="36">
        <v>0</v>
      </c>
      <c r="V132" s="37">
        <v>0</v>
      </c>
      <c r="W132" s="38">
        <v>0</v>
      </c>
      <c r="X132" s="37"/>
      <c r="Y132" s="36">
        <v>0</v>
      </c>
      <c r="Z132" s="37">
        <v>0</v>
      </c>
      <c r="AA132" s="38">
        <v>0</v>
      </c>
      <c r="AB132" s="37"/>
      <c r="AC132" s="36">
        <v>0</v>
      </c>
      <c r="AD132" s="37">
        <v>0</v>
      </c>
      <c r="AE132" s="38">
        <v>0</v>
      </c>
      <c r="AF132" s="37"/>
      <c r="AG132" s="36">
        <v>0</v>
      </c>
      <c r="AH132" s="37">
        <v>0</v>
      </c>
      <c r="AI132" s="38">
        <v>0</v>
      </c>
      <c r="AJ132" s="37"/>
      <c r="AK132" s="36">
        <v>0</v>
      </c>
      <c r="AL132" s="37">
        <v>0</v>
      </c>
      <c r="AM132" s="38">
        <v>0</v>
      </c>
      <c r="AN132" s="37"/>
      <c r="AO132" s="36">
        <v>0</v>
      </c>
      <c r="AP132" s="37">
        <v>0</v>
      </c>
      <c r="AQ132" s="38">
        <v>0</v>
      </c>
      <c r="AR132" s="37"/>
      <c r="AS132" s="36">
        <v>0</v>
      </c>
      <c r="AT132" s="37">
        <v>0</v>
      </c>
      <c r="AU132" s="38">
        <v>0</v>
      </c>
      <c r="AV132" s="37"/>
      <c r="AW132" s="36">
        <v>0</v>
      </c>
      <c r="AX132" s="37">
        <v>0</v>
      </c>
      <c r="AY132" s="38">
        <v>0</v>
      </c>
      <c r="AZ132" s="37"/>
      <c r="BA132" s="36">
        <v>0</v>
      </c>
      <c r="BB132" s="37">
        <v>0</v>
      </c>
      <c r="BC132" s="92">
        <v>0</v>
      </c>
      <c r="BD132" s="37"/>
      <c r="BE132" s="36">
        <v>0</v>
      </c>
      <c r="BF132" s="37">
        <f t="shared" si="292"/>
        <v>0</v>
      </c>
      <c r="BG132" s="54">
        <v>0</v>
      </c>
      <c r="BH132" s="37"/>
      <c r="BI132" s="41">
        <f t="shared" si="206"/>
        <v>0</v>
      </c>
      <c r="BJ132" s="42">
        <f t="shared" si="207"/>
        <v>0</v>
      </c>
      <c r="BK132" s="43">
        <f t="shared" si="208"/>
        <v>0</v>
      </c>
      <c r="BL132" s="44">
        <f t="shared" si="209"/>
        <v>0</v>
      </c>
      <c r="BM132" s="45">
        <f t="shared" si="210"/>
        <v>0</v>
      </c>
      <c r="BN132" s="46">
        <f t="shared" si="211"/>
        <v>0</v>
      </c>
      <c r="BO132" s="36"/>
      <c r="BP132" s="47"/>
      <c r="BQ132" s="39"/>
      <c r="BR132" s="38">
        <v>3</v>
      </c>
      <c r="BS132" s="37"/>
      <c r="BT132" s="36"/>
      <c r="BU132" s="47"/>
      <c r="BV132" s="37">
        <f t="shared" si="293"/>
        <v>0</v>
      </c>
      <c r="BW132" s="38">
        <v>0</v>
      </c>
      <c r="BX132" s="246"/>
      <c r="BY132" s="36">
        <f t="shared" si="294"/>
        <v>1</v>
      </c>
      <c r="BZ132" s="47">
        <f t="shared" si="295"/>
        <v>0</v>
      </c>
      <c r="CA132" s="37">
        <v>0</v>
      </c>
      <c r="CB132" s="38">
        <v>0</v>
      </c>
      <c r="CC132" s="37"/>
      <c r="CD132" s="36">
        <f t="shared" si="296"/>
        <v>0</v>
      </c>
      <c r="CE132" s="47">
        <f t="shared" si="296"/>
        <v>0</v>
      </c>
      <c r="CF132" s="37">
        <v>0</v>
      </c>
      <c r="CG132" s="38">
        <v>0</v>
      </c>
      <c r="CH132" s="37"/>
      <c r="CI132" s="36">
        <f t="shared" si="297"/>
        <v>5</v>
      </c>
      <c r="CJ132" s="47">
        <f t="shared" si="298"/>
        <v>3</v>
      </c>
      <c r="CK132" s="37">
        <f t="shared" si="299"/>
        <v>0</v>
      </c>
      <c r="CL132" s="38">
        <v>0</v>
      </c>
      <c r="CM132" s="247"/>
      <c r="CN132" s="36">
        <f t="shared" si="300"/>
        <v>5</v>
      </c>
      <c r="CO132" s="47">
        <f t="shared" si="301"/>
        <v>3</v>
      </c>
      <c r="CP132" s="37">
        <f t="shared" si="302"/>
        <v>0</v>
      </c>
      <c r="CQ132" s="38">
        <v>0</v>
      </c>
      <c r="CR132" s="247"/>
      <c r="CS132" s="36">
        <f t="shared" si="303"/>
        <v>5</v>
      </c>
      <c r="CT132" s="47">
        <f t="shared" si="304"/>
        <v>3</v>
      </c>
      <c r="CU132" s="37">
        <f t="shared" si="305"/>
        <v>0</v>
      </c>
      <c r="CV132" s="52">
        <v>0</v>
      </c>
      <c r="CW132" s="247"/>
      <c r="CX132" s="36">
        <f t="shared" si="306"/>
        <v>5</v>
      </c>
      <c r="CY132" s="47">
        <f t="shared" si="307"/>
        <v>3</v>
      </c>
      <c r="CZ132" s="37">
        <f t="shared" si="308"/>
        <v>0</v>
      </c>
      <c r="DA132" s="38">
        <v>0</v>
      </c>
      <c r="DB132" s="37"/>
      <c r="DC132" s="36">
        <f t="shared" si="309"/>
        <v>5</v>
      </c>
      <c r="DD132" s="47">
        <f t="shared" si="310"/>
        <v>3</v>
      </c>
      <c r="DE132" s="37">
        <f t="shared" si="311"/>
        <v>0</v>
      </c>
      <c r="DF132" s="38">
        <v>0</v>
      </c>
      <c r="DG132" s="37"/>
      <c r="DH132" s="36">
        <f t="shared" si="312"/>
        <v>5</v>
      </c>
      <c r="DI132" s="47">
        <f t="shared" si="313"/>
        <v>3</v>
      </c>
      <c r="DJ132" s="37">
        <f t="shared" si="314"/>
        <v>0</v>
      </c>
      <c r="DK132" s="38">
        <v>0</v>
      </c>
      <c r="DL132" s="37"/>
      <c r="DM132" s="36">
        <f t="shared" si="315"/>
        <v>5</v>
      </c>
      <c r="DN132" s="47">
        <f t="shared" si="316"/>
        <v>3</v>
      </c>
      <c r="DO132" s="37">
        <f t="shared" si="317"/>
        <v>0</v>
      </c>
      <c r="DP132" s="38">
        <v>0</v>
      </c>
      <c r="DQ132" s="37"/>
      <c r="DR132" s="36">
        <f t="shared" si="318"/>
        <v>5</v>
      </c>
      <c r="DS132" s="47">
        <f t="shared" si="319"/>
        <v>3</v>
      </c>
      <c r="DT132" s="37">
        <f t="shared" si="320"/>
        <v>0</v>
      </c>
      <c r="DU132" s="38"/>
      <c r="DV132" s="37"/>
      <c r="DW132" s="41" cm="1">
        <f t="array" ref="DW132">SUMPRODUCT(--(MOD(COLUMN($BO132:$DV132),5)=MOD(COLUMN($BO132),5)),$BO132:$DV132)</f>
        <v>41</v>
      </c>
      <c r="DX132" s="42">
        <f t="shared" si="288"/>
        <v>5694.3191666666662</v>
      </c>
      <c r="DY132" s="48" cm="1">
        <f t="array" ref="DY132">SUMPRODUCT(--(MOD(COLUMN($BO132:$DV132),5)=MOD(COLUMN($BP132),5)),$BO132:$DV132)</f>
        <v>24</v>
      </c>
      <c r="DZ132" s="49">
        <f t="shared" si="289"/>
        <v>3333.2599999999998</v>
      </c>
      <c r="EA132" s="43" cm="1">
        <f t="array" ref="EA132">SUMPRODUCT(--(MOD(COLUMN($BO132:$DV132),5)=MOD(COLUMN($BQ132),5)),$BO132:$DV132)</f>
        <v>0</v>
      </c>
      <c r="EB132" s="44">
        <f t="shared" si="290"/>
        <v>0</v>
      </c>
      <c r="EC132" s="45" cm="1">
        <f t="array" ref="EC132">SUMPRODUCT(--(MOD(COLUMN($BO132:$DV132),5)=MOD(COLUMN($BR132),5)),$BO132:$DV132)</f>
        <v>3</v>
      </c>
      <c r="ED132" s="46">
        <f t="shared" si="291"/>
        <v>416.65749999999997</v>
      </c>
      <c r="EE132" s="36">
        <f t="shared" si="321"/>
        <v>0</v>
      </c>
      <c r="EF132" s="37">
        <v>0</v>
      </c>
      <c r="EG132" s="38"/>
      <c r="EH132" s="37"/>
      <c r="EI132" s="36">
        <f t="shared" si="322"/>
        <v>0</v>
      </c>
      <c r="EJ132" s="37">
        <v>0</v>
      </c>
      <c r="EK132" s="38"/>
      <c r="EL132" s="37"/>
      <c r="EM132" s="36">
        <f t="shared" si="323"/>
        <v>1</v>
      </c>
      <c r="EN132" s="37">
        <v>0</v>
      </c>
      <c r="EO132" s="38"/>
      <c r="EP132" s="37"/>
      <c r="EQ132" s="36">
        <f t="shared" si="324"/>
        <v>2</v>
      </c>
      <c r="ER132" s="37">
        <v>0</v>
      </c>
      <c r="ES132" s="38"/>
      <c r="ET132" s="37"/>
      <c r="EU132" s="36">
        <f t="shared" si="325"/>
        <v>3</v>
      </c>
      <c r="EV132" s="39">
        <v>0</v>
      </c>
      <c r="EW132" s="38">
        <v>0</v>
      </c>
      <c r="EX132" s="37"/>
      <c r="EY132" s="36">
        <f t="shared" si="326"/>
        <v>3</v>
      </c>
      <c r="EZ132" s="37">
        <v>3</v>
      </c>
      <c r="FA132" s="38"/>
      <c r="FB132" s="37"/>
      <c r="FC132" s="36">
        <f t="shared" si="327"/>
        <v>5</v>
      </c>
      <c r="FD132" s="37">
        <v>5</v>
      </c>
      <c r="FE132" s="38"/>
      <c r="FF132" s="37"/>
      <c r="FG132" s="36">
        <f t="shared" si="328"/>
        <v>5</v>
      </c>
      <c r="FH132" s="37">
        <v>5</v>
      </c>
      <c r="FI132" s="38"/>
      <c r="FJ132" s="37"/>
      <c r="FK132" s="36">
        <f t="shared" si="329"/>
        <v>5</v>
      </c>
      <c r="FL132" s="37">
        <v>5</v>
      </c>
      <c r="FM132" s="38"/>
      <c r="FN132" s="37"/>
      <c r="FO132" s="36">
        <f t="shared" si="330"/>
        <v>6</v>
      </c>
      <c r="FP132" s="37">
        <v>6</v>
      </c>
      <c r="FQ132" s="38"/>
      <c r="FR132" s="37"/>
      <c r="FS132" s="36">
        <f t="shared" si="331"/>
        <v>6</v>
      </c>
      <c r="FT132" s="37">
        <v>6</v>
      </c>
      <c r="FU132" s="38"/>
      <c r="FV132" s="37"/>
      <c r="FW132" s="36">
        <f t="shared" si="332"/>
        <v>6</v>
      </c>
      <c r="FX132" s="37">
        <v>6</v>
      </c>
      <c r="FY132" s="38"/>
      <c r="FZ132" s="37"/>
      <c r="GA132" s="41" cm="1">
        <f t="array" ref="GA132">SUMPRODUCT(--(MOD(COLUMN($EE132:$FZ132),4)=MOD(COLUMN($EE132),4)),$EE132:$FZ132)</f>
        <v>42</v>
      </c>
      <c r="GB132" s="42">
        <f t="shared" si="333"/>
        <v>5833.2049999999999</v>
      </c>
      <c r="GC132" s="43" cm="1">
        <f t="array" ref="GC132">SUMPRODUCT(--(MOD(COLUMN($EE132:$FZ132),4)=MOD(COLUMN($EF132),4)),$EE132:$FZ132)</f>
        <v>36</v>
      </c>
      <c r="GD132" s="44">
        <f t="shared" si="334"/>
        <v>4999.8899999999994</v>
      </c>
      <c r="GE132" s="45" cm="1">
        <f t="array" ref="GE132">SUMPRODUCT(--(MOD(COLUMN($EE132:$FZ132),4)=MOD(COLUMN($EG132),4)),$EE132:$FZ132)</f>
        <v>0</v>
      </c>
      <c r="GF132" s="46">
        <f t="shared" si="335"/>
        <v>0</v>
      </c>
      <c r="GG132" s="36">
        <f t="shared" si="336"/>
        <v>5</v>
      </c>
      <c r="GH132" s="37"/>
      <c r="GI132" s="38"/>
      <c r="GJ132" s="37"/>
      <c r="GK132" s="36">
        <f t="shared" si="337"/>
        <v>5</v>
      </c>
      <c r="GL132" s="37"/>
      <c r="GM132" s="38"/>
      <c r="GN132" s="37"/>
      <c r="GO132" s="36">
        <f t="shared" si="338"/>
        <v>7</v>
      </c>
      <c r="GP132" s="37"/>
      <c r="GQ132" s="38"/>
      <c r="GR132" s="37"/>
      <c r="GS132" s="36">
        <f t="shared" si="339"/>
        <v>10</v>
      </c>
      <c r="GT132" s="37"/>
      <c r="GU132" s="38"/>
      <c r="GV132" s="37"/>
      <c r="GW132" s="36">
        <f t="shared" si="340"/>
        <v>10</v>
      </c>
      <c r="GX132" s="37"/>
      <c r="GY132" s="38"/>
      <c r="GZ132" s="37"/>
      <c r="HA132" s="36">
        <f t="shared" si="341"/>
        <v>10</v>
      </c>
      <c r="HB132" s="37"/>
      <c r="HC132" s="38"/>
      <c r="HD132" s="37"/>
      <c r="HE132" s="36">
        <f t="shared" si="342"/>
        <v>10</v>
      </c>
      <c r="HF132" s="37"/>
      <c r="HG132" s="38"/>
      <c r="HH132" s="37"/>
      <c r="HI132" s="36">
        <f t="shared" si="343"/>
        <v>10</v>
      </c>
      <c r="HJ132" s="37"/>
      <c r="HK132" s="38"/>
      <c r="HL132" s="37"/>
      <c r="HM132" s="36">
        <f t="shared" si="344"/>
        <v>10</v>
      </c>
      <c r="HN132" s="37"/>
      <c r="HO132" s="38"/>
      <c r="HP132" s="37"/>
      <c r="HQ132" s="36">
        <f t="shared" si="345"/>
        <v>10</v>
      </c>
      <c r="HR132" s="37"/>
      <c r="HS132" s="38"/>
      <c r="HT132" s="37"/>
      <c r="HU132" s="36">
        <f t="shared" si="346"/>
        <v>10</v>
      </c>
      <c r="HV132" s="37"/>
      <c r="HW132" s="38"/>
      <c r="HX132" s="37"/>
      <c r="HY132" s="36">
        <f t="shared" si="347"/>
        <v>10</v>
      </c>
      <c r="HZ132" s="37"/>
      <c r="IA132" s="38"/>
      <c r="IB132" s="37"/>
      <c r="IC132" s="41" cm="1">
        <f t="array" ref="IC132">SUMPRODUCT(--(MOD(COLUMN($GG132:$IB132),4)=MOD(COLUMN($GG132),4)),$GG132:$IB132)</f>
        <v>107</v>
      </c>
      <c r="ID132" s="42">
        <f t="shared" si="348"/>
        <v>14860.784166666666</v>
      </c>
      <c r="IE132" s="43" cm="1">
        <f t="array" ref="IE132">SUMPRODUCT(--(MOD(COLUMN($GG132:$IB132),4)=MOD(COLUMN($GH132),4)),$GG132:$IB132)</f>
        <v>0</v>
      </c>
      <c r="IF132" s="44">
        <f t="shared" si="349"/>
        <v>0</v>
      </c>
      <c r="IG132" s="45" cm="1">
        <f t="array" ref="IG132">SUMPRODUCT(--(MOD(COLUMN($GG132:$IB132),4)=MOD(COLUMN($GI132),4)),$GG132:$IB132)</f>
        <v>0</v>
      </c>
      <c r="IH132" s="46">
        <f t="shared" si="350"/>
        <v>0</v>
      </c>
      <c r="II132" s="36">
        <f t="shared" si="351"/>
        <v>5</v>
      </c>
      <c r="IJ132" s="37"/>
      <c r="IK132" s="38"/>
      <c r="IL132" s="37"/>
      <c r="IM132" s="36">
        <f t="shared" si="352"/>
        <v>5</v>
      </c>
      <c r="IN132" s="37"/>
      <c r="IO132" s="38"/>
      <c r="IP132" s="37"/>
      <c r="IQ132" s="36">
        <f t="shared" si="353"/>
        <v>7</v>
      </c>
      <c r="IR132" s="37"/>
      <c r="IS132" s="38"/>
      <c r="IT132" s="37"/>
      <c r="IU132" s="36">
        <f t="shared" si="354"/>
        <v>10</v>
      </c>
      <c r="IV132" s="37"/>
      <c r="IW132" s="38"/>
      <c r="IX132" s="37"/>
      <c r="IY132" s="36">
        <f t="shared" si="355"/>
        <v>10</v>
      </c>
      <c r="IZ132" s="37"/>
      <c r="JA132" s="38"/>
      <c r="JB132" s="37"/>
      <c r="JC132" s="36">
        <f t="shared" si="356"/>
        <v>10</v>
      </c>
      <c r="JD132" s="37"/>
      <c r="JE132" s="38"/>
      <c r="JF132" s="37"/>
      <c r="JG132" s="36">
        <f t="shared" si="357"/>
        <v>10</v>
      </c>
      <c r="JH132" s="37"/>
      <c r="JI132" s="38"/>
      <c r="JJ132" s="37"/>
      <c r="JK132" s="36">
        <f t="shared" si="358"/>
        <v>10</v>
      </c>
      <c r="JL132" s="37"/>
      <c r="JM132" s="38"/>
      <c r="JN132" s="37"/>
      <c r="JO132" s="36">
        <f t="shared" si="359"/>
        <v>10</v>
      </c>
      <c r="JP132" s="37"/>
      <c r="JQ132" s="38"/>
      <c r="JR132" s="37"/>
      <c r="JS132" s="36">
        <f t="shared" si="360"/>
        <v>10</v>
      </c>
      <c r="JT132" s="37"/>
      <c r="JU132" s="38"/>
      <c r="JV132" s="37"/>
      <c r="JW132" s="36">
        <f t="shared" si="361"/>
        <v>10</v>
      </c>
      <c r="JX132" s="37"/>
      <c r="JY132" s="38"/>
      <c r="JZ132" s="37"/>
      <c r="KA132" s="36">
        <f t="shared" si="362"/>
        <v>10</v>
      </c>
      <c r="KB132" s="37"/>
      <c r="KC132" s="38"/>
      <c r="KD132" s="37"/>
      <c r="KE132" s="41" cm="1">
        <f t="array" ref="KE132">SUMPRODUCT(--(MOD(COLUMN($II132:$KD132),4)=MOD(COLUMN($II132),4)),$II132:$KD132)</f>
        <v>107</v>
      </c>
      <c r="KF132" s="42">
        <f t="shared" si="363"/>
        <v>14860.784166666666</v>
      </c>
      <c r="KG132" s="43" cm="1">
        <f t="array" ref="KG132">SUMPRODUCT(--(MOD(COLUMN($II132:$KD132),4)=MOD(COLUMN($IJ132),4)),$II132:$KD132)</f>
        <v>0</v>
      </c>
      <c r="KH132" s="44">
        <f t="shared" si="364"/>
        <v>0</v>
      </c>
      <c r="KI132" s="45" cm="1">
        <f t="array" ref="KI132">SUMPRODUCT(--(MOD(COLUMN($II132:$KD132),4)=MOD(COLUMN($IK132),4)),$II132:$KD132)</f>
        <v>0</v>
      </c>
      <c r="KJ132" s="50">
        <f t="shared" si="365"/>
        <v>0</v>
      </c>
      <c r="KK132" s="80"/>
      <c r="KL132" s="80"/>
      <c r="KM132" s="80"/>
      <c r="KN132" s="51">
        <v>1</v>
      </c>
      <c r="KO132" s="285"/>
    </row>
    <row r="133" spans="1:301" s="68" customFormat="1" outlineLevel="1">
      <c r="A133" s="21"/>
      <c r="B133" s="69"/>
      <c r="C133" s="23"/>
      <c r="D133" s="23"/>
      <c r="E133" s="70"/>
      <c r="F133" s="70"/>
      <c r="G133" s="71"/>
      <c r="H133" s="72" t="s">
        <v>78</v>
      </c>
      <c r="I133" s="73"/>
      <c r="J133" s="65"/>
      <c r="K133" s="65"/>
      <c r="L133" s="65"/>
      <c r="M133" s="74"/>
      <c r="N133" s="75"/>
      <c r="O133" s="28"/>
      <c r="P133" s="75"/>
      <c r="Q133" s="74"/>
      <c r="R133" s="75"/>
      <c r="S133" s="28"/>
      <c r="T133" s="75"/>
      <c r="U133" s="74"/>
      <c r="V133" s="75"/>
      <c r="W133" s="28"/>
      <c r="X133" s="75"/>
      <c r="Y133" s="74"/>
      <c r="Z133" s="75"/>
      <c r="AA133" s="38"/>
      <c r="AB133" s="75"/>
      <c r="AC133" s="74"/>
      <c r="AD133" s="75"/>
      <c r="AE133" s="28"/>
      <c r="AF133" s="75"/>
      <c r="AG133" s="74"/>
      <c r="AH133" s="75"/>
      <c r="AI133" s="38"/>
      <c r="AJ133" s="75"/>
      <c r="AK133" s="74"/>
      <c r="AL133" s="75"/>
      <c r="AM133" s="38"/>
      <c r="AN133" s="75"/>
      <c r="AO133" s="74"/>
      <c r="AP133" s="75"/>
      <c r="AQ133" s="38"/>
      <c r="AR133" s="75"/>
      <c r="AS133" s="74"/>
      <c r="AT133" s="75"/>
      <c r="AU133" s="38"/>
      <c r="AV133" s="75"/>
      <c r="AW133" s="74"/>
      <c r="AX133" s="75"/>
      <c r="AY133" s="28"/>
      <c r="AZ133" s="75"/>
      <c r="BA133" s="74"/>
      <c r="BB133" s="97"/>
      <c r="BC133" s="77"/>
      <c r="BD133" s="75"/>
      <c r="BE133" s="74"/>
      <c r="BF133" s="76"/>
      <c r="BG133" s="78"/>
      <c r="BH133" s="75"/>
      <c r="BI133" s="41">
        <f t="shared" si="206"/>
        <v>0</v>
      </c>
      <c r="BJ133" s="42">
        <f t="shared" si="207"/>
        <v>0</v>
      </c>
      <c r="BK133" s="43">
        <f t="shared" si="208"/>
        <v>0</v>
      </c>
      <c r="BL133" s="44">
        <f t="shared" si="209"/>
        <v>0</v>
      </c>
      <c r="BM133" s="45">
        <f t="shared" si="210"/>
        <v>0</v>
      </c>
      <c r="BN133" s="46">
        <f t="shared" si="211"/>
        <v>0</v>
      </c>
      <c r="BO133" s="74"/>
      <c r="BP133" s="79"/>
      <c r="BQ133" s="75"/>
      <c r="BR133" s="28"/>
      <c r="BS133" s="75"/>
      <c r="BT133" s="74"/>
      <c r="BU133" s="79"/>
      <c r="BV133" s="75"/>
      <c r="BW133" s="28"/>
      <c r="BX133" s="75"/>
      <c r="BY133" s="74"/>
      <c r="BZ133" s="79"/>
      <c r="CA133" s="75"/>
      <c r="CB133" s="28"/>
      <c r="CC133" s="75"/>
      <c r="CD133" s="74"/>
      <c r="CE133" s="79"/>
      <c r="CF133" s="75"/>
      <c r="CG133" s="28"/>
      <c r="CH133" s="75"/>
      <c r="CI133" s="74"/>
      <c r="CJ133" s="79"/>
      <c r="CK133" s="75"/>
      <c r="CL133" s="28"/>
      <c r="CM133" s="75"/>
      <c r="CN133" s="74"/>
      <c r="CO133" s="79"/>
      <c r="CP133" s="75"/>
      <c r="CQ133" s="28"/>
      <c r="CR133" s="75"/>
      <c r="CS133" s="74"/>
      <c r="CT133" s="79"/>
      <c r="CU133" s="75"/>
      <c r="CV133" s="28"/>
      <c r="CW133" s="75"/>
      <c r="CX133" s="74"/>
      <c r="CY133" s="79"/>
      <c r="CZ133" s="75"/>
      <c r="DA133" s="28"/>
      <c r="DB133" s="75"/>
      <c r="DC133" s="74"/>
      <c r="DD133" s="79"/>
      <c r="DE133" s="75"/>
      <c r="DF133" s="28"/>
      <c r="DG133" s="75"/>
      <c r="DH133" s="74"/>
      <c r="DI133" s="79"/>
      <c r="DJ133" s="75"/>
      <c r="DK133" s="28"/>
      <c r="DL133" s="75"/>
      <c r="DM133" s="74"/>
      <c r="DN133" s="79"/>
      <c r="DO133" s="75"/>
      <c r="DP133" s="28"/>
      <c r="DQ133" s="75"/>
      <c r="DR133" s="74"/>
      <c r="DS133" s="47"/>
      <c r="DT133" s="75"/>
      <c r="DU133" s="28"/>
      <c r="DV133" s="75"/>
      <c r="DW133" s="41"/>
      <c r="DX133" s="41"/>
      <c r="DY133" s="48"/>
      <c r="DZ133" s="48"/>
      <c r="EA133" s="43"/>
      <c r="EB133" s="44"/>
      <c r="EC133" s="45"/>
      <c r="ED133" s="46"/>
      <c r="EE133" s="74"/>
      <c r="EF133" s="75"/>
      <c r="EG133" s="28"/>
      <c r="EH133" s="75"/>
      <c r="EI133" s="74"/>
      <c r="EJ133" s="75"/>
      <c r="EK133" s="28"/>
      <c r="EL133" s="75"/>
      <c r="EM133" s="74"/>
      <c r="EN133" s="75"/>
      <c r="EO133" s="28"/>
      <c r="EP133" s="75"/>
      <c r="EQ133" s="74"/>
      <c r="ER133" s="75"/>
      <c r="ES133" s="28"/>
      <c r="ET133" s="75"/>
      <c r="EU133" s="74"/>
      <c r="EV133" s="75"/>
      <c r="EW133" s="28"/>
      <c r="EX133" s="75"/>
      <c r="EY133" s="74"/>
      <c r="EZ133" s="75"/>
      <c r="FA133" s="28"/>
      <c r="FB133" s="75"/>
      <c r="FC133" s="74"/>
      <c r="FD133" s="75"/>
      <c r="FE133" s="28"/>
      <c r="FF133" s="75"/>
      <c r="FG133" s="74"/>
      <c r="FH133" s="75"/>
      <c r="FI133" s="28"/>
      <c r="FJ133" s="75"/>
      <c r="FK133" s="74"/>
      <c r="FL133" s="75"/>
      <c r="FM133" s="28"/>
      <c r="FN133" s="75"/>
      <c r="FO133" s="74"/>
      <c r="FP133" s="75"/>
      <c r="FQ133" s="28"/>
      <c r="FR133" s="75"/>
      <c r="FS133" s="74"/>
      <c r="FT133" s="75"/>
      <c r="FU133" s="28"/>
      <c r="FV133" s="75"/>
      <c r="FW133" s="74"/>
      <c r="FX133" s="75"/>
      <c r="FY133" s="28"/>
      <c r="FZ133" s="75"/>
      <c r="GA133" s="41"/>
      <c r="GB133" s="42"/>
      <c r="GC133" s="43"/>
      <c r="GD133" s="44"/>
      <c r="GE133" s="45"/>
      <c r="GF133" s="46"/>
      <c r="GG133" s="74"/>
      <c r="GH133" s="75"/>
      <c r="GI133" s="28"/>
      <c r="GJ133" s="75"/>
      <c r="GK133" s="74"/>
      <c r="GL133" s="75"/>
      <c r="GM133" s="28"/>
      <c r="GN133" s="75"/>
      <c r="GO133" s="74"/>
      <c r="GP133" s="75"/>
      <c r="GQ133" s="28"/>
      <c r="GR133" s="75"/>
      <c r="GS133" s="74"/>
      <c r="GT133" s="75"/>
      <c r="GU133" s="28"/>
      <c r="GV133" s="75"/>
      <c r="GW133" s="74"/>
      <c r="GX133" s="75"/>
      <c r="GY133" s="28"/>
      <c r="GZ133" s="75"/>
      <c r="HA133" s="74"/>
      <c r="HB133" s="75"/>
      <c r="HC133" s="28"/>
      <c r="HD133" s="75"/>
      <c r="HE133" s="74"/>
      <c r="HF133" s="75"/>
      <c r="HG133" s="28"/>
      <c r="HH133" s="75"/>
      <c r="HI133" s="74"/>
      <c r="HJ133" s="75"/>
      <c r="HK133" s="28"/>
      <c r="HL133" s="75"/>
      <c r="HM133" s="74"/>
      <c r="HN133" s="75"/>
      <c r="HO133" s="28"/>
      <c r="HP133" s="75"/>
      <c r="HQ133" s="74"/>
      <c r="HR133" s="75"/>
      <c r="HS133" s="28"/>
      <c r="HT133" s="75"/>
      <c r="HU133" s="74"/>
      <c r="HV133" s="75"/>
      <c r="HW133" s="28"/>
      <c r="HX133" s="75"/>
      <c r="HY133" s="74"/>
      <c r="HZ133" s="75"/>
      <c r="IA133" s="28"/>
      <c r="IB133" s="75"/>
      <c r="IC133" s="41"/>
      <c r="ID133" s="42"/>
      <c r="IE133" s="43"/>
      <c r="IF133" s="44"/>
      <c r="IG133" s="45"/>
      <c r="IH133" s="46"/>
      <c r="II133" s="74"/>
      <c r="IJ133" s="75"/>
      <c r="IK133" s="28"/>
      <c r="IL133" s="75"/>
      <c r="IM133" s="74"/>
      <c r="IN133" s="75"/>
      <c r="IO133" s="28"/>
      <c r="IP133" s="75"/>
      <c r="IQ133" s="74"/>
      <c r="IR133" s="75"/>
      <c r="IS133" s="28"/>
      <c r="IT133" s="75"/>
      <c r="IU133" s="74"/>
      <c r="IV133" s="75"/>
      <c r="IW133" s="28"/>
      <c r="IX133" s="75"/>
      <c r="IY133" s="74"/>
      <c r="IZ133" s="75"/>
      <c r="JA133" s="28"/>
      <c r="JB133" s="75"/>
      <c r="JC133" s="74"/>
      <c r="JD133" s="75"/>
      <c r="JE133" s="28"/>
      <c r="JF133" s="75"/>
      <c r="JG133" s="74"/>
      <c r="JH133" s="75"/>
      <c r="JI133" s="28"/>
      <c r="JJ133" s="75"/>
      <c r="JK133" s="74"/>
      <c r="JL133" s="75"/>
      <c r="JM133" s="28"/>
      <c r="JN133" s="75"/>
      <c r="JO133" s="74"/>
      <c r="JP133" s="75"/>
      <c r="JQ133" s="28"/>
      <c r="JR133" s="75"/>
      <c r="JS133" s="74"/>
      <c r="JT133" s="75"/>
      <c r="JU133" s="28"/>
      <c r="JV133" s="75"/>
      <c r="JW133" s="74"/>
      <c r="JX133" s="75"/>
      <c r="JY133" s="28"/>
      <c r="JZ133" s="75"/>
      <c r="KA133" s="74"/>
      <c r="KB133" s="75"/>
      <c r="KC133" s="28"/>
      <c r="KD133" s="75"/>
      <c r="KE133" s="41"/>
      <c r="KF133" s="42"/>
      <c r="KG133" s="43"/>
      <c r="KH133" s="44"/>
      <c r="KI133" s="45"/>
      <c r="KJ133" s="50"/>
      <c r="KK133" s="80"/>
      <c r="KL133" s="80"/>
      <c r="KM133" s="80"/>
      <c r="KN133" s="22"/>
      <c r="KO133" s="22"/>
    </row>
    <row r="134" spans="1:301" s="68" customFormat="1" ht="28.8">
      <c r="A134" s="82" t="s">
        <v>270</v>
      </c>
      <c r="B134" s="81"/>
      <c r="C134" s="82"/>
      <c r="D134" s="82"/>
      <c r="E134" s="83"/>
      <c r="F134" s="83"/>
      <c r="G134" s="84"/>
      <c r="H134" s="85"/>
      <c r="I134" s="86"/>
      <c r="J134" s="86"/>
      <c r="K134" s="86"/>
      <c r="L134" s="86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7"/>
      <c r="AZ134" s="81"/>
      <c r="BA134" s="87"/>
      <c r="BB134" s="87"/>
      <c r="BC134" s="88"/>
      <c r="BD134" s="81"/>
      <c r="BE134" s="87"/>
      <c r="BF134" s="87"/>
      <c r="BG134" s="87"/>
      <c r="BH134" s="81"/>
      <c r="BI134" s="89">
        <f t="shared" si="206"/>
        <v>0</v>
      </c>
      <c r="BJ134" s="90">
        <f t="shared" si="207"/>
        <v>0</v>
      </c>
      <c r="BK134" s="89">
        <f t="shared" si="208"/>
        <v>0</v>
      </c>
      <c r="BL134" s="90">
        <f t="shared" si="209"/>
        <v>0</v>
      </c>
      <c r="BM134" s="89">
        <f t="shared" si="210"/>
        <v>0</v>
      </c>
      <c r="BN134" s="90">
        <f t="shared" si="211"/>
        <v>0</v>
      </c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9">
        <f>SUMPRODUCT(--(MOD(COLUMN($BO134:$DV134),5)=MOD(COLUMN($BO134),5)),$BO134:$DV134)</f>
        <v>0</v>
      </c>
      <c r="DX134" s="89">
        <f t="shared" ref="DX134:DX145" si="366">DW134*$J134</f>
        <v>0</v>
      </c>
      <c r="DY134" s="89">
        <f>SUMPRODUCT(--(MOD(COLUMN($BO134:$DV134),5)=MOD(COLUMN($BO134),5)+1),$BO134:$DV134)</f>
        <v>0</v>
      </c>
      <c r="DZ134" s="89">
        <f t="shared" ref="DZ134:DZ145" si="367">DY134*$J134</f>
        <v>0</v>
      </c>
      <c r="EA134" s="89">
        <f>SUMPRODUCT(--(MOD(COLUMN($BO134:$DV134),5)=MOD(COLUMN($BO134),5)+2),$BO134:$DV134)</f>
        <v>0</v>
      </c>
      <c r="EB134" s="90">
        <f t="shared" ref="EB134:EB145" si="368">EA134*$J134</f>
        <v>0</v>
      </c>
      <c r="EC134" s="89">
        <f>SUMPRODUCT(--(MOD(COLUMN($BO134:$DV134),5)=MOD(COLUMN($BO134),5)+3),$BO134:$DV134)</f>
        <v>0</v>
      </c>
      <c r="ED134" s="90">
        <f t="shared" ref="ED134:ED145" si="369">EC134*$J134</f>
        <v>0</v>
      </c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9"/>
      <c r="GB134" s="90"/>
      <c r="GC134" s="160"/>
      <c r="GD134" s="161"/>
      <c r="GE134" s="89"/>
      <c r="GF134" s="90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9"/>
      <c r="ID134" s="90"/>
      <c r="IE134" s="160"/>
      <c r="IF134" s="161"/>
      <c r="IG134" s="89"/>
      <c r="IH134" s="90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81"/>
      <c r="IV134" s="81"/>
      <c r="IW134" s="81"/>
      <c r="IX134" s="81"/>
      <c r="IY134" s="81"/>
      <c r="IZ134" s="81"/>
      <c r="JA134" s="81"/>
      <c r="JB134" s="81"/>
      <c r="JC134" s="81"/>
      <c r="JD134" s="81"/>
      <c r="JE134" s="81"/>
      <c r="JF134" s="81"/>
      <c r="JG134" s="81"/>
      <c r="JH134" s="81"/>
      <c r="JI134" s="81"/>
      <c r="JJ134" s="81"/>
      <c r="JK134" s="81"/>
      <c r="JL134" s="81"/>
      <c r="JM134" s="81"/>
      <c r="JN134" s="81"/>
      <c r="JO134" s="81"/>
      <c r="JP134" s="81"/>
      <c r="JQ134" s="81"/>
      <c r="JR134" s="81"/>
      <c r="JS134" s="81"/>
      <c r="JT134" s="81"/>
      <c r="JU134" s="81"/>
      <c r="JV134" s="81"/>
      <c r="JW134" s="81"/>
      <c r="JX134" s="81"/>
      <c r="JY134" s="81"/>
      <c r="JZ134" s="81"/>
      <c r="KA134" s="81"/>
      <c r="KB134" s="81"/>
      <c r="KC134" s="81"/>
      <c r="KD134" s="81"/>
      <c r="KE134" s="89"/>
      <c r="KF134" s="90"/>
      <c r="KG134" s="160"/>
      <c r="KH134" s="161"/>
      <c r="KI134" s="89"/>
      <c r="KJ134" s="91"/>
      <c r="KK134" s="80"/>
      <c r="KL134" s="80"/>
      <c r="KM134" s="80"/>
      <c r="KN134" s="22"/>
      <c r="KO134" s="22"/>
    </row>
    <row r="135" spans="1:301" s="68" customFormat="1" ht="43.2" outlineLevel="1">
      <c r="A135" s="295" t="s">
        <v>279</v>
      </c>
      <c r="B135" s="277" t="s">
        <v>112</v>
      </c>
      <c r="C135" s="256" t="s">
        <v>47</v>
      </c>
      <c r="D135" s="281" t="s">
        <v>48</v>
      </c>
      <c r="E135" s="60">
        <v>1</v>
      </c>
      <c r="F135" s="60">
        <v>1</v>
      </c>
      <c r="G135" s="56">
        <v>9522010010</v>
      </c>
      <c r="H135" s="57" t="s">
        <v>49</v>
      </c>
      <c r="I135" s="55">
        <v>76.19047619047619</v>
      </c>
      <c r="J135" s="35">
        <f>89.6/1.2*1.0863</f>
        <v>81.110400000000013</v>
      </c>
      <c r="K135" s="55"/>
      <c r="L135" s="55"/>
      <c r="M135" s="36"/>
      <c r="N135" s="37"/>
      <c r="O135" s="38"/>
      <c r="P135" s="37"/>
      <c r="Q135" s="36"/>
      <c r="R135" s="37"/>
      <c r="S135" s="38"/>
      <c r="T135" s="37"/>
      <c r="U135" s="36"/>
      <c r="V135" s="37"/>
      <c r="W135" s="38"/>
      <c r="X135" s="37"/>
      <c r="Y135" s="36"/>
      <c r="Z135" s="37"/>
      <c r="AA135" s="38"/>
      <c r="AB135" s="37"/>
      <c r="AC135" s="36"/>
      <c r="AD135" s="37"/>
      <c r="AE135" s="38"/>
      <c r="AF135" s="37"/>
      <c r="AG135" s="36"/>
      <c r="AH135" s="37"/>
      <c r="AI135" s="38"/>
      <c r="AJ135" s="37"/>
      <c r="AK135" s="36"/>
      <c r="AL135" s="37"/>
      <c r="AM135" s="38"/>
      <c r="AN135" s="37"/>
      <c r="AO135" s="36"/>
      <c r="AP135" s="37"/>
      <c r="AQ135" s="38"/>
      <c r="AR135" s="37"/>
      <c r="AS135" s="36"/>
      <c r="AT135" s="37"/>
      <c r="AU135" s="38">
        <v>0</v>
      </c>
      <c r="AV135" s="37"/>
      <c r="AW135" s="36"/>
      <c r="AX135" s="37"/>
      <c r="AY135" s="38">
        <v>0</v>
      </c>
      <c r="AZ135" s="37"/>
      <c r="BA135" s="36"/>
      <c r="BB135" s="37"/>
      <c r="BC135" s="99">
        <v>0</v>
      </c>
      <c r="BD135" s="37"/>
      <c r="BE135" s="36"/>
      <c r="BF135" s="37"/>
      <c r="BG135" s="54">
        <v>0</v>
      </c>
      <c r="BH135" s="37"/>
      <c r="BI135" s="41">
        <f t="shared" si="206"/>
        <v>0</v>
      </c>
      <c r="BJ135" s="42">
        <f t="shared" si="207"/>
        <v>0</v>
      </c>
      <c r="BK135" s="43">
        <f t="shared" si="208"/>
        <v>0</v>
      </c>
      <c r="BL135" s="44">
        <f t="shared" si="209"/>
        <v>0</v>
      </c>
      <c r="BM135" s="45">
        <f t="shared" si="210"/>
        <v>0</v>
      </c>
      <c r="BN135" s="46">
        <f t="shared" si="211"/>
        <v>0</v>
      </c>
      <c r="BO135" s="36"/>
      <c r="BP135" s="47"/>
      <c r="BQ135" s="37"/>
      <c r="BR135" s="38">
        <v>0</v>
      </c>
      <c r="BS135" s="245" t="s">
        <v>124</v>
      </c>
      <c r="BT135" s="36"/>
      <c r="BU135" s="47"/>
      <c r="BV135" s="37"/>
      <c r="BW135" s="38">
        <v>0</v>
      </c>
      <c r="BX135" s="37"/>
      <c r="BY135" s="36">
        <f t="shared" ref="BY135:BZ145" si="370">$KN135*1</f>
        <v>1</v>
      </c>
      <c r="BZ135" s="47">
        <f t="shared" si="370"/>
        <v>1</v>
      </c>
      <c r="CA135" s="37">
        <v>0</v>
      </c>
      <c r="CB135" s="38">
        <v>0</v>
      </c>
      <c r="CC135" s="37"/>
      <c r="CD135" s="36">
        <f t="shared" ref="CD135:CE145" si="371">$KN135*0</f>
        <v>0</v>
      </c>
      <c r="CE135" s="47">
        <f t="shared" si="371"/>
        <v>0</v>
      </c>
      <c r="CF135" s="37">
        <v>0</v>
      </c>
      <c r="CG135" s="38">
        <v>0</v>
      </c>
      <c r="CH135" s="37"/>
      <c r="CI135" s="36">
        <f t="shared" ref="CI135:CI145" si="372">$KN135*5</f>
        <v>5</v>
      </c>
      <c r="CJ135" s="47">
        <f t="shared" ref="CJ135:CJ145" si="373">$KN135*3</f>
        <v>3</v>
      </c>
      <c r="CK135" s="37">
        <v>0</v>
      </c>
      <c r="CL135" s="38">
        <v>0</v>
      </c>
      <c r="CM135" s="37"/>
      <c r="CN135" s="36">
        <f t="shared" ref="CN135:CN145" si="374">$KN135*5</f>
        <v>5</v>
      </c>
      <c r="CO135" s="47">
        <f t="shared" ref="CO135:CO145" si="375">$KN135*3</f>
        <v>3</v>
      </c>
      <c r="CP135" s="37">
        <f t="shared" ref="CP135:CP145" si="376">$KN135*0</f>
        <v>0</v>
      </c>
      <c r="CQ135" s="38">
        <v>0</v>
      </c>
      <c r="CR135" s="37"/>
      <c r="CS135" s="36">
        <f t="shared" ref="CS135:CS145" si="377">$KN135*5</f>
        <v>5</v>
      </c>
      <c r="CT135" s="47">
        <f t="shared" ref="CT135:CT145" si="378">$KN135*3</f>
        <v>3</v>
      </c>
      <c r="CU135" s="39">
        <f t="shared" ref="CU135:CU145" si="379">$KN135*0</f>
        <v>0</v>
      </c>
      <c r="CV135" s="38">
        <v>0</v>
      </c>
      <c r="CW135" s="37"/>
      <c r="CX135" s="36">
        <f t="shared" ref="CX135:CX145" si="380">$KN135*5</f>
        <v>5</v>
      </c>
      <c r="CY135" s="47">
        <f t="shared" ref="CY135:CY145" si="381">$KN135*3</f>
        <v>3</v>
      </c>
      <c r="CZ135" s="37">
        <f t="shared" ref="CZ135:CZ145" si="382">$KN135*0</f>
        <v>0</v>
      </c>
      <c r="DA135" s="38">
        <v>0</v>
      </c>
      <c r="DB135" s="37"/>
      <c r="DC135" s="36">
        <f t="shared" ref="DC135:DC145" si="383">$KN135*5</f>
        <v>5</v>
      </c>
      <c r="DD135" s="47">
        <f t="shared" ref="DD135:DD145" si="384">$KN135*3</f>
        <v>3</v>
      </c>
      <c r="DE135" s="37">
        <f t="shared" ref="DE135:DE145" si="385">$KN135*0</f>
        <v>0</v>
      </c>
      <c r="DF135" s="38">
        <v>0</v>
      </c>
      <c r="DG135" s="37"/>
      <c r="DH135" s="36">
        <f t="shared" ref="DH135:DH145" si="386">$KN135*5</f>
        <v>5</v>
      </c>
      <c r="DI135" s="47">
        <f t="shared" ref="DI135:DI145" si="387">$KN135*3</f>
        <v>3</v>
      </c>
      <c r="DJ135" s="37">
        <f t="shared" ref="DJ135:DJ145" si="388">$KN135*0</f>
        <v>0</v>
      </c>
      <c r="DK135" s="38">
        <v>0</v>
      </c>
      <c r="DL135" s="37"/>
      <c r="DM135" s="36">
        <f t="shared" ref="DM135:DM145" si="389">$KN135*5</f>
        <v>5</v>
      </c>
      <c r="DN135" s="47">
        <f t="shared" ref="DN135:DN145" si="390">$KN135*3</f>
        <v>3</v>
      </c>
      <c r="DO135" s="37">
        <f t="shared" ref="DO135:DO145" si="391">$KN135*0</f>
        <v>0</v>
      </c>
      <c r="DP135" s="38">
        <v>0</v>
      </c>
      <c r="DQ135" s="37"/>
      <c r="DR135" s="36">
        <f t="shared" ref="DR135:DR145" si="392">$KN135*5</f>
        <v>5</v>
      </c>
      <c r="DS135" s="47">
        <f t="shared" ref="DS135:DS145" si="393">$KN135*3</f>
        <v>3</v>
      </c>
      <c r="DT135" s="37">
        <f t="shared" ref="DT135:DT145" si="394">$KN135*0</f>
        <v>0</v>
      </c>
      <c r="DU135" s="38">
        <v>0</v>
      </c>
      <c r="DV135" s="37"/>
      <c r="DW135" s="41" cm="1">
        <f t="array" ref="DW135">SUMPRODUCT(--(MOD(COLUMN($BO135:$DV135),5)=MOD(COLUMN($BO135),5)),$BO135:$DV135)</f>
        <v>41</v>
      </c>
      <c r="DX135" s="42">
        <f t="shared" si="366"/>
        <v>3325.5264000000006</v>
      </c>
      <c r="DY135" s="48" cm="1">
        <f t="array" ref="DY135">SUMPRODUCT(--(MOD(COLUMN($BO135:$DV135),5)=MOD(COLUMN($BP135),5)),$BO135:$DV135)</f>
        <v>25</v>
      </c>
      <c r="DZ135" s="49">
        <f t="shared" si="367"/>
        <v>2027.7600000000002</v>
      </c>
      <c r="EA135" s="43" cm="1">
        <f t="array" ref="EA135">SUMPRODUCT(--(MOD(COLUMN($BO135:$DV135),5)=MOD(COLUMN($BQ135),5)),$BO135:$DV135)</f>
        <v>0</v>
      </c>
      <c r="EB135" s="44">
        <f t="shared" si="368"/>
        <v>0</v>
      </c>
      <c r="EC135" s="45" cm="1">
        <f t="array" ref="EC135">SUMPRODUCT(--(MOD(COLUMN($BO135:$DV135),5)=MOD(COLUMN($BR135),5)),$BO135:$DV135)</f>
        <v>0</v>
      </c>
      <c r="ED135" s="46">
        <f t="shared" si="369"/>
        <v>0</v>
      </c>
      <c r="EE135" s="36">
        <v>0</v>
      </c>
      <c r="EF135" s="37">
        <v>0</v>
      </c>
      <c r="EG135" s="38">
        <v>0</v>
      </c>
      <c r="EH135" s="37"/>
      <c r="EI135" s="36">
        <v>0</v>
      </c>
      <c r="EJ135" s="37">
        <v>0</v>
      </c>
      <c r="EK135" s="38"/>
      <c r="EL135" s="37"/>
      <c r="EM135" s="36">
        <v>0</v>
      </c>
      <c r="EN135" s="37">
        <v>0</v>
      </c>
      <c r="EO135" s="38"/>
      <c r="EP135" s="37"/>
      <c r="EQ135" s="36">
        <f t="shared" ref="EQ135:EQ145" si="395">$KN135*1</f>
        <v>1</v>
      </c>
      <c r="ER135" s="37">
        <v>0</v>
      </c>
      <c r="ES135" s="38"/>
      <c r="ET135" s="37"/>
      <c r="EU135" s="36">
        <f t="shared" ref="EU135:EU145" si="396">$KN135*1</f>
        <v>1</v>
      </c>
      <c r="EV135" s="39">
        <v>0</v>
      </c>
      <c r="EW135" s="38"/>
      <c r="EX135" s="37"/>
      <c r="EY135" s="36">
        <f t="shared" ref="EY135:EY145" si="397">$KN135*1</f>
        <v>1</v>
      </c>
      <c r="EZ135" s="155">
        <v>0</v>
      </c>
      <c r="FA135" s="38"/>
      <c r="FB135" s="37"/>
      <c r="FC135" s="36">
        <f t="shared" ref="FC135:FC145" si="398">$KN135*2</f>
        <v>2</v>
      </c>
      <c r="FD135" s="155">
        <v>0</v>
      </c>
      <c r="FE135" s="38"/>
      <c r="FF135" s="37"/>
      <c r="FG135" s="36">
        <f t="shared" ref="FG135:FG145" si="399">$KN135*2</f>
        <v>2</v>
      </c>
      <c r="FH135" s="155">
        <v>0</v>
      </c>
      <c r="FI135" s="38"/>
      <c r="FJ135" s="37"/>
      <c r="FK135" s="36">
        <f t="shared" ref="FK135:FK145" si="400">$KN135*2</f>
        <v>2</v>
      </c>
      <c r="FL135" s="155">
        <v>0</v>
      </c>
      <c r="FM135" s="38"/>
      <c r="FN135" s="37"/>
      <c r="FO135" s="36">
        <f t="shared" ref="FO135:FO145" si="401">$KN135*3</f>
        <v>3</v>
      </c>
      <c r="FP135" s="37">
        <v>3</v>
      </c>
      <c r="FQ135" s="38"/>
      <c r="FR135" s="37"/>
      <c r="FS135" s="36">
        <f t="shared" ref="FS135:FS145" si="402">$KN135*3</f>
        <v>3</v>
      </c>
      <c r="FT135" s="37">
        <v>3</v>
      </c>
      <c r="FU135" s="38"/>
      <c r="FV135" s="37"/>
      <c r="FW135" s="36">
        <f t="shared" ref="FW135:FW145" si="403">$KN135*3</f>
        <v>3</v>
      </c>
      <c r="FX135" s="37">
        <v>3</v>
      </c>
      <c r="FY135" s="38"/>
      <c r="FZ135" s="37"/>
      <c r="GA135" s="41">
        <f>SUMPRODUCT(--(MOD(COLUMN($EE135:$FZ135),4)=MOD(COLUMN($EE135),4)),$EE135:$FZ135)</f>
        <v>18</v>
      </c>
      <c r="GB135" s="42">
        <f t="shared" ref="GB135:GB145" si="404">GA135*$J135</f>
        <v>1459.9872000000003</v>
      </c>
      <c r="GC135" s="43">
        <f>SUMPRODUCT(--(MOD(COLUMN($EE135:$FZ135),4)=MOD(COLUMN($EF135),4)),$EE135:$FZ135)</f>
        <v>9</v>
      </c>
      <c r="GD135" s="44">
        <f t="shared" ref="GD135:GD145" si="405">GC135*$J135</f>
        <v>729.99360000000013</v>
      </c>
      <c r="GE135" s="45">
        <f>SUMPRODUCT(--(MOD(COLUMN($EE135:$FZ135),4)=MOD(COLUMN($EG135),4)),$EE135:$FZ135)</f>
        <v>0</v>
      </c>
      <c r="GF135" s="46">
        <f t="shared" ref="GF135:GF145" si="406">GE135*$J135</f>
        <v>0</v>
      </c>
      <c r="GG135" s="36">
        <f t="shared" ref="GG135:GG145" si="407">$KN135*3</f>
        <v>3</v>
      </c>
      <c r="GH135" s="37"/>
      <c r="GI135" s="38"/>
      <c r="GJ135" s="37"/>
      <c r="GK135" s="36">
        <f t="shared" ref="GK135:GK145" si="408">$KN135*3</f>
        <v>3</v>
      </c>
      <c r="GL135" s="37"/>
      <c r="GM135" s="38"/>
      <c r="GN135" s="37"/>
      <c r="GO135" s="36">
        <f t="shared" ref="GO135:GO145" si="409">$KN135*3</f>
        <v>3</v>
      </c>
      <c r="GP135" s="37"/>
      <c r="GQ135" s="38"/>
      <c r="GR135" s="37"/>
      <c r="GS135" s="36">
        <f t="shared" ref="GS135:GS145" si="410">$KN135*5</f>
        <v>5</v>
      </c>
      <c r="GT135" s="37"/>
      <c r="GU135" s="38"/>
      <c r="GV135" s="37"/>
      <c r="GW135" s="36">
        <f t="shared" ref="GW135:GW145" si="411">$KN135*5</f>
        <v>5</v>
      </c>
      <c r="GX135" s="37"/>
      <c r="GY135" s="38"/>
      <c r="GZ135" s="37"/>
      <c r="HA135" s="36">
        <f t="shared" ref="HA135:HA145" si="412">$KN135*5</f>
        <v>5</v>
      </c>
      <c r="HB135" s="37"/>
      <c r="HC135" s="38"/>
      <c r="HD135" s="37"/>
      <c r="HE135" s="36">
        <f t="shared" ref="HE135:HE145" si="413">$KN135*5</f>
        <v>5</v>
      </c>
      <c r="HF135" s="37"/>
      <c r="HG135" s="38"/>
      <c r="HH135" s="37"/>
      <c r="HI135" s="36">
        <f t="shared" ref="HI135:HI145" si="414">$KN135*5</f>
        <v>5</v>
      </c>
      <c r="HJ135" s="37"/>
      <c r="HK135" s="38"/>
      <c r="HL135" s="37"/>
      <c r="HM135" s="36">
        <f t="shared" ref="HM135:HM145" si="415">$KN135*5</f>
        <v>5</v>
      </c>
      <c r="HN135" s="37"/>
      <c r="HO135" s="38"/>
      <c r="HP135" s="37"/>
      <c r="HQ135" s="36">
        <f t="shared" ref="HQ135:HQ145" si="416">$KN135*5</f>
        <v>5</v>
      </c>
      <c r="HR135" s="37"/>
      <c r="HS135" s="38"/>
      <c r="HT135" s="37"/>
      <c r="HU135" s="36">
        <f t="shared" ref="HU135:HU145" si="417">$KN135*5</f>
        <v>5</v>
      </c>
      <c r="HV135" s="37"/>
      <c r="HW135" s="38"/>
      <c r="HX135" s="37"/>
      <c r="HY135" s="36">
        <f t="shared" ref="HY135:HY145" si="418">$KN135*5</f>
        <v>5</v>
      </c>
      <c r="HZ135" s="37"/>
      <c r="IA135" s="38"/>
      <c r="IB135" s="37"/>
      <c r="IC135" s="41" cm="1">
        <f t="array" ref="IC135">SUMPRODUCT(--(MOD(COLUMN($GG135:$IB135),4)=MOD(COLUMN($GG135),4)),$GG135:$IB135)</f>
        <v>54</v>
      </c>
      <c r="ID135" s="42">
        <f t="shared" ref="ID135:ID145" si="419">IC135*$J135</f>
        <v>4379.9616000000005</v>
      </c>
      <c r="IE135" s="43" cm="1">
        <f t="array" ref="IE135">SUMPRODUCT(--(MOD(COLUMN($GG135:$IB135),4)=MOD(COLUMN($GH135),4)),$GG135:$IB135)</f>
        <v>0</v>
      </c>
      <c r="IF135" s="44">
        <f t="shared" ref="IF135:IF145" si="420">IE135*$J135</f>
        <v>0</v>
      </c>
      <c r="IG135" s="45" cm="1">
        <f t="array" ref="IG135">SUMPRODUCT(--(MOD(COLUMN($GG135:$IB135),4)=MOD(COLUMN($GI135),4)),$GG135:$IB135)</f>
        <v>0</v>
      </c>
      <c r="IH135" s="46">
        <f t="shared" ref="IH135:IH145" si="421">IG135*$J135</f>
        <v>0</v>
      </c>
      <c r="II135" s="36">
        <f t="shared" ref="II135:II145" si="422">$KN135*3</f>
        <v>3</v>
      </c>
      <c r="IJ135" s="37"/>
      <c r="IK135" s="38"/>
      <c r="IL135" s="37"/>
      <c r="IM135" s="36">
        <f t="shared" ref="IM135:IM145" si="423">$KN135*3</f>
        <v>3</v>
      </c>
      <c r="IN135" s="37"/>
      <c r="IO135" s="38"/>
      <c r="IP135" s="37"/>
      <c r="IQ135" s="36">
        <f t="shared" ref="IQ135:IQ145" si="424">$KN135*3</f>
        <v>3</v>
      </c>
      <c r="IR135" s="37"/>
      <c r="IS135" s="38"/>
      <c r="IT135" s="37"/>
      <c r="IU135" s="36">
        <f t="shared" ref="IU135:IU145" si="425">$KN135*5</f>
        <v>5</v>
      </c>
      <c r="IV135" s="37"/>
      <c r="IW135" s="38"/>
      <c r="IX135" s="37"/>
      <c r="IY135" s="36">
        <f t="shared" ref="IY135:IY145" si="426">$KN135*5</f>
        <v>5</v>
      </c>
      <c r="IZ135" s="37"/>
      <c r="JA135" s="38"/>
      <c r="JB135" s="37"/>
      <c r="JC135" s="36">
        <f t="shared" ref="JC135:JC145" si="427">$KN135*5</f>
        <v>5</v>
      </c>
      <c r="JD135" s="37"/>
      <c r="JE135" s="38"/>
      <c r="JF135" s="37"/>
      <c r="JG135" s="36">
        <f t="shared" ref="JG135:JG145" si="428">$KN135*5</f>
        <v>5</v>
      </c>
      <c r="JH135" s="37"/>
      <c r="JI135" s="38"/>
      <c r="JJ135" s="37"/>
      <c r="JK135" s="36">
        <f t="shared" ref="JK135:JK145" si="429">$KN135*5</f>
        <v>5</v>
      </c>
      <c r="JL135" s="37"/>
      <c r="JM135" s="38"/>
      <c r="JN135" s="37"/>
      <c r="JO135" s="36">
        <f t="shared" ref="JO135:JO145" si="430">$KN135*5</f>
        <v>5</v>
      </c>
      <c r="JP135" s="37"/>
      <c r="JQ135" s="38"/>
      <c r="JR135" s="37"/>
      <c r="JS135" s="36">
        <f t="shared" ref="JS135:JS145" si="431">$KN135*5</f>
        <v>5</v>
      </c>
      <c r="JT135" s="37"/>
      <c r="JU135" s="38"/>
      <c r="JV135" s="37"/>
      <c r="JW135" s="36">
        <f t="shared" ref="JW135:JW145" si="432">$KN135*5</f>
        <v>5</v>
      </c>
      <c r="JX135" s="37"/>
      <c r="JY135" s="38"/>
      <c r="JZ135" s="37"/>
      <c r="KA135" s="36">
        <f t="shared" ref="KA135:KA145" si="433">$KN135*5</f>
        <v>5</v>
      </c>
      <c r="KB135" s="37"/>
      <c r="KC135" s="38"/>
      <c r="KD135" s="37"/>
      <c r="KE135" s="41" cm="1">
        <f t="array" ref="KE135">SUMPRODUCT(--(MOD(COLUMN($II135:$KD135),4)=MOD(COLUMN($II135),4)),$II135:$KD135)</f>
        <v>54</v>
      </c>
      <c r="KF135" s="42">
        <f t="shared" ref="KF135:KF145" si="434">KE135*$J135</f>
        <v>4379.9616000000005</v>
      </c>
      <c r="KG135" s="43" cm="1">
        <f t="array" ref="KG135">SUMPRODUCT(--(MOD(COLUMN($II135:$KD135),4)=MOD(COLUMN($IJ135),4)),$II135:$KD135)</f>
        <v>0</v>
      </c>
      <c r="KH135" s="44">
        <f t="shared" ref="KH135:KH145" si="435">KG135*$J135</f>
        <v>0</v>
      </c>
      <c r="KI135" s="45" cm="1">
        <f t="array" ref="KI135">SUMPRODUCT(--(MOD(COLUMN($II135:$KD135),4)=MOD(COLUMN($IK135),4)),$II135:$KD135)</f>
        <v>0</v>
      </c>
      <c r="KJ135" s="50">
        <f t="shared" ref="KJ135:KJ145" si="436">KI135*$J135</f>
        <v>0</v>
      </c>
      <c r="KK135" s="80"/>
      <c r="KL135" s="80"/>
      <c r="KM135" s="80"/>
      <c r="KN135" s="51">
        <v>1</v>
      </c>
      <c r="KO135" s="285" t="s">
        <v>53</v>
      </c>
    </row>
    <row r="136" spans="1:301" s="68" customFormat="1" ht="43.2" outlineLevel="1">
      <c r="A136" s="296"/>
      <c r="B136" s="278"/>
      <c r="C136" s="256"/>
      <c r="D136" s="282"/>
      <c r="E136" s="60">
        <v>2</v>
      </c>
      <c r="F136" s="60">
        <v>1</v>
      </c>
      <c r="G136" s="56">
        <v>9522010020</v>
      </c>
      <c r="H136" s="57" t="s">
        <v>54</v>
      </c>
      <c r="I136" s="55">
        <v>76.19047619047619</v>
      </c>
      <c r="J136" s="35">
        <f>89.6/1.2*1.0863</f>
        <v>81.110400000000013</v>
      </c>
      <c r="K136" s="55"/>
      <c r="L136" s="55"/>
      <c r="M136" s="36"/>
      <c r="N136" s="37"/>
      <c r="O136" s="38"/>
      <c r="P136" s="37"/>
      <c r="Q136" s="36"/>
      <c r="R136" s="37"/>
      <c r="S136" s="38"/>
      <c r="T136" s="37"/>
      <c r="U136" s="36"/>
      <c r="V136" s="37"/>
      <c r="W136" s="38"/>
      <c r="X136" s="37"/>
      <c r="Y136" s="36"/>
      <c r="Z136" s="37"/>
      <c r="AA136" s="38"/>
      <c r="AB136" s="37"/>
      <c r="AC136" s="36"/>
      <c r="AD136" s="37"/>
      <c r="AE136" s="38"/>
      <c r="AF136" s="37"/>
      <c r="AG136" s="36"/>
      <c r="AH136" s="37"/>
      <c r="AI136" s="38"/>
      <c r="AJ136" s="37"/>
      <c r="AK136" s="36"/>
      <c r="AL136" s="37"/>
      <c r="AM136" s="38"/>
      <c r="AN136" s="37"/>
      <c r="AO136" s="36"/>
      <c r="AP136" s="37"/>
      <c r="AQ136" s="38"/>
      <c r="AR136" s="37"/>
      <c r="AS136" s="36"/>
      <c r="AT136" s="37"/>
      <c r="AU136" s="38">
        <v>0</v>
      </c>
      <c r="AV136" s="37"/>
      <c r="AW136" s="36"/>
      <c r="AX136" s="37"/>
      <c r="AY136" s="38">
        <v>0</v>
      </c>
      <c r="AZ136" s="37"/>
      <c r="BA136" s="36"/>
      <c r="BB136" s="37"/>
      <c r="BC136" s="99">
        <v>0</v>
      </c>
      <c r="BD136" s="37"/>
      <c r="BE136" s="36"/>
      <c r="BF136" s="37"/>
      <c r="BG136" s="54">
        <v>0</v>
      </c>
      <c r="BH136" s="37"/>
      <c r="BI136" s="41">
        <f t="shared" si="206"/>
        <v>0</v>
      </c>
      <c r="BJ136" s="42">
        <f t="shared" si="207"/>
        <v>0</v>
      </c>
      <c r="BK136" s="43">
        <f t="shared" si="208"/>
        <v>0</v>
      </c>
      <c r="BL136" s="44">
        <f t="shared" si="209"/>
        <v>0</v>
      </c>
      <c r="BM136" s="45">
        <f t="shared" si="210"/>
        <v>0</v>
      </c>
      <c r="BN136" s="46">
        <f t="shared" si="211"/>
        <v>0</v>
      </c>
      <c r="BO136" s="36"/>
      <c r="BP136" s="47"/>
      <c r="BQ136" s="37"/>
      <c r="BR136" s="38">
        <v>0</v>
      </c>
      <c r="BS136" s="246"/>
      <c r="BT136" s="36"/>
      <c r="BU136" s="47"/>
      <c r="BV136" s="37"/>
      <c r="BW136" s="38">
        <v>0</v>
      </c>
      <c r="BX136" s="37"/>
      <c r="BY136" s="36">
        <f t="shared" si="370"/>
        <v>1</v>
      </c>
      <c r="BZ136" s="47">
        <f t="shared" si="370"/>
        <v>1</v>
      </c>
      <c r="CA136" s="37">
        <v>0</v>
      </c>
      <c r="CB136" s="38">
        <v>0</v>
      </c>
      <c r="CC136" s="37"/>
      <c r="CD136" s="36">
        <f t="shared" si="371"/>
        <v>0</v>
      </c>
      <c r="CE136" s="47">
        <f t="shared" si="371"/>
        <v>0</v>
      </c>
      <c r="CF136" s="37">
        <v>0</v>
      </c>
      <c r="CG136" s="38">
        <v>0</v>
      </c>
      <c r="CH136" s="37"/>
      <c r="CI136" s="36">
        <f t="shared" si="372"/>
        <v>5</v>
      </c>
      <c r="CJ136" s="47">
        <f t="shared" si="373"/>
        <v>3</v>
      </c>
      <c r="CK136" s="37">
        <v>0</v>
      </c>
      <c r="CL136" s="38">
        <v>0</v>
      </c>
      <c r="CM136" s="37"/>
      <c r="CN136" s="36">
        <f t="shared" si="374"/>
        <v>5</v>
      </c>
      <c r="CO136" s="47">
        <f t="shared" si="375"/>
        <v>3</v>
      </c>
      <c r="CP136" s="37">
        <f t="shared" si="376"/>
        <v>0</v>
      </c>
      <c r="CQ136" s="38">
        <v>0</v>
      </c>
      <c r="CR136" s="37"/>
      <c r="CS136" s="36">
        <f t="shared" si="377"/>
        <v>5</v>
      </c>
      <c r="CT136" s="47">
        <f t="shared" si="378"/>
        <v>3</v>
      </c>
      <c r="CU136" s="39">
        <f t="shared" si="379"/>
        <v>0</v>
      </c>
      <c r="CV136" s="38">
        <v>0</v>
      </c>
      <c r="CW136" s="37"/>
      <c r="CX136" s="36">
        <f t="shared" si="380"/>
        <v>5</v>
      </c>
      <c r="CY136" s="47">
        <f t="shared" si="381"/>
        <v>3</v>
      </c>
      <c r="CZ136" s="37">
        <f t="shared" si="382"/>
        <v>0</v>
      </c>
      <c r="DA136" s="38">
        <v>0</v>
      </c>
      <c r="DB136" s="37"/>
      <c r="DC136" s="36">
        <f t="shared" si="383"/>
        <v>5</v>
      </c>
      <c r="DD136" s="47">
        <f t="shared" si="384"/>
        <v>3</v>
      </c>
      <c r="DE136" s="37">
        <f t="shared" si="385"/>
        <v>0</v>
      </c>
      <c r="DF136" s="38">
        <v>0</v>
      </c>
      <c r="DG136" s="37"/>
      <c r="DH136" s="36">
        <f t="shared" si="386"/>
        <v>5</v>
      </c>
      <c r="DI136" s="47">
        <f t="shared" si="387"/>
        <v>3</v>
      </c>
      <c r="DJ136" s="37">
        <f t="shared" si="388"/>
        <v>0</v>
      </c>
      <c r="DK136" s="52">
        <v>0</v>
      </c>
      <c r="DL136" s="37"/>
      <c r="DM136" s="36">
        <f t="shared" si="389"/>
        <v>5</v>
      </c>
      <c r="DN136" s="47">
        <f t="shared" si="390"/>
        <v>3</v>
      </c>
      <c r="DO136" s="37">
        <f t="shared" si="391"/>
        <v>0</v>
      </c>
      <c r="DP136" s="38">
        <v>0</v>
      </c>
      <c r="DQ136" s="37"/>
      <c r="DR136" s="36">
        <f t="shared" si="392"/>
        <v>5</v>
      </c>
      <c r="DS136" s="47">
        <f t="shared" si="393"/>
        <v>3</v>
      </c>
      <c r="DT136" s="37">
        <f t="shared" si="394"/>
        <v>0</v>
      </c>
      <c r="DU136" s="38"/>
      <c r="DV136" s="37"/>
      <c r="DW136" s="41" cm="1">
        <f t="array" ref="DW136">SUMPRODUCT(--(MOD(COLUMN($BO136:$DV136),5)=MOD(COLUMN($BO136),5)),$BO136:$DV136)</f>
        <v>41</v>
      </c>
      <c r="DX136" s="42">
        <f t="shared" si="366"/>
        <v>3325.5264000000006</v>
      </c>
      <c r="DY136" s="48" cm="1">
        <f t="array" ref="DY136">SUMPRODUCT(--(MOD(COLUMN($BO136:$DV136),5)=MOD(COLUMN($BP136),5)),$BO136:$DV136)</f>
        <v>25</v>
      </c>
      <c r="DZ136" s="49">
        <f t="shared" si="367"/>
        <v>2027.7600000000002</v>
      </c>
      <c r="EA136" s="43" cm="1">
        <f t="array" ref="EA136">SUMPRODUCT(--(MOD(COLUMN($BO136:$DV136),5)=MOD(COLUMN($BQ136),5)),$BO136:$DV136)</f>
        <v>0</v>
      </c>
      <c r="EB136" s="44">
        <f t="shared" si="368"/>
        <v>0</v>
      </c>
      <c r="EC136" s="45" cm="1">
        <f t="array" ref="EC136">SUMPRODUCT(--(MOD(COLUMN($BO136:$DV136),5)=MOD(COLUMN($BR136),5)),$BO136:$DV136)</f>
        <v>0</v>
      </c>
      <c r="ED136" s="46">
        <f t="shared" si="369"/>
        <v>0</v>
      </c>
      <c r="EE136" s="36">
        <v>0</v>
      </c>
      <c r="EF136" s="37">
        <v>0</v>
      </c>
      <c r="EG136" s="38"/>
      <c r="EH136" s="37"/>
      <c r="EI136" s="36">
        <v>0</v>
      </c>
      <c r="EJ136" s="37">
        <v>0</v>
      </c>
      <c r="EK136" s="38"/>
      <c r="EL136" s="37"/>
      <c r="EM136" s="36">
        <v>0</v>
      </c>
      <c r="EN136" s="37">
        <v>0</v>
      </c>
      <c r="EO136" s="38"/>
      <c r="EP136" s="37"/>
      <c r="EQ136" s="36">
        <f t="shared" si="395"/>
        <v>1</v>
      </c>
      <c r="ER136" s="37">
        <v>0</v>
      </c>
      <c r="ES136" s="38"/>
      <c r="ET136" s="37"/>
      <c r="EU136" s="36">
        <f t="shared" si="396"/>
        <v>1</v>
      </c>
      <c r="EV136" s="39">
        <v>0</v>
      </c>
      <c r="EW136" s="38"/>
      <c r="EX136" s="37"/>
      <c r="EY136" s="36">
        <f t="shared" si="397"/>
        <v>1</v>
      </c>
      <c r="EZ136" s="155">
        <v>0</v>
      </c>
      <c r="FA136" s="38"/>
      <c r="FB136" s="37"/>
      <c r="FC136" s="36">
        <f t="shared" si="398"/>
        <v>2</v>
      </c>
      <c r="FD136" s="155">
        <v>0</v>
      </c>
      <c r="FE136" s="38"/>
      <c r="FF136" s="37"/>
      <c r="FG136" s="36">
        <f t="shared" si="399"/>
        <v>2</v>
      </c>
      <c r="FH136" s="155">
        <v>0</v>
      </c>
      <c r="FI136" s="38"/>
      <c r="FJ136" s="37"/>
      <c r="FK136" s="36">
        <f t="shared" si="400"/>
        <v>2</v>
      </c>
      <c r="FL136" s="155">
        <v>0</v>
      </c>
      <c r="FM136" s="38"/>
      <c r="FN136" s="37"/>
      <c r="FO136" s="36">
        <f t="shared" si="401"/>
        <v>3</v>
      </c>
      <c r="FP136" s="37">
        <v>3</v>
      </c>
      <c r="FQ136" s="38"/>
      <c r="FR136" s="37"/>
      <c r="FS136" s="36">
        <f t="shared" si="402"/>
        <v>3</v>
      </c>
      <c r="FT136" s="37">
        <v>3</v>
      </c>
      <c r="FU136" s="38"/>
      <c r="FV136" s="37"/>
      <c r="FW136" s="36">
        <f t="shared" si="403"/>
        <v>3</v>
      </c>
      <c r="FX136" s="37">
        <v>3</v>
      </c>
      <c r="FY136" s="38"/>
      <c r="FZ136" s="37"/>
      <c r="GA136" s="41" cm="1">
        <f t="array" ref="GA136">SUMPRODUCT(--(MOD(COLUMN($EE136:$FZ136),4)=MOD(COLUMN($EE136),4)),$EE136:$FZ136)</f>
        <v>18</v>
      </c>
      <c r="GB136" s="42">
        <f t="shared" si="404"/>
        <v>1459.9872000000003</v>
      </c>
      <c r="GC136" s="43" cm="1">
        <f t="array" ref="GC136">SUMPRODUCT(--(MOD(COLUMN($EE136:$FZ136),4)=MOD(COLUMN($EF136),4)),$EE136:$FZ136)</f>
        <v>9</v>
      </c>
      <c r="GD136" s="44">
        <f t="shared" si="405"/>
        <v>729.99360000000013</v>
      </c>
      <c r="GE136" s="45" cm="1">
        <f t="array" ref="GE136">SUMPRODUCT(--(MOD(COLUMN($EE136:$FZ136),4)=MOD(COLUMN($EG136),4)),$EE136:$FZ136)</f>
        <v>0</v>
      </c>
      <c r="GF136" s="46">
        <f t="shared" si="406"/>
        <v>0</v>
      </c>
      <c r="GG136" s="36">
        <f t="shared" si="407"/>
        <v>3</v>
      </c>
      <c r="GH136" s="37"/>
      <c r="GI136" s="38"/>
      <c r="GJ136" s="37"/>
      <c r="GK136" s="36">
        <f t="shared" si="408"/>
        <v>3</v>
      </c>
      <c r="GL136" s="37"/>
      <c r="GM136" s="38"/>
      <c r="GN136" s="37"/>
      <c r="GO136" s="36">
        <f t="shared" si="409"/>
        <v>3</v>
      </c>
      <c r="GP136" s="37"/>
      <c r="GQ136" s="38"/>
      <c r="GR136" s="37"/>
      <c r="GS136" s="36">
        <f t="shared" si="410"/>
        <v>5</v>
      </c>
      <c r="GT136" s="37"/>
      <c r="GU136" s="38"/>
      <c r="GV136" s="37"/>
      <c r="GW136" s="36">
        <f t="shared" si="411"/>
        <v>5</v>
      </c>
      <c r="GX136" s="37"/>
      <c r="GY136" s="38"/>
      <c r="GZ136" s="37"/>
      <c r="HA136" s="36">
        <f t="shared" si="412"/>
        <v>5</v>
      </c>
      <c r="HB136" s="37"/>
      <c r="HC136" s="38"/>
      <c r="HD136" s="37"/>
      <c r="HE136" s="36">
        <f t="shared" si="413"/>
        <v>5</v>
      </c>
      <c r="HF136" s="37"/>
      <c r="HG136" s="38"/>
      <c r="HH136" s="37"/>
      <c r="HI136" s="36">
        <f t="shared" si="414"/>
        <v>5</v>
      </c>
      <c r="HJ136" s="37"/>
      <c r="HK136" s="38"/>
      <c r="HL136" s="37"/>
      <c r="HM136" s="36">
        <f t="shared" si="415"/>
        <v>5</v>
      </c>
      <c r="HN136" s="37"/>
      <c r="HO136" s="38"/>
      <c r="HP136" s="37"/>
      <c r="HQ136" s="36">
        <f t="shared" si="416"/>
        <v>5</v>
      </c>
      <c r="HR136" s="37"/>
      <c r="HS136" s="38"/>
      <c r="HT136" s="37"/>
      <c r="HU136" s="36">
        <f t="shared" si="417"/>
        <v>5</v>
      </c>
      <c r="HV136" s="37"/>
      <c r="HW136" s="38"/>
      <c r="HX136" s="37"/>
      <c r="HY136" s="36">
        <f t="shared" si="418"/>
        <v>5</v>
      </c>
      <c r="HZ136" s="37"/>
      <c r="IA136" s="38"/>
      <c r="IB136" s="37"/>
      <c r="IC136" s="41" cm="1">
        <f t="array" ref="IC136">SUMPRODUCT(--(MOD(COLUMN($GG136:$IB136),4)=MOD(COLUMN($GG136),4)),$GG136:$IB136)</f>
        <v>54</v>
      </c>
      <c r="ID136" s="42">
        <f t="shared" si="419"/>
        <v>4379.9616000000005</v>
      </c>
      <c r="IE136" s="43" cm="1">
        <f t="array" ref="IE136">SUMPRODUCT(--(MOD(COLUMN($GG136:$IB136),4)=MOD(COLUMN($GH136),4)),$GG136:$IB136)</f>
        <v>0</v>
      </c>
      <c r="IF136" s="44">
        <f t="shared" si="420"/>
        <v>0</v>
      </c>
      <c r="IG136" s="45" cm="1">
        <f t="array" ref="IG136">SUMPRODUCT(--(MOD(COLUMN($GG136:$IB136),4)=MOD(COLUMN($GI136),4)),$GG136:$IB136)</f>
        <v>0</v>
      </c>
      <c r="IH136" s="46">
        <f t="shared" si="421"/>
        <v>0</v>
      </c>
      <c r="II136" s="36">
        <f t="shared" si="422"/>
        <v>3</v>
      </c>
      <c r="IJ136" s="37"/>
      <c r="IK136" s="38"/>
      <c r="IL136" s="37"/>
      <c r="IM136" s="36">
        <f t="shared" si="423"/>
        <v>3</v>
      </c>
      <c r="IN136" s="37"/>
      <c r="IO136" s="38"/>
      <c r="IP136" s="37"/>
      <c r="IQ136" s="36">
        <f t="shared" si="424"/>
        <v>3</v>
      </c>
      <c r="IR136" s="37"/>
      <c r="IS136" s="38"/>
      <c r="IT136" s="37"/>
      <c r="IU136" s="36">
        <f t="shared" si="425"/>
        <v>5</v>
      </c>
      <c r="IV136" s="37"/>
      <c r="IW136" s="38"/>
      <c r="IX136" s="37"/>
      <c r="IY136" s="36">
        <f t="shared" si="426"/>
        <v>5</v>
      </c>
      <c r="IZ136" s="37"/>
      <c r="JA136" s="38"/>
      <c r="JB136" s="37"/>
      <c r="JC136" s="36">
        <f t="shared" si="427"/>
        <v>5</v>
      </c>
      <c r="JD136" s="37"/>
      <c r="JE136" s="38"/>
      <c r="JF136" s="37"/>
      <c r="JG136" s="36">
        <f t="shared" si="428"/>
        <v>5</v>
      </c>
      <c r="JH136" s="37"/>
      <c r="JI136" s="38"/>
      <c r="JJ136" s="37"/>
      <c r="JK136" s="36">
        <f t="shared" si="429"/>
        <v>5</v>
      </c>
      <c r="JL136" s="37"/>
      <c r="JM136" s="38"/>
      <c r="JN136" s="37"/>
      <c r="JO136" s="36">
        <f t="shared" si="430"/>
        <v>5</v>
      </c>
      <c r="JP136" s="37"/>
      <c r="JQ136" s="38"/>
      <c r="JR136" s="37"/>
      <c r="JS136" s="36">
        <f t="shared" si="431"/>
        <v>5</v>
      </c>
      <c r="JT136" s="37"/>
      <c r="JU136" s="38"/>
      <c r="JV136" s="37"/>
      <c r="JW136" s="36">
        <f t="shared" si="432"/>
        <v>5</v>
      </c>
      <c r="JX136" s="37"/>
      <c r="JY136" s="38"/>
      <c r="JZ136" s="37"/>
      <c r="KA136" s="36">
        <f t="shared" si="433"/>
        <v>5</v>
      </c>
      <c r="KB136" s="37"/>
      <c r="KC136" s="38"/>
      <c r="KD136" s="37"/>
      <c r="KE136" s="41" cm="1">
        <f t="array" ref="KE136">SUMPRODUCT(--(MOD(COLUMN($II136:$KD136),4)=MOD(COLUMN($II136),4)),$II136:$KD136)</f>
        <v>54</v>
      </c>
      <c r="KF136" s="42">
        <f t="shared" si="434"/>
        <v>4379.9616000000005</v>
      </c>
      <c r="KG136" s="43" cm="1">
        <f t="array" ref="KG136">SUMPRODUCT(--(MOD(COLUMN($II136:$KD136),4)=MOD(COLUMN($IJ136),4)),$II136:$KD136)</f>
        <v>0</v>
      </c>
      <c r="KH136" s="44">
        <f t="shared" si="435"/>
        <v>0</v>
      </c>
      <c r="KI136" s="45" cm="1">
        <f t="array" ref="KI136">SUMPRODUCT(--(MOD(COLUMN($II136:$KD136),4)=MOD(COLUMN($IK136),4)),$II136:$KD136)</f>
        <v>0</v>
      </c>
      <c r="KJ136" s="50">
        <f t="shared" si="436"/>
        <v>0</v>
      </c>
      <c r="KK136" s="80"/>
      <c r="KL136" s="80"/>
      <c r="KM136" s="80"/>
      <c r="KN136" s="51">
        <v>1</v>
      </c>
      <c r="KO136" s="285"/>
    </row>
    <row r="137" spans="1:301" s="68" customFormat="1" ht="43.2" outlineLevel="1">
      <c r="A137" s="296"/>
      <c r="B137" s="278"/>
      <c r="C137" s="256"/>
      <c r="D137" s="282"/>
      <c r="E137" s="60">
        <v>3</v>
      </c>
      <c r="F137" s="60">
        <v>1</v>
      </c>
      <c r="G137" s="56">
        <v>9710029000</v>
      </c>
      <c r="H137" s="57" t="s">
        <v>55</v>
      </c>
      <c r="I137" s="55">
        <v>543.36734693877554</v>
      </c>
      <c r="J137" s="35">
        <f>639/1.2*1.0863</f>
        <v>578.45474999999999</v>
      </c>
      <c r="K137" s="55"/>
      <c r="L137" s="55"/>
      <c r="M137" s="36"/>
      <c r="N137" s="37"/>
      <c r="O137" s="38"/>
      <c r="P137" s="37"/>
      <c r="Q137" s="36"/>
      <c r="R137" s="37"/>
      <c r="S137" s="38"/>
      <c r="T137" s="37"/>
      <c r="U137" s="36"/>
      <c r="V137" s="37"/>
      <c r="W137" s="38"/>
      <c r="X137" s="37"/>
      <c r="Y137" s="36"/>
      <c r="Z137" s="37"/>
      <c r="AA137" s="38"/>
      <c r="AB137" s="37"/>
      <c r="AC137" s="36"/>
      <c r="AD137" s="37"/>
      <c r="AE137" s="38"/>
      <c r="AF137" s="37"/>
      <c r="AG137" s="36"/>
      <c r="AH137" s="37"/>
      <c r="AI137" s="38"/>
      <c r="AJ137" s="37"/>
      <c r="AK137" s="36"/>
      <c r="AL137" s="37"/>
      <c r="AM137" s="38"/>
      <c r="AN137" s="37"/>
      <c r="AO137" s="36"/>
      <c r="AP137" s="37"/>
      <c r="AQ137" s="38"/>
      <c r="AR137" s="37"/>
      <c r="AS137" s="36"/>
      <c r="AT137" s="37"/>
      <c r="AU137" s="38">
        <v>0</v>
      </c>
      <c r="AV137" s="37"/>
      <c r="AW137" s="36"/>
      <c r="AX137" s="37"/>
      <c r="AY137" s="38">
        <v>0</v>
      </c>
      <c r="AZ137" s="37"/>
      <c r="BA137" s="36"/>
      <c r="BB137" s="37"/>
      <c r="BC137" s="99">
        <v>0</v>
      </c>
      <c r="BD137" s="37"/>
      <c r="BE137" s="36"/>
      <c r="BF137" s="37"/>
      <c r="BG137" s="54">
        <v>0</v>
      </c>
      <c r="BH137" s="37"/>
      <c r="BI137" s="41">
        <f t="shared" si="206"/>
        <v>0</v>
      </c>
      <c r="BJ137" s="42">
        <f t="shared" si="207"/>
        <v>0</v>
      </c>
      <c r="BK137" s="43">
        <f t="shared" si="208"/>
        <v>0</v>
      </c>
      <c r="BL137" s="44">
        <f t="shared" si="209"/>
        <v>0</v>
      </c>
      <c r="BM137" s="45">
        <f t="shared" si="210"/>
        <v>0</v>
      </c>
      <c r="BN137" s="46">
        <f t="shared" si="211"/>
        <v>0</v>
      </c>
      <c r="BO137" s="36"/>
      <c r="BP137" s="47"/>
      <c r="BQ137" s="37"/>
      <c r="BR137" s="38">
        <v>0</v>
      </c>
      <c r="BS137" s="246"/>
      <c r="BT137" s="36"/>
      <c r="BU137" s="47"/>
      <c r="BV137" s="37"/>
      <c r="BW137" s="38">
        <v>0</v>
      </c>
      <c r="BX137" s="37"/>
      <c r="BY137" s="36">
        <f t="shared" si="370"/>
        <v>1</v>
      </c>
      <c r="BZ137" s="47">
        <f t="shared" si="370"/>
        <v>1</v>
      </c>
      <c r="CA137" s="37">
        <v>0</v>
      </c>
      <c r="CB137" s="38">
        <v>0</v>
      </c>
      <c r="CC137" s="37"/>
      <c r="CD137" s="36">
        <f t="shared" si="371"/>
        <v>0</v>
      </c>
      <c r="CE137" s="47">
        <f t="shared" si="371"/>
        <v>0</v>
      </c>
      <c r="CF137" s="37">
        <v>0</v>
      </c>
      <c r="CG137" s="38">
        <v>0</v>
      </c>
      <c r="CH137" s="37"/>
      <c r="CI137" s="36">
        <f t="shared" si="372"/>
        <v>5</v>
      </c>
      <c r="CJ137" s="47">
        <f t="shared" si="373"/>
        <v>3</v>
      </c>
      <c r="CK137" s="37">
        <v>0</v>
      </c>
      <c r="CL137" s="38">
        <v>0</v>
      </c>
      <c r="CM137" s="37"/>
      <c r="CN137" s="36">
        <f t="shared" si="374"/>
        <v>5</v>
      </c>
      <c r="CO137" s="47">
        <f t="shared" si="375"/>
        <v>3</v>
      </c>
      <c r="CP137" s="37">
        <f t="shared" si="376"/>
        <v>0</v>
      </c>
      <c r="CQ137" s="38">
        <v>0</v>
      </c>
      <c r="CR137" s="37"/>
      <c r="CS137" s="36">
        <f t="shared" si="377"/>
        <v>5</v>
      </c>
      <c r="CT137" s="47">
        <f t="shared" si="378"/>
        <v>3</v>
      </c>
      <c r="CU137" s="39">
        <f t="shared" si="379"/>
        <v>0</v>
      </c>
      <c r="CV137" s="38">
        <v>0</v>
      </c>
      <c r="CW137" s="37"/>
      <c r="CX137" s="36">
        <f t="shared" si="380"/>
        <v>5</v>
      </c>
      <c r="CY137" s="47">
        <f t="shared" si="381"/>
        <v>3</v>
      </c>
      <c r="CZ137" s="37">
        <f t="shared" si="382"/>
        <v>0</v>
      </c>
      <c r="DA137" s="38">
        <v>0</v>
      </c>
      <c r="DB137" s="37"/>
      <c r="DC137" s="36">
        <f t="shared" si="383"/>
        <v>5</v>
      </c>
      <c r="DD137" s="47">
        <f t="shared" si="384"/>
        <v>3</v>
      </c>
      <c r="DE137" s="37">
        <f t="shared" si="385"/>
        <v>0</v>
      </c>
      <c r="DF137" s="38">
        <v>0</v>
      </c>
      <c r="DG137" s="37"/>
      <c r="DH137" s="36">
        <f t="shared" si="386"/>
        <v>5</v>
      </c>
      <c r="DI137" s="47">
        <f t="shared" si="387"/>
        <v>3</v>
      </c>
      <c r="DJ137" s="37">
        <f t="shared" si="388"/>
        <v>0</v>
      </c>
      <c r="DK137" s="38">
        <v>0</v>
      </c>
      <c r="DL137" s="37"/>
      <c r="DM137" s="36">
        <f t="shared" si="389"/>
        <v>5</v>
      </c>
      <c r="DN137" s="47">
        <f t="shared" si="390"/>
        <v>3</v>
      </c>
      <c r="DO137" s="37">
        <f t="shared" si="391"/>
        <v>0</v>
      </c>
      <c r="DP137" s="38">
        <v>0</v>
      </c>
      <c r="DQ137" s="37"/>
      <c r="DR137" s="36">
        <f t="shared" si="392"/>
        <v>5</v>
      </c>
      <c r="DS137" s="47">
        <f t="shared" si="393"/>
        <v>3</v>
      </c>
      <c r="DT137" s="37">
        <f t="shared" si="394"/>
        <v>0</v>
      </c>
      <c r="DU137" s="38"/>
      <c r="DV137" s="37"/>
      <c r="DW137" s="41" cm="1">
        <f t="array" ref="DW137">SUMPRODUCT(--(MOD(COLUMN($BO137:$DV137),5)=MOD(COLUMN($BO137),5)),$BO137:$DV137)</f>
        <v>41</v>
      </c>
      <c r="DX137" s="42">
        <f t="shared" si="366"/>
        <v>23716.644749999999</v>
      </c>
      <c r="DY137" s="48" cm="1">
        <f t="array" ref="DY137">SUMPRODUCT(--(MOD(COLUMN($BO137:$DV137),5)=MOD(COLUMN($BP137),5)),$BO137:$DV137)</f>
        <v>25</v>
      </c>
      <c r="DZ137" s="49">
        <f t="shared" si="367"/>
        <v>14461.36875</v>
      </c>
      <c r="EA137" s="43" cm="1">
        <f t="array" ref="EA137">SUMPRODUCT(--(MOD(COLUMN($BO137:$DV137),5)=MOD(COLUMN($BQ137),5)),$BO137:$DV137)</f>
        <v>0</v>
      </c>
      <c r="EB137" s="44">
        <f t="shared" si="368"/>
        <v>0</v>
      </c>
      <c r="EC137" s="45" cm="1">
        <f t="array" ref="EC137">SUMPRODUCT(--(MOD(COLUMN($BO137:$DV137),5)=MOD(COLUMN($BR137),5)),$BO137:$DV137)</f>
        <v>0</v>
      </c>
      <c r="ED137" s="46">
        <f t="shared" si="369"/>
        <v>0</v>
      </c>
      <c r="EE137" s="36">
        <v>0</v>
      </c>
      <c r="EF137" s="37">
        <v>0</v>
      </c>
      <c r="EG137" s="38"/>
      <c r="EH137" s="37"/>
      <c r="EI137" s="36">
        <v>0</v>
      </c>
      <c r="EJ137" s="37">
        <v>0</v>
      </c>
      <c r="EK137" s="38"/>
      <c r="EL137" s="37"/>
      <c r="EM137" s="36">
        <v>0</v>
      </c>
      <c r="EN137" s="37">
        <v>0</v>
      </c>
      <c r="EO137" s="38"/>
      <c r="EP137" s="37"/>
      <c r="EQ137" s="36">
        <f t="shared" si="395"/>
        <v>1</v>
      </c>
      <c r="ER137" s="37">
        <v>0</v>
      </c>
      <c r="ES137" s="38"/>
      <c r="ET137" s="37"/>
      <c r="EU137" s="36">
        <f t="shared" si="396"/>
        <v>1</v>
      </c>
      <c r="EV137" s="39">
        <v>0</v>
      </c>
      <c r="EW137" s="38"/>
      <c r="EX137" s="37"/>
      <c r="EY137" s="36">
        <f t="shared" si="397"/>
        <v>1</v>
      </c>
      <c r="EZ137" s="155">
        <v>0</v>
      </c>
      <c r="FA137" s="38"/>
      <c r="FB137" s="37"/>
      <c r="FC137" s="36">
        <f t="shared" si="398"/>
        <v>2</v>
      </c>
      <c r="FD137" s="155">
        <v>0</v>
      </c>
      <c r="FE137" s="38"/>
      <c r="FF137" s="37"/>
      <c r="FG137" s="36">
        <f t="shared" si="399"/>
        <v>2</v>
      </c>
      <c r="FH137" s="155">
        <v>0</v>
      </c>
      <c r="FI137" s="38"/>
      <c r="FJ137" s="37"/>
      <c r="FK137" s="36">
        <f t="shared" si="400"/>
        <v>2</v>
      </c>
      <c r="FL137" s="155">
        <v>0</v>
      </c>
      <c r="FM137" s="38"/>
      <c r="FN137" s="37"/>
      <c r="FO137" s="36">
        <f t="shared" si="401"/>
        <v>3</v>
      </c>
      <c r="FP137" s="37">
        <v>3</v>
      </c>
      <c r="FQ137" s="38"/>
      <c r="FR137" s="37"/>
      <c r="FS137" s="36">
        <f t="shared" si="402"/>
        <v>3</v>
      </c>
      <c r="FT137" s="37">
        <v>3</v>
      </c>
      <c r="FU137" s="38"/>
      <c r="FV137" s="37"/>
      <c r="FW137" s="36">
        <f t="shared" si="403"/>
        <v>3</v>
      </c>
      <c r="FX137" s="37">
        <v>3</v>
      </c>
      <c r="FY137" s="38"/>
      <c r="FZ137" s="37"/>
      <c r="GA137" s="41" cm="1">
        <f t="array" ref="GA137">SUMPRODUCT(--(MOD(COLUMN($EE137:$FZ137),4)=MOD(COLUMN($EE137),4)),$EE137:$FZ137)</f>
        <v>18</v>
      </c>
      <c r="GB137" s="42">
        <f t="shared" si="404"/>
        <v>10412.1855</v>
      </c>
      <c r="GC137" s="43" cm="1">
        <f t="array" ref="GC137">SUMPRODUCT(--(MOD(COLUMN($EE137:$FZ137),4)=MOD(COLUMN($EF137),4)),$EE137:$FZ137)</f>
        <v>9</v>
      </c>
      <c r="GD137" s="44">
        <f t="shared" si="405"/>
        <v>5206.0927499999998</v>
      </c>
      <c r="GE137" s="45" cm="1">
        <f t="array" ref="GE137">SUMPRODUCT(--(MOD(COLUMN($EE137:$FZ137),4)=MOD(COLUMN($EG137),4)),$EE137:$FZ137)</f>
        <v>0</v>
      </c>
      <c r="GF137" s="46">
        <f t="shared" si="406"/>
        <v>0</v>
      </c>
      <c r="GG137" s="36">
        <f t="shared" si="407"/>
        <v>3</v>
      </c>
      <c r="GH137" s="37"/>
      <c r="GI137" s="38"/>
      <c r="GJ137" s="37"/>
      <c r="GK137" s="36">
        <f t="shared" si="408"/>
        <v>3</v>
      </c>
      <c r="GL137" s="37"/>
      <c r="GM137" s="38"/>
      <c r="GN137" s="37"/>
      <c r="GO137" s="36">
        <f t="shared" si="409"/>
        <v>3</v>
      </c>
      <c r="GP137" s="37"/>
      <c r="GQ137" s="38"/>
      <c r="GR137" s="37"/>
      <c r="GS137" s="36">
        <f t="shared" si="410"/>
        <v>5</v>
      </c>
      <c r="GT137" s="37"/>
      <c r="GU137" s="38"/>
      <c r="GV137" s="37"/>
      <c r="GW137" s="36">
        <f t="shared" si="411"/>
        <v>5</v>
      </c>
      <c r="GX137" s="37"/>
      <c r="GY137" s="38"/>
      <c r="GZ137" s="37"/>
      <c r="HA137" s="36">
        <f t="shared" si="412"/>
        <v>5</v>
      </c>
      <c r="HB137" s="37"/>
      <c r="HC137" s="38"/>
      <c r="HD137" s="37"/>
      <c r="HE137" s="36">
        <f t="shared" si="413"/>
        <v>5</v>
      </c>
      <c r="HF137" s="37"/>
      <c r="HG137" s="38"/>
      <c r="HH137" s="37"/>
      <c r="HI137" s="36">
        <f t="shared" si="414"/>
        <v>5</v>
      </c>
      <c r="HJ137" s="37"/>
      <c r="HK137" s="38"/>
      <c r="HL137" s="37"/>
      <c r="HM137" s="36">
        <f t="shared" si="415"/>
        <v>5</v>
      </c>
      <c r="HN137" s="37"/>
      <c r="HO137" s="38"/>
      <c r="HP137" s="37"/>
      <c r="HQ137" s="36">
        <f t="shared" si="416"/>
        <v>5</v>
      </c>
      <c r="HR137" s="37"/>
      <c r="HS137" s="38"/>
      <c r="HT137" s="37"/>
      <c r="HU137" s="36">
        <f t="shared" si="417"/>
        <v>5</v>
      </c>
      <c r="HV137" s="37"/>
      <c r="HW137" s="38"/>
      <c r="HX137" s="37"/>
      <c r="HY137" s="36">
        <f t="shared" si="418"/>
        <v>5</v>
      </c>
      <c r="HZ137" s="37"/>
      <c r="IA137" s="38"/>
      <c r="IB137" s="37"/>
      <c r="IC137" s="41" cm="1">
        <f t="array" ref="IC137">SUMPRODUCT(--(MOD(COLUMN($GG137:$IB137),4)=MOD(COLUMN($GG137),4)),$GG137:$IB137)</f>
        <v>54</v>
      </c>
      <c r="ID137" s="42">
        <f t="shared" si="419"/>
        <v>31236.556499999999</v>
      </c>
      <c r="IE137" s="43" cm="1">
        <f t="array" ref="IE137">SUMPRODUCT(--(MOD(COLUMN($GG137:$IB137),4)=MOD(COLUMN($GH137),4)),$GG137:$IB137)</f>
        <v>0</v>
      </c>
      <c r="IF137" s="44">
        <f t="shared" si="420"/>
        <v>0</v>
      </c>
      <c r="IG137" s="45" cm="1">
        <f t="array" ref="IG137">SUMPRODUCT(--(MOD(COLUMN($GG137:$IB137),4)=MOD(COLUMN($GI137),4)),$GG137:$IB137)</f>
        <v>0</v>
      </c>
      <c r="IH137" s="46">
        <f t="shared" si="421"/>
        <v>0</v>
      </c>
      <c r="II137" s="36">
        <f t="shared" si="422"/>
        <v>3</v>
      </c>
      <c r="IJ137" s="37"/>
      <c r="IK137" s="38"/>
      <c r="IL137" s="37"/>
      <c r="IM137" s="36">
        <f t="shared" si="423"/>
        <v>3</v>
      </c>
      <c r="IN137" s="37"/>
      <c r="IO137" s="38"/>
      <c r="IP137" s="37"/>
      <c r="IQ137" s="36">
        <f t="shared" si="424"/>
        <v>3</v>
      </c>
      <c r="IR137" s="37"/>
      <c r="IS137" s="38"/>
      <c r="IT137" s="37"/>
      <c r="IU137" s="36">
        <f t="shared" si="425"/>
        <v>5</v>
      </c>
      <c r="IV137" s="37"/>
      <c r="IW137" s="38"/>
      <c r="IX137" s="37"/>
      <c r="IY137" s="36">
        <f t="shared" si="426"/>
        <v>5</v>
      </c>
      <c r="IZ137" s="37"/>
      <c r="JA137" s="38"/>
      <c r="JB137" s="37"/>
      <c r="JC137" s="36">
        <f t="shared" si="427"/>
        <v>5</v>
      </c>
      <c r="JD137" s="37"/>
      <c r="JE137" s="38"/>
      <c r="JF137" s="37"/>
      <c r="JG137" s="36">
        <f t="shared" si="428"/>
        <v>5</v>
      </c>
      <c r="JH137" s="37"/>
      <c r="JI137" s="38"/>
      <c r="JJ137" s="37"/>
      <c r="JK137" s="36">
        <f t="shared" si="429"/>
        <v>5</v>
      </c>
      <c r="JL137" s="37"/>
      <c r="JM137" s="38"/>
      <c r="JN137" s="37"/>
      <c r="JO137" s="36">
        <f t="shared" si="430"/>
        <v>5</v>
      </c>
      <c r="JP137" s="37"/>
      <c r="JQ137" s="38"/>
      <c r="JR137" s="37"/>
      <c r="JS137" s="36">
        <f t="shared" si="431"/>
        <v>5</v>
      </c>
      <c r="JT137" s="37"/>
      <c r="JU137" s="38"/>
      <c r="JV137" s="37"/>
      <c r="JW137" s="36">
        <f t="shared" si="432"/>
        <v>5</v>
      </c>
      <c r="JX137" s="37"/>
      <c r="JY137" s="38"/>
      <c r="JZ137" s="37"/>
      <c r="KA137" s="36">
        <f t="shared" si="433"/>
        <v>5</v>
      </c>
      <c r="KB137" s="37"/>
      <c r="KC137" s="38"/>
      <c r="KD137" s="37"/>
      <c r="KE137" s="41" cm="1">
        <f t="array" ref="KE137">SUMPRODUCT(--(MOD(COLUMN($II137:$KD137),4)=MOD(COLUMN($II137),4)),$II137:$KD137)</f>
        <v>54</v>
      </c>
      <c r="KF137" s="42">
        <f t="shared" si="434"/>
        <v>31236.556499999999</v>
      </c>
      <c r="KG137" s="43" cm="1">
        <f t="array" ref="KG137">SUMPRODUCT(--(MOD(COLUMN($II137:$KD137),4)=MOD(COLUMN($IJ137),4)),$II137:$KD137)</f>
        <v>0</v>
      </c>
      <c r="KH137" s="44">
        <f t="shared" si="435"/>
        <v>0</v>
      </c>
      <c r="KI137" s="45" cm="1">
        <f t="array" ref="KI137">SUMPRODUCT(--(MOD(COLUMN($II137:$KD137),4)=MOD(COLUMN($IK137),4)),$II137:$KD137)</f>
        <v>0</v>
      </c>
      <c r="KJ137" s="50">
        <f t="shared" si="436"/>
        <v>0</v>
      </c>
      <c r="KK137" s="80"/>
      <c r="KL137" s="80"/>
      <c r="KM137" s="80"/>
      <c r="KN137" s="51">
        <v>1</v>
      </c>
      <c r="KO137" s="285"/>
    </row>
    <row r="138" spans="1:301" s="68" customFormat="1" ht="28.8" outlineLevel="1">
      <c r="A138" s="296"/>
      <c r="B138" s="278"/>
      <c r="C138" s="256"/>
      <c r="D138" s="282"/>
      <c r="E138" s="60">
        <v>4</v>
      </c>
      <c r="F138" s="60">
        <v>1</v>
      </c>
      <c r="G138" s="56">
        <v>4801020640</v>
      </c>
      <c r="H138" s="57" t="s">
        <v>56</v>
      </c>
      <c r="I138" s="55">
        <f>4169.1/1.2*1.0863*1.048</f>
        <v>3955.2335082000009</v>
      </c>
      <c r="J138" s="35">
        <f>4169/1.2*1.0863*1.048*1.05</f>
        <v>4152.8955699000007</v>
      </c>
      <c r="K138" s="55"/>
      <c r="L138" s="55"/>
      <c r="M138" s="36"/>
      <c r="N138" s="37"/>
      <c r="O138" s="38"/>
      <c r="P138" s="37"/>
      <c r="Q138" s="36"/>
      <c r="R138" s="37"/>
      <c r="S138" s="38"/>
      <c r="T138" s="37"/>
      <c r="U138" s="36"/>
      <c r="V138" s="37"/>
      <c r="W138" s="38"/>
      <c r="X138" s="37"/>
      <c r="Y138" s="36"/>
      <c r="Z138" s="37"/>
      <c r="AA138" s="38"/>
      <c r="AB138" s="37"/>
      <c r="AC138" s="36"/>
      <c r="AD138" s="37"/>
      <c r="AE138" s="38"/>
      <c r="AF138" s="37"/>
      <c r="AG138" s="36"/>
      <c r="AH138" s="37"/>
      <c r="AI138" s="38"/>
      <c r="AJ138" s="37"/>
      <c r="AK138" s="36"/>
      <c r="AL138" s="37"/>
      <c r="AM138" s="38"/>
      <c r="AN138" s="37"/>
      <c r="AO138" s="36"/>
      <c r="AP138" s="37"/>
      <c r="AQ138" s="38"/>
      <c r="AR138" s="37"/>
      <c r="AS138" s="36"/>
      <c r="AT138" s="37"/>
      <c r="AU138" s="38">
        <v>0</v>
      </c>
      <c r="AV138" s="37"/>
      <c r="AW138" s="36"/>
      <c r="AX138" s="37"/>
      <c r="AY138" s="38">
        <v>0</v>
      </c>
      <c r="AZ138" s="37"/>
      <c r="BA138" s="36"/>
      <c r="BB138" s="37"/>
      <c r="BC138" s="99">
        <v>0</v>
      </c>
      <c r="BD138" s="37"/>
      <c r="BE138" s="36"/>
      <c r="BF138" s="37"/>
      <c r="BG138" s="54">
        <v>0</v>
      </c>
      <c r="BH138" s="37"/>
      <c r="BI138" s="41">
        <f t="shared" si="206"/>
        <v>0</v>
      </c>
      <c r="BJ138" s="42">
        <f t="shared" si="207"/>
        <v>0</v>
      </c>
      <c r="BK138" s="43">
        <f t="shared" si="208"/>
        <v>0</v>
      </c>
      <c r="BL138" s="44">
        <f t="shared" si="209"/>
        <v>0</v>
      </c>
      <c r="BM138" s="45">
        <f t="shared" si="210"/>
        <v>0</v>
      </c>
      <c r="BN138" s="46">
        <f t="shared" si="211"/>
        <v>0</v>
      </c>
      <c r="BO138" s="36"/>
      <c r="BP138" s="47"/>
      <c r="BQ138" s="37"/>
      <c r="BR138" s="38">
        <v>0</v>
      </c>
      <c r="BS138" s="246"/>
      <c r="BT138" s="36"/>
      <c r="BU138" s="47"/>
      <c r="BV138" s="37"/>
      <c r="BW138" s="38">
        <v>0</v>
      </c>
      <c r="BX138" s="37"/>
      <c r="BY138" s="36">
        <f t="shared" si="370"/>
        <v>1</v>
      </c>
      <c r="BZ138" s="47">
        <f t="shared" si="370"/>
        <v>1</v>
      </c>
      <c r="CA138" s="37">
        <v>0</v>
      </c>
      <c r="CB138" s="38">
        <v>0</v>
      </c>
      <c r="CC138" s="37"/>
      <c r="CD138" s="36">
        <f t="shared" si="371"/>
        <v>0</v>
      </c>
      <c r="CE138" s="47">
        <f t="shared" si="371"/>
        <v>0</v>
      </c>
      <c r="CF138" s="37">
        <v>0</v>
      </c>
      <c r="CG138" s="38">
        <v>0</v>
      </c>
      <c r="CH138" s="37"/>
      <c r="CI138" s="36">
        <f t="shared" si="372"/>
        <v>5</v>
      </c>
      <c r="CJ138" s="47">
        <f t="shared" si="373"/>
        <v>3</v>
      </c>
      <c r="CK138" s="37">
        <v>0</v>
      </c>
      <c r="CL138" s="38">
        <v>0</v>
      </c>
      <c r="CM138" s="37"/>
      <c r="CN138" s="36">
        <f t="shared" si="374"/>
        <v>5</v>
      </c>
      <c r="CO138" s="47">
        <f t="shared" si="375"/>
        <v>3</v>
      </c>
      <c r="CP138" s="37">
        <f t="shared" si="376"/>
        <v>0</v>
      </c>
      <c r="CQ138" s="38">
        <v>0</v>
      </c>
      <c r="CR138" s="37"/>
      <c r="CS138" s="36">
        <f t="shared" si="377"/>
        <v>5</v>
      </c>
      <c r="CT138" s="47">
        <f t="shared" si="378"/>
        <v>3</v>
      </c>
      <c r="CU138" s="39">
        <f t="shared" si="379"/>
        <v>0</v>
      </c>
      <c r="CV138" s="38">
        <v>0</v>
      </c>
      <c r="CW138" s="37"/>
      <c r="CX138" s="36">
        <f t="shared" si="380"/>
        <v>5</v>
      </c>
      <c r="CY138" s="47">
        <f t="shared" si="381"/>
        <v>3</v>
      </c>
      <c r="CZ138" s="37">
        <f t="shared" si="382"/>
        <v>0</v>
      </c>
      <c r="DA138" s="38">
        <v>0</v>
      </c>
      <c r="DB138" s="37"/>
      <c r="DC138" s="36">
        <f t="shared" si="383"/>
        <v>5</v>
      </c>
      <c r="DD138" s="47">
        <f t="shared" si="384"/>
        <v>3</v>
      </c>
      <c r="DE138" s="37">
        <f t="shared" si="385"/>
        <v>0</v>
      </c>
      <c r="DF138" s="38">
        <v>0</v>
      </c>
      <c r="DG138" s="37"/>
      <c r="DH138" s="36">
        <f t="shared" si="386"/>
        <v>5</v>
      </c>
      <c r="DI138" s="47">
        <f t="shared" si="387"/>
        <v>3</v>
      </c>
      <c r="DJ138" s="37">
        <f t="shared" si="388"/>
        <v>0</v>
      </c>
      <c r="DK138" s="52">
        <v>0</v>
      </c>
      <c r="DL138" s="37"/>
      <c r="DM138" s="36">
        <f t="shared" si="389"/>
        <v>5</v>
      </c>
      <c r="DN138" s="47">
        <f t="shared" si="390"/>
        <v>3</v>
      </c>
      <c r="DO138" s="37">
        <f t="shared" si="391"/>
        <v>0</v>
      </c>
      <c r="DP138" s="38">
        <v>0</v>
      </c>
      <c r="DQ138" s="37"/>
      <c r="DR138" s="36">
        <f t="shared" si="392"/>
        <v>5</v>
      </c>
      <c r="DS138" s="47">
        <f t="shared" si="393"/>
        <v>3</v>
      </c>
      <c r="DT138" s="37">
        <f t="shared" si="394"/>
        <v>0</v>
      </c>
      <c r="DU138" s="38"/>
      <c r="DV138" s="37"/>
      <c r="DW138" s="41" cm="1">
        <f t="array" ref="DW138">SUMPRODUCT(--(MOD(COLUMN($BO138:$DV138),5)=MOD(COLUMN($BO138),5)),$BO138:$DV138)</f>
        <v>41</v>
      </c>
      <c r="DX138" s="42">
        <f t="shared" si="366"/>
        <v>170268.71836590004</v>
      </c>
      <c r="DY138" s="48" cm="1">
        <f t="array" ref="DY138">SUMPRODUCT(--(MOD(COLUMN($BO138:$DV138),5)=MOD(COLUMN($BP138),5)),$BO138:$DV138)</f>
        <v>25</v>
      </c>
      <c r="DZ138" s="49">
        <f t="shared" si="367"/>
        <v>103822.38924750002</v>
      </c>
      <c r="EA138" s="43" cm="1">
        <f t="array" ref="EA138">SUMPRODUCT(--(MOD(COLUMN($BO138:$DV138),5)=MOD(COLUMN($BQ138),5)),$BO138:$DV138)</f>
        <v>0</v>
      </c>
      <c r="EB138" s="44">
        <f t="shared" si="368"/>
        <v>0</v>
      </c>
      <c r="EC138" s="45" cm="1">
        <f t="array" ref="EC138">SUMPRODUCT(--(MOD(COLUMN($BO138:$DV138),5)=MOD(COLUMN($BR138),5)),$BO138:$DV138)</f>
        <v>0</v>
      </c>
      <c r="ED138" s="46">
        <f t="shared" si="369"/>
        <v>0</v>
      </c>
      <c r="EE138" s="36">
        <v>0</v>
      </c>
      <c r="EF138" s="37">
        <v>0</v>
      </c>
      <c r="EG138" s="38"/>
      <c r="EH138" s="37"/>
      <c r="EI138" s="36">
        <v>0</v>
      </c>
      <c r="EJ138" s="37">
        <v>0</v>
      </c>
      <c r="EK138" s="38"/>
      <c r="EL138" s="37"/>
      <c r="EM138" s="36">
        <v>0</v>
      </c>
      <c r="EN138" s="37">
        <v>0</v>
      </c>
      <c r="EO138" s="38"/>
      <c r="EP138" s="37"/>
      <c r="EQ138" s="36">
        <f t="shared" si="395"/>
        <v>1</v>
      </c>
      <c r="ER138" s="37">
        <v>0</v>
      </c>
      <c r="ES138" s="38"/>
      <c r="ET138" s="37"/>
      <c r="EU138" s="36">
        <f t="shared" si="396"/>
        <v>1</v>
      </c>
      <c r="EV138" s="39">
        <v>0</v>
      </c>
      <c r="EW138" s="38"/>
      <c r="EX138" s="37"/>
      <c r="EY138" s="36">
        <f t="shared" si="397"/>
        <v>1</v>
      </c>
      <c r="EZ138" s="155">
        <v>0</v>
      </c>
      <c r="FA138" s="38"/>
      <c r="FB138" s="37"/>
      <c r="FC138" s="36">
        <f t="shared" si="398"/>
        <v>2</v>
      </c>
      <c r="FD138" s="155">
        <v>0</v>
      </c>
      <c r="FE138" s="38"/>
      <c r="FF138" s="37"/>
      <c r="FG138" s="36">
        <f t="shared" si="399"/>
        <v>2</v>
      </c>
      <c r="FH138" s="155">
        <v>0</v>
      </c>
      <c r="FI138" s="38"/>
      <c r="FJ138" s="37"/>
      <c r="FK138" s="36">
        <f t="shared" si="400"/>
        <v>2</v>
      </c>
      <c r="FL138" s="155">
        <v>0</v>
      </c>
      <c r="FM138" s="38"/>
      <c r="FN138" s="37"/>
      <c r="FO138" s="36">
        <f t="shared" si="401"/>
        <v>3</v>
      </c>
      <c r="FP138" s="37">
        <v>3</v>
      </c>
      <c r="FQ138" s="38"/>
      <c r="FR138" s="37"/>
      <c r="FS138" s="36">
        <f t="shared" si="402"/>
        <v>3</v>
      </c>
      <c r="FT138" s="37">
        <v>3</v>
      </c>
      <c r="FU138" s="38"/>
      <c r="FV138" s="37"/>
      <c r="FW138" s="36">
        <f t="shared" si="403"/>
        <v>3</v>
      </c>
      <c r="FX138" s="37">
        <v>3</v>
      </c>
      <c r="FY138" s="38"/>
      <c r="FZ138" s="37"/>
      <c r="GA138" s="41" cm="1">
        <f t="array" ref="GA138">SUMPRODUCT(--(MOD(COLUMN($EE138:$FZ138),4)=MOD(COLUMN($EE138),4)),$EE138:$FZ138)</f>
        <v>18</v>
      </c>
      <c r="GB138" s="42">
        <f t="shared" si="404"/>
        <v>74752.120258200011</v>
      </c>
      <c r="GC138" s="43" cm="1">
        <f t="array" ref="GC138">SUMPRODUCT(--(MOD(COLUMN($EE138:$FZ138),4)=MOD(COLUMN($EF138),4)),$EE138:$FZ138)</f>
        <v>9</v>
      </c>
      <c r="GD138" s="44">
        <f t="shared" si="405"/>
        <v>37376.060129100006</v>
      </c>
      <c r="GE138" s="45" cm="1">
        <f t="array" ref="GE138">SUMPRODUCT(--(MOD(COLUMN($EE138:$FZ138),4)=MOD(COLUMN($EG138),4)),$EE138:$FZ138)</f>
        <v>0</v>
      </c>
      <c r="GF138" s="46">
        <f t="shared" si="406"/>
        <v>0</v>
      </c>
      <c r="GG138" s="36">
        <f t="shared" si="407"/>
        <v>3</v>
      </c>
      <c r="GH138" s="37"/>
      <c r="GI138" s="38"/>
      <c r="GJ138" s="37"/>
      <c r="GK138" s="36">
        <f t="shared" si="408"/>
        <v>3</v>
      </c>
      <c r="GL138" s="37"/>
      <c r="GM138" s="38"/>
      <c r="GN138" s="37"/>
      <c r="GO138" s="36">
        <f t="shared" si="409"/>
        <v>3</v>
      </c>
      <c r="GP138" s="37"/>
      <c r="GQ138" s="38"/>
      <c r="GR138" s="37"/>
      <c r="GS138" s="36">
        <f t="shared" si="410"/>
        <v>5</v>
      </c>
      <c r="GT138" s="37"/>
      <c r="GU138" s="38"/>
      <c r="GV138" s="37"/>
      <c r="GW138" s="36">
        <f t="shared" si="411"/>
        <v>5</v>
      </c>
      <c r="GX138" s="37"/>
      <c r="GY138" s="38"/>
      <c r="GZ138" s="37"/>
      <c r="HA138" s="36">
        <f t="shared" si="412"/>
        <v>5</v>
      </c>
      <c r="HB138" s="37"/>
      <c r="HC138" s="38"/>
      <c r="HD138" s="37"/>
      <c r="HE138" s="36">
        <f t="shared" si="413"/>
        <v>5</v>
      </c>
      <c r="HF138" s="37"/>
      <c r="HG138" s="38"/>
      <c r="HH138" s="37"/>
      <c r="HI138" s="36">
        <f t="shared" si="414"/>
        <v>5</v>
      </c>
      <c r="HJ138" s="37"/>
      <c r="HK138" s="38"/>
      <c r="HL138" s="37"/>
      <c r="HM138" s="36">
        <f t="shared" si="415"/>
        <v>5</v>
      </c>
      <c r="HN138" s="37"/>
      <c r="HO138" s="38"/>
      <c r="HP138" s="37"/>
      <c r="HQ138" s="36">
        <f t="shared" si="416"/>
        <v>5</v>
      </c>
      <c r="HR138" s="37"/>
      <c r="HS138" s="38"/>
      <c r="HT138" s="37"/>
      <c r="HU138" s="36">
        <f t="shared" si="417"/>
        <v>5</v>
      </c>
      <c r="HV138" s="37"/>
      <c r="HW138" s="38"/>
      <c r="HX138" s="37"/>
      <c r="HY138" s="36">
        <f t="shared" si="418"/>
        <v>5</v>
      </c>
      <c r="HZ138" s="37"/>
      <c r="IA138" s="38"/>
      <c r="IB138" s="37"/>
      <c r="IC138" s="41" cm="1">
        <f t="array" ref="IC138">SUMPRODUCT(--(MOD(COLUMN($GG138:$IB138),4)=MOD(COLUMN($GG138),4)),$GG138:$IB138)</f>
        <v>54</v>
      </c>
      <c r="ID138" s="42">
        <f t="shared" si="419"/>
        <v>224256.36077460003</v>
      </c>
      <c r="IE138" s="43" cm="1">
        <f t="array" ref="IE138">SUMPRODUCT(--(MOD(COLUMN($GG138:$IB138),4)=MOD(COLUMN($GH138),4)),$GG138:$IB138)</f>
        <v>0</v>
      </c>
      <c r="IF138" s="44">
        <f t="shared" si="420"/>
        <v>0</v>
      </c>
      <c r="IG138" s="45" cm="1">
        <f t="array" ref="IG138">SUMPRODUCT(--(MOD(COLUMN($GG138:$IB138),4)=MOD(COLUMN($GI138),4)),$GG138:$IB138)</f>
        <v>0</v>
      </c>
      <c r="IH138" s="46">
        <f t="shared" si="421"/>
        <v>0</v>
      </c>
      <c r="II138" s="36">
        <f t="shared" si="422"/>
        <v>3</v>
      </c>
      <c r="IJ138" s="37"/>
      <c r="IK138" s="38"/>
      <c r="IL138" s="37"/>
      <c r="IM138" s="36">
        <f t="shared" si="423"/>
        <v>3</v>
      </c>
      <c r="IN138" s="37"/>
      <c r="IO138" s="38"/>
      <c r="IP138" s="37"/>
      <c r="IQ138" s="36">
        <f t="shared" si="424"/>
        <v>3</v>
      </c>
      <c r="IR138" s="37"/>
      <c r="IS138" s="38"/>
      <c r="IT138" s="37"/>
      <c r="IU138" s="36">
        <f t="shared" si="425"/>
        <v>5</v>
      </c>
      <c r="IV138" s="37"/>
      <c r="IW138" s="38"/>
      <c r="IX138" s="37"/>
      <c r="IY138" s="36">
        <f t="shared" si="426"/>
        <v>5</v>
      </c>
      <c r="IZ138" s="37"/>
      <c r="JA138" s="38"/>
      <c r="JB138" s="37"/>
      <c r="JC138" s="36">
        <f t="shared" si="427"/>
        <v>5</v>
      </c>
      <c r="JD138" s="37"/>
      <c r="JE138" s="38"/>
      <c r="JF138" s="37"/>
      <c r="JG138" s="36">
        <f t="shared" si="428"/>
        <v>5</v>
      </c>
      <c r="JH138" s="37"/>
      <c r="JI138" s="38"/>
      <c r="JJ138" s="37"/>
      <c r="JK138" s="36">
        <f t="shared" si="429"/>
        <v>5</v>
      </c>
      <c r="JL138" s="37"/>
      <c r="JM138" s="38"/>
      <c r="JN138" s="37"/>
      <c r="JO138" s="36">
        <f t="shared" si="430"/>
        <v>5</v>
      </c>
      <c r="JP138" s="37"/>
      <c r="JQ138" s="38"/>
      <c r="JR138" s="37"/>
      <c r="JS138" s="36">
        <f t="shared" si="431"/>
        <v>5</v>
      </c>
      <c r="JT138" s="37"/>
      <c r="JU138" s="38"/>
      <c r="JV138" s="37"/>
      <c r="JW138" s="36">
        <f t="shared" si="432"/>
        <v>5</v>
      </c>
      <c r="JX138" s="37"/>
      <c r="JY138" s="38"/>
      <c r="JZ138" s="37"/>
      <c r="KA138" s="36">
        <f t="shared" si="433"/>
        <v>5</v>
      </c>
      <c r="KB138" s="37"/>
      <c r="KC138" s="38"/>
      <c r="KD138" s="37"/>
      <c r="KE138" s="41" cm="1">
        <f t="array" ref="KE138">SUMPRODUCT(--(MOD(COLUMN($II138:$KD138),4)=MOD(COLUMN($II138),4)),$II138:$KD138)</f>
        <v>54</v>
      </c>
      <c r="KF138" s="42">
        <f t="shared" si="434"/>
        <v>224256.36077460003</v>
      </c>
      <c r="KG138" s="43" cm="1">
        <f t="array" ref="KG138">SUMPRODUCT(--(MOD(COLUMN($II138:$KD138),4)=MOD(COLUMN($IJ138),4)),$II138:$KD138)</f>
        <v>0</v>
      </c>
      <c r="KH138" s="44">
        <f t="shared" si="435"/>
        <v>0</v>
      </c>
      <c r="KI138" s="45" cm="1">
        <f t="array" ref="KI138">SUMPRODUCT(--(MOD(COLUMN($II138:$KD138),4)=MOD(COLUMN($IK138),4)),$II138:$KD138)</f>
        <v>0</v>
      </c>
      <c r="KJ138" s="50">
        <f t="shared" si="436"/>
        <v>0</v>
      </c>
      <c r="KK138" s="80"/>
      <c r="KL138" s="80"/>
      <c r="KM138" s="80"/>
      <c r="KN138" s="51">
        <v>1</v>
      </c>
      <c r="KO138" s="285"/>
    </row>
    <row r="139" spans="1:301" s="68" customFormat="1" outlineLevel="1">
      <c r="A139" s="296"/>
      <c r="B139" s="278"/>
      <c r="C139" s="256"/>
      <c r="D139" s="282"/>
      <c r="E139" s="60">
        <v>5</v>
      </c>
      <c r="F139" s="60">
        <v>1</v>
      </c>
      <c r="G139" s="56">
        <v>4491731200</v>
      </c>
      <c r="H139" s="57" t="s">
        <v>57</v>
      </c>
      <c r="I139" s="55">
        <v>716.15646258503409</v>
      </c>
      <c r="J139" s="35">
        <f>842.2/1.2*1.0863</f>
        <v>762.40155000000004</v>
      </c>
      <c r="K139" s="55"/>
      <c r="L139" s="55"/>
      <c r="M139" s="36"/>
      <c r="N139" s="37"/>
      <c r="O139" s="38"/>
      <c r="P139" s="37"/>
      <c r="Q139" s="36"/>
      <c r="R139" s="37"/>
      <c r="S139" s="38"/>
      <c r="T139" s="37"/>
      <c r="U139" s="36"/>
      <c r="V139" s="37"/>
      <c r="W139" s="38"/>
      <c r="X139" s="37"/>
      <c r="Y139" s="36"/>
      <c r="Z139" s="37"/>
      <c r="AA139" s="38"/>
      <c r="AB139" s="37"/>
      <c r="AC139" s="36"/>
      <c r="AD139" s="37"/>
      <c r="AE139" s="38"/>
      <c r="AF139" s="37"/>
      <c r="AG139" s="36"/>
      <c r="AH139" s="37"/>
      <c r="AI139" s="38"/>
      <c r="AJ139" s="37"/>
      <c r="AK139" s="36"/>
      <c r="AL139" s="37"/>
      <c r="AM139" s="38"/>
      <c r="AN139" s="37"/>
      <c r="AO139" s="36"/>
      <c r="AP139" s="37"/>
      <c r="AQ139" s="38"/>
      <c r="AR139" s="37"/>
      <c r="AS139" s="36"/>
      <c r="AT139" s="37"/>
      <c r="AU139" s="38">
        <v>0</v>
      </c>
      <c r="AV139" s="37"/>
      <c r="AW139" s="36"/>
      <c r="AX139" s="37"/>
      <c r="AY139" s="38">
        <v>0</v>
      </c>
      <c r="AZ139" s="37"/>
      <c r="BA139" s="36"/>
      <c r="BB139" s="37"/>
      <c r="BC139" s="99">
        <v>0</v>
      </c>
      <c r="BD139" s="37"/>
      <c r="BE139" s="36"/>
      <c r="BF139" s="37"/>
      <c r="BG139" s="54">
        <v>0</v>
      </c>
      <c r="BH139" s="37"/>
      <c r="BI139" s="41">
        <f t="shared" ref="BI139:BI158" si="437">SUMPRODUCT(--(MOD(COLUMN($M139:$BH139),4)=MOD(COLUMN($M139),4)),$M139:$BH139)</f>
        <v>0</v>
      </c>
      <c r="BJ139" s="42">
        <f t="shared" ref="BJ139:BJ158" si="438">BI139*$I139</f>
        <v>0</v>
      </c>
      <c r="BK139" s="43">
        <f t="shared" ref="BK139:BK158" si="439">SUMPRODUCT(--(MOD(COLUMN($M139:$BH139),4)=MOD(COLUMN($M139)+1,4)),$M139:$BH139)</f>
        <v>0</v>
      </c>
      <c r="BL139" s="44">
        <f t="shared" ref="BL139:BL158" si="440">BK139*$I139</f>
        <v>0</v>
      </c>
      <c r="BM139" s="45">
        <f t="shared" ref="BM139:BM158" si="441">SUMPRODUCT(--(MOD(COLUMN($M139:$BH139),4)=MOD(COLUMN($M139)+2,4)),$M139:$BH139)</f>
        <v>0</v>
      </c>
      <c r="BN139" s="46">
        <f t="shared" ref="BN139:BN158" si="442">BM139*$I139</f>
        <v>0</v>
      </c>
      <c r="BO139" s="36"/>
      <c r="BP139" s="47"/>
      <c r="BQ139" s="37"/>
      <c r="BR139" s="38">
        <v>0</v>
      </c>
      <c r="BS139" s="246"/>
      <c r="BT139" s="36"/>
      <c r="BU139" s="47"/>
      <c r="BV139" s="37"/>
      <c r="BW139" s="38">
        <v>0</v>
      </c>
      <c r="BX139" s="37"/>
      <c r="BY139" s="36">
        <f t="shared" si="370"/>
        <v>1</v>
      </c>
      <c r="BZ139" s="47">
        <f t="shared" si="370"/>
        <v>1</v>
      </c>
      <c r="CA139" s="37">
        <v>0</v>
      </c>
      <c r="CB139" s="38">
        <v>0</v>
      </c>
      <c r="CC139" s="37"/>
      <c r="CD139" s="36">
        <f t="shared" si="371"/>
        <v>0</v>
      </c>
      <c r="CE139" s="47">
        <f t="shared" si="371"/>
        <v>0</v>
      </c>
      <c r="CF139" s="37">
        <v>0</v>
      </c>
      <c r="CG139" s="38">
        <v>0</v>
      </c>
      <c r="CH139" s="37"/>
      <c r="CI139" s="36">
        <f t="shared" si="372"/>
        <v>5</v>
      </c>
      <c r="CJ139" s="47">
        <f t="shared" si="373"/>
        <v>3</v>
      </c>
      <c r="CK139" s="37">
        <v>0</v>
      </c>
      <c r="CL139" s="38">
        <v>0</v>
      </c>
      <c r="CM139" s="37"/>
      <c r="CN139" s="36">
        <f t="shared" si="374"/>
        <v>5</v>
      </c>
      <c r="CO139" s="47">
        <f t="shared" si="375"/>
        <v>3</v>
      </c>
      <c r="CP139" s="37">
        <f t="shared" si="376"/>
        <v>0</v>
      </c>
      <c r="CQ139" s="38">
        <v>0</v>
      </c>
      <c r="CR139" s="37"/>
      <c r="CS139" s="36">
        <f t="shared" si="377"/>
        <v>5</v>
      </c>
      <c r="CT139" s="47">
        <f t="shared" si="378"/>
        <v>3</v>
      </c>
      <c r="CU139" s="39">
        <f t="shared" si="379"/>
        <v>0</v>
      </c>
      <c r="CV139" s="38">
        <v>0</v>
      </c>
      <c r="CW139" s="37"/>
      <c r="CX139" s="36">
        <f t="shared" si="380"/>
        <v>5</v>
      </c>
      <c r="CY139" s="47">
        <f t="shared" si="381"/>
        <v>3</v>
      </c>
      <c r="CZ139" s="37">
        <f t="shared" si="382"/>
        <v>0</v>
      </c>
      <c r="DA139" s="38">
        <v>0</v>
      </c>
      <c r="DB139" s="37"/>
      <c r="DC139" s="36">
        <f t="shared" si="383"/>
        <v>5</v>
      </c>
      <c r="DD139" s="47">
        <f t="shared" si="384"/>
        <v>3</v>
      </c>
      <c r="DE139" s="37">
        <f t="shared" si="385"/>
        <v>0</v>
      </c>
      <c r="DF139" s="38">
        <v>0</v>
      </c>
      <c r="DG139" s="37"/>
      <c r="DH139" s="36">
        <f t="shared" si="386"/>
        <v>5</v>
      </c>
      <c r="DI139" s="47">
        <f t="shared" si="387"/>
        <v>3</v>
      </c>
      <c r="DJ139" s="37">
        <f t="shared" si="388"/>
        <v>0</v>
      </c>
      <c r="DK139" s="38">
        <v>0</v>
      </c>
      <c r="DL139" s="37"/>
      <c r="DM139" s="36">
        <f t="shared" si="389"/>
        <v>5</v>
      </c>
      <c r="DN139" s="47">
        <f t="shared" si="390"/>
        <v>3</v>
      </c>
      <c r="DO139" s="37">
        <f t="shared" si="391"/>
        <v>0</v>
      </c>
      <c r="DP139" s="38">
        <v>0</v>
      </c>
      <c r="DQ139" s="37"/>
      <c r="DR139" s="36">
        <f t="shared" si="392"/>
        <v>5</v>
      </c>
      <c r="DS139" s="47">
        <f t="shared" si="393"/>
        <v>3</v>
      </c>
      <c r="DT139" s="37">
        <f t="shared" si="394"/>
        <v>0</v>
      </c>
      <c r="DU139" s="38"/>
      <c r="DV139" s="37"/>
      <c r="DW139" s="41" cm="1">
        <f t="array" ref="DW139">SUMPRODUCT(--(MOD(COLUMN($BO139:$DV139),5)=MOD(COLUMN($BO139),5)),$BO139:$DV139)</f>
        <v>41</v>
      </c>
      <c r="DX139" s="42">
        <f t="shared" si="366"/>
        <v>31258.46355</v>
      </c>
      <c r="DY139" s="48" cm="1">
        <f t="array" ref="DY139">SUMPRODUCT(--(MOD(COLUMN($BO139:$DV139),5)=MOD(COLUMN($BP139),5)),$BO139:$DV139)</f>
        <v>25</v>
      </c>
      <c r="DZ139" s="49">
        <f t="shared" si="367"/>
        <v>19060.03875</v>
      </c>
      <c r="EA139" s="43" cm="1">
        <f t="array" ref="EA139">SUMPRODUCT(--(MOD(COLUMN($BO139:$DV139),5)=MOD(COLUMN($BQ139),5)),$BO139:$DV139)</f>
        <v>0</v>
      </c>
      <c r="EB139" s="44">
        <f t="shared" si="368"/>
        <v>0</v>
      </c>
      <c r="EC139" s="45" cm="1">
        <f t="array" ref="EC139">SUMPRODUCT(--(MOD(COLUMN($BO139:$DV139),5)=MOD(COLUMN($BR139),5)),$BO139:$DV139)</f>
        <v>0</v>
      </c>
      <c r="ED139" s="46">
        <f t="shared" si="369"/>
        <v>0</v>
      </c>
      <c r="EE139" s="36">
        <v>0</v>
      </c>
      <c r="EF139" s="37">
        <v>0</v>
      </c>
      <c r="EG139" s="38"/>
      <c r="EH139" s="37"/>
      <c r="EI139" s="36">
        <v>0</v>
      </c>
      <c r="EJ139" s="37">
        <v>0</v>
      </c>
      <c r="EK139" s="38"/>
      <c r="EL139" s="37"/>
      <c r="EM139" s="36">
        <v>0</v>
      </c>
      <c r="EN139" s="37">
        <v>0</v>
      </c>
      <c r="EO139" s="38"/>
      <c r="EP139" s="37"/>
      <c r="EQ139" s="36">
        <f t="shared" si="395"/>
        <v>1</v>
      </c>
      <c r="ER139" s="37">
        <v>0</v>
      </c>
      <c r="ES139" s="38"/>
      <c r="ET139" s="37"/>
      <c r="EU139" s="36">
        <f t="shared" si="396"/>
        <v>1</v>
      </c>
      <c r="EV139" s="39">
        <v>0</v>
      </c>
      <c r="EW139" s="38"/>
      <c r="EX139" s="37"/>
      <c r="EY139" s="36">
        <f t="shared" si="397"/>
        <v>1</v>
      </c>
      <c r="EZ139" s="155">
        <v>0</v>
      </c>
      <c r="FA139" s="38"/>
      <c r="FB139" s="37"/>
      <c r="FC139" s="36">
        <f t="shared" si="398"/>
        <v>2</v>
      </c>
      <c r="FD139" s="155">
        <v>0</v>
      </c>
      <c r="FE139" s="38"/>
      <c r="FF139" s="37"/>
      <c r="FG139" s="36">
        <f t="shared" si="399"/>
        <v>2</v>
      </c>
      <c r="FH139" s="155">
        <v>0</v>
      </c>
      <c r="FI139" s="38"/>
      <c r="FJ139" s="37"/>
      <c r="FK139" s="36">
        <f t="shared" si="400"/>
        <v>2</v>
      </c>
      <c r="FL139" s="155">
        <v>0</v>
      </c>
      <c r="FM139" s="38"/>
      <c r="FN139" s="37"/>
      <c r="FO139" s="36">
        <f t="shared" si="401"/>
        <v>3</v>
      </c>
      <c r="FP139" s="37">
        <v>3</v>
      </c>
      <c r="FQ139" s="38"/>
      <c r="FR139" s="37"/>
      <c r="FS139" s="36">
        <f t="shared" si="402"/>
        <v>3</v>
      </c>
      <c r="FT139" s="37">
        <v>3</v>
      </c>
      <c r="FU139" s="38"/>
      <c r="FV139" s="37"/>
      <c r="FW139" s="36">
        <f t="shared" si="403"/>
        <v>3</v>
      </c>
      <c r="FX139" s="37">
        <v>3</v>
      </c>
      <c r="FY139" s="38"/>
      <c r="FZ139" s="37"/>
      <c r="GA139" s="41" cm="1">
        <f t="array" ref="GA139">SUMPRODUCT(--(MOD(COLUMN($EE139:$FZ139),4)=MOD(COLUMN($EE139),4)),$EE139:$FZ139)</f>
        <v>18</v>
      </c>
      <c r="GB139" s="42">
        <f t="shared" si="404"/>
        <v>13723.227900000002</v>
      </c>
      <c r="GC139" s="43" cm="1">
        <f t="array" ref="GC139">SUMPRODUCT(--(MOD(COLUMN($EE139:$FZ139),4)=MOD(COLUMN($EF139),4)),$EE139:$FZ139)</f>
        <v>9</v>
      </c>
      <c r="GD139" s="44">
        <f t="shared" si="405"/>
        <v>6861.6139500000008</v>
      </c>
      <c r="GE139" s="45" cm="1">
        <f t="array" ref="GE139">SUMPRODUCT(--(MOD(COLUMN($EE139:$FZ139),4)=MOD(COLUMN($EG139),4)),$EE139:$FZ139)</f>
        <v>0</v>
      </c>
      <c r="GF139" s="46">
        <f t="shared" si="406"/>
        <v>0</v>
      </c>
      <c r="GG139" s="36">
        <f t="shared" si="407"/>
        <v>3</v>
      </c>
      <c r="GH139" s="37"/>
      <c r="GI139" s="38"/>
      <c r="GJ139" s="37"/>
      <c r="GK139" s="36">
        <f t="shared" si="408"/>
        <v>3</v>
      </c>
      <c r="GL139" s="37"/>
      <c r="GM139" s="38"/>
      <c r="GN139" s="37"/>
      <c r="GO139" s="36">
        <f t="shared" si="409"/>
        <v>3</v>
      </c>
      <c r="GP139" s="37"/>
      <c r="GQ139" s="38"/>
      <c r="GR139" s="37"/>
      <c r="GS139" s="36">
        <f t="shared" si="410"/>
        <v>5</v>
      </c>
      <c r="GT139" s="37"/>
      <c r="GU139" s="38"/>
      <c r="GV139" s="37"/>
      <c r="GW139" s="36">
        <f t="shared" si="411"/>
        <v>5</v>
      </c>
      <c r="GX139" s="37"/>
      <c r="GY139" s="38"/>
      <c r="GZ139" s="37"/>
      <c r="HA139" s="36">
        <f t="shared" si="412"/>
        <v>5</v>
      </c>
      <c r="HB139" s="37"/>
      <c r="HC139" s="38"/>
      <c r="HD139" s="37"/>
      <c r="HE139" s="36">
        <f t="shared" si="413"/>
        <v>5</v>
      </c>
      <c r="HF139" s="37"/>
      <c r="HG139" s="38"/>
      <c r="HH139" s="37"/>
      <c r="HI139" s="36">
        <f t="shared" si="414"/>
        <v>5</v>
      </c>
      <c r="HJ139" s="37"/>
      <c r="HK139" s="38"/>
      <c r="HL139" s="37"/>
      <c r="HM139" s="36">
        <f t="shared" si="415"/>
        <v>5</v>
      </c>
      <c r="HN139" s="37"/>
      <c r="HO139" s="38"/>
      <c r="HP139" s="37"/>
      <c r="HQ139" s="36">
        <f t="shared" si="416"/>
        <v>5</v>
      </c>
      <c r="HR139" s="37"/>
      <c r="HS139" s="38"/>
      <c r="HT139" s="37"/>
      <c r="HU139" s="36">
        <f t="shared" si="417"/>
        <v>5</v>
      </c>
      <c r="HV139" s="37"/>
      <c r="HW139" s="38"/>
      <c r="HX139" s="37"/>
      <c r="HY139" s="36">
        <f t="shared" si="418"/>
        <v>5</v>
      </c>
      <c r="HZ139" s="37"/>
      <c r="IA139" s="38"/>
      <c r="IB139" s="37"/>
      <c r="IC139" s="41" cm="1">
        <f t="array" ref="IC139">SUMPRODUCT(--(MOD(COLUMN($GG139:$IB139),4)=MOD(COLUMN($GG139),4)),$GG139:$IB139)</f>
        <v>54</v>
      </c>
      <c r="ID139" s="42">
        <f t="shared" si="419"/>
        <v>41169.683700000001</v>
      </c>
      <c r="IE139" s="43" cm="1">
        <f t="array" ref="IE139">SUMPRODUCT(--(MOD(COLUMN($GG139:$IB139),4)=MOD(COLUMN($GH139),4)),$GG139:$IB139)</f>
        <v>0</v>
      </c>
      <c r="IF139" s="44">
        <f t="shared" si="420"/>
        <v>0</v>
      </c>
      <c r="IG139" s="45" cm="1">
        <f t="array" ref="IG139">SUMPRODUCT(--(MOD(COLUMN($GG139:$IB139),4)=MOD(COLUMN($GI139),4)),$GG139:$IB139)</f>
        <v>0</v>
      </c>
      <c r="IH139" s="46">
        <f t="shared" si="421"/>
        <v>0</v>
      </c>
      <c r="II139" s="36">
        <f t="shared" si="422"/>
        <v>3</v>
      </c>
      <c r="IJ139" s="37"/>
      <c r="IK139" s="38"/>
      <c r="IL139" s="37"/>
      <c r="IM139" s="36">
        <f t="shared" si="423"/>
        <v>3</v>
      </c>
      <c r="IN139" s="37"/>
      <c r="IO139" s="38"/>
      <c r="IP139" s="37"/>
      <c r="IQ139" s="36">
        <f t="shared" si="424"/>
        <v>3</v>
      </c>
      <c r="IR139" s="37"/>
      <c r="IS139" s="38"/>
      <c r="IT139" s="37"/>
      <c r="IU139" s="36">
        <f t="shared" si="425"/>
        <v>5</v>
      </c>
      <c r="IV139" s="37"/>
      <c r="IW139" s="38"/>
      <c r="IX139" s="37"/>
      <c r="IY139" s="36">
        <f t="shared" si="426"/>
        <v>5</v>
      </c>
      <c r="IZ139" s="37"/>
      <c r="JA139" s="38"/>
      <c r="JB139" s="37"/>
      <c r="JC139" s="36">
        <f t="shared" si="427"/>
        <v>5</v>
      </c>
      <c r="JD139" s="37"/>
      <c r="JE139" s="38"/>
      <c r="JF139" s="37"/>
      <c r="JG139" s="36">
        <f t="shared" si="428"/>
        <v>5</v>
      </c>
      <c r="JH139" s="37"/>
      <c r="JI139" s="38"/>
      <c r="JJ139" s="37"/>
      <c r="JK139" s="36">
        <f t="shared" si="429"/>
        <v>5</v>
      </c>
      <c r="JL139" s="37"/>
      <c r="JM139" s="38"/>
      <c r="JN139" s="37"/>
      <c r="JO139" s="36">
        <f t="shared" si="430"/>
        <v>5</v>
      </c>
      <c r="JP139" s="37"/>
      <c r="JQ139" s="38"/>
      <c r="JR139" s="37"/>
      <c r="JS139" s="36">
        <f t="shared" si="431"/>
        <v>5</v>
      </c>
      <c r="JT139" s="37"/>
      <c r="JU139" s="38"/>
      <c r="JV139" s="37"/>
      <c r="JW139" s="36">
        <f t="shared" si="432"/>
        <v>5</v>
      </c>
      <c r="JX139" s="37"/>
      <c r="JY139" s="38"/>
      <c r="JZ139" s="37"/>
      <c r="KA139" s="36">
        <f t="shared" si="433"/>
        <v>5</v>
      </c>
      <c r="KB139" s="37"/>
      <c r="KC139" s="38"/>
      <c r="KD139" s="37"/>
      <c r="KE139" s="41" cm="1">
        <f t="array" ref="KE139">SUMPRODUCT(--(MOD(COLUMN($II139:$KD139),4)=MOD(COLUMN($II139),4)),$II139:$KD139)</f>
        <v>54</v>
      </c>
      <c r="KF139" s="42">
        <f t="shared" si="434"/>
        <v>41169.683700000001</v>
      </c>
      <c r="KG139" s="43" cm="1">
        <f t="array" ref="KG139">SUMPRODUCT(--(MOD(COLUMN($II139:$KD139),4)=MOD(COLUMN($IJ139),4)),$II139:$KD139)</f>
        <v>0</v>
      </c>
      <c r="KH139" s="44">
        <f t="shared" si="435"/>
        <v>0</v>
      </c>
      <c r="KI139" s="45" cm="1">
        <f t="array" ref="KI139">SUMPRODUCT(--(MOD(COLUMN($II139:$KD139),4)=MOD(COLUMN($IK139),4)),$II139:$KD139)</f>
        <v>0</v>
      </c>
      <c r="KJ139" s="50">
        <f t="shared" si="436"/>
        <v>0</v>
      </c>
      <c r="KK139" s="80"/>
      <c r="KL139" s="80"/>
      <c r="KM139" s="80"/>
      <c r="KN139" s="51">
        <v>1</v>
      </c>
      <c r="KO139" s="285"/>
    </row>
    <row r="140" spans="1:301" s="68" customFormat="1" outlineLevel="1">
      <c r="A140" s="296"/>
      <c r="B140" s="278"/>
      <c r="C140" s="256"/>
      <c r="D140" s="282"/>
      <c r="E140" s="60">
        <v>6</v>
      </c>
      <c r="F140" s="60">
        <v>1</v>
      </c>
      <c r="G140" s="56">
        <v>4497230500</v>
      </c>
      <c r="H140" s="57" t="s">
        <v>58</v>
      </c>
      <c r="I140" s="55">
        <v>60.969387755102048</v>
      </c>
      <c r="J140" s="35">
        <f>71.7/1.2*1.0863</f>
        <v>64.906425000000013</v>
      </c>
      <c r="K140" s="55"/>
      <c r="L140" s="55"/>
      <c r="M140" s="36"/>
      <c r="N140" s="37"/>
      <c r="O140" s="38"/>
      <c r="P140" s="37"/>
      <c r="Q140" s="36"/>
      <c r="R140" s="37"/>
      <c r="S140" s="38"/>
      <c r="T140" s="37"/>
      <c r="U140" s="36"/>
      <c r="V140" s="37"/>
      <c r="W140" s="38"/>
      <c r="X140" s="37"/>
      <c r="Y140" s="36"/>
      <c r="Z140" s="37"/>
      <c r="AA140" s="38"/>
      <c r="AB140" s="37"/>
      <c r="AC140" s="36"/>
      <c r="AD140" s="37"/>
      <c r="AE140" s="38"/>
      <c r="AF140" s="37"/>
      <c r="AG140" s="36"/>
      <c r="AH140" s="37"/>
      <c r="AI140" s="38"/>
      <c r="AJ140" s="37"/>
      <c r="AK140" s="36"/>
      <c r="AL140" s="37"/>
      <c r="AM140" s="38"/>
      <c r="AN140" s="37"/>
      <c r="AO140" s="36"/>
      <c r="AP140" s="37"/>
      <c r="AQ140" s="38"/>
      <c r="AR140" s="37"/>
      <c r="AS140" s="36"/>
      <c r="AT140" s="37"/>
      <c r="AU140" s="38">
        <v>0</v>
      </c>
      <c r="AV140" s="37"/>
      <c r="AW140" s="36"/>
      <c r="AX140" s="37"/>
      <c r="AY140" s="38">
        <v>0</v>
      </c>
      <c r="AZ140" s="37"/>
      <c r="BA140" s="36"/>
      <c r="BB140" s="37"/>
      <c r="BC140" s="99">
        <v>0</v>
      </c>
      <c r="BD140" s="37"/>
      <c r="BE140" s="36"/>
      <c r="BF140" s="37"/>
      <c r="BG140" s="54">
        <v>0</v>
      </c>
      <c r="BH140" s="37"/>
      <c r="BI140" s="41">
        <f t="shared" si="437"/>
        <v>0</v>
      </c>
      <c r="BJ140" s="42">
        <f t="shared" si="438"/>
        <v>0</v>
      </c>
      <c r="BK140" s="43">
        <f t="shared" si="439"/>
        <v>0</v>
      </c>
      <c r="BL140" s="44">
        <f t="shared" si="440"/>
        <v>0</v>
      </c>
      <c r="BM140" s="45">
        <f t="shared" si="441"/>
        <v>0</v>
      </c>
      <c r="BN140" s="46">
        <f t="shared" si="442"/>
        <v>0</v>
      </c>
      <c r="BO140" s="36"/>
      <c r="BP140" s="47"/>
      <c r="BQ140" s="37"/>
      <c r="BR140" s="38">
        <v>0</v>
      </c>
      <c r="BS140" s="246"/>
      <c r="BT140" s="36"/>
      <c r="BU140" s="47"/>
      <c r="BV140" s="37"/>
      <c r="BW140" s="38">
        <v>0</v>
      </c>
      <c r="BX140" s="37"/>
      <c r="BY140" s="36">
        <f t="shared" si="370"/>
        <v>2</v>
      </c>
      <c r="BZ140" s="47">
        <f t="shared" si="370"/>
        <v>2</v>
      </c>
      <c r="CA140" s="37">
        <v>0</v>
      </c>
      <c r="CB140" s="38">
        <v>0</v>
      </c>
      <c r="CC140" s="37"/>
      <c r="CD140" s="36">
        <f t="shared" si="371"/>
        <v>0</v>
      </c>
      <c r="CE140" s="47">
        <f t="shared" si="371"/>
        <v>0</v>
      </c>
      <c r="CF140" s="37">
        <v>0</v>
      </c>
      <c r="CG140" s="38">
        <v>0</v>
      </c>
      <c r="CH140" s="37"/>
      <c r="CI140" s="36">
        <f t="shared" si="372"/>
        <v>10</v>
      </c>
      <c r="CJ140" s="47">
        <f t="shared" si="373"/>
        <v>6</v>
      </c>
      <c r="CK140" s="37">
        <v>0</v>
      </c>
      <c r="CL140" s="38">
        <v>0</v>
      </c>
      <c r="CM140" s="37"/>
      <c r="CN140" s="36">
        <f t="shared" si="374"/>
        <v>10</v>
      </c>
      <c r="CO140" s="47">
        <f t="shared" si="375"/>
        <v>6</v>
      </c>
      <c r="CP140" s="37">
        <f t="shared" si="376"/>
        <v>0</v>
      </c>
      <c r="CQ140" s="38">
        <v>0</v>
      </c>
      <c r="CR140" s="37"/>
      <c r="CS140" s="36">
        <f t="shared" si="377"/>
        <v>10</v>
      </c>
      <c r="CT140" s="47">
        <f t="shared" si="378"/>
        <v>6</v>
      </c>
      <c r="CU140" s="39">
        <f t="shared" si="379"/>
        <v>0</v>
      </c>
      <c r="CV140" s="38">
        <v>0</v>
      </c>
      <c r="CW140" s="37"/>
      <c r="CX140" s="36">
        <f t="shared" si="380"/>
        <v>10</v>
      </c>
      <c r="CY140" s="47">
        <f t="shared" si="381"/>
        <v>6</v>
      </c>
      <c r="CZ140" s="37">
        <f t="shared" si="382"/>
        <v>0</v>
      </c>
      <c r="DA140" s="38">
        <v>0</v>
      </c>
      <c r="DB140" s="37"/>
      <c r="DC140" s="36">
        <f t="shared" si="383"/>
        <v>10</v>
      </c>
      <c r="DD140" s="47">
        <f t="shared" si="384"/>
        <v>6</v>
      </c>
      <c r="DE140" s="37">
        <f t="shared" si="385"/>
        <v>0</v>
      </c>
      <c r="DF140" s="38">
        <v>0</v>
      </c>
      <c r="DG140" s="37"/>
      <c r="DH140" s="36">
        <f t="shared" si="386"/>
        <v>10</v>
      </c>
      <c r="DI140" s="47">
        <f t="shared" si="387"/>
        <v>6</v>
      </c>
      <c r="DJ140" s="37">
        <f t="shared" si="388"/>
        <v>0</v>
      </c>
      <c r="DK140" s="52">
        <v>0</v>
      </c>
      <c r="DL140" s="37"/>
      <c r="DM140" s="36">
        <f t="shared" si="389"/>
        <v>10</v>
      </c>
      <c r="DN140" s="47">
        <f t="shared" si="390"/>
        <v>6</v>
      </c>
      <c r="DO140" s="37">
        <f t="shared" si="391"/>
        <v>0</v>
      </c>
      <c r="DP140" s="38">
        <v>0</v>
      </c>
      <c r="DQ140" s="37"/>
      <c r="DR140" s="36">
        <f t="shared" si="392"/>
        <v>10</v>
      </c>
      <c r="DS140" s="47">
        <f t="shared" si="393"/>
        <v>6</v>
      </c>
      <c r="DT140" s="37">
        <f t="shared" si="394"/>
        <v>0</v>
      </c>
      <c r="DU140" s="38"/>
      <c r="DV140" s="37"/>
      <c r="DW140" s="41" cm="1">
        <f t="array" ref="DW140">SUMPRODUCT(--(MOD(COLUMN($BO140:$DV140),5)=MOD(COLUMN($BO140),5)),$BO140:$DV140)</f>
        <v>82</v>
      </c>
      <c r="DX140" s="42">
        <f t="shared" si="366"/>
        <v>5322.3268500000013</v>
      </c>
      <c r="DY140" s="48" cm="1">
        <f t="array" ref="DY140">SUMPRODUCT(--(MOD(COLUMN($BO140:$DV140),5)=MOD(COLUMN($BP140),5)),$BO140:$DV140)</f>
        <v>50</v>
      </c>
      <c r="DZ140" s="49">
        <f t="shared" si="367"/>
        <v>3245.3212500000009</v>
      </c>
      <c r="EA140" s="43" cm="1">
        <f t="array" ref="EA140">SUMPRODUCT(--(MOD(COLUMN($BO140:$DV140),5)=MOD(COLUMN($BQ140),5)),$BO140:$DV140)</f>
        <v>0</v>
      </c>
      <c r="EB140" s="44">
        <f t="shared" si="368"/>
        <v>0</v>
      </c>
      <c r="EC140" s="45" cm="1">
        <f t="array" ref="EC140">SUMPRODUCT(--(MOD(COLUMN($BO140:$DV140),5)=MOD(COLUMN($BR140),5)),$BO140:$DV140)</f>
        <v>0</v>
      </c>
      <c r="ED140" s="46">
        <f t="shared" si="369"/>
        <v>0</v>
      </c>
      <c r="EE140" s="36">
        <v>0</v>
      </c>
      <c r="EF140" s="37">
        <v>0</v>
      </c>
      <c r="EG140" s="38"/>
      <c r="EH140" s="37"/>
      <c r="EI140" s="36">
        <v>0</v>
      </c>
      <c r="EJ140" s="37">
        <v>0</v>
      </c>
      <c r="EK140" s="38"/>
      <c r="EL140" s="37"/>
      <c r="EM140" s="36">
        <v>0</v>
      </c>
      <c r="EN140" s="37">
        <v>0</v>
      </c>
      <c r="EO140" s="38"/>
      <c r="EP140" s="37"/>
      <c r="EQ140" s="36">
        <f t="shared" si="395"/>
        <v>2</v>
      </c>
      <c r="ER140" s="37">
        <v>0</v>
      </c>
      <c r="ES140" s="38"/>
      <c r="ET140" s="37"/>
      <c r="EU140" s="36">
        <f t="shared" si="396"/>
        <v>2</v>
      </c>
      <c r="EV140" s="39">
        <v>0</v>
      </c>
      <c r="EW140" s="38"/>
      <c r="EX140" s="37"/>
      <c r="EY140" s="36">
        <f t="shared" si="397"/>
        <v>2</v>
      </c>
      <c r="EZ140" s="155">
        <v>0</v>
      </c>
      <c r="FA140" s="38"/>
      <c r="FB140" s="37"/>
      <c r="FC140" s="36">
        <f t="shared" si="398"/>
        <v>4</v>
      </c>
      <c r="FD140" s="155">
        <v>0</v>
      </c>
      <c r="FE140" s="38"/>
      <c r="FF140" s="37"/>
      <c r="FG140" s="36">
        <f t="shared" si="399"/>
        <v>4</v>
      </c>
      <c r="FH140" s="155">
        <v>0</v>
      </c>
      <c r="FI140" s="38"/>
      <c r="FJ140" s="37"/>
      <c r="FK140" s="36">
        <f t="shared" si="400"/>
        <v>4</v>
      </c>
      <c r="FL140" s="155">
        <v>0</v>
      </c>
      <c r="FM140" s="38"/>
      <c r="FN140" s="37"/>
      <c r="FO140" s="36">
        <f t="shared" si="401"/>
        <v>6</v>
      </c>
      <c r="FP140" s="37">
        <v>6</v>
      </c>
      <c r="FQ140" s="38"/>
      <c r="FR140" s="37"/>
      <c r="FS140" s="36">
        <f t="shared" si="402"/>
        <v>6</v>
      </c>
      <c r="FT140" s="37">
        <v>6</v>
      </c>
      <c r="FU140" s="38"/>
      <c r="FV140" s="37"/>
      <c r="FW140" s="36">
        <f t="shared" si="403"/>
        <v>6</v>
      </c>
      <c r="FX140" s="37">
        <v>6</v>
      </c>
      <c r="FY140" s="38"/>
      <c r="FZ140" s="37"/>
      <c r="GA140" s="41" cm="1">
        <f t="array" ref="GA140">SUMPRODUCT(--(MOD(COLUMN($EE140:$FZ140),4)=MOD(COLUMN($EE140),4)),$EE140:$FZ140)</f>
        <v>36</v>
      </c>
      <c r="GB140" s="42">
        <f t="shared" si="404"/>
        <v>2336.6313000000005</v>
      </c>
      <c r="GC140" s="43" cm="1">
        <f t="array" ref="GC140">SUMPRODUCT(--(MOD(COLUMN($EE140:$FZ140),4)=MOD(COLUMN($EF140),4)),$EE140:$FZ140)</f>
        <v>18</v>
      </c>
      <c r="GD140" s="44">
        <f t="shared" si="405"/>
        <v>1168.3156500000002</v>
      </c>
      <c r="GE140" s="45" cm="1">
        <f t="array" ref="GE140">SUMPRODUCT(--(MOD(COLUMN($EE140:$FZ140),4)=MOD(COLUMN($EG140),4)),$EE140:$FZ140)</f>
        <v>0</v>
      </c>
      <c r="GF140" s="46">
        <f t="shared" si="406"/>
        <v>0</v>
      </c>
      <c r="GG140" s="36">
        <f t="shared" si="407"/>
        <v>6</v>
      </c>
      <c r="GH140" s="37"/>
      <c r="GI140" s="38"/>
      <c r="GJ140" s="37"/>
      <c r="GK140" s="36">
        <f t="shared" si="408"/>
        <v>6</v>
      </c>
      <c r="GL140" s="37"/>
      <c r="GM140" s="38"/>
      <c r="GN140" s="37"/>
      <c r="GO140" s="36">
        <f t="shared" si="409"/>
        <v>6</v>
      </c>
      <c r="GP140" s="37"/>
      <c r="GQ140" s="38"/>
      <c r="GR140" s="37"/>
      <c r="GS140" s="36">
        <f t="shared" si="410"/>
        <v>10</v>
      </c>
      <c r="GT140" s="37"/>
      <c r="GU140" s="38"/>
      <c r="GV140" s="37"/>
      <c r="GW140" s="36">
        <f t="shared" si="411"/>
        <v>10</v>
      </c>
      <c r="GX140" s="37"/>
      <c r="GY140" s="38"/>
      <c r="GZ140" s="37"/>
      <c r="HA140" s="36">
        <f t="shared" si="412"/>
        <v>10</v>
      </c>
      <c r="HB140" s="37"/>
      <c r="HC140" s="38"/>
      <c r="HD140" s="37"/>
      <c r="HE140" s="36">
        <f t="shared" si="413"/>
        <v>10</v>
      </c>
      <c r="HF140" s="37"/>
      <c r="HG140" s="38"/>
      <c r="HH140" s="37"/>
      <c r="HI140" s="36">
        <f t="shared" si="414"/>
        <v>10</v>
      </c>
      <c r="HJ140" s="37"/>
      <c r="HK140" s="38"/>
      <c r="HL140" s="37"/>
      <c r="HM140" s="36">
        <f t="shared" si="415"/>
        <v>10</v>
      </c>
      <c r="HN140" s="37"/>
      <c r="HO140" s="38"/>
      <c r="HP140" s="37"/>
      <c r="HQ140" s="36">
        <f t="shared" si="416"/>
        <v>10</v>
      </c>
      <c r="HR140" s="37"/>
      <c r="HS140" s="38"/>
      <c r="HT140" s="37"/>
      <c r="HU140" s="36">
        <f t="shared" si="417"/>
        <v>10</v>
      </c>
      <c r="HV140" s="37"/>
      <c r="HW140" s="38"/>
      <c r="HX140" s="37"/>
      <c r="HY140" s="36">
        <f t="shared" si="418"/>
        <v>10</v>
      </c>
      <c r="HZ140" s="37"/>
      <c r="IA140" s="38"/>
      <c r="IB140" s="37"/>
      <c r="IC140" s="41" cm="1">
        <f t="array" ref="IC140">SUMPRODUCT(--(MOD(COLUMN($GG140:$IB140),4)=MOD(COLUMN($GG140),4)),$GG140:$IB140)</f>
        <v>108</v>
      </c>
      <c r="ID140" s="42">
        <f t="shared" si="419"/>
        <v>7009.8939000000009</v>
      </c>
      <c r="IE140" s="43" cm="1">
        <f t="array" ref="IE140">SUMPRODUCT(--(MOD(COLUMN($GG140:$IB140),4)=MOD(COLUMN($GH140),4)),$GG140:$IB140)</f>
        <v>0</v>
      </c>
      <c r="IF140" s="44">
        <f t="shared" si="420"/>
        <v>0</v>
      </c>
      <c r="IG140" s="45" cm="1">
        <f t="array" ref="IG140">SUMPRODUCT(--(MOD(COLUMN($GG140:$IB140),4)=MOD(COLUMN($GI140),4)),$GG140:$IB140)</f>
        <v>0</v>
      </c>
      <c r="IH140" s="46">
        <f t="shared" si="421"/>
        <v>0</v>
      </c>
      <c r="II140" s="36">
        <f t="shared" si="422"/>
        <v>6</v>
      </c>
      <c r="IJ140" s="37"/>
      <c r="IK140" s="38"/>
      <c r="IL140" s="37"/>
      <c r="IM140" s="36">
        <f t="shared" si="423"/>
        <v>6</v>
      </c>
      <c r="IN140" s="37"/>
      <c r="IO140" s="38"/>
      <c r="IP140" s="37"/>
      <c r="IQ140" s="36">
        <f t="shared" si="424"/>
        <v>6</v>
      </c>
      <c r="IR140" s="37"/>
      <c r="IS140" s="38"/>
      <c r="IT140" s="37"/>
      <c r="IU140" s="36">
        <f t="shared" si="425"/>
        <v>10</v>
      </c>
      <c r="IV140" s="37"/>
      <c r="IW140" s="38"/>
      <c r="IX140" s="37"/>
      <c r="IY140" s="36">
        <f t="shared" si="426"/>
        <v>10</v>
      </c>
      <c r="IZ140" s="37"/>
      <c r="JA140" s="38"/>
      <c r="JB140" s="37"/>
      <c r="JC140" s="36">
        <f t="shared" si="427"/>
        <v>10</v>
      </c>
      <c r="JD140" s="37"/>
      <c r="JE140" s="38"/>
      <c r="JF140" s="37"/>
      <c r="JG140" s="36">
        <f t="shared" si="428"/>
        <v>10</v>
      </c>
      <c r="JH140" s="37"/>
      <c r="JI140" s="38"/>
      <c r="JJ140" s="37"/>
      <c r="JK140" s="36">
        <f t="shared" si="429"/>
        <v>10</v>
      </c>
      <c r="JL140" s="37"/>
      <c r="JM140" s="38"/>
      <c r="JN140" s="37"/>
      <c r="JO140" s="36">
        <f t="shared" si="430"/>
        <v>10</v>
      </c>
      <c r="JP140" s="37"/>
      <c r="JQ140" s="38"/>
      <c r="JR140" s="37"/>
      <c r="JS140" s="36">
        <f t="shared" si="431"/>
        <v>10</v>
      </c>
      <c r="JT140" s="37"/>
      <c r="JU140" s="38"/>
      <c r="JV140" s="37"/>
      <c r="JW140" s="36">
        <f t="shared" si="432"/>
        <v>10</v>
      </c>
      <c r="JX140" s="37"/>
      <c r="JY140" s="38"/>
      <c r="JZ140" s="37"/>
      <c r="KA140" s="36">
        <f t="shared" si="433"/>
        <v>10</v>
      </c>
      <c r="KB140" s="37"/>
      <c r="KC140" s="38"/>
      <c r="KD140" s="37"/>
      <c r="KE140" s="41" cm="1">
        <f t="array" ref="KE140">SUMPRODUCT(--(MOD(COLUMN($II140:$KD140),4)=MOD(COLUMN($II140),4)),$II140:$KD140)</f>
        <v>108</v>
      </c>
      <c r="KF140" s="42">
        <f t="shared" si="434"/>
        <v>7009.8939000000009</v>
      </c>
      <c r="KG140" s="43" cm="1">
        <f t="array" ref="KG140">SUMPRODUCT(--(MOD(COLUMN($II140:$KD140),4)=MOD(COLUMN($IJ140),4)),$II140:$KD140)</f>
        <v>0</v>
      </c>
      <c r="KH140" s="44">
        <f t="shared" si="435"/>
        <v>0</v>
      </c>
      <c r="KI140" s="45" cm="1">
        <f t="array" ref="KI140">SUMPRODUCT(--(MOD(COLUMN($II140:$KD140),4)=MOD(COLUMN($IK140),4)),$II140:$KD140)</f>
        <v>0</v>
      </c>
      <c r="KJ140" s="50">
        <f t="shared" si="436"/>
        <v>0</v>
      </c>
      <c r="KK140" s="80"/>
      <c r="KL140" s="80"/>
      <c r="KM140" s="80"/>
      <c r="KN140" s="51">
        <v>2</v>
      </c>
      <c r="KO140" s="285"/>
    </row>
    <row r="141" spans="1:301" s="68" customFormat="1" ht="28.8" outlineLevel="1">
      <c r="A141" s="296"/>
      <c r="B141" s="278"/>
      <c r="C141" s="256"/>
      <c r="D141" s="282"/>
      <c r="E141" s="60">
        <v>7</v>
      </c>
      <c r="F141" s="60">
        <v>1</v>
      </c>
      <c r="G141" s="56">
        <v>4640061000</v>
      </c>
      <c r="H141" s="57" t="s">
        <v>59</v>
      </c>
      <c r="I141" s="55">
        <v>496.59863945578235</v>
      </c>
      <c r="J141" s="35">
        <f>584/1.2*1.0863</f>
        <v>528.66600000000005</v>
      </c>
      <c r="K141" s="55"/>
      <c r="L141" s="55"/>
      <c r="M141" s="36"/>
      <c r="N141" s="37"/>
      <c r="O141" s="38"/>
      <c r="P141" s="37"/>
      <c r="Q141" s="36"/>
      <c r="R141" s="37"/>
      <c r="S141" s="38"/>
      <c r="T141" s="37"/>
      <c r="U141" s="36"/>
      <c r="V141" s="37"/>
      <c r="W141" s="38"/>
      <c r="X141" s="37"/>
      <c r="Y141" s="36"/>
      <c r="Z141" s="37"/>
      <c r="AA141" s="38"/>
      <c r="AB141" s="37"/>
      <c r="AC141" s="36"/>
      <c r="AD141" s="37"/>
      <c r="AE141" s="38"/>
      <c r="AF141" s="37"/>
      <c r="AG141" s="36"/>
      <c r="AH141" s="37"/>
      <c r="AI141" s="38"/>
      <c r="AJ141" s="37"/>
      <c r="AK141" s="36"/>
      <c r="AL141" s="37"/>
      <c r="AM141" s="38"/>
      <c r="AN141" s="37"/>
      <c r="AO141" s="36"/>
      <c r="AP141" s="37"/>
      <c r="AQ141" s="38"/>
      <c r="AR141" s="37"/>
      <c r="AS141" s="36"/>
      <c r="AT141" s="37"/>
      <c r="AU141" s="38">
        <v>0</v>
      </c>
      <c r="AV141" s="37"/>
      <c r="AW141" s="36"/>
      <c r="AX141" s="37"/>
      <c r="AY141" s="38">
        <v>0</v>
      </c>
      <c r="AZ141" s="37"/>
      <c r="BA141" s="36"/>
      <c r="BB141" s="37"/>
      <c r="BC141" s="99">
        <v>0</v>
      </c>
      <c r="BD141" s="37"/>
      <c r="BE141" s="36"/>
      <c r="BF141" s="37"/>
      <c r="BG141" s="54">
        <v>0</v>
      </c>
      <c r="BH141" s="37"/>
      <c r="BI141" s="41">
        <f t="shared" si="437"/>
        <v>0</v>
      </c>
      <c r="BJ141" s="42">
        <f t="shared" si="438"/>
        <v>0</v>
      </c>
      <c r="BK141" s="43">
        <f t="shared" si="439"/>
        <v>0</v>
      </c>
      <c r="BL141" s="44">
        <f t="shared" si="440"/>
        <v>0</v>
      </c>
      <c r="BM141" s="45">
        <f t="shared" si="441"/>
        <v>0</v>
      </c>
      <c r="BN141" s="46">
        <f t="shared" si="442"/>
        <v>0</v>
      </c>
      <c r="BO141" s="36"/>
      <c r="BP141" s="47"/>
      <c r="BQ141" s="37"/>
      <c r="BR141" s="38">
        <v>0</v>
      </c>
      <c r="BS141" s="246"/>
      <c r="BT141" s="36"/>
      <c r="BU141" s="47"/>
      <c r="BV141" s="37"/>
      <c r="BW141" s="38">
        <v>0</v>
      </c>
      <c r="BX141" s="37"/>
      <c r="BY141" s="36">
        <f t="shared" si="370"/>
        <v>1</v>
      </c>
      <c r="BZ141" s="47">
        <f t="shared" si="370"/>
        <v>1</v>
      </c>
      <c r="CA141" s="37">
        <v>0</v>
      </c>
      <c r="CB141" s="38">
        <v>0</v>
      </c>
      <c r="CC141" s="37"/>
      <c r="CD141" s="36">
        <f t="shared" si="371"/>
        <v>0</v>
      </c>
      <c r="CE141" s="47">
        <f t="shared" si="371"/>
        <v>0</v>
      </c>
      <c r="CF141" s="37">
        <v>0</v>
      </c>
      <c r="CG141" s="38">
        <v>0</v>
      </c>
      <c r="CH141" s="37"/>
      <c r="CI141" s="36">
        <f t="shared" si="372"/>
        <v>5</v>
      </c>
      <c r="CJ141" s="47">
        <f t="shared" si="373"/>
        <v>3</v>
      </c>
      <c r="CK141" s="37">
        <v>0</v>
      </c>
      <c r="CL141" s="38">
        <v>0</v>
      </c>
      <c r="CM141" s="37"/>
      <c r="CN141" s="36">
        <f t="shared" si="374"/>
        <v>5</v>
      </c>
      <c r="CO141" s="47">
        <f t="shared" si="375"/>
        <v>3</v>
      </c>
      <c r="CP141" s="37">
        <f t="shared" si="376"/>
        <v>0</v>
      </c>
      <c r="CQ141" s="38">
        <v>0</v>
      </c>
      <c r="CR141" s="37"/>
      <c r="CS141" s="36">
        <f t="shared" si="377"/>
        <v>5</v>
      </c>
      <c r="CT141" s="47">
        <f t="shared" si="378"/>
        <v>3</v>
      </c>
      <c r="CU141" s="39">
        <f t="shared" si="379"/>
        <v>0</v>
      </c>
      <c r="CV141" s="38">
        <v>0</v>
      </c>
      <c r="CW141" s="37"/>
      <c r="CX141" s="36">
        <f t="shared" si="380"/>
        <v>5</v>
      </c>
      <c r="CY141" s="47">
        <f t="shared" si="381"/>
        <v>3</v>
      </c>
      <c r="CZ141" s="37">
        <f t="shared" si="382"/>
        <v>0</v>
      </c>
      <c r="DA141" s="38">
        <v>0</v>
      </c>
      <c r="DB141" s="37"/>
      <c r="DC141" s="36">
        <f t="shared" si="383"/>
        <v>5</v>
      </c>
      <c r="DD141" s="47">
        <f t="shared" si="384"/>
        <v>3</v>
      </c>
      <c r="DE141" s="37">
        <f t="shared" si="385"/>
        <v>0</v>
      </c>
      <c r="DF141" s="38">
        <v>0</v>
      </c>
      <c r="DG141" s="37"/>
      <c r="DH141" s="36">
        <f t="shared" si="386"/>
        <v>5</v>
      </c>
      <c r="DI141" s="47">
        <f t="shared" si="387"/>
        <v>3</v>
      </c>
      <c r="DJ141" s="37">
        <f t="shared" si="388"/>
        <v>0</v>
      </c>
      <c r="DK141" s="38">
        <v>0</v>
      </c>
      <c r="DL141" s="37"/>
      <c r="DM141" s="36">
        <f t="shared" si="389"/>
        <v>5</v>
      </c>
      <c r="DN141" s="47">
        <f t="shared" si="390"/>
        <v>3</v>
      </c>
      <c r="DO141" s="37">
        <f t="shared" si="391"/>
        <v>0</v>
      </c>
      <c r="DP141" s="38">
        <v>0</v>
      </c>
      <c r="DQ141" s="37"/>
      <c r="DR141" s="36">
        <f t="shared" si="392"/>
        <v>5</v>
      </c>
      <c r="DS141" s="47">
        <f t="shared" si="393"/>
        <v>3</v>
      </c>
      <c r="DT141" s="37">
        <f t="shared" si="394"/>
        <v>0</v>
      </c>
      <c r="DU141" s="38"/>
      <c r="DV141" s="37"/>
      <c r="DW141" s="41" cm="1">
        <f t="array" ref="DW141">SUMPRODUCT(--(MOD(COLUMN($BO141:$DV141),5)=MOD(COLUMN($BO141),5)),$BO141:$DV141)</f>
        <v>41</v>
      </c>
      <c r="DX141" s="42">
        <f t="shared" si="366"/>
        <v>21675.306</v>
      </c>
      <c r="DY141" s="48" cm="1">
        <f t="array" ref="DY141">SUMPRODUCT(--(MOD(COLUMN($BO141:$DV141),5)=MOD(COLUMN($BP141),5)),$BO141:$DV141)</f>
        <v>25</v>
      </c>
      <c r="DZ141" s="49">
        <f t="shared" si="367"/>
        <v>13216.650000000001</v>
      </c>
      <c r="EA141" s="43" cm="1">
        <f t="array" ref="EA141">SUMPRODUCT(--(MOD(COLUMN($BO141:$DV141),5)=MOD(COLUMN($BQ141),5)),$BO141:$DV141)</f>
        <v>0</v>
      </c>
      <c r="EB141" s="44">
        <f t="shared" si="368"/>
        <v>0</v>
      </c>
      <c r="EC141" s="45" cm="1">
        <f t="array" ref="EC141">SUMPRODUCT(--(MOD(COLUMN($BO141:$DV141),5)=MOD(COLUMN($BR141),5)),$BO141:$DV141)</f>
        <v>0</v>
      </c>
      <c r="ED141" s="46">
        <f t="shared" si="369"/>
        <v>0</v>
      </c>
      <c r="EE141" s="36">
        <v>0</v>
      </c>
      <c r="EF141" s="37">
        <v>0</v>
      </c>
      <c r="EG141" s="38"/>
      <c r="EH141" s="37"/>
      <c r="EI141" s="36">
        <v>0</v>
      </c>
      <c r="EJ141" s="37">
        <v>0</v>
      </c>
      <c r="EK141" s="38"/>
      <c r="EL141" s="37"/>
      <c r="EM141" s="36">
        <v>0</v>
      </c>
      <c r="EN141" s="37">
        <v>0</v>
      </c>
      <c r="EO141" s="38"/>
      <c r="EP141" s="37"/>
      <c r="EQ141" s="36">
        <f t="shared" si="395"/>
        <v>1</v>
      </c>
      <c r="ER141" s="37">
        <v>0</v>
      </c>
      <c r="ES141" s="38"/>
      <c r="ET141" s="37"/>
      <c r="EU141" s="36">
        <f t="shared" si="396"/>
        <v>1</v>
      </c>
      <c r="EV141" s="39">
        <v>0</v>
      </c>
      <c r="EW141" s="38"/>
      <c r="EX141" s="37"/>
      <c r="EY141" s="36">
        <f t="shared" si="397"/>
        <v>1</v>
      </c>
      <c r="EZ141" s="155">
        <v>0</v>
      </c>
      <c r="FA141" s="38"/>
      <c r="FB141" s="37"/>
      <c r="FC141" s="36">
        <f t="shared" si="398"/>
        <v>2</v>
      </c>
      <c r="FD141" s="155">
        <v>0</v>
      </c>
      <c r="FE141" s="38"/>
      <c r="FF141" s="37"/>
      <c r="FG141" s="36">
        <f t="shared" si="399"/>
        <v>2</v>
      </c>
      <c r="FH141" s="155">
        <v>0</v>
      </c>
      <c r="FI141" s="38"/>
      <c r="FJ141" s="37"/>
      <c r="FK141" s="36">
        <f t="shared" si="400"/>
        <v>2</v>
      </c>
      <c r="FL141" s="155">
        <v>0</v>
      </c>
      <c r="FM141" s="38"/>
      <c r="FN141" s="37"/>
      <c r="FO141" s="36">
        <f t="shared" si="401"/>
        <v>3</v>
      </c>
      <c r="FP141" s="37">
        <v>3</v>
      </c>
      <c r="FQ141" s="38"/>
      <c r="FR141" s="37"/>
      <c r="FS141" s="36">
        <f t="shared" si="402"/>
        <v>3</v>
      </c>
      <c r="FT141" s="37">
        <v>3</v>
      </c>
      <c r="FU141" s="38"/>
      <c r="FV141" s="37"/>
      <c r="FW141" s="36">
        <f t="shared" si="403"/>
        <v>3</v>
      </c>
      <c r="FX141" s="37">
        <v>3</v>
      </c>
      <c r="FY141" s="38"/>
      <c r="FZ141" s="37"/>
      <c r="GA141" s="41" cm="1">
        <f t="array" ref="GA141">SUMPRODUCT(--(MOD(COLUMN($EE141:$FZ141),4)=MOD(COLUMN($EE141),4)),$EE141:$FZ141)</f>
        <v>18</v>
      </c>
      <c r="GB141" s="42">
        <f t="shared" si="404"/>
        <v>9515.9880000000012</v>
      </c>
      <c r="GC141" s="43" cm="1">
        <f t="array" ref="GC141">SUMPRODUCT(--(MOD(COLUMN($EE141:$FZ141),4)=MOD(COLUMN($EF141),4)),$EE141:$FZ141)</f>
        <v>9</v>
      </c>
      <c r="GD141" s="44">
        <f t="shared" si="405"/>
        <v>4757.9940000000006</v>
      </c>
      <c r="GE141" s="45" cm="1">
        <f t="array" ref="GE141">SUMPRODUCT(--(MOD(COLUMN($EE141:$FZ141),4)=MOD(COLUMN($EG141),4)),$EE141:$FZ141)</f>
        <v>0</v>
      </c>
      <c r="GF141" s="46">
        <f t="shared" si="406"/>
        <v>0</v>
      </c>
      <c r="GG141" s="36">
        <f t="shared" si="407"/>
        <v>3</v>
      </c>
      <c r="GH141" s="37"/>
      <c r="GI141" s="38"/>
      <c r="GJ141" s="37"/>
      <c r="GK141" s="36">
        <f t="shared" si="408"/>
        <v>3</v>
      </c>
      <c r="GL141" s="37"/>
      <c r="GM141" s="38"/>
      <c r="GN141" s="37"/>
      <c r="GO141" s="36">
        <f t="shared" si="409"/>
        <v>3</v>
      </c>
      <c r="GP141" s="37"/>
      <c r="GQ141" s="38"/>
      <c r="GR141" s="37"/>
      <c r="GS141" s="36">
        <f t="shared" si="410"/>
        <v>5</v>
      </c>
      <c r="GT141" s="37"/>
      <c r="GU141" s="38"/>
      <c r="GV141" s="37"/>
      <c r="GW141" s="36">
        <f t="shared" si="411"/>
        <v>5</v>
      </c>
      <c r="GX141" s="37"/>
      <c r="GY141" s="38"/>
      <c r="GZ141" s="37"/>
      <c r="HA141" s="36">
        <f t="shared" si="412"/>
        <v>5</v>
      </c>
      <c r="HB141" s="37"/>
      <c r="HC141" s="38"/>
      <c r="HD141" s="37"/>
      <c r="HE141" s="36">
        <f t="shared" si="413"/>
        <v>5</v>
      </c>
      <c r="HF141" s="37"/>
      <c r="HG141" s="38"/>
      <c r="HH141" s="37"/>
      <c r="HI141" s="36">
        <f t="shared" si="414"/>
        <v>5</v>
      </c>
      <c r="HJ141" s="37"/>
      <c r="HK141" s="38"/>
      <c r="HL141" s="37"/>
      <c r="HM141" s="36">
        <f t="shared" si="415"/>
        <v>5</v>
      </c>
      <c r="HN141" s="37"/>
      <c r="HO141" s="38"/>
      <c r="HP141" s="37"/>
      <c r="HQ141" s="36">
        <f t="shared" si="416"/>
        <v>5</v>
      </c>
      <c r="HR141" s="37"/>
      <c r="HS141" s="38"/>
      <c r="HT141" s="37"/>
      <c r="HU141" s="36">
        <f t="shared" si="417"/>
        <v>5</v>
      </c>
      <c r="HV141" s="37"/>
      <c r="HW141" s="38"/>
      <c r="HX141" s="37"/>
      <c r="HY141" s="36">
        <f t="shared" si="418"/>
        <v>5</v>
      </c>
      <c r="HZ141" s="37"/>
      <c r="IA141" s="38"/>
      <c r="IB141" s="37"/>
      <c r="IC141" s="41" cm="1">
        <f t="array" ref="IC141">SUMPRODUCT(--(MOD(COLUMN($GG141:$IB141),4)=MOD(COLUMN($GG141),4)),$GG141:$IB141)</f>
        <v>54</v>
      </c>
      <c r="ID141" s="42">
        <f t="shared" si="419"/>
        <v>28547.964000000004</v>
      </c>
      <c r="IE141" s="43" cm="1">
        <f t="array" ref="IE141">SUMPRODUCT(--(MOD(COLUMN($GG141:$IB141),4)=MOD(COLUMN($GH141),4)),$GG141:$IB141)</f>
        <v>0</v>
      </c>
      <c r="IF141" s="44">
        <f t="shared" si="420"/>
        <v>0</v>
      </c>
      <c r="IG141" s="45" cm="1">
        <f t="array" ref="IG141">SUMPRODUCT(--(MOD(COLUMN($GG141:$IB141),4)=MOD(COLUMN($GI141),4)),$GG141:$IB141)</f>
        <v>0</v>
      </c>
      <c r="IH141" s="46">
        <f t="shared" si="421"/>
        <v>0</v>
      </c>
      <c r="II141" s="36">
        <f t="shared" si="422"/>
        <v>3</v>
      </c>
      <c r="IJ141" s="37"/>
      <c r="IK141" s="38"/>
      <c r="IL141" s="37"/>
      <c r="IM141" s="36">
        <f t="shared" si="423"/>
        <v>3</v>
      </c>
      <c r="IN141" s="37"/>
      <c r="IO141" s="38"/>
      <c r="IP141" s="37"/>
      <c r="IQ141" s="36">
        <f t="shared" si="424"/>
        <v>3</v>
      </c>
      <c r="IR141" s="37"/>
      <c r="IS141" s="38"/>
      <c r="IT141" s="37"/>
      <c r="IU141" s="36">
        <f t="shared" si="425"/>
        <v>5</v>
      </c>
      <c r="IV141" s="37"/>
      <c r="IW141" s="38"/>
      <c r="IX141" s="37"/>
      <c r="IY141" s="36">
        <f t="shared" si="426"/>
        <v>5</v>
      </c>
      <c r="IZ141" s="37"/>
      <c r="JA141" s="38"/>
      <c r="JB141" s="37"/>
      <c r="JC141" s="36">
        <f t="shared" si="427"/>
        <v>5</v>
      </c>
      <c r="JD141" s="37"/>
      <c r="JE141" s="38"/>
      <c r="JF141" s="37"/>
      <c r="JG141" s="36">
        <f t="shared" si="428"/>
        <v>5</v>
      </c>
      <c r="JH141" s="37"/>
      <c r="JI141" s="38"/>
      <c r="JJ141" s="37"/>
      <c r="JK141" s="36">
        <f t="shared" si="429"/>
        <v>5</v>
      </c>
      <c r="JL141" s="37"/>
      <c r="JM141" s="38"/>
      <c r="JN141" s="37"/>
      <c r="JO141" s="36">
        <f t="shared" si="430"/>
        <v>5</v>
      </c>
      <c r="JP141" s="37"/>
      <c r="JQ141" s="38"/>
      <c r="JR141" s="37"/>
      <c r="JS141" s="36">
        <f t="shared" si="431"/>
        <v>5</v>
      </c>
      <c r="JT141" s="37"/>
      <c r="JU141" s="38"/>
      <c r="JV141" s="37"/>
      <c r="JW141" s="36">
        <f t="shared" si="432"/>
        <v>5</v>
      </c>
      <c r="JX141" s="37"/>
      <c r="JY141" s="38"/>
      <c r="JZ141" s="37"/>
      <c r="KA141" s="36">
        <f t="shared" si="433"/>
        <v>5</v>
      </c>
      <c r="KB141" s="37"/>
      <c r="KC141" s="38"/>
      <c r="KD141" s="37"/>
      <c r="KE141" s="41" cm="1">
        <f t="array" ref="KE141">SUMPRODUCT(--(MOD(COLUMN($II141:$KD141),4)=MOD(COLUMN($II141),4)),$II141:$KD141)</f>
        <v>54</v>
      </c>
      <c r="KF141" s="42">
        <f t="shared" si="434"/>
        <v>28547.964000000004</v>
      </c>
      <c r="KG141" s="43" cm="1">
        <f t="array" ref="KG141">SUMPRODUCT(--(MOD(COLUMN($II141:$KD141),4)=MOD(COLUMN($IJ141),4)),$II141:$KD141)</f>
        <v>0</v>
      </c>
      <c r="KH141" s="44">
        <f t="shared" si="435"/>
        <v>0</v>
      </c>
      <c r="KI141" s="45" cm="1">
        <f t="array" ref="KI141">SUMPRODUCT(--(MOD(COLUMN($II141:$KD141),4)=MOD(COLUMN($IK141),4)),$II141:$KD141)</f>
        <v>0</v>
      </c>
      <c r="KJ141" s="50">
        <f t="shared" si="436"/>
        <v>0</v>
      </c>
      <c r="KK141" s="80"/>
      <c r="KL141" s="80"/>
      <c r="KM141" s="80"/>
      <c r="KN141" s="51">
        <v>1</v>
      </c>
      <c r="KO141" s="285"/>
    </row>
    <row r="142" spans="1:301" s="68" customFormat="1" ht="28.8" outlineLevel="1">
      <c r="A142" s="296"/>
      <c r="B142" s="278"/>
      <c r="C142" s="256"/>
      <c r="D142" s="282"/>
      <c r="E142" s="60">
        <v>8</v>
      </c>
      <c r="F142" s="60">
        <v>1</v>
      </c>
      <c r="G142" s="56">
        <v>4630320200</v>
      </c>
      <c r="H142" s="57" t="s">
        <v>60</v>
      </c>
      <c r="I142" s="55">
        <v>456.97278911564626</v>
      </c>
      <c r="J142" s="35">
        <f>537.4/1.2*1.0863</f>
        <v>486.48135000000002</v>
      </c>
      <c r="K142" s="55"/>
      <c r="L142" s="55"/>
      <c r="M142" s="36"/>
      <c r="N142" s="37"/>
      <c r="O142" s="38"/>
      <c r="P142" s="37"/>
      <c r="Q142" s="36"/>
      <c r="R142" s="37"/>
      <c r="S142" s="38"/>
      <c r="T142" s="37"/>
      <c r="U142" s="36"/>
      <c r="V142" s="37"/>
      <c r="W142" s="38"/>
      <c r="X142" s="37"/>
      <c r="Y142" s="36"/>
      <c r="Z142" s="37"/>
      <c r="AA142" s="38"/>
      <c r="AB142" s="37"/>
      <c r="AC142" s="36"/>
      <c r="AD142" s="37"/>
      <c r="AE142" s="38"/>
      <c r="AF142" s="37"/>
      <c r="AG142" s="36"/>
      <c r="AH142" s="37"/>
      <c r="AI142" s="38"/>
      <c r="AJ142" s="37"/>
      <c r="AK142" s="36"/>
      <c r="AL142" s="37"/>
      <c r="AM142" s="38"/>
      <c r="AN142" s="37"/>
      <c r="AO142" s="36"/>
      <c r="AP142" s="37"/>
      <c r="AQ142" s="38"/>
      <c r="AR142" s="37"/>
      <c r="AS142" s="36"/>
      <c r="AT142" s="37"/>
      <c r="AU142" s="38">
        <v>0</v>
      </c>
      <c r="AV142" s="37"/>
      <c r="AW142" s="36"/>
      <c r="AX142" s="37"/>
      <c r="AY142" s="38">
        <v>0</v>
      </c>
      <c r="AZ142" s="37"/>
      <c r="BA142" s="36"/>
      <c r="BB142" s="37"/>
      <c r="BC142" s="99">
        <v>0</v>
      </c>
      <c r="BD142" s="37"/>
      <c r="BE142" s="36"/>
      <c r="BF142" s="37"/>
      <c r="BG142" s="54">
        <v>0</v>
      </c>
      <c r="BH142" s="37"/>
      <c r="BI142" s="41">
        <f t="shared" si="437"/>
        <v>0</v>
      </c>
      <c r="BJ142" s="42">
        <f t="shared" si="438"/>
        <v>0</v>
      </c>
      <c r="BK142" s="43">
        <f t="shared" si="439"/>
        <v>0</v>
      </c>
      <c r="BL142" s="44">
        <f t="shared" si="440"/>
        <v>0</v>
      </c>
      <c r="BM142" s="45">
        <f t="shared" si="441"/>
        <v>0</v>
      </c>
      <c r="BN142" s="46">
        <f t="shared" si="442"/>
        <v>0</v>
      </c>
      <c r="BO142" s="36"/>
      <c r="BP142" s="47"/>
      <c r="BQ142" s="37"/>
      <c r="BR142" s="38">
        <v>0</v>
      </c>
      <c r="BS142" s="246"/>
      <c r="BT142" s="36"/>
      <c r="BU142" s="47"/>
      <c r="BV142" s="37"/>
      <c r="BW142" s="38">
        <v>0</v>
      </c>
      <c r="BX142" s="37"/>
      <c r="BY142" s="36">
        <f t="shared" si="370"/>
        <v>1</v>
      </c>
      <c r="BZ142" s="47">
        <f t="shared" si="370"/>
        <v>1</v>
      </c>
      <c r="CA142" s="37">
        <v>0</v>
      </c>
      <c r="CB142" s="38">
        <v>0</v>
      </c>
      <c r="CC142" s="37"/>
      <c r="CD142" s="36">
        <f t="shared" si="371"/>
        <v>0</v>
      </c>
      <c r="CE142" s="47">
        <f t="shared" si="371"/>
        <v>0</v>
      </c>
      <c r="CF142" s="37">
        <v>0</v>
      </c>
      <c r="CG142" s="38">
        <v>0</v>
      </c>
      <c r="CH142" s="37"/>
      <c r="CI142" s="36">
        <f t="shared" si="372"/>
        <v>5</v>
      </c>
      <c r="CJ142" s="47">
        <f t="shared" si="373"/>
        <v>3</v>
      </c>
      <c r="CK142" s="37">
        <v>0</v>
      </c>
      <c r="CL142" s="38">
        <v>0</v>
      </c>
      <c r="CM142" s="37"/>
      <c r="CN142" s="36">
        <f t="shared" si="374"/>
        <v>5</v>
      </c>
      <c r="CO142" s="47">
        <f t="shared" si="375"/>
        <v>3</v>
      </c>
      <c r="CP142" s="37">
        <f t="shared" si="376"/>
        <v>0</v>
      </c>
      <c r="CQ142" s="38">
        <v>0</v>
      </c>
      <c r="CR142" s="37"/>
      <c r="CS142" s="36">
        <f t="shared" si="377"/>
        <v>5</v>
      </c>
      <c r="CT142" s="47">
        <f t="shared" si="378"/>
        <v>3</v>
      </c>
      <c r="CU142" s="39">
        <f t="shared" si="379"/>
        <v>0</v>
      </c>
      <c r="CV142" s="38">
        <v>0</v>
      </c>
      <c r="CW142" s="37"/>
      <c r="CX142" s="36">
        <f t="shared" si="380"/>
        <v>5</v>
      </c>
      <c r="CY142" s="47">
        <f t="shared" si="381"/>
        <v>3</v>
      </c>
      <c r="CZ142" s="37">
        <f t="shared" si="382"/>
        <v>0</v>
      </c>
      <c r="DA142" s="38">
        <v>0</v>
      </c>
      <c r="DB142" s="37"/>
      <c r="DC142" s="36">
        <f t="shared" si="383"/>
        <v>5</v>
      </c>
      <c r="DD142" s="47">
        <f t="shared" si="384"/>
        <v>3</v>
      </c>
      <c r="DE142" s="37">
        <f t="shared" si="385"/>
        <v>0</v>
      </c>
      <c r="DF142" s="38">
        <v>0</v>
      </c>
      <c r="DG142" s="37"/>
      <c r="DH142" s="36">
        <f t="shared" si="386"/>
        <v>5</v>
      </c>
      <c r="DI142" s="47">
        <f t="shared" si="387"/>
        <v>3</v>
      </c>
      <c r="DJ142" s="37">
        <f t="shared" si="388"/>
        <v>0</v>
      </c>
      <c r="DK142" s="52">
        <v>0</v>
      </c>
      <c r="DL142" s="37"/>
      <c r="DM142" s="36">
        <f t="shared" si="389"/>
        <v>5</v>
      </c>
      <c r="DN142" s="47">
        <f t="shared" si="390"/>
        <v>3</v>
      </c>
      <c r="DO142" s="37">
        <f t="shared" si="391"/>
        <v>0</v>
      </c>
      <c r="DP142" s="38">
        <v>0</v>
      </c>
      <c r="DQ142" s="37"/>
      <c r="DR142" s="36">
        <f t="shared" si="392"/>
        <v>5</v>
      </c>
      <c r="DS142" s="47">
        <f t="shared" si="393"/>
        <v>3</v>
      </c>
      <c r="DT142" s="37">
        <f t="shared" si="394"/>
        <v>0</v>
      </c>
      <c r="DU142" s="38"/>
      <c r="DV142" s="37"/>
      <c r="DW142" s="41" cm="1">
        <f t="array" ref="DW142">SUMPRODUCT(--(MOD(COLUMN($BO142:$DV142),5)=MOD(COLUMN($BO142),5)),$BO142:$DV142)</f>
        <v>41</v>
      </c>
      <c r="DX142" s="42">
        <f t="shared" si="366"/>
        <v>19945.735350000003</v>
      </c>
      <c r="DY142" s="48" cm="1">
        <f t="array" ref="DY142">SUMPRODUCT(--(MOD(COLUMN($BO142:$DV142),5)=MOD(COLUMN($BP142),5)),$BO142:$DV142)</f>
        <v>25</v>
      </c>
      <c r="DZ142" s="49">
        <f t="shared" si="367"/>
        <v>12162.033750000001</v>
      </c>
      <c r="EA142" s="43" cm="1">
        <f t="array" ref="EA142">SUMPRODUCT(--(MOD(COLUMN($BO142:$DV142),5)=MOD(COLUMN($BQ142),5)),$BO142:$DV142)</f>
        <v>0</v>
      </c>
      <c r="EB142" s="44">
        <f t="shared" si="368"/>
        <v>0</v>
      </c>
      <c r="EC142" s="45" cm="1">
        <f t="array" ref="EC142">SUMPRODUCT(--(MOD(COLUMN($BO142:$DV142),5)=MOD(COLUMN($BR142),5)),$BO142:$DV142)</f>
        <v>0</v>
      </c>
      <c r="ED142" s="46">
        <f t="shared" si="369"/>
        <v>0</v>
      </c>
      <c r="EE142" s="36">
        <v>0</v>
      </c>
      <c r="EF142" s="37">
        <v>0</v>
      </c>
      <c r="EG142" s="38"/>
      <c r="EH142" s="37"/>
      <c r="EI142" s="36">
        <v>0</v>
      </c>
      <c r="EJ142" s="37">
        <v>0</v>
      </c>
      <c r="EK142" s="38"/>
      <c r="EL142" s="37"/>
      <c r="EM142" s="36">
        <v>0</v>
      </c>
      <c r="EN142" s="37">
        <v>0</v>
      </c>
      <c r="EO142" s="38"/>
      <c r="EP142" s="37"/>
      <c r="EQ142" s="36">
        <f t="shared" si="395"/>
        <v>1</v>
      </c>
      <c r="ER142" s="37">
        <v>0</v>
      </c>
      <c r="ES142" s="38"/>
      <c r="ET142" s="37"/>
      <c r="EU142" s="36">
        <f t="shared" si="396"/>
        <v>1</v>
      </c>
      <c r="EV142" s="39">
        <v>0</v>
      </c>
      <c r="EW142" s="38"/>
      <c r="EX142" s="37"/>
      <c r="EY142" s="36">
        <f t="shared" si="397"/>
        <v>1</v>
      </c>
      <c r="EZ142" s="155">
        <v>0</v>
      </c>
      <c r="FA142" s="38"/>
      <c r="FB142" s="37"/>
      <c r="FC142" s="36">
        <f t="shared" si="398"/>
        <v>2</v>
      </c>
      <c r="FD142" s="155">
        <v>0</v>
      </c>
      <c r="FE142" s="38"/>
      <c r="FF142" s="37"/>
      <c r="FG142" s="36">
        <f t="shared" si="399"/>
        <v>2</v>
      </c>
      <c r="FH142" s="155">
        <v>0</v>
      </c>
      <c r="FI142" s="38"/>
      <c r="FJ142" s="37"/>
      <c r="FK142" s="36">
        <f t="shared" si="400"/>
        <v>2</v>
      </c>
      <c r="FL142" s="155">
        <v>0</v>
      </c>
      <c r="FM142" s="38"/>
      <c r="FN142" s="37"/>
      <c r="FO142" s="36">
        <f t="shared" si="401"/>
        <v>3</v>
      </c>
      <c r="FP142" s="37">
        <v>3</v>
      </c>
      <c r="FQ142" s="38"/>
      <c r="FR142" s="37"/>
      <c r="FS142" s="36">
        <f t="shared" si="402"/>
        <v>3</v>
      </c>
      <c r="FT142" s="37">
        <v>3</v>
      </c>
      <c r="FU142" s="38"/>
      <c r="FV142" s="37"/>
      <c r="FW142" s="36">
        <f t="shared" si="403"/>
        <v>3</v>
      </c>
      <c r="FX142" s="37">
        <v>3</v>
      </c>
      <c r="FY142" s="38"/>
      <c r="FZ142" s="37"/>
      <c r="GA142" s="41" cm="1">
        <f t="array" ref="GA142">SUMPRODUCT(--(MOD(COLUMN($EE142:$FZ142),4)=MOD(COLUMN($EE142),4)),$EE142:$FZ142)</f>
        <v>18</v>
      </c>
      <c r="GB142" s="42">
        <f t="shared" si="404"/>
        <v>8756.6643000000004</v>
      </c>
      <c r="GC142" s="43" cm="1">
        <f t="array" ref="GC142">SUMPRODUCT(--(MOD(COLUMN($EE142:$FZ142),4)=MOD(COLUMN($EF142),4)),$EE142:$FZ142)</f>
        <v>9</v>
      </c>
      <c r="GD142" s="44">
        <f t="shared" si="405"/>
        <v>4378.3321500000002</v>
      </c>
      <c r="GE142" s="45" cm="1">
        <f t="array" ref="GE142">SUMPRODUCT(--(MOD(COLUMN($EE142:$FZ142),4)=MOD(COLUMN($EG142),4)),$EE142:$FZ142)</f>
        <v>0</v>
      </c>
      <c r="GF142" s="46">
        <f t="shared" si="406"/>
        <v>0</v>
      </c>
      <c r="GG142" s="36">
        <f t="shared" si="407"/>
        <v>3</v>
      </c>
      <c r="GH142" s="37"/>
      <c r="GI142" s="38"/>
      <c r="GJ142" s="37"/>
      <c r="GK142" s="36">
        <f t="shared" si="408"/>
        <v>3</v>
      </c>
      <c r="GL142" s="37"/>
      <c r="GM142" s="38"/>
      <c r="GN142" s="37"/>
      <c r="GO142" s="36">
        <f t="shared" si="409"/>
        <v>3</v>
      </c>
      <c r="GP142" s="37"/>
      <c r="GQ142" s="38"/>
      <c r="GR142" s="37"/>
      <c r="GS142" s="36">
        <f t="shared" si="410"/>
        <v>5</v>
      </c>
      <c r="GT142" s="37"/>
      <c r="GU142" s="38"/>
      <c r="GV142" s="37"/>
      <c r="GW142" s="36">
        <f t="shared" si="411"/>
        <v>5</v>
      </c>
      <c r="GX142" s="37"/>
      <c r="GY142" s="38"/>
      <c r="GZ142" s="37"/>
      <c r="HA142" s="36">
        <f t="shared" si="412"/>
        <v>5</v>
      </c>
      <c r="HB142" s="37"/>
      <c r="HC142" s="38"/>
      <c r="HD142" s="37"/>
      <c r="HE142" s="36">
        <f t="shared" si="413"/>
        <v>5</v>
      </c>
      <c r="HF142" s="37"/>
      <c r="HG142" s="38"/>
      <c r="HH142" s="37"/>
      <c r="HI142" s="36">
        <f t="shared" si="414"/>
        <v>5</v>
      </c>
      <c r="HJ142" s="37"/>
      <c r="HK142" s="38"/>
      <c r="HL142" s="37"/>
      <c r="HM142" s="36">
        <f t="shared" si="415"/>
        <v>5</v>
      </c>
      <c r="HN142" s="37"/>
      <c r="HO142" s="38"/>
      <c r="HP142" s="37"/>
      <c r="HQ142" s="36">
        <f t="shared" si="416"/>
        <v>5</v>
      </c>
      <c r="HR142" s="37"/>
      <c r="HS142" s="38"/>
      <c r="HT142" s="37"/>
      <c r="HU142" s="36">
        <f t="shared" si="417"/>
        <v>5</v>
      </c>
      <c r="HV142" s="37"/>
      <c r="HW142" s="38"/>
      <c r="HX142" s="37"/>
      <c r="HY142" s="36">
        <f t="shared" si="418"/>
        <v>5</v>
      </c>
      <c r="HZ142" s="37"/>
      <c r="IA142" s="38"/>
      <c r="IB142" s="37"/>
      <c r="IC142" s="41" cm="1">
        <f t="array" ref="IC142">SUMPRODUCT(--(MOD(COLUMN($GG142:$IB142),4)=MOD(COLUMN($GG142),4)),$GG142:$IB142)</f>
        <v>54</v>
      </c>
      <c r="ID142" s="42">
        <f t="shared" si="419"/>
        <v>26269.992900000001</v>
      </c>
      <c r="IE142" s="43" cm="1">
        <f t="array" ref="IE142">SUMPRODUCT(--(MOD(COLUMN($GG142:$IB142),4)=MOD(COLUMN($GH142),4)),$GG142:$IB142)</f>
        <v>0</v>
      </c>
      <c r="IF142" s="44">
        <f t="shared" si="420"/>
        <v>0</v>
      </c>
      <c r="IG142" s="45" cm="1">
        <f t="array" ref="IG142">SUMPRODUCT(--(MOD(COLUMN($GG142:$IB142),4)=MOD(COLUMN($GI142),4)),$GG142:$IB142)</f>
        <v>0</v>
      </c>
      <c r="IH142" s="46">
        <f t="shared" si="421"/>
        <v>0</v>
      </c>
      <c r="II142" s="36">
        <f t="shared" si="422"/>
        <v>3</v>
      </c>
      <c r="IJ142" s="37"/>
      <c r="IK142" s="38"/>
      <c r="IL142" s="37"/>
      <c r="IM142" s="36">
        <f t="shared" si="423"/>
        <v>3</v>
      </c>
      <c r="IN142" s="37"/>
      <c r="IO142" s="38"/>
      <c r="IP142" s="37"/>
      <c r="IQ142" s="36">
        <f t="shared" si="424"/>
        <v>3</v>
      </c>
      <c r="IR142" s="37"/>
      <c r="IS142" s="38"/>
      <c r="IT142" s="37"/>
      <c r="IU142" s="36">
        <f t="shared" si="425"/>
        <v>5</v>
      </c>
      <c r="IV142" s="37"/>
      <c r="IW142" s="38"/>
      <c r="IX142" s="37"/>
      <c r="IY142" s="36">
        <f t="shared" si="426"/>
        <v>5</v>
      </c>
      <c r="IZ142" s="37"/>
      <c r="JA142" s="38"/>
      <c r="JB142" s="37"/>
      <c r="JC142" s="36">
        <f t="shared" si="427"/>
        <v>5</v>
      </c>
      <c r="JD142" s="37"/>
      <c r="JE142" s="38"/>
      <c r="JF142" s="37"/>
      <c r="JG142" s="36">
        <f t="shared" si="428"/>
        <v>5</v>
      </c>
      <c r="JH142" s="37"/>
      <c r="JI142" s="38"/>
      <c r="JJ142" s="37"/>
      <c r="JK142" s="36">
        <f t="shared" si="429"/>
        <v>5</v>
      </c>
      <c r="JL142" s="37"/>
      <c r="JM142" s="38"/>
      <c r="JN142" s="37"/>
      <c r="JO142" s="36">
        <f t="shared" si="430"/>
        <v>5</v>
      </c>
      <c r="JP142" s="37"/>
      <c r="JQ142" s="38"/>
      <c r="JR142" s="37"/>
      <c r="JS142" s="36">
        <f t="shared" si="431"/>
        <v>5</v>
      </c>
      <c r="JT142" s="37"/>
      <c r="JU142" s="38"/>
      <c r="JV142" s="37"/>
      <c r="JW142" s="36">
        <f t="shared" si="432"/>
        <v>5</v>
      </c>
      <c r="JX142" s="37"/>
      <c r="JY142" s="38"/>
      <c r="JZ142" s="37"/>
      <c r="KA142" s="36">
        <f t="shared" si="433"/>
        <v>5</v>
      </c>
      <c r="KB142" s="37"/>
      <c r="KC142" s="38"/>
      <c r="KD142" s="37"/>
      <c r="KE142" s="41" cm="1">
        <f t="array" ref="KE142">SUMPRODUCT(--(MOD(COLUMN($II142:$KD142),4)=MOD(COLUMN($II142),4)),$II142:$KD142)</f>
        <v>54</v>
      </c>
      <c r="KF142" s="42">
        <f t="shared" si="434"/>
        <v>26269.992900000001</v>
      </c>
      <c r="KG142" s="43" cm="1">
        <f t="array" ref="KG142">SUMPRODUCT(--(MOD(COLUMN($II142:$KD142),4)=MOD(COLUMN($IJ142),4)),$II142:$KD142)</f>
        <v>0</v>
      </c>
      <c r="KH142" s="44">
        <f t="shared" si="435"/>
        <v>0</v>
      </c>
      <c r="KI142" s="45" cm="1">
        <f t="array" ref="KI142">SUMPRODUCT(--(MOD(COLUMN($II142:$KD142),4)=MOD(COLUMN($IK142),4)),$II142:$KD142)</f>
        <v>0</v>
      </c>
      <c r="KJ142" s="50">
        <f t="shared" si="436"/>
        <v>0</v>
      </c>
      <c r="KK142" s="80"/>
      <c r="KL142" s="80"/>
      <c r="KM142" s="80"/>
      <c r="KN142" s="51">
        <v>1</v>
      </c>
      <c r="KO142" s="285"/>
    </row>
    <row r="143" spans="1:301" s="68" customFormat="1" outlineLevel="1">
      <c r="A143" s="296"/>
      <c r="B143" s="278"/>
      <c r="C143" s="256"/>
      <c r="D143" s="282"/>
      <c r="E143" s="60">
        <v>9</v>
      </c>
      <c r="F143" s="60">
        <v>1</v>
      </c>
      <c r="G143" s="56">
        <v>4334010030</v>
      </c>
      <c r="H143" s="57" t="s">
        <v>61</v>
      </c>
      <c r="I143" s="55">
        <v>35.629251700680271</v>
      </c>
      <c r="J143" s="35">
        <f>41.9/1.2*1.0863</f>
        <v>37.929974999999999</v>
      </c>
      <c r="K143" s="55"/>
      <c r="L143" s="55"/>
      <c r="M143" s="36"/>
      <c r="N143" s="37"/>
      <c r="O143" s="38"/>
      <c r="P143" s="37"/>
      <c r="Q143" s="36"/>
      <c r="R143" s="37"/>
      <c r="S143" s="38"/>
      <c r="T143" s="37"/>
      <c r="U143" s="36"/>
      <c r="V143" s="37"/>
      <c r="W143" s="38"/>
      <c r="X143" s="37"/>
      <c r="Y143" s="36"/>
      <c r="Z143" s="37"/>
      <c r="AA143" s="38"/>
      <c r="AB143" s="37"/>
      <c r="AC143" s="36"/>
      <c r="AD143" s="37"/>
      <c r="AE143" s="38"/>
      <c r="AF143" s="37"/>
      <c r="AG143" s="36"/>
      <c r="AH143" s="37"/>
      <c r="AI143" s="38"/>
      <c r="AJ143" s="37"/>
      <c r="AK143" s="36"/>
      <c r="AL143" s="37"/>
      <c r="AM143" s="38"/>
      <c r="AN143" s="37"/>
      <c r="AO143" s="36"/>
      <c r="AP143" s="37"/>
      <c r="AQ143" s="38"/>
      <c r="AR143" s="37"/>
      <c r="AS143" s="36"/>
      <c r="AT143" s="37"/>
      <c r="AU143" s="38">
        <v>0</v>
      </c>
      <c r="AV143" s="37"/>
      <c r="AW143" s="36"/>
      <c r="AX143" s="37"/>
      <c r="AY143" s="38">
        <v>0</v>
      </c>
      <c r="AZ143" s="37"/>
      <c r="BA143" s="36"/>
      <c r="BB143" s="37"/>
      <c r="BC143" s="99">
        <v>0</v>
      </c>
      <c r="BD143" s="37"/>
      <c r="BE143" s="36"/>
      <c r="BF143" s="37"/>
      <c r="BG143" s="54">
        <v>0</v>
      </c>
      <c r="BH143" s="37"/>
      <c r="BI143" s="41">
        <f t="shared" si="437"/>
        <v>0</v>
      </c>
      <c r="BJ143" s="42">
        <f t="shared" si="438"/>
        <v>0</v>
      </c>
      <c r="BK143" s="43">
        <f t="shared" si="439"/>
        <v>0</v>
      </c>
      <c r="BL143" s="44">
        <f t="shared" si="440"/>
        <v>0</v>
      </c>
      <c r="BM143" s="45">
        <f t="shared" si="441"/>
        <v>0</v>
      </c>
      <c r="BN143" s="46">
        <f t="shared" si="442"/>
        <v>0</v>
      </c>
      <c r="BO143" s="36"/>
      <c r="BP143" s="47"/>
      <c r="BQ143" s="37"/>
      <c r="BR143" s="38">
        <v>0</v>
      </c>
      <c r="BS143" s="246"/>
      <c r="BT143" s="36"/>
      <c r="BU143" s="47"/>
      <c r="BV143" s="37"/>
      <c r="BW143" s="38">
        <v>0</v>
      </c>
      <c r="BX143" s="37"/>
      <c r="BY143" s="36">
        <f t="shared" si="370"/>
        <v>1</v>
      </c>
      <c r="BZ143" s="47">
        <f t="shared" si="370"/>
        <v>1</v>
      </c>
      <c r="CA143" s="37">
        <v>0</v>
      </c>
      <c r="CB143" s="38">
        <v>0</v>
      </c>
      <c r="CC143" s="37"/>
      <c r="CD143" s="36">
        <f t="shared" si="371"/>
        <v>0</v>
      </c>
      <c r="CE143" s="47">
        <f t="shared" si="371"/>
        <v>0</v>
      </c>
      <c r="CF143" s="37">
        <v>0</v>
      </c>
      <c r="CG143" s="38">
        <v>0</v>
      </c>
      <c r="CH143" s="37"/>
      <c r="CI143" s="36">
        <f t="shared" si="372"/>
        <v>5</v>
      </c>
      <c r="CJ143" s="47">
        <f t="shared" si="373"/>
        <v>3</v>
      </c>
      <c r="CK143" s="37">
        <v>0</v>
      </c>
      <c r="CL143" s="38">
        <v>0</v>
      </c>
      <c r="CM143" s="37"/>
      <c r="CN143" s="36">
        <f t="shared" si="374"/>
        <v>5</v>
      </c>
      <c r="CO143" s="47">
        <f t="shared" si="375"/>
        <v>3</v>
      </c>
      <c r="CP143" s="37">
        <f t="shared" si="376"/>
        <v>0</v>
      </c>
      <c r="CQ143" s="38">
        <v>0</v>
      </c>
      <c r="CR143" s="37"/>
      <c r="CS143" s="36">
        <f t="shared" si="377"/>
        <v>5</v>
      </c>
      <c r="CT143" s="47">
        <f t="shared" si="378"/>
        <v>3</v>
      </c>
      <c r="CU143" s="39">
        <f t="shared" si="379"/>
        <v>0</v>
      </c>
      <c r="CV143" s="38">
        <v>0</v>
      </c>
      <c r="CW143" s="37"/>
      <c r="CX143" s="36">
        <f t="shared" si="380"/>
        <v>5</v>
      </c>
      <c r="CY143" s="47">
        <f t="shared" si="381"/>
        <v>3</v>
      </c>
      <c r="CZ143" s="37">
        <f t="shared" si="382"/>
        <v>0</v>
      </c>
      <c r="DA143" s="38">
        <v>0</v>
      </c>
      <c r="DB143" s="37"/>
      <c r="DC143" s="36">
        <f t="shared" si="383"/>
        <v>5</v>
      </c>
      <c r="DD143" s="47">
        <f t="shared" si="384"/>
        <v>3</v>
      </c>
      <c r="DE143" s="37">
        <f t="shared" si="385"/>
        <v>0</v>
      </c>
      <c r="DF143" s="38">
        <v>0</v>
      </c>
      <c r="DG143" s="37"/>
      <c r="DH143" s="36">
        <f t="shared" si="386"/>
        <v>5</v>
      </c>
      <c r="DI143" s="47">
        <f t="shared" si="387"/>
        <v>3</v>
      </c>
      <c r="DJ143" s="37">
        <f t="shared" si="388"/>
        <v>0</v>
      </c>
      <c r="DK143" s="38">
        <v>0</v>
      </c>
      <c r="DL143" s="37"/>
      <c r="DM143" s="36">
        <f t="shared" si="389"/>
        <v>5</v>
      </c>
      <c r="DN143" s="47">
        <f t="shared" si="390"/>
        <v>3</v>
      </c>
      <c r="DO143" s="37">
        <f t="shared" si="391"/>
        <v>0</v>
      </c>
      <c r="DP143" s="38">
        <v>0</v>
      </c>
      <c r="DQ143" s="37"/>
      <c r="DR143" s="36">
        <f t="shared" si="392"/>
        <v>5</v>
      </c>
      <c r="DS143" s="47">
        <f t="shared" si="393"/>
        <v>3</v>
      </c>
      <c r="DT143" s="37">
        <f t="shared" si="394"/>
        <v>0</v>
      </c>
      <c r="DU143" s="38"/>
      <c r="DV143" s="37"/>
      <c r="DW143" s="41" cm="1">
        <f t="array" ref="DW143">SUMPRODUCT(--(MOD(COLUMN($BO143:$DV143),5)=MOD(COLUMN($BO143),5)),$BO143:$DV143)</f>
        <v>41</v>
      </c>
      <c r="DX143" s="42">
        <f t="shared" si="366"/>
        <v>1555.1289749999999</v>
      </c>
      <c r="DY143" s="48" cm="1">
        <f t="array" ref="DY143">SUMPRODUCT(--(MOD(COLUMN($BO143:$DV143),5)=MOD(COLUMN($BP143),5)),$BO143:$DV143)</f>
        <v>25</v>
      </c>
      <c r="DZ143" s="49">
        <f t="shared" si="367"/>
        <v>948.24937499999999</v>
      </c>
      <c r="EA143" s="43" cm="1">
        <f t="array" ref="EA143">SUMPRODUCT(--(MOD(COLUMN($BO143:$DV143),5)=MOD(COLUMN($BQ143),5)),$BO143:$DV143)</f>
        <v>0</v>
      </c>
      <c r="EB143" s="44">
        <f t="shared" si="368"/>
        <v>0</v>
      </c>
      <c r="EC143" s="45" cm="1">
        <f t="array" ref="EC143">SUMPRODUCT(--(MOD(COLUMN($BO143:$DV143),5)=MOD(COLUMN($BR143),5)),$BO143:$DV143)</f>
        <v>0</v>
      </c>
      <c r="ED143" s="46">
        <f t="shared" si="369"/>
        <v>0</v>
      </c>
      <c r="EE143" s="36">
        <v>0</v>
      </c>
      <c r="EF143" s="37">
        <v>0</v>
      </c>
      <c r="EG143" s="38"/>
      <c r="EH143" s="37"/>
      <c r="EI143" s="36">
        <v>0</v>
      </c>
      <c r="EJ143" s="37">
        <v>0</v>
      </c>
      <c r="EK143" s="38"/>
      <c r="EL143" s="37"/>
      <c r="EM143" s="36">
        <v>0</v>
      </c>
      <c r="EN143" s="37">
        <v>0</v>
      </c>
      <c r="EO143" s="38"/>
      <c r="EP143" s="37"/>
      <c r="EQ143" s="36">
        <f t="shared" si="395"/>
        <v>1</v>
      </c>
      <c r="ER143" s="37">
        <v>0</v>
      </c>
      <c r="ES143" s="38"/>
      <c r="ET143" s="37"/>
      <c r="EU143" s="36">
        <f t="shared" si="396"/>
        <v>1</v>
      </c>
      <c r="EV143" s="39">
        <v>0</v>
      </c>
      <c r="EW143" s="38"/>
      <c r="EX143" s="37"/>
      <c r="EY143" s="36">
        <f t="shared" si="397"/>
        <v>1</v>
      </c>
      <c r="EZ143" s="155">
        <v>0</v>
      </c>
      <c r="FA143" s="38"/>
      <c r="FB143" s="37"/>
      <c r="FC143" s="36">
        <f t="shared" si="398"/>
        <v>2</v>
      </c>
      <c r="FD143" s="155">
        <v>0</v>
      </c>
      <c r="FE143" s="38"/>
      <c r="FF143" s="37"/>
      <c r="FG143" s="36">
        <f t="shared" si="399"/>
        <v>2</v>
      </c>
      <c r="FH143" s="155">
        <v>0</v>
      </c>
      <c r="FI143" s="38"/>
      <c r="FJ143" s="37"/>
      <c r="FK143" s="36">
        <f t="shared" si="400"/>
        <v>2</v>
      </c>
      <c r="FL143" s="155">
        <v>0</v>
      </c>
      <c r="FM143" s="38"/>
      <c r="FN143" s="37"/>
      <c r="FO143" s="36">
        <f t="shared" si="401"/>
        <v>3</v>
      </c>
      <c r="FP143" s="37">
        <v>3</v>
      </c>
      <c r="FQ143" s="38"/>
      <c r="FR143" s="37"/>
      <c r="FS143" s="36">
        <f t="shared" si="402"/>
        <v>3</v>
      </c>
      <c r="FT143" s="37">
        <v>3</v>
      </c>
      <c r="FU143" s="38"/>
      <c r="FV143" s="37"/>
      <c r="FW143" s="36">
        <f t="shared" si="403"/>
        <v>3</v>
      </c>
      <c r="FX143" s="37">
        <v>3</v>
      </c>
      <c r="FY143" s="38"/>
      <c r="FZ143" s="37"/>
      <c r="GA143" s="41" cm="1">
        <f t="array" ref="GA143">SUMPRODUCT(--(MOD(COLUMN($EE143:$FZ143),4)=MOD(COLUMN($EE143),4)),$EE143:$FZ143)</f>
        <v>18</v>
      </c>
      <c r="GB143" s="42">
        <f t="shared" si="404"/>
        <v>682.73955000000001</v>
      </c>
      <c r="GC143" s="43" cm="1">
        <f t="array" ref="GC143">SUMPRODUCT(--(MOD(COLUMN($EE143:$FZ143),4)=MOD(COLUMN($EF143),4)),$EE143:$FZ143)</f>
        <v>9</v>
      </c>
      <c r="GD143" s="44">
        <f t="shared" si="405"/>
        <v>341.369775</v>
      </c>
      <c r="GE143" s="45" cm="1">
        <f t="array" ref="GE143">SUMPRODUCT(--(MOD(COLUMN($EE143:$FZ143),4)=MOD(COLUMN($EG143),4)),$EE143:$FZ143)</f>
        <v>0</v>
      </c>
      <c r="GF143" s="46">
        <f t="shared" si="406"/>
        <v>0</v>
      </c>
      <c r="GG143" s="36">
        <f t="shared" si="407"/>
        <v>3</v>
      </c>
      <c r="GH143" s="37"/>
      <c r="GI143" s="38"/>
      <c r="GJ143" s="37"/>
      <c r="GK143" s="36">
        <f t="shared" si="408"/>
        <v>3</v>
      </c>
      <c r="GL143" s="37"/>
      <c r="GM143" s="38"/>
      <c r="GN143" s="37"/>
      <c r="GO143" s="36">
        <f t="shared" si="409"/>
        <v>3</v>
      </c>
      <c r="GP143" s="37"/>
      <c r="GQ143" s="38"/>
      <c r="GR143" s="37"/>
      <c r="GS143" s="36">
        <f t="shared" si="410"/>
        <v>5</v>
      </c>
      <c r="GT143" s="37"/>
      <c r="GU143" s="38"/>
      <c r="GV143" s="37"/>
      <c r="GW143" s="36">
        <f t="shared" si="411"/>
        <v>5</v>
      </c>
      <c r="GX143" s="37"/>
      <c r="GY143" s="38"/>
      <c r="GZ143" s="37"/>
      <c r="HA143" s="36">
        <f t="shared" si="412"/>
        <v>5</v>
      </c>
      <c r="HB143" s="37"/>
      <c r="HC143" s="38"/>
      <c r="HD143" s="37"/>
      <c r="HE143" s="36">
        <f t="shared" si="413"/>
        <v>5</v>
      </c>
      <c r="HF143" s="37"/>
      <c r="HG143" s="38"/>
      <c r="HH143" s="37"/>
      <c r="HI143" s="36">
        <f t="shared" si="414"/>
        <v>5</v>
      </c>
      <c r="HJ143" s="37"/>
      <c r="HK143" s="38"/>
      <c r="HL143" s="37"/>
      <c r="HM143" s="36">
        <f t="shared" si="415"/>
        <v>5</v>
      </c>
      <c r="HN143" s="37"/>
      <c r="HO143" s="38"/>
      <c r="HP143" s="37"/>
      <c r="HQ143" s="36">
        <f t="shared" si="416"/>
        <v>5</v>
      </c>
      <c r="HR143" s="37"/>
      <c r="HS143" s="38"/>
      <c r="HT143" s="37"/>
      <c r="HU143" s="36">
        <f t="shared" si="417"/>
        <v>5</v>
      </c>
      <c r="HV143" s="37"/>
      <c r="HW143" s="38"/>
      <c r="HX143" s="37"/>
      <c r="HY143" s="36">
        <f t="shared" si="418"/>
        <v>5</v>
      </c>
      <c r="HZ143" s="37"/>
      <c r="IA143" s="38"/>
      <c r="IB143" s="37"/>
      <c r="IC143" s="41" cm="1">
        <f t="array" ref="IC143">SUMPRODUCT(--(MOD(COLUMN($GG143:$IB143),4)=MOD(COLUMN($GG143),4)),$GG143:$IB143)</f>
        <v>54</v>
      </c>
      <c r="ID143" s="42">
        <f t="shared" si="419"/>
        <v>2048.2186499999998</v>
      </c>
      <c r="IE143" s="43" cm="1">
        <f t="array" ref="IE143">SUMPRODUCT(--(MOD(COLUMN($GG143:$IB143),4)=MOD(COLUMN($GH143),4)),$GG143:$IB143)</f>
        <v>0</v>
      </c>
      <c r="IF143" s="44">
        <f t="shared" si="420"/>
        <v>0</v>
      </c>
      <c r="IG143" s="45" cm="1">
        <f t="array" ref="IG143">SUMPRODUCT(--(MOD(COLUMN($GG143:$IB143),4)=MOD(COLUMN($GI143),4)),$GG143:$IB143)</f>
        <v>0</v>
      </c>
      <c r="IH143" s="46">
        <f t="shared" si="421"/>
        <v>0</v>
      </c>
      <c r="II143" s="36">
        <f t="shared" si="422"/>
        <v>3</v>
      </c>
      <c r="IJ143" s="37"/>
      <c r="IK143" s="38"/>
      <c r="IL143" s="37"/>
      <c r="IM143" s="36">
        <f t="shared" si="423"/>
        <v>3</v>
      </c>
      <c r="IN143" s="37"/>
      <c r="IO143" s="38"/>
      <c r="IP143" s="37"/>
      <c r="IQ143" s="36">
        <f t="shared" si="424"/>
        <v>3</v>
      </c>
      <c r="IR143" s="37"/>
      <c r="IS143" s="38"/>
      <c r="IT143" s="37"/>
      <c r="IU143" s="36">
        <f t="shared" si="425"/>
        <v>5</v>
      </c>
      <c r="IV143" s="37"/>
      <c r="IW143" s="38"/>
      <c r="IX143" s="37"/>
      <c r="IY143" s="36">
        <f t="shared" si="426"/>
        <v>5</v>
      </c>
      <c r="IZ143" s="37"/>
      <c r="JA143" s="38"/>
      <c r="JB143" s="37"/>
      <c r="JC143" s="36">
        <f t="shared" si="427"/>
        <v>5</v>
      </c>
      <c r="JD143" s="37"/>
      <c r="JE143" s="38"/>
      <c r="JF143" s="37"/>
      <c r="JG143" s="36">
        <f t="shared" si="428"/>
        <v>5</v>
      </c>
      <c r="JH143" s="37"/>
      <c r="JI143" s="38"/>
      <c r="JJ143" s="37"/>
      <c r="JK143" s="36">
        <f t="shared" si="429"/>
        <v>5</v>
      </c>
      <c r="JL143" s="37"/>
      <c r="JM143" s="38"/>
      <c r="JN143" s="37"/>
      <c r="JO143" s="36">
        <f t="shared" si="430"/>
        <v>5</v>
      </c>
      <c r="JP143" s="37"/>
      <c r="JQ143" s="38"/>
      <c r="JR143" s="37"/>
      <c r="JS143" s="36">
        <f t="shared" si="431"/>
        <v>5</v>
      </c>
      <c r="JT143" s="37"/>
      <c r="JU143" s="38"/>
      <c r="JV143" s="37"/>
      <c r="JW143" s="36">
        <f t="shared" si="432"/>
        <v>5</v>
      </c>
      <c r="JX143" s="37"/>
      <c r="JY143" s="38"/>
      <c r="JZ143" s="37"/>
      <c r="KA143" s="36">
        <f t="shared" si="433"/>
        <v>5</v>
      </c>
      <c r="KB143" s="37"/>
      <c r="KC143" s="38"/>
      <c r="KD143" s="37"/>
      <c r="KE143" s="41" cm="1">
        <f t="array" ref="KE143">SUMPRODUCT(--(MOD(COLUMN($II143:$KD143),4)=MOD(COLUMN($II143),4)),$II143:$KD143)</f>
        <v>54</v>
      </c>
      <c r="KF143" s="42">
        <f t="shared" si="434"/>
        <v>2048.2186499999998</v>
      </c>
      <c r="KG143" s="43" cm="1">
        <f t="array" ref="KG143">SUMPRODUCT(--(MOD(COLUMN($II143:$KD143),4)=MOD(COLUMN($IJ143),4)),$II143:$KD143)</f>
        <v>0</v>
      </c>
      <c r="KH143" s="44">
        <f t="shared" si="435"/>
        <v>0</v>
      </c>
      <c r="KI143" s="45" cm="1">
        <f t="array" ref="KI143">SUMPRODUCT(--(MOD(COLUMN($II143:$KD143),4)=MOD(COLUMN($IK143),4)),$II143:$KD143)</f>
        <v>0</v>
      </c>
      <c r="KJ143" s="50">
        <f t="shared" si="436"/>
        <v>0</v>
      </c>
      <c r="KK143" s="80"/>
      <c r="KL143" s="80"/>
      <c r="KM143" s="80"/>
      <c r="KN143" s="51">
        <v>1</v>
      </c>
      <c r="KO143" s="285"/>
    </row>
    <row r="144" spans="1:301" s="68" customFormat="1" ht="43.2" outlineLevel="1">
      <c r="A144" s="296"/>
      <c r="B144" s="278"/>
      <c r="C144" s="256"/>
      <c r="D144" s="282"/>
      <c r="E144" s="60">
        <v>10</v>
      </c>
      <c r="F144" s="60">
        <v>1</v>
      </c>
      <c r="G144" s="56">
        <v>4630840310</v>
      </c>
      <c r="H144" s="57" t="s">
        <v>62</v>
      </c>
      <c r="I144" s="55">
        <v>558.7585034013606</v>
      </c>
      <c r="J144" s="35">
        <f>657.1/1.2*1.015</f>
        <v>555.79708333333326</v>
      </c>
      <c r="K144" s="55"/>
      <c r="L144" s="55"/>
      <c r="M144" s="36"/>
      <c r="N144" s="37"/>
      <c r="O144" s="38"/>
      <c r="P144" s="37"/>
      <c r="Q144" s="36"/>
      <c r="R144" s="37"/>
      <c r="S144" s="38"/>
      <c r="T144" s="37"/>
      <c r="U144" s="36"/>
      <c r="V144" s="37"/>
      <c r="W144" s="38"/>
      <c r="X144" s="37"/>
      <c r="Y144" s="36"/>
      <c r="Z144" s="37"/>
      <c r="AA144" s="38"/>
      <c r="AB144" s="37"/>
      <c r="AC144" s="36"/>
      <c r="AD144" s="37"/>
      <c r="AE144" s="38"/>
      <c r="AF144" s="37"/>
      <c r="AG144" s="36"/>
      <c r="AH144" s="37"/>
      <c r="AI144" s="38"/>
      <c r="AJ144" s="37"/>
      <c r="AK144" s="36"/>
      <c r="AL144" s="37"/>
      <c r="AM144" s="38"/>
      <c r="AN144" s="37"/>
      <c r="AO144" s="36"/>
      <c r="AP144" s="37"/>
      <c r="AQ144" s="38"/>
      <c r="AR144" s="37"/>
      <c r="AS144" s="36"/>
      <c r="AT144" s="37"/>
      <c r="AU144" s="38">
        <v>0</v>
      </c>
      <c r="AV144" s="37"/>
      <c r="AW144" s="36"/>
      <c r="AX144" s="37"/>
      <c r="AY144" s="38">
        <v>0</v>
      </c>
      <c r="AZ144" s="37"/>
      <c r="BA144" s="36"/>
      <c r="BB144" s="37"/>
      <c r="BC144" s="99">
        <v>0</v>
      </c>
      <c r="BD144" s="37"/>
      <c r="BE144" s="36"/>
      <c r="BF144" s="37"/>
      <c r="BG144" s="54">
        <v>0</v>
      </c>
      <c r="BH144" s="37"/>
      <c r="BI144" s="41">
        <f t="shared" si="437"/>
        <v>0</v>
      </c>
      <c r="BJ144" s="42">
        <f t="shared" si="438"/>
        <v>0</v>
      </c>
      <c r="BK144" s="43">
        <f t="shared" si="439"/>
        <v>0</v>
      </c>
      <c r="BL144" s="44">
        <f t="shared" si="440"/>
        <v>0</v>
      </c>
      <c r="BM144" s="45">
        <f t="shared" si="441"/>
        <v>0</v>
      </c>
      <c r="BN144" s="46">
        <f t="shared" si="442"/>
        <v>0</v>
      </c>
      <c r="BO144" s="36"/>
      <c r="BP144" s="47"/>
      <c r="BQ144" s="37"/>
      <c r="BR144" s="38">
        <v>0</v>
      </c>
      <c r="BS144" s="246"/>
      <c r="BT144" s="36"/>
      <c r="BU144" s="47"/>
      <c r="BV144" s="37"/>
      <c r="BW144" s="38">
        <v>0</v>
      </c>
      <c r="BX144" s="37"/>
      <c r="BY144" s="36">
        <f t="shared" si="370"/>
        <v>1</v>
      </c>
      <c r="BZ144" s="47">
        <f t="shared" si="370"/>
        <v>1</v>
      </c>
      <c r="CA144" s="37">
        <v>0</v>
      </c>
      <c r="CB144" s="38">
        <v>0</v>
      </c>
      <c r="CC144" s="37"/>
      <c r="CD144" s="36">
        <f t="shared" si="371"/>
        <v>0</v>
      </c>
      <c r="CE144" s="47">
        <f t="shared" si="371"/>
        <v>0</v>
      </c>
      <c r="CF144" s="37">
        <v>0</v>
      </c>
      <c r="CG144" s="38">
        <v>0</v>
      </c>
      <c r="CH144" s="37"/>
      <c r="CI144" s="36">
        <f t="shared" si="372"/>
        <v>5</v>
      </c>
      <c r="CJ144" s="47">
        <f t="shared" si="373"/>
        <v>3</v>
      </c>
      <c r="CK144" s="37">
        <v>0</v>
      </c>
      <c r="CL144" s="38">
        <v>0</v>
      </c>
      <c r="CM144" s="37"/>
      <c r="CN144" s="36">
        <f t="shared" si="374"/>
        <v>5</v>
      </c>
      <c r="CO144" s="47">
        <f t="shared" si="375"/>
        <v>3</v>
      </c>
      <c r="CP144" s="37">
        <f t="shared" si="376"/>
        <v>0</v>
      </c>
      <c r="CQ144" s="38">
        <v>0</v>
      </c>
      <c r="CR144" s="37"/>
      <c r="CS144" s="36">
        <f t="shared" si="377"/>
        <v>5</v>
      </c>
      <c r="CT144" s="47">
        <f t="shared" si="378"/>
        <v>3</v>
      </c>
      <c r="CU144" s="39">
        <f t="shared" si="379"/>
        <v>0</v>
      </c>
      <c r="CV144" s="38">
        <v>0</v>
      </c>
      <c r="CW144" s="37"/>
      <c r="CX144" s="36">
        <f t="shared" si="380"/>
        <v>5</v>
      </c>
      <c r="CY144" s="47">
        <f t="shared" si="381"/>
        <v>3</v>
      </c>
      <c r="CZ144" s="37">
        <f t="shared" si="382"/>
        <v>0</v>
      </c>
      <c r="DA144" s="38">
        <v>0</v>
      </c>
      <c r="DB144" s="37"/>
      <c r="DC144" s="36">
        <f t="shared" si="383"/>
        <v>5</v>
      </c>
      <c r="DD144" s="47">
        <f t="shared" si="384"/>
        <v>3</v>
      </c>
      <c r="DE144" s="37">
        <f t="shared" si="385"/>
        <v>0</v>
      </c>
      <c r="DF144" s="38">
        <v>0</v>
      </c>
      <c r="DG144" s="37"/>
      <c r="DH144" s="36">
        <f t="shared" si="386"/>
        <v>5</v>
      </c>
      <c r="DI144" s="47">
        <f t="shared" si="387"/>
        <v>3</v>
      </c>
      <c r="DJ144" s="37">
        <f t="shared" si="388"/>
        <v>0</v>
      </c>
      <c r="DK144" s="52">
        <v>0</v>
      </c>
      <c r="DL144" s="37"/>
      <c r="DM144" s="36">
        <f t="shared" si="389"/>
        <v>5</v>
      </c>
      <c r="DN144" s="47">
        <f t="shared" si="390"/>
        <v>3</v>
      </c>
      <c r="DO144" s="37">
        <f t="shared" si="391"/>
        <v>0</v>
      </c>
      <c r="DP144" s="38">
        <v>0</v>
      </c>
      <c r="DQ144" s="37"/>
      <c r="DR144" s="36">
        <f t="shared" si="392"/>
        <v>5</v>
      </c>
      <c r="DS144" s="47">
        <f t="shared" si="393"/>
        <v>3</v>
      </c>
      <c r="DT144" s="37">
        <f t="shared" si="394"/>
        <v>0</v>
      </c>
      <c r="DU144" s="38"/>
      <c r="DV144" s="37"/>
      <c r="DW144" s="41" cm="1">
        <f t="array" ref="DW144">SUMPRODUCT(--(MOD(COLUMN($BO144:$DV144),5)=MOD(COLUMN($BO144),5)),$BO144:$DV144)</f>
        <v>41</v>
      </c>
      <c r="DX144" s="42">
        <f t="shared" si="366"/>
        <v>22787.680416666662</v>
      </c>
      <c r="DY144" s="48" cm="1">
        <f t="array" ref="DY144">SUMPRODUCT(--(MOD(COLUMN($BO144:$DV144),5)=MOD(COLUMN($BP144),5)),$BO144:$DV144)</f>
        <v>25</v>
      </c>
      <c r="DZ144" s="49">
        <f t="shared" si="367"/>
        <v>13894.927083333332</v>
      </c>
      <c r="EA144" s="43" cm="1">
        <f t="array" ref="EA144">SUMPRODUCT(--(MOD(COLUMN($BO144:$DV144),5)=MOD(COLUMN($BQ144),5)),$BO144:$DV144)</f>
        <v>0</v>
      </c>
      <c r="EB144" s="44">
        <f t="shared" si="368"/>
        <v>0</v>
      </c>
      <c r="EC144" s="45" cm="1">
        <f t="array" ref="EC144">SUMPRODUCT(--(MOD(COLUMN($BO144:$DV144),5)=MOD(COLUMN($BR144),5)),$BO144:$DV144)</f>
        <v>0</v>
      </c>
      <c r="ED144" s="46">
        <f t="shared" si="369"/>
        <v>0</v>
      </c>
      <c r="EE144" s="36">
        <v>0</v>
      </c>
      <c r="EF144" s="37">
        <v>0</v>
      </c>
      <c r="EG144" s="38"/>
      <c r="EH144" s="37"/>
      <c r="EI144" s="36">
        <v>0</v>
      </c>
      <c r="EJ144" s="37">
        <v>0</v>
      </c>
      <c r="EK144" s="38"/>
      <c r="EL144" s="37"/>
      <c r="EM144" s="36">
        <v>0</v>
      </c>
      <c r="EN144" s="37">
        <v>0</v>
      </c>
      <c r="EO144" s="38"/>
      <c r="EP144" s="37"/>
      <c r="EQ144" s="36">
        <f t="shared" si="395"/>
        <v>1</v>
      </c>
      <c r="ER144" s="37">
        <v>0</v>
      </c>
      <c r="ES144" s="38"/>
      <c r="ET144" s="37"/>
      <c r="EU144" s="36">
        <f t="shared" si="396"/>
        <v>1</v>
      </c>
      <c r="EV144" s="39">
        <v>0</v>
      </c>
      <c r="EW144" s="38"/>
      <c r="EX144" s="37"/>
      <c r="EY144" s="36">
        <f t="shared" si="397"/>
        <v>1</v>
      </c>
      <c r="EZ144" s="155">
        <v>0</v>
      </c>
      <c r="FA144" s="38"/>
      <c r="FB144" s="37"/>
      <c r="FC144" s="36">
        <f t="shared" si="398"/>
        <v>2</v>
      </c>
      <c r="FD144" s="155">
        <v>0</v>
      </c>
      <c r="FE144" s="38"/>
      <c r="FF144" s="37"/>
      <c r="FG144" s="36">
        <f t="shared" si="399"/>
        <v>2</v>
      </c>
      <c r="FH144" s="155">
        <v>0</v>
      </c>
      <c r="FI144" s="38"/>
      <c r="FJ144" s="37"/>
      <c r="FK144" s="36">
        <f t="shared" si="400"/>
        <v>2</v>
      </c>
      <c r="FL144" s="155">
        <v>0</v>
      </c>
      <c r="FM144" s="38"/>
      <c r="FN144" s="37"/>
      <c r="FO144" s="36">
        <f t="shared" si="401"/>
        <v>3</v>
      </c>
      <c r="FP144" s="37">
        <v>3</v>
      </c>
      <c r="FQ144" s="38"/>
      <c r="FR144" s="37"/>
      <c r="FS144" s="36">
        <f t="shared" si="402"/>
        <v>3</v>
      </c>
      <c r="FT144" s="37">
        <v>3</v>
      </c>
      <c r="FU144" s="38"/>
      <c r="FV144" s="37"/>
      <c r="FW144" s="36">
        <f t="shared" si="403"/>
        <v>3</v>
      </c>
      <c r="FX144" s="37">
        <v>3</v>
      </c>
      <c r="FY144" s="38"/>
      <c r="FZ144" s="37"/>
      <c r="GA144" s="41" cm="1">
        <f t="array" ref="GA144">SUMPRODUCT(--(MOD(COLUMN($EE144:$FZ144),4)=MOD(COLUMN($EE144),4)),$EE144:$FZ144)</f>
        <v>18</v>
      </c>
      <c r="GB144" s="42">
        <f t="shared" si="404"/>
        <v>10004.347499999998</v>
      </c>
      <c r="GC144" s="43" cm="1">
        <f t="array" ref="GC144">SUMPRODUCT(--(MOD(COLUMN($EE144:$FZ144),4)=MOD(COLUMN($EF144),4)),$EE144:$FZ144)</f>
        <v>9</v>
      </c>
      <c r="GD144" s="44">
        <f t="shared" si="405"/>
        <v>5002.173749999999</v>
      </c>
      <c r="GE144" s="45" cm="1">
        <f t="array" ref="GE144">SUMPRODUCT(--(MOD(COLUMN($EE144:$FZ144),4)=MOD(COLUMN($EG144),4)),$EE144:$FZ144)</f>
        <v>0</v>
      </c>
      <c r="GF144" s="46">
        <f t="shared" si="406"/>
        <v>0</v>
      </c>
      <c r="GG144" s="36">
        <f t="shared" si="407"/>
        <v>3</v>
      </c>
      <c r="GH144" s="37"/>
      <c r="GI144" s="38"/>
      <c r="GJ144" s="37"/>
      <c r="GK144" s="36">
        <f t="shared" si="408"/>
        <v>3</v>
      </c>
      <c r="GL144" s="37"/>
      <c r="GM144" s="38"/>
      <c r="GN144" s="37"/>
      <c r="GO144" s="36">
        <f t="shared" si="409"/>
        <v>3</v>
      </c>
      <c r="GP144" s="37"/>
      <c r="GQ144" s="38"/>
      <c r="GR144" s="37"/>
      <c r="GS144" s="36">
        <f t="shared" si="410"/>
        <v>5</v>
      </c>
      <c r="GT144" s="37"/>
      <c r="GU144" s="38"/>
      <c r="GV144" s="37"/>
      <c r="GW144" s="36">
        <f t="shared" si="411"/>
        <v>5</v>
      </c>
      <c r="GX144" s="37"/>
      <c r="GY144" s="38"/>
      <c r="GZ144" s="37"/>
      <c r="HA144" s="36">
        <f t="shared" si="412"/>
        <v>5</v>
      </c>
      <c r="HB144" s="37"/>
      <c r="HC144" s="38"/>
      <c r="HD144" s="37"/>
      <c r="HE144" s="36">
        <f t="shared" si="413"/>
        <v>5</v>
      </c>
      <c r="HF144" s="37"/>
      <c r="HG144" s="38"/>
      <c r="HH144" s="37"/>
      <c r="HI144" s="36">
        <f t="shared" si="414"/>
        <v>5</v>
      </c>
      <c r="HJ144" s="37"/>
      <c r="HK144" s="38"/>
      <c r="HL144" s="37"/>
      <c r="HM144" s="36">
        <f t="shared" si="415"/>
        <v>5</v>
      </c>
      <c r="HN144" s="37"/>
      <c r="HO144" s="38"/>
      <c r="HP144" s="37"/>
      <c r="HQ144" s="36">
        <f t="shared" si="416"/>
        <v>5</v>
      </c>
      <c r="HR144" s="37"/>
      <c r="HS144" s="38"/>
      <c r="HT144" s="37"/>
      <c r="HU144" s="36">
        <f t="shared" si="417"/>
        <v>5</v>
      </c>
      <c r="HV144" s="37"/>
      <c r="HW144" s="38"/>
      <c r="HX144" s="37"/>
      <c r="HY144" s="36">
        <f t="shared" si="418"/>
        <v>5</v>
      </c>
      <c r="HZ144" s="37"/>
      <c r="IA144" s="38"/>
      <c r="IB144" s="37"/>
      <c r="IC144" s="41" cm="1">
        <f t="array" ref="IC144">SUMPRODUCT(--(MOD(COLUMN($GG144:$IB144),4)=MOD(COLUMN($GG144),4)),$GG144:$IB144)</f>
        <v>54</v>
      </c>
      <c r="ID144" s="42">
        <f t="shared" si="419"/>
        <v>30013.042499999996</v>
      </c>
      <c r="IE144" s="43" cm="1">
        <f t="array" ref="IE144">SUMPRODUCT(--(MOD(COLUMN($GG144:$IB144),4)=MOD(COLUMN($GH144),4)),$GG144:$IB144)</f>
        <v>0</v>
      </c>
      <c r="IF144" s="44">
        <f t="shared" si="420"/>
        <v>0</v>
      </c>
      <c r="IG144" s="45" cm="1">
        <f t="array" ref="IG144">SUMPRODUCT(--(MOD(COLUMN($GG144:$IB144),4)=MOD(COLUMN($GI144),4)),$GG144:$IB144)</f>
        <v>0</v>
      </c>
      <c r="IH144" s="46">
        <f t="shared" si="421"/>
        <v>0</v>
      </c>
      <c r="II144" s="36">
        <f t="shared" si="422"/>
        <v>3</v>
      </c>
      <c r="IJ144" s="37"/>
      <c r="IK144" s="38"/>
      <c r="IL144" s="37"/>
      <c r="IM144" s="36">
        <f t="shared" si="423"/>
        <v>3</v>
      </c>
      <c r="IN144" s="37"/>
      <c r="IO144" s="38"/>
      <c r="IP144" s="37"/>
      <c r="IQ144" s="36">
        <f t="shared" si="424"/>
        <v>3</v>
      </c>
      <c r="IR144" s="37"/>
      <c r="IS144" s="38"/>
      <c r="IT144" s="37"/>
      <c r="IU144" s="36">
        <f t="shared" si="425"/>
        <v>5</v>
      </c>
      <c r="IV144" s="37"/>
      <c r="IW144" s="38"/>
      <c r="IX144" s="37"/>
      <c r="IY144" s="36">
        <f t="shared" si="426"/>
        <v>5</v>
      </c>
      <c r="IZ144" s="37"/>
      <c r="JA144" s="38"/>
      <c r="JB144" s="37"/>
      <c r="JC144" s="36">
        <f t="shared" si="427"/>
        <v>5</v>
      </c>
      <c r="JD144" s="37"/>
      <c r="JE144" s="38"/>
      <c r="JF144" s="37"/>
      <c r="JG144" s="36">
        <f t="shared" si="428"/>
        <v>5</v>
      </c>
      <c r="JH144" s="37"/>
      <c r="JI144" s="38"/>
      <c r="JJ144" s="37"/>
      <c r="JK144" s="36">
        <f t="shared" si="429"/>
        <v>5</v>
      </c>
      <c r="JL144" s="37"/>
      <c r="JM144" s="38"/>
      <c r="JN144" s="37"/>
      <c r="JO144" s="36">
        <f t="shared" si="430"/>
        <v>5</v>
      </c>
      <c r="JP144" s="37"/>
      <c r="JQ144" s="38"/>
      <c r="JR144" s="37"/>
      <c r="JS144" s="36">
        <f t="shared" si="431"/>
        <v>5</v>
      </c>
      <c r="JT144" s="37"/>
      <c r="JU144" s="38"/>
      <c r="JV144" s="37"/>
      <c r="JW144" s="36">
        <f t="shared" si="432"/>
        <v>5</v>
      </c>
      <c r="JX144" s="37"/>
      <c r="JY144" s="38"/>
      <c r="JZ144" s="37"/>
      <c r="KA144" s="36">
        <f t="shared" si="433"/>
        <v>5</v>
      </c>
      <c r="KB144" s="37"/>
      <c r="KC144" s="38"/>
      <c r="KD144" s="37"/>
      <c r="KE144" s="41" cm="1">
        <f t="array" ref="KE144">SUMPRODUCT(--(MOD(COLUMN($II144:$KD144),4)=MOD(COLUMN($II144),4)),$II144:$KD144)</f>
        <v>54</v>
      </c>
      <c r="KF144" s="42">
        <f t="shared" si="434"/>
        <v>30013.042499999996</v>
      </c>
      <c r="KG144" s="43" cm="1">
        <f t="array" ref="KG144">SUMPRODUCT(--(MOD(COLUMN($II144:$KD144),4)=MOD(COLUMN($IJ144),4)),$II144:$KD144)</f>
        <v>0</v>
      </c>
      <c r="KH144" s="44">
        <f t="shared" si="435"/>
        <v>0</v>
      </c>
      <c r="KI144" s="45" cm="1">
        <f t="array" ref="KI144">SUMPRODUCT(--(MOD(COLUMN($II144:$KD144),4)=MOD(COLUMN($IK144),4)),$II144:$KD144)</f>
        <v>0</v>
      </c>
      <c r="KJ144" s="50">
        <f t="shared" si="436"/>
        <v>0</v>
      </c>
      <c r="KK144" s="80"/>
      <c r="KL144" s="80"/>
      <c r="KM144" s="80"/>
      <c r="KN144" s="51">
        <v>1</v>
      </c>
      <c r="KO144" s="285" t="s">
        <v>63</v>
      </c>
    </row>
    <row r="145" spans="1:301" s="68" customFormat="1" ht="43.2" outlineLevel="1">
      <c r="A145" s="296"/>
      <c r="B145" s="278"/>
      <c r="C145" s="256"/>
      <c r="D145" s="282"/>
      <c r="E145" s="60">
        <v>11</v>
      </c>
      <c r="F145" s="60">
        <v>1</v>
      </c>
      <c r="G145" s="56">
        <v>4494430600</v>
      </c>
      <c r="H145" s="57" t="s">
        <v>65</v>
      </c>
      <c r="I145" s="55">
        <v>139.62585034013605</v>
      </c>
      <c r="J145" s="35">
        <f>164.2/1.2*1.015</f>
        <v>138.88583333333332</v>
      </c>
      <c r="K145" s="55"/>
      <c r="L145" s="55"/>
      <c r="M145" s="36"/>
      <c r="N145" s="37"/>
      <c r="O145" s="38"/>
      <c r="P145" s="37"/>
      <c r="Q145" s="36"/>
      <c r="R145" s="37"/>
      <c r="S145" s="38"/>
      <c r="T145" s="37"/>
      <c r="U145" s="36"/>
      <c r="V145" s="37"/>
      <c r="W145" s="38"/>
      <c r="X145" s="37"/>
      <c r="Y145" s="36"/>
      <c r="Z145" s="37"/>
      <c r="AA145" s="38"/>
      <c r="AB145" s="37"/>
      <c r="AC145" s="36"/>
      <c r="AD145" s="37"/>
      <c r="AE145" s="38"/>
      <c r="AF145" s="37"/>
      <c r="AG145" s="36"/>
      <c r="AH145" s="37"/>
      <c r="AI145" s="38"/>
      <c r="AJ145" s="37"/>
      <c r="AK145" s="36"/>
      <c r="AL145" s="37"/>
      <c r="AM145" s="38"/>
      <c r="AN145" s="37"/>
      <c r="AO145" s="36"/>
      <c r="AP145" s="37"/>
      <c r="AQ145" s="38"/>
      <c r="AR145" s="37"/>
      <c r="AS145" s="36"/>
      <c r="AT145" s="37"/>
      <c r="AU145" s="38">
        <v>0</v>
      </c>
      <c r="AV145" s="37"/>
      <c r="AW145" s="36"/>
      <c r="AX145" s="37"/>
      <c r="AY145" s="38">
        <v>0</v>
      </c>
      <c r="AZ145" s="37"/>
      <c r="BA145" s="36"/>
      <c r="BB145" s="37"/>
      <c r="BC145" s="99">
        <v>0</v>
      </c>
      <c r="BD145" s="37"/>
      <c r="BE145" s="36"/>
      <c r="BF145" s="37"/>
      <c r="BG145" s="54">
        <v>0</v>
      </c>
      <c r="BH145" s="37"/>
      <c r="BI145" s="41">
        <f t="shared" si="437"/>
        <v>0</v>
      </c>
      <c r="BJ145" s="42">
        <f t="shared" si="438"/>
        <v>0</v>
      </c>
      <c r="BK145" s="43">
        <f t="shared" si="439"/>
        <v>0</v>
      </c>
      <c r="BL145" s="44">
        <f t="shared" si="440"/>
        <v>0</v>
      </c>
      <c r="BM145" s="45">
        <f t="shared" si="441"/>
        <v>0</v>
      </c>
      <c r="BN145" s="46">
        <f t="shared" si="442"/>
        <v>0</v>
      </c>
      <c r="BO145" s="36"/>
      <c r="BP145" s="47"/>
      <c r="BQ145" s="37"/>
      <c r="BR145" s="38">
        <v>0</v>
      </c>
      <c r="BS145" s="247"/>
      <c r="BT145" s="36"/>
      <c r="BU145" s="47"/>
      <c r="BV145" s="37"/>
      <c r="BW145" s="38">
        <v>0</v>
      </c>
      <c r="BX145" s="37"/>
      <c r="BY145" s="36">
        <f t="shared" si="370"/>
        <v>1</v>
      </c>
      <c r="BZ145" s="47">
        <f t="shared" si="370"/>
        <v>1</v>
      </c>
      <c r="CA145" s="37">
        <v>0</v>
      </c>
      <c r="CB145" s="38">
        <v>0</v>
      </c>
      <c r="CC145" s="37"/>
      <c r="CD145" s="36">
        <f t="shared" si="371"/>
        <v>0</v>
      </c>
      <c r="CE145" s="47">
        <f t="shared" si="371"/>
        <v>0</v>
      </c>
      <c r="CF145" s="37">
        <v>0</v>
      </c>
      <c r="CG145" s="38">
        <v>0</v>
      </c>
      <c r="CH145" s="37"/>
      <c r="CI145" s="36">
        <f t="shared" si="372"/>
        <v>5</v>
      </c>
      <c r="CJ145" s="47">
        <f t="shared" si="373"/>
        <v>3</v>
      </c>
      <c r="CK145" s="37">
        <v>0</v>
      </c>
      <c r="CL145" s="38">
        <v>0</v>
      </c>
      <c r="CM145" s="37"/>
      <c r="CN145" s="36">
        <f t="shared" si="374"/>
        <v>5</v>
      </c>
      <c r="CO145" s="47">
        <f t="shared" si="375"/>
        <v>3</v>
      </c>
      <c r="CP145" s="37">
        <f t="shared" si="376"/>
        <v>0</v>
      </c>
      <c r="CQ145" s="38">
        <v>0</v>
      </c>
      <c r="CR145" s="37"/>
      <c r="CS145" s="36">
        <f t="shared" si="377"/>
        <v>5</v>
      </c>
      <c r="CT145" s="47">
        <f t="shared" si="378"/>
        <v>3</v>
      </c>
      <c r="CU145" s="39">
        <f t="shared" si="379"/>
        <v>0</v>
      </c>
      <c r="CV145" s="38">
        <v>0</v>
      </c>
      <c r="CW145" s="37"/>
      <c r="CX145" s="36">
        <f t="shared" si="380"/>
        <v>5</v>
      </c>
      <c r="CY145" s="47">
        <f t="shared" si="381"/>
        <v>3</v>
      </c>
      <c r="CZ145" s="37">
        <f t="shared" si="382"/>
        <v>0</v>
      </c>
      <c r="DA145" s="38">
        <v>0</v>
      </c>
      <c r="DB145" s="37"/>
      <c r="DC145" s="36">
        <f t="shared" si="383"/>
        <v>5</v>
      </c>
      <c r="DD145" s="47">
        <f t="shared" si="384"/>
        <v>3</v>
      </c>
      <c r="DE145" s="37">
        <f t="shared" si="385"/>
        <v>0</v>
      </c>
      <c r="DF145" s="38">
        <v>0</v>
      </c>
      <c r="DG145" s="37"/>
      <c r="DH145" s="36">
        <f t="shared" si="386"/>
        <v>5</v>
      </c>
      <c r="DI145" s="47">
        <f t="shared" si="387"/>
        <v>3</v>
      </c>
      <c r="DJ145" s="37">
        <f t="shared" si="388"/>
        <v>0</v>
      </c>
      <c r="DK145" s="38">
        <v>0</v>
      </c>
      <c r="DL145" s="37"/>
      <c r="DM145" s="36">
        <f t="shared" si="389"/>
        <v>5</v>
      </c>
      <c r="DN145" s="47">
        <f t="shared" si="390"/>
        <v>3</v>
      </c>
      <c r="DO145" s="37">
        <f t="shared" si="391"/>
        <v>0</v>
      </c>
      <c r="DP145" s="38">
        <v>0</v>
      </c>
      <c r="DQ145" s="37"/>
      <c r="DR145" s="36">
        <f t="shared" si="392"/>
        <v>5</v>
      </c>
      <c r="DS145" s="47">
        <f t="shared" si="393"/>
        <v>3</v>
      </c>
      <c r="DT145" s="37">
        <f t="shared" si="394"/>
        <v>0</v>
      </c>
      <c r="DU145" s="38"/>
      <c r="DV145" s="37"/>
      <c r="DW145" s="41" cm="1">
        <f t="array" ref="DW145">SUMPRODUCT(--(MOD(COLUMN($BO145:$DV145),5)=MOD(COLUMN($BO145),5)),$BO145:$DV145)</f>
        <v>41</v>
      </c>
      <c r="DX145" s="42">
        <f t="shared" si="366"/>
        <v>5694.3191666666662</v>
      </c>
      <c r="DY145" s="48" cm="1">
        <f t="array" ref="DY145">SUMPRODUCT(--(MOD(COLUMN($BO145:$DV145),5)=MOD(COLUMN($BP145),5)),$BO145:$DV145)</f>
        <v>25</v>
      </c>
      <c r="DZ145" s="49">
        <f t="shared" si="367"/>
        <v>3472.145833333333</v>
      </c>
      <c r="EA145" s="43" cm="1">
        <f t="array" ref="EA145">SUMPRODUCT(--(MOD(COLUMN($BO145:$DV145),5)=MOD(COLUMN($BQ145),5)),$BO145:$DV145)</f>
        <v>0</v>
      </c>
      <c r="EB145" s="44">
        <f t="shared" si="368"/>
        <v>0</v>
      </c>
      <c r="EC145" s="45" cm="1">
        <f t="array" ref="EC145">SUMPRODUCT(--(MOD(COLUMN($BO145:$DV145),5)=MOD(COLUMN($BR145),5)),$BO145:$DV145)</f>
        <v>0</v>
      </c>
      <c r="ED145" s="46">
        <f t="shared" si="369"/>
        <v>0</v>
      </c>
      <c r="EE145" s="36">
        <v>0</v>
      </c>
      <c r="EF145" s="37">
        <v>0</v>
      </c>
      <c r="EG145" s="38"/>
      <c r="EH145" s="37"/>
      <c r="EI145" s="36">
        <v>0</v>
      </c>
      <c r="EJ145" s="37">
        <v>0</v>
      </c>
      <c r="EK145" s="38"/>
      <c r="EL145" s="37"/>
      <c r="EM145" s="36">
        <v>0</v>
      </c>
      <c r="EN145" s="37">
        <v>0</v>
      </c>
      <c r="EO145" s="38"/>
      <c r="EP145" s="37"/>
      <c r="EQ145" s="36">
        <f t="shared" si="395"/>
        <v>1</v>
      </c>
      <c r="ER145" s="37">
        <v>0</v>
      </c>
      <c r="ES145" s="38"/>
      <c r="ET145" s="37"/>
      <c r="EU145" s="36">
        <f t="shared" si="396"/>
        <v>1</v>
      </c>
      <c r="EV145" s="39">
        <v>0</v>
      </c>
      <c r="EW145" s="38"/>
      <c r="EX145" s="37"/>
      <c r="EY145" s="36">
        <f t="shared" si="397"/>
        <v>1</v>
      </c>
      <c r="EZ145" s="155">
        <v>0</v>
      </c>
      <c r="FA145" s="38"/>
      <c r="FB145" s="37"/>
      <c r="FC145" s="36">
        <f t="shared" si="398"/>
        <v>2</v>
      </c>
      <c r="FD145" s="155">
        <v>0</v>
      </c>
      <c r="FE145" s="38"/>
      <c r="FF145" s="37"/>
      <c r="FG145" s="36">
        <f t="shared" si="399"/>
        <v>2</v>
      </c>
      <c r="FH145" s="155">
        <v>0</v>
      </c>
      <c r="FI145" s="38"/>
      <c r="FJ145" s="37"/>
      <c r="FK145" s="36">
        <f t="shared" si="400"/>
        <v>2</v>
      </c>
      <c r="FL145" s="155">
        <v>0</v>
      </c>
      <c r="FM145" s="38"/>
      <c r="FN145" s="37"/>
      <c r="FO145" s="36">
        <f t="shared" si="401"/>
        <v>3</v>
      </c>
      <c r="FP145" s="37">
        <v>3</v>
      </c>
      <c r="FQ145" s="38"/>
      <c r="FR145" s="37"/>
      <c r="FS145" s="36">
        <f t="shared" si="402"/>
        <v>3</v>
      </c>
      <c r="FT145" s="37">
        <v>3</v>
      </c>
      <c r="FU145" s="38"/>
      <c r="FV145" s="37"/>
      <c r="FW145" s="36">
        <f t="shared" si="403"/>
        <v>3</v>
      </c>
      <c r="FX145" s="37">
        <v>3</v>
      </c>
      <c r="FY145" s="38"/>
      <c r="FZ145" s="37"/>
      <c r="GA145" s="41" cm="1">
        <f t="array" ref="GA145">SUMPRODUCT(--(MOD(COLUMN($EE145:$FZ145),4)=MOD(COLUMN($EE145),4)),$EE145:$FZ145)</f>
        <v>18</v>
      </c>
      <c r="GB145" s="42">
        <f t="shared" si="404"/>
        <v>2499.9449999999997</v>
      </c>
      <c r="GC145" s="43" cm="1">
        <f t="array" ref="GC145">SUMPRODUCT(--(MOD(COLUMN($EE145:$FZ145),4)=MOD(COLUMN($EF145),4)),$EE145:$FZ145)</f>
        <v>9</v>
      </c>
      <c r="GD145" s="44">
        <f t="shared" si="405"/>
        <v>1249.9724999999999</v>
      </c>
      <c r="GE145" s="45" cm="1">
        <f t="array" ref="GE145">SUMPRODUCT(--(MOD(COLUMN($EE145:$FZ145),4)=MOD(COLUMN($EG145),4)),$EE145:$FZ145)</f>
        <v>0</v>
      </c>
      <c r="GF145" s="46">
        <f t="shared" si="406"/>
        <v>0</v>
      </c>
      <c r="GG145" s="36">
        <f t="shared" si="407"/>
        <v>3</v>
      </c>
      <c r="GH145" s="37"/>
      <c r="GI145" s="38"/>
      <c r="GJ145" s="37"/>
      <c r="GK145" s="36">
        <f t="shared" si="408"/>
        <v>3</v>
      </c>
      <c r="GL145" s="37"/>
      <c r="GM145" s="38"/>
      <c r="GN145" s="37"/>
      <c r="GO145" s="36">
        <f t="shared" si="409"/>
        <v>3</v>
      </c>
      <c r="GP145" s="37"/>
      <c r="GQ145" s="38"/>
      <c r="GR145" s="37"/>
      <c r="GS145" s="36">
        <f t="shared" si="410"/>
        <v>5</v>
      </c>
      <c r="GT145" s="37"/>
      <c r="GU145" s="38"/>
      <c r="GV145" s="37"/>
      <c r="GW145" s="36">
        <f t="shared" si="411"/>
        <v>5</v>
      </c>
      <c r="GX145" s="37"/>
      <c r="GY145" s="38"/>
      <c r="GZ145" s="37"/>
      <c r="HA145" s="36">
        <f t="shared" si="412"/>
        <v>5</v>
      </c>
      <c r="HB145" s="37"/>
      <c r="HC145" s="38"/>
      <c r="HD145" s="37"/>
      <c r="HE145" s="36">
        <f t="shared" si="413"/>
        <v>5</v>
      </c>
      <c r="HF145" s="37"/>
      <c r="HG145" s="38"/>
      <c r="HH145" s="37"/>
      <c r="HI145" s="36">
        <f t="shared" si="414"/>
        <v>5</v>
      </c>
      <c r="HJ145" s="37"/>
      <c r="HK145" s="38"/>
      <c r="HL145" s="37"/>
      <c r="HM145" s="36">
        <f t="shared" si="415"/>
        <v>5</v>
      </c>
      <c r="HN145" s="37"/>
      <c r="HO145" s="38"/>
      <c r="HP145" s="37"/>
      <c r="HQ145" s="36">
        <f t="shared" si="416"/>
        <v>5</v>
      </c>
      <c r="HR145" s="37"/>
      <c r="HS145" s="38"/>
      <c r="HT145" s="37"/>
      <c r="HU145" s="36">
        <f t="shared" si="417"/>
        <v>5</v>
      </c>
      <c r="HV145" s="37"/>
      <c r="HW145" s="38"/>
      <c r="HX145" s="37"/>
      <c r="HY145" s="36">
        <f t="shared" si="418"/>
        <v>5</v>
      </c>
      <c r="HZ145" s="37"/>
      <c r="IA145" s="38"/>
      <c r="IB145" s="37"/>
      <c r="IC145" s="41" cm="1">
        <f t="array" ref="IC145">SUMPRODUCT(--(MOD(COLUMN($GG145:$IB145),4)=MOD(COLUMN($GG145),4)),$GG145:$IB145)</f>
        <v>54</v>
      </c>
      <c r="ID145" s="42">
        <f t="shared" si="419"/>
        <v>7499.8349999999991</v>
      </c>
      <c r="IE145" s="43" cm="1">
        <f t="array" ref="IE145">SUMPRODUCT(--(MOD(COLUMN($GG145:$IB145),4)=MOD(COLUMN($GH145),4)),$GG145:$IB145)</f>
        <v>0</v>
      </c>
      <c r="IF145" s="44">
        <f t="shared" si="420"/>
        <v>0</v>
      </c>
      <c r="IG145" s="45" cm="1">
        <f t="array" ref="IG145">SUMPRODUCT(--(MOD(COLUMN($GG145:$IB145),4)=MOD(COLUMN($GI145),4)),$GG145:$IB145)</f>
        <v>0</v>
      </c>
      <c r="IH145" s="46">
        <f t="shared" si="421"/>
        <v>0</v>
      </c>
      <c r="II145" s="36">
        <f t="shared" si="422"/>
        <v>3</v>
      </c>
      <c r="IJ145" s="37"/>
      <c r="IK145" s="38"/>
      <c r="IL145" s="37"/>
      <c r="IM145" s="36">
        <f t="shared" si="423"/>
        <v>3</v>
      </c>
      <c r="IN145" s="37"/>
      <c r="IO145" s="38"/>
      <c r="IP145" s="37"/>
      <c r="IQ145" s="36">
        <f t="shared" si="424"/>
        <v>3</v>
      </c>
      <c r="IR145" s="37"/>
      <c r="IS145" s="38"/>
      <c r="IT145" s="37"/>
      <c r="IU145" s="36">
        <f t="shared" si="425"/>
        <v>5</v>
      </c>
      <c r="IV145" s="37"/>
      <c r="IW145" s="38"/>
      <c r="IX145" s="37"/>
      <c r="IY145" s="36">
        <f t="shared" si="426"/>
        <v>5</v>
      </c>
      <c r="IZ145" s="37"/>
      <c r="JA145" s="38"/>
      <c r="JB145" s="37"/>
      <c r="JC145" s="36">
        <f t="shared" si="427"/>
        <v>5</v>
      </c>
      <c r="JD145" s="37"/>
      <c r="JE145" s="38"/>
      <c r="JF145" s="37"/>
      <c r="JG145" s="36">
        <f t="shared" si="428"/>
        <v>5</v>
      </c>
      <c r="JH145" s="37"/>
      <c r="JI145" s="38"/>
      <c r="JJ145" s="37"/>
      <c r="JK145" s="36">
        <f t="shared" si="429"/>
        <v>5</v>
      </c>
      <c r="JL145" s="37"/>
      <c r="JM145" s="38"/>
      <c r="JN145" s="37"/>
      <c r="JO145" s="36">
        <f t="shared" si="430"/>
        <v>5</v>
      </c>
      <c r="JP145" s="37"/>
      <c r="JQ145" s="38"/>
      <c r="JR145" s="37"/>
      <c r="JS145" s="36">
        <f t="shared" si="431"/>
        <v>5</v>
      </c>
      <c r="JT145" s="37"/>
      <c r="JU145" s="38"/>
      <c r="JV145" s="37"/>
      <c r="JW145" s="36">
        <f t="shared" si="432"/>
        <v>5</v>
      </c>
      <c r="JX145" s="37"/>
      <c r="JY145" s="38"/>
      <c r="JZ145" s="37"/>
      <c r="KA145" s="36">
        <f t="shared" si="433"/>
        <v>5</v>
      </c>
      <c r="KB145" s="37"/>
      <c r="KC145" s="38"/>
      <c r="KD145" s="37"/>
      <c r="KE145" s="41" cm="1">
        <f t="array" ref="KE145">SUMPRODUCT(--(MOD(COLUMN($II145:$KD145),4)=MOD(COLUMN($II145),4)),$II145:$KD145)</f>
        <v>54</v>
      </c>
      <c r="KF145" s="42">
        <f t="shared" si="434"/>
        <v>7499.8349999999991</v>
      </c>
      <c r="KG145" s="43" cm="1">
        <f t="array" ref="KG145">SUMPRODUCT(--(MOD(COLUMN($II145:$KD145),4)=MOD(COLUMN($IJ145),4)),$II145:$KD145)</f>
        <v>0</v>
      </c>
      <c r="KH145" s="44">
        <f t="shared" si="435"/>
        <v>0</v>
      </c>
      <c r="KI145" s="45" cm="1">
        <f t="array" ref="KI145">SUMPRODUCT(--(MOD(COLUMN($II145:$KD145),4)=MOD(COLUMN($IK145),4)),$II145:$KD145)</f>
        <v>0</v>
      </c>
      <c r="KJ145" s="50">
        <f t="shared" si="436"/>
        <v>0</v>
      </c>
      <c r="KK145" s="80"/>
      <c r="KL145" s="80"/>
      <c r="KM145" s="80"/>
      <c r="KN145" s="51">
        <v>1</v>
      </c>
      <c r="KO145" s="285"/>
    </row>
    <row r="146" spans="1:301" s="68" customFormat="1" outlineLevel="1">
      <c r="A146" s="21"/>
      <c r="B146" s="69"/>
      <c r="C146" s="23"/>
      <c r="D146" s="23"/>
      <c r="E146" s="70"/>
      <c r="F146" s="70"/>
      <c r="G146" s="71"/>
      <c r="H146" s="72" t="s">
        <v>78</v>
      </c>
      <c r="I146" s="73"/>
      <c r="J146" s="65"/>
      <c r="K146" s="65"/>
      <c r="L146" s="65"/>
      <c r="M146" s="74"/>
      <c r="N146" s="75"/>
      <c r="O146" s="28"/>
      <c r="P146" s="75"/>
      <c r="Q146" s="74"/>
      <c r="R146" s="75"/>
      <c r="S146" s="28"/>
      <c r="T146" s="75"/>
      <c r="U146" s="74"/>
      <c r="V146" s="75"/>
      <c r="W146" s="28"/>
      <c r="X146" s="75"/>
      <c r="Y146" s="74"/>
      <c r="Z146" s="75"/>
      <c r="AA146" s="38"/>
      <c r="AB146" s="75"/>
      <c r="AC146" s="74"/>
      <c r="AD146" s="75"/>
      <c r="AE146" s="28"/>
      <c r="AF146" s="75"/>
      <c r="AG146" s="74"/>
      <c r="AH146" s="75"/>
      <c r="AI146" s="38"/>
      <c r="AJ146" s="75"/>
      <c r="AK146" s="74"/>
      <c r="AL146" s="75"/>
      <c r="AM146" s="38"/>
      <c r="AN146" s="75"/>
      <c r="AO146" s="74"/>
      <c r="AP146" s="75"/>
      <c r="AQ146" s="38"/>
      <c r="AR146" s="75"/>
      <c r="AS146" s="74"/>
      <c r="AT146" s="75"/>
      <c r="AU146" s="38"/>
      <c r="AV146" s="75"/>
      <c r="AW146" s="74"/>
      <c r="AX146" s="75"/>
      <c r="AY146" s="28"/>
      <c r="AZ146" s="75"/>
      <c r="BA146" s="74"/>
      <c r="BB146" s="97"/>
      <c r="BC146" s="77"/>
      <c r="BD146" s="75"/>
      <c r="BE146" s="74"/>
      <c r="BF146" s="76"/>
      <c r="BG146" s="78"/>
      <c r="BH146" s="75"/>
      <c r="BI146" s="41">
        <f t="shared" si="437"/>
        <v>0</v>
      </c>
      <c r="BJ146" s="42">
        <f t="shared" si="438"/>
        <v>0</v>
      </c>
      <c r="BK146" s="43">
        <f t="shared" si="439"/>
        <v>0</v>
      </c>
      <c r="BL146" s="44">
        <f t="shared" si="440"/>
        <v>0</v>
      </c>
      <c r="BM146" s="45">
        <f t="shared" si="441"/>
        <v>0</v>
      </c>
      <c r="BN146" s="46">
        <f t="shared" si="442"/>
        <v>0</v>
      </c>
      <c r="BO146" s="74"/>
      <c r="BP146" s="79"/>
      <c r="BQ146" s="75"/>
      <c r="BR146" s="28"/>
      <c r="BS146" s="75"/>
      <c r="BT146" s="74"/>
      <c r="BU146" s="79"/>
      <c r="BV146" s="75"/>
      <c r="BW146" s="28"/>
      <c r="BX146" s="75"/>
      <c r="BY146" s="74"/>
      <c r="BZ146" s="79"/>
      <c r="CA146" s="75"/>
      <c r="CB146" s="28"/>
      <c r="CC146" s="75"/>
      <c r="CD146" s="74"/>
      <c r="CE146" s="79"/>
      <c r="CF146" s="75"/>
      <c r="CG146" s="28"/>
      <c r="CH146" s="75"/>
      <c r="CI146" s="74"/>
      <c r="CJ146" s="79"/>
      <c r="CK146" s="75"/>
      <c r="CL146" s="28"/>
      <c r="CM146" s="75"/>
      <c r="CN146" s="74"/>
      <c r="CO146" s="79"/>
      <c r="CP146" s="75"/>
      <c r="CQ146" s="28"/>
      <c r="CR146" s="75"/>
      <c r="CS146" s="74"/>
      <c r="CT146" s="79"/>
      <c r="CU146" s="75"/>
      <c r="CV146" s="28"/>
      <c r="CW146" s="75"/>
      <c r="CX146" s="74"/>
      <c r="CY146" s="79"/>
      <c r="CZ146" s="75"/>
      <c r="DA146" s="28"/>
      <c r="DB146" s="75"/>
      <c r="DC146" s="74"/>
      <c r="DD146" s="79"/>
      <c r="DE146" s="75"/>
      <c r="DF146" s="28"/>
      <c r="DG146" s="75"/>
      <c r="DH146" s="74"/>
      <c r="DI146" s="79"/>
      <c r="DJ146" s="75"/>
      <c r="DK146" s="28"/>
      <c r="DL146" s="75"/>
      <c r="DM146" s="74"/>
      <c r="DN146" s="79"/>
      <c r="DO146" s="75"/>
      <c r="DP146" s="28"/>
      <c r="DQ146" s="75"/>
      <c r="DR146" s="74"/>
      <c r="DS146" s="79"/>
      <c r="DT146" s="75"/>
      <c r="DU146" s="28"/>
      <c r="DV146" s="75"/>
      <c r="DW146" s="41"/>
      <c r="DX146" s="41"/>
      <c r="DY146" s="48"/>
      <c r="DZ146" s="48"/>
      <c r="EA146" s="43"/>
      <c r="EB146" s="44"/>
      <c r="EC146" s="45"/>
      <c r="ED146" s="46"/>
      <c r="EE146" s="74"/>
      <c r="EF146" s="75"/>
      <c r="EG146" s="28"/>
      <c r="EH146" s="75"/>
      <c r="EI146" s="74"/>
      <c r="EJ146" s="75"/>
      <c r="EK146" s="28"/>
      <c r="EL146" s="75"/>
      <c r="EM146" s="74"/>
      <c r="EN146" s="75"/>
      <c r="EO146" s="28"/>
      <c r="EP146" s="75"/>
      <c r="EQ146" s="74"/>
      <c r="ER146" s="75"/>
      <c r="ES146" s="28"/>
      <c r="ET146" s="75"/>
      <c r="EU146" s="74"/>
      <c r="EV146" s="75"/>
      <c r="EW146" s="28"/>
      <c r="EX146" s="75"/>
      <c r="EY146" s="74"/>
      <c r="EZ146" s="75"/>
      <c r="FA146" s="28"/>
      <c r="FB146" s="75"/>
      <c r="FC146" s="74"/>
      <c r="FD146" s="75"/>
      <c r="FE146" s="28"/>
      <c r="FF146" s="75"/>
      <c r="FG146" s="74"/>
      <c r="FH146" s="75"/>
      <c r="FI146" s="28"/>
      <c r="FJ146" s="75"/>
      <c r="FK146" s="74"/>
      <c r="FL146" s="75"/>
      <c r="FM146" s="28"/>
      <c r="FN146" s="75"/>
      <c r="FO146" s="74"/>
      <c r="FP146" s="75"/>
      <c r="FQ146" s="28"/>
      <c r="FR146" s="75"/>
      <c r="FS146" s="74"/>
      <c r="FT146" s="75"/>
      <c r="FU146" s="28"/>
      <c r="FV146" s="75"/>
      <c r="FW146" s="74"/>
      <c r="FX146" s="75"/>
      <c r="FY146" s="28"/>
      <c r="FZ146" s="75"/>
      <c r="GA146" s="41"/>
      <c r="GB146" s="42"/>
      <c r="GC146" s="43"/>
      <c r="GD146" s="44"/>
      <c r="GE146" s="45"/>
      <c r="GF146" s="46"/>
      <c r="GG146" s="74"/>
      <c r="GH146" s="75"/>
      <c r="GI146" s="28"/>
      <c r="GJ146" s="75"/>
      <c r="GK146" s="74"/>
      <c r="GL146" s="75"/>
      <c r="GM146" s="28"/>
      <c r="GN146" s="75"/>
      <c r="GO146" s="74"/>
      <c r="GP146" s="75"/>
      <c r="GQ146" s="28"/>
      <c r="GR146" s="75"/>
      <c r="GS146" s="74"/>
      <c r="GT146" s="75"/>
      <c r="GU146" s="28"/>
      <c r="GV146" s="75"/>
      <c r="GW146" s="74"/>
      <c r="GX146" s="75"/>
      <c r="GY146" s="28"/>
      <c r="GZ146" s="75"/>
      <c r="HA146" s="74"/>
      <c r="HB146" s="75"/>
      <c r="HC146" s="28"/>
      <c r="HD146" s="75"/>
      <c r="HE146" s="74"/>
      <c r="HF146" s="75"/>
      <c r="HG146" s="28"/>
      <c r="HH146" s="75"/>
      <c r="HI146" s="74"/>
      <c r="HJ146" s="75"/>
      <c r="HK146" s="28"/>
      <c r="HL146" s="75"/>
      <c r="HM146" s="74"/>
      <c r="HN146" s="75"/>
      <c r="HO146" s="28"/>
      <c r="HP146" s="75"/>
      <c r="HQ146" s="74"/>
      <c r="HR146" s="75"/>
      <c r="HS146" s="28"/>
      <c r="HT146" s="75"/>
      <c r="HU146" s="74"/>
      <c r="HV146" s="75"/>
      <c r="HW146" s="28"/>
      <c r="HX146" s="75"/>
      <c r="HY146" s="74"/>
      <c r="HZ146" s="75"/>
      <c r="IA146" s="28"/>
      <c r="IB146" s="75"/>
      <c r="IC146" s="41"/>
      <c r="ID146" s="42"/>
      <c r="IE146" s="43"/>
      <c r="IF146" s="44"/>
      <c r="IG146" s="45"/>
      <c r="IH146" s="46"/>
      <c r="II146" s="74"/>
      <c r="IJ146" s="75"/>
      <c r="IK146" s="28"/>
      <c r="IL146" s="75"/>
      <c r="IM146" s="74"/>
      <c r="IN146" s="75"/>
      <c r="IO146" s="28"/>
      <c r="IP146" s="75"/>
      <c r="IQ146" s="74"/>
      <c r="IR146" s="75"/>
      <c r="IS146" s="28"/>
      <c r="IT146" s="75"/>
      <c r="IU146" s="74"/>
      <c r="IV146" s="75"/>
      <c r="IW146" s="28"/>
      <c r="IX146" s="75"/>
      <c r="IY146" s="74"/>
      <c r="IZ146" s="75"/>
      <c r="JA146" s="28"/>
      <c r="JB146" s="75"/>
      <c r="JC146" s="74"/>
      <c r="JD146" s="75"/>
      <c r="JE146" s="28"/>
      <c r="JF146" s="75"/>
      <c r="JG146" s="74"/>
      <c r="JH146" s="75"/>
      <c r="JI146" s="28"/>
      <c r="JJ146" s="75"/>
      <c r="JK146" s="74"/>
      <c r="JL146" s="75"/>
      <c r="JM146" s="28"/>
      <c r="JN146" s="75"/>
      <c r="JO146" s="74"/>
      <c r="JP146" s="75"/>
      <c r="JQ146" s="28"/>
      <c r="JR146" s="75"/>
      <c r="JS146" s="74"/>
      <c r="JT146" s="75"/>
      <c r="JU146" s="28"/>
      <c r="JV146" s="75"/>
      <c r="JW146" s="74"/>
      <c r="JX146" s="75"/>
      <c r="JY146" s="28"/>
      <c r="JZ146" s="75"/>
      <c r="KA146" s="74"/>
      <c r="KB146" s="75"/>
      <c r="KC146" s="28"/>
      <c r="KD146" s="75"/>
      <c r="KE146" s="41"/>
      <c r="KF146" s="42"/>
      <c r="KG146" s="43"/>
      <c r="KH146" s="44"/>
      <c r="KI146" s="45"/>
      <c r="KJ146" s="50"/>
      <c r="KK146" s="80"/>
      <c r="KL146" s="80"/>
      <c r="KM146" s="80"/>
      <c r="KN146" s="22"/>
      <c r="KO146" s="22"/>
    </row>
    <row r="147" spans="1:301" s="68" customFormat="1" ht="28.8">
      <c r="A147" s="233" t="s">
        <v>279</v>
      </c>
      <c r="B147" s="81"/>
      <c r="C147" s="82"/>
      <c r="D147" s="82"/>
      <c r="E147" s="83"/>
      <c r="F147" s="83"/>
      <c r="G147" s="84"/>
      <c r="H147" s="85"/>
      <c r="I147" s="86"/>
      <c r="J147" s="86"/>
      <c r="K147" s="86"/>
      <c r="L147" s="86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7"/>
      <c r="AZ147" s="81"/>
      <c r="BA147" s="87"/>
      <c r="BB147" s="87"/>
      <c r="BC147" s="88"/>
      <c r="BD147" s="81"/>
      <c r="BE147" s="87"/>
      <c r="BF147" s="87"/>
      <c r="BG147" s="87"/>
      <c r="BH147" s="81"/>
      <c r="BI147" s="89">
        <f t="shared" si="437"/>
        <v>0</v>
      </c>
      <c r="BJ147" s="90">
        <f t="shared" si="438"/>
        <v>0</v>
      </c>
      <c r="BK147" s="89">
        <f t="shared" si="439"/>
        <v>0</v>
      </c>
      <c r="BL147" s="90">
        <f t="shared" si="440"/>
        <v>0</v>
      </c>
      <c r="BM147" s="89">
        <f t="shared" si="441"/>
        <v>0</v>
      </c>
      <c r="BN147" s="90">
        <f t="shared" si="442"/>
        <v>0</v>
      </c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9">
        <f>SUMPRODUCT(--(MOD(COLUMN($BO147:$DV147),5)=MOD(COLUMN($BO147),5)),$BO147:$DV147)</f>
        <v>0</v>
      </c>
      <c r="DX147" s="89">
        <f t="shared" ref="DX147:DX164" si="443">DW147*$J147</f>
        <v>0</v>
      </c>
      <c r="DY147" s="89">
        <f>SUMPRODUCT(--(MOD(COLUMN($BO147:$DV147),5)=MOD(COLUMN($BO147),5)+1),$BO147:$DV147)</f>
        <v>0</v>
      </c>
      <c r="DZ147" s="89">
        <f t="shared" ref="DZ147:DZ164" si="444">DY147*$J147</f>
        <v>0</v>
      </c>
      <c r="EA147" s="89">
        <f>SUMPRODUCT(--(MOD(COLUMN($BO147:$DV147),5)=MOD(COLUMN($BO147),5)+2),$BO147:$DV147)</f>
        <v>0</v>
      </c>
      <c r="EB147" s="90">
        <f t="shared" ref="EB147:EB164" si="445">EA147*$J147</f>
        <v>0</v>
      </c>
      <c r="EC147" s="89">
        <f>SUMPRODUCT(--(MOD(COLUMN($BO147:$DV147),5)=MOD(COLUMN($BO147),5)+3),$BO147:$DV147)</f>
        <v>0</v>
      </c>
      <c r="ED147" s="90">
        <f t="shared" ref="ED147:ED164" si="446">EC147*$J147</f>
        <v>0</v>
      </c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9"/>
      <c r="GB147" s="90"/>
      <c r="GC147" s="160"/>
      <c r="GD147" s="161"/>
      <c r="GE147" s="89"/>
      <c r="GF147" s="90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9"/>
      <c r="ID147" s="90"/>
      <c r="IE147" s="160"/>
      <c r="IF147" s="161"/>
      <c r="IG147" s="89"/>
      <c r="IH147" s="90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81"/>
      <c r="IV147" s="81"/>
      <c r="IW147" s="81"/>
      <c r="IX147" s="81"/>
      <c r="IY147" s="81"/>
      <c r="IZ147" s="81"/>
      <c r="JA147" s="81"/>
      <c r="JB147" s="81"/>
      <c r="JC147" s="81"/>
      <c r="JD147" s="81"/>
      <c r="JE147" s="81"/>
      <c r="JF147" s="81"/>
      <c r="JG147" s="81"/>
      <c r="JH147" s="81"/>
      <c r="JI147" s="81"/>
      <c r="JJ147" s="81"/>
      <c r="JK147" s="81"/>
      <c r="JL147" s="81"/>
      <c r="JM147" s="81"/>
      <c r="JN147" s="81"/>
      <c r="JO147" s="81"/>
      <c r="JP147" s="81"/>
      <c r="JQ147" s="81"/>
      <c r="JR147" s="81"/>
      <c r="JS147" s="81"/>
      <c r="JT147" s="81"/>
      <c r="JU147" s="81"/>
      <c r="JV147" s="81"/>
      <c r="JW147" s="81"/>
      <c r="JX147" s="81"/>
      <c r="JY147" s="81"/>
      <c r="JZ147" s="81"/>
      <c r="KA147" s="81"/>
      <c r="KB147" s="81"/>
      <c r="KC147" s="81"/>
      <c r="KD147" s="81"/>
      <c r="KE147" s="89"/>
      <c r="KF147" s="90"/>
      <c r="KG147" s="160"/>
      <c r="KH147" s="161"/>
      <c r="KI147" s="89"/>
      <c r="KJ147" s="91"/>
      <c r="KK147" s="80"/>
      <c r="KL147" s="80"/>
      <c r="KM147" s="80"/>
      <c r="KN147" s="22"/>
      <c r="KO147" s="22"/>
    </row>
    <row r="148" spans="1:301" s="68" customFormat="1" ht="30" customHeight="1" outlineLevel="1">
      <c r="A148" s="295" t="s">
        <v>280</v>
      </c>
      <c r="B148" s="277" t="s">
        <v>112</v>
      </c>
      <c r="C148" s="257" t="s">
        <v>47</v>
      </c>
      <c r="D148" s="281" t="s">
        <v>48</v>
      </c>
      <c r="E148" s="60">
        <v>1</v>
      </c>
      <c r="F148" s="60">
        <v>1</v>
      </c>
      <c r="G148" s="56">
        <v>9522010010</v>
      </c>
      <c r="H148" s="57" t="s">
        <v>49</v>
      </c>
      <c r="I148" s="55">
        <v>76.19047619047619</v>
      </c>
      <c r="J148" s="35">
        <f>89.6/1.2*1.0863</f>
        <v>81.110400000000013</v>
      </c>
      <c r="K148" s="55"/>
      <c r="L148" s="55"/>
      <c r="M148" s="36"/>
      <c r="N148" s="37"/>
      <c r="O148" s="38"/>
      <c r="P148" s="37"/>
      <c r="Q148" s="36"/>
      <c r="R148" s="37"/>
      <c r="S148" s="38"/>
      <c r="T148" s="37"/>
      <c r="U148" s="36"/>
      <c r="V148" s="37"/>
      <c r="W148" s="38"/>
      <c r="X148" s="37"/>
      <c r="Y148" s="36"/>
      <c r="Z148" s="37"/>
      <c r="AA148" s="38"/>
      <c r="AB148" s="37"/>
      <c r="AC148" s="36"/>
      <c r="AD148" s="37"/>
      <c r="AE148" s="38"/>
      <c r="AF148" s="37"/>
      <c r="AG148" s="36"/>
      <c r="AH148" s="37"/>
      <c r="AI148" s="38"/>
      <c r="AJ148" s="37"/>
      <c r="AK148" s="36"/>
      <c r="AL148" s="37"/>
      <c r="AM148" s="38"/>
      <c r="AN148" s="37"/>
      <c r="AO148" s="36"/>
      <c r="AP148" s="37"/>
      <c r="AQ148" s="38"/>
      <c r="AR148" s="37"/>
      <c r="AS148" s="36"/>
      <c r="AT148" s="37"/>
      <c r="AU148" s="38">
        <v>0</v>
      </c>
      <c r="AV148" s="37"/>
      <c r="AW148" s="36"/>
      <c r="AX148" s="37"/>
      <c r="AY148" s="38">
        <v>0</v>
      </c>
      <c r="AZ148" s="37"/>
      <c r="BA148" s="36"/>
      <c r="BB148" s="37"/>
      <c r="BC148" s="99">
        <v>0</v>
      </c>
      <c r="BD148" s="37"/>
      <c r="BE148" s="36"/>
      <c r="BF148" s="37"/>
      <c r="BG148" s="54">
        <v>0</v>
      </c>
      <c r="BH148" s="37"/>
      <c r="BI148" s="41">
        <f t="shared" si="437"/>
        <v>0</v>
      </c>
      <c r="BJ148" s="42">
        <f t="shared" si="438"/>
        <v>0</v>
      </c>
      <c r="BK148" s="43">
        <f t="shared" si="439"/>
        <v>0</v>
      </c>
      <c r="BL148" s="44">
        <f t="shared" si="440"/>
        <v>0</v>
      </c>
      <c r="BM148" s="45">
        <f t="shared" si="441"/>
        <v>0</v>
      </c>
      <c r="BN148" s="46">
        <f t="shared" si="442"/>
        <v>0</v>
      </c>
      <c r="BO148" s="36"/>
      <c r="BP148" s="47"/>
      <c r="BQ148" s="39"/>
      <c r="BR148" s="38">
        <v>0</v>
      </c>
      <c r="BS148" s="245" t="s">
        <v>124</v>
      </c>
      <c r="BT148" s="36">
        <f t="shared" ref="BT148:BT156" si="447">$KN148*5</f>
        <v>5</v>
      </c>
      <c r="BU148" s="47">
        <f t="shared" ref="BU148:BV160" si="448">$KN148*0</f>
        <v>0</v>
      </c>
      <c r="BV148" s="69">
        <f t="shared" si="448"/>
        <v>0</v>
      </c>
      <c r="BW148" s="38">
        <v>0</v>
      </c>
      <c r="BX148" s="245" t="s">
        <v>126</v>
      </c>
      <c r="BY148" s="36">
        <f t="shared" ref="BY148:BY161" si="449">$KN148*5</f>
        <v>5</v>
      </c>
      <c r="BZ148" s="47">
        <f t="shared" ref="BZ148:BZ164" si="450">$KN148*0</f>
        <v>0</v>
      </c>
      <c r="CA148" s="37">
        <v>0</v>
      </c>
      <c r="CB148" s="38">
        <v>0</v>
      </c>
      <c r="CC148" s="37"/>
      <c r="CD148" s="36">
        <f t="shared" ref="CD148:CF164" si="451">$KN148*0</f>
        <v>0</v>
      </c>
      <c r="CE148" s="47">
        <f t="shared" si="451"/>
        <v>0</v>
      </c>
      <c r="CF148" s="37">
        <f t="shared" si="451"/>
        <v>0</v>
      </c>
      <c r="CG148" s="38">
        <v>0</v>
      </c>
      <c r="CH148" s="37"/>
      <c r="CI148" s="36">
        <f t="shared" ref="CI148:CI161" si="452">$KN148*5</f>
        <v>5</v>
      </c>
      <c r="CJ148" s="47">
        <f t="shared" ref="CJ148:CJ164" si="453">$KN148*0</f>
        <v>0</v>
      </c>
      <c r="CK148" s="37">
        <v>0</v>
      </c>
      <c r="CL148" s="38">
        <v>0</v>
      </c>
      <c r="CM148" s="37"/>
      <c r="CN148" s="36">
        <f t="shared" ref="CN148:CN161" si="454">$KN148*10</f>
        <v>10</v>
      </c>
      <c r="CO148" s="47">
        <f t="shared" ref="CO148:CP164" si="455">$KN148*0</f>
        <v>0</v>
      </c>
      <c r="CP148" s="37">
        <f t="shared" si="455"/>
        <v>0</v>
      </c>
      <c r="CQ148" s="38">
        <v>0</v>
      </c>
      <c r="CR148" s="37"/>
      <c r="CS148" s="36">
        <f t="shared" ref="CS148:CS161" si="456">$KN148*10</f>
        <v>10</v>
      </c>
      <c r="CT148" s="47">
        <f t="shared" ref="CT148:CU164" si="457">$KN148*0</f>
        <v>0</v>
      </c>
      <c r="CU148" s="37">
        <f t="shared" si="457"/>
        <v>0</v>
      </c>
      <c r="CV148" s="38">
        <v>0</v>
      </c>
      <c r="CW148" s="37"/>
      <c r="CX148" s="36">
        <f t="shared" ref="CX148:CX161" si="458">$KN148*10</f>
        <v>10</v>
      </c>
      <c r="CY148" s="47">
        <f t="shared" ref="CY148:CZ164" si="459">$KN148*0</f>
        <v>0</v>
      </c>
      <c r="CZ148" s="37">
        <f t="shared" si="459"/>
        <v>0</v>
      </c>
      <c r="DA148" s="38">
        <v>0</v>
      </c>
      <c r="DB148" s="37"/>
      <c r="DC148" s="36">
        <f t="shared" ref="DC148:DC161" si="460">$KN148*10</f>
        <v>10</v>
      </c>
      <c r="DD148" s="47">
        <f t="shared" ref="DD148:DE164" si="461">$KN148*0</f>
        <v>0</v>
      </c>
      <c r="DE148" s="37">
        <f t="shared" si="461"/>
        <v>0</v>
      </c>
      <c r="DF148" s="38"/>
      <c r="DG148" s="37"/>
      <c r="DH148" s="36">
        <f t="shared" ref="DH148:DH161" si="462">$KN148*10</f>
        <v>10</v>
      </c>
      <c r="DI148" s="47">
        <f t="shared" ref="DI148:DJ164" si="463">$KN148*0</f>
        <v>0</v>
      </c>
      <c r="DJ148" s="37">
        <f t="shared" si="463"/>
        <v>0</v>
      </c>
      <c r="DK148" s="38">
        <v>0</v>
      </c>
      <c r="DL148" s="37"/>
      <c r="DM148" s="36">
        <f t="shared" ref="DM148:DM161" si="464">$KN148*10</f>
        <v>10</v>
      </c>
      <c r="DN148" s="47">
        <f t="shared" ref="DN148:DO164" si="465">$KN148*0</f>
        <v>0</v>
      </c>
      <c r="DO148" s="37">
        <f t="shared" si="465"/>
        <v>0</v>
      </c>
      <c r="DP148" s="38">
        <v>0</v>
      </c>
      <c r="DQ148" s="37"/>
      <c r="DR148" s="36">
        <f t="shared" ref="DR148:DR158" si="466">$KN148*10</f>
        <v>10</v>
      </c>
      <c r="DS148" s="47">
        <f t="shared" ref="DS148:DT164" si="467">$KN148*0</f>
        <v>0</v>
      </c>
      <c r="DT148" s="37">
        <f t="shared" si="467"/>
        <v>0</v>
      </c>
      <c r="DU148" s="38">
        <v>0</v>
      </c>
      <c r="DV148" s="37"/>
      <c r="DW148" s="41" cm="1">
        <f t="array" ref="DW148">SUMPRODUCT(--(MOD(COLUMN($BO148:$DV148),5)=MOD(COLUMN($BO148),5)),$BO148:$DV148)</f>
        <v>85</v>
      </c>
      <c r="DX148" s="42">
        <f t="shared" si="443"/>
        <v>6894.3840000000009</v>
      </c>
      <c r="DY148" s="48" cm="1">
        <f t="array" ref="DY148">SUMPRODUCT(--(MOD(COLUMN($BO148:$DV148),5)=MOD(COLUMN($BP148),5)),$BO148:$DV148)</f>
        <v>0</v>
      </c>
      <c r="DZ148" s="49">
        <f t="shared" si="444"/>
        <v>0</v>
      </c>
      <c r="EA148" s="43" cm="1">
        <f t="array" ref="EA148">SUMPRODUCT(--(MOD(COLUMN($BO148:$DV148),5)=MOD(COLUMN($BQ148),5)),$BO148:$DV148)</f>
        <v>0</v>
      </c>
      <c r="EB148" s="44">
        <f t="shared" si="445"/>
        <v>0</v>
      </c>
      <c r="EC148" s="45" cm="1">
        <f t="array" ref="EC148">SUMPRODUCT(--(MOD(COLUMN($BO148:$DV148),5)=MOD(COLUMN($BR148),5)),$BO148:$DV148)</f>
        <v>0</v>
      </c>
      <c r="ED148" s="46">
        <f t="shared" si="446"/>
        <v>0</v>
      </c>
      <c r="EE148" s="36">
        <f t="shared" ref="EE148:EE164" si="468">$KN148*0</f>
        <v>0</v>
      </c>
      <c r="EF148" s="37">
        <v>0</v>
      </c>
      <c r="EG148" s="38">
        <v>0</v>
      </c>
      <c r="EH148" s="37"/>
      <c r="EI148" s="36">
        <f>$KN148*3</f>
        <v>3</v>
      </c>
      <c r="EJ148" s="37">
        <v>0</v>
      </c>
      <c r="EK148" s="38"/>
      <c r="EL148" s="37"/>
      <c r="EM148" s="36">
        <f t="shared" ref="EM148:EM164" si="469">$KN148*0</f>
        <v>0</v>
      </c>
      <c r="EN148" s="37">
        <v>0</v>
      </c>
      <c r="EO148" s="38"/>
      <c r="EP148" s="37"/>
      <c r="EQ148" s="36">
        <f t="shared" ref="EQ148:EQ158" si="470">$KN148*5</f>
        <v>5</v>
      </c>
      <c r="ER148" s="37">
        <v>0</v>
      </c>
      <c r="ES148" s="38"/>
      <c r="ET148" s="245" t="s">
        <v>264</v>
      </c>
      <c r="EU148" s="36">
        <f t="shared" ref="EU148:EU158" si="471">$KN148*5</f>
        <v>5</v>
      </c>
      <c r="EV148" s="37">
        <v>0</v>
      </c>
      <c r="EW148" s="38"/>
      <c r="EX148" s="245" t="s">
        <v>283</v>
      </c>
      <c r="EY148" s="36">
        <f t="shared" ref="EY148:EY158" si="472">$KN148*5</f>
        <v>5</v>
      </c>
      <c r="EZ148" s="37">
        <v>6</v>
      </c>
      <c r="FA148" s="38"/>
      <c r="FB148" s="245" t="s">
        <v>291</v>
      </c>
      <c r="FC148" s="36">
        <f>$KN148*15</f>
        <v>15</v>
      </c>
      <c r="FD148" s="37">
        <v>5</v>
      </c>
      <c r="FE148" s="38"/>
      <c r="FF148" s="37"/>
      <c r="FG148" s="36">
        <f>$KN148*15</f>
        <v>15</v>
      </c>
      <c r="FH148" s="37">
        <v>5</v>
      </c>
      <c r="FI148" s="38"/>
      <c r="FJ148" s="37"/>
      <c r="FK148" s="36">
        <f>$KN148*15</f>
        <v>15</v>
      </c>
      <c r="FL148" s="37">
        <v>15</v>
      </c>
      <c r="FM148" s="38"/>
      <c r="FN148" s="37"/>
      <c r="FO148" s="36">
        <f>$KN148*20</f>
        <v>20</v>
      </c>
      <c r="FP148" s="37">
        <v>20</v>
      </c>
      <c r="FQ148" s="38"/>
      <c r="FR148" s="37"/>
      <c r="FS148" s="36">
        <f>$KN148*20</f>
        <v>20</v>
      </c>
      <c r="FT148" s="37">
        <v>20</v>
      </c>
      <c r="FU148" s="38"/>
      <c r="FV148" s="37"/>
      <c r="FW148" s="36">
        <f>$KN148*20</f>
        <v>20</v>
      </c>
      <c r="FX148" s="37">
        <v>20</v>
      </c>
      <c r="FY148" s="38"/>
      <c r="FZ148" s="37"/>
      <c r="GA148" s="41">
        <f>SUMPRODUCT(--(MOD(COLUMN($EE148:$FZ148),4)=MOD(COLUMN($EE148),4)),$EE148:$FZ148)</f>
        <v>123</v>
      </c>
      <c r="GB148" s="42">
        <f t="shared" ref="GB148:GB164" si="473">GA148*$J148</f>
        <v>9976.5792000000019</v>
      </c>
      <c r="GC148" s="43">
        <f>SUMPRODUCT(--(MOD(COLUMN($EE148:$FZ148),4)=MOD(COLUMN($EF148),4)),$EE148:$FZ148)</f>
        <v>91</v>
      </c>
      <c r="GD148" s="44">
        <f t="shared" ref="GD148:GD164" si="474">GC148*$J148</f>
        <v>7381.0464000000011</v>
      </c>
      <c r="GE148" s="45">
        <f>SUMPRODUCT(--(MOD(COLUMN($EE148:$FZ148),4)=MOD(COLUMN($EG148),4)),$EE148:$FZ148)</f>
        <v>0</v>
      </c>
      <c r="GF148" s="46">
        <f t="shared" ref="GF148:GF164" si="475">GE148*$J148</f>
        <v>0</v>
      </c>
      <c r="GG148" s="36">
        <f t="shared" ref="GG148:GG158" si="476">$KN148*15</f>
        <v>15</v>
      </c>
      <c r="GH148" s="37"/>
      <c r="GI148" s="38"/>
      <c r="GJ148" s="37"/>
      <c r="GK148" s="36">
        <f t="shared" ref="GK148:GK158" si="477">$KN148*15</f>
        <v>15</v>
      </c>
      <c r="GL148" s="37"/>
      <c r="GM148" s="38"/>
      <c r="GN148" s="37"/>
      <c r="GO148" s="36">
        <f t="shared" ref="GO148:GO158" si="478">$KN148*15</f>
        <v>15</v>
      </c>
      <c r="GP148" s="37"/>
      <c r="GQ148" s="38"/>
      <c r="GR148" s="37"/>
      <c r="GS148" s="36">
        <f t="shared" ref="GS148:GS158" si="479">$KN148*20</f>
        <v>20</v>
      </c>
      <c r="GT148" s="37"/>
      <c r="GU148" s="38"/>
      <c r="GV148" s="37"/>
      <c r="GW148" s="36">
        <f t="shared" ref="GW148:GW158" si="480">$KN148*20</f>
        <v>20</v>
      </c>
      <c r="GX148" s="37"/>
      <c r="GY148" s="38"/>
      <c r="GZ148" s="37"/>
      <c r="HA148" s="36">
        <f t="shared" ref="HA148:HA158" si="481">$KN148*20</f>
        <v>20</v>
      </c>
      <c r="HB148" s="37"/>
      <c r="HC148" s="38"/>
      <c r="HD148" s="37"/>
      <c r="HE148" s="36">
        <f t="shared" ref="HE148:HE158" si="482">$KN148*20</f>
        <v>20</v>
      </c>
      <c r="HF148" s="37"/>
      <c r="HG148" s="38"/>
      <c r="HH148" s="37"/>
      <c r="HI148" s="36">
        <f t="shared" ref="HI148:HI158" si="483">$KN148*20</f>
        <v>20</v>
      </c>
      <c r="HJ148" s="37"/>
      <c r="HK148" s="38"/>
      <c r="HL148" s="37"/>
      <c r="HM148" s="36">
        <f t="shared" ref="HM148:HM158" si="484">$KN148*20</f>
        <v>20</v>
      </c>
      <c r="HN148" s="37"/>
      <c r="HO148" s="38"/>
      <c r="HP148" s="37"/>
      <c r="HQ148" s="36">
        <f t="shared" ref="HQ148:HQ158" si="485">$KN148*20</f>
        <v>20</v>
      </c>
      <c r="HR148" s="37"/>
      <c r="HS148" s="38"/>
      <c r="HT148" s="37"/>
      <c r="HU148" s="36">
        <f t="shared" ref="HU148:HU158" si="486">$KN148*20</f>
        <v>20</v>
      </c>
      <c r="HV148" s="37"/>
      <c r="HW148" s="38"/>
      <c r="HX148" s="37"/>
      <c r="HY148" s="36">
        <f t="shared" ref="HY148:HY158" si="487">$KN148*20</f>
        <v>20</v>
      </c>
      <c r="HZ148" s="37"/>
      <c r="IA148" s="38"/>
      <c r="IB148" s="37"/>
      <c r="IC148" s="41" cm="1">
        <f t="array" ref="IC148">SUMPRODUCT(--(MOD(COLUMN($GG148:$IB148),4)=MOD(COLUMN($GG148),4)),$GG148:$IB148)</f>
        <v>225</v>
      </c>
      <c r="ID148" s="42">
        <f t="shared" ref="ID148:ID164" si="488">IC148*$J148</f>
        <v>18249.840000000004</v>
      </c>
      <c r="IE148" s="43" cm="1">
        <f t="array" ref="IE148">SUMPRODUCT(--(MOD(COLUMN($GG148:$IB148),4)=MOD(COLUMN($GH148),4)),$GG148:$IB148)</f>
        <v>0</v>
      </c>
      <c r="IF148" s="44">
        <f t="shared" ref="IF148:IF164" si="489">IE148*$J148</f>
        <v>0</v>
      </c>
      <c r="IG148" s="45" cm="1">
        <f t="array" ref="IG148">SUMPRODUCT(--(MOD(COLUMN($GG148:$IB148),4)=MOD(COLUMN($GI148),4)),$GG148:$IB148)</f>
        <v>0</v>
      </c>
      <c r="IH148" s="46">
        <f t="shared" ref="IH148:IH164" si="490">IG148*$J148</f>
        <v>0</v>
      </c>
      <c r="II148" s="36">
        <f t="shared" ref="II148:II158" si="491">$KN148*20</f>
        <v>20</v>
      </c>
      <c r="IJ148" s="37"/>
      <c r="IK148" s="38"/>
      <c r="IL148" s="37"/>
      <c r="IM148" s="36">
        <f t="shared" ref="IM148:IM158" si="492">$KN148*20</f>
        <v>20</v>
      </c>
      <c r="IN148" s="37"/>
      <c r="IO148" s="38"/>
      <c r="IP148" s="37"/>
      <c r="IQ148" s="36">
        <f t="shared" ref="IQ148:IQ158" si="493">$KN148*20</f>
        <v>20</v>
      </c>
      <c r="IR148" s="37"/>
      <c r="IS148" s="38"/>
      <c r="IT148" s="37"/>
      <c r="IU148" s="36">
        <f t="shared" ref="IU148:IU158" si="494">$KN148*25</f>
        <v>25</v>
      </c>
      <c r="IV148" s="37"/>
      <c r="IW148" s="38"/>
      <c r="IX148" s="37"/>
      <c r="IY148" s="36">
        <f t="shared" ref="IY148:IY158" si="495">$KN148*25</f>
        <v>25</v>
      </c>
      <c r="IZ148" s="37"/>
      <c r="JA148" s="38"/>
      <c r="JB148" s="37"/>
      <c r="JC148" s="36">
        <f t="shared" ref="JC148:JC158" si="496">$KN148*25</f>
        <v>25</v>
      </c>
      <c r="JD148" s="37"/>
      <c r="JE148" s="38"/>
      <c r="JF148" s="37"/>
      <c r="JG148" s="36">
        <f t="shared" ref="JG148:JG158" si="497">$KN148*30</f>
        <v>30</v>
      </c>
      <c r="JH148" s="37"/>
      <c r="JI148" s="38"/>
      <c r="JJ148" s="37"/>
      <c r="JK148" s="36">
        <f t="shared" ref="JK148:JK158" si="498">$KN148*30</f>
        <v>30</v>
      </c>
      <c r="JL148" s="37"/>
      <c r="JM148" s="38"/>
      <c r="JN148" s="37"/>
      <c r="JO148" s="36">
        <f t="shared" ref="JO148:JO158" si="499">$KN148*30</f>
        <v>30</v>
      </c>
      <c r="JP148" s="37"/>
      <c r="JQ148" s="38"/>
      <c r="JR148" s="37"/>
      <c r="JS148" s="36">
        <f t="shared" ref="JS148:JS158" si="500">$KN148*30</f>
        <v>30</v>
      </c>
      <c r="JT148" s="37"/>
      <c r="JU148" s="38"/>
      <c r="JV148" s="37"/>
      <c r="JW148" s="36">
        <f t="shared" ref="JW148:JW158" si="501">$KN148*30</f>
        <v>30</v>
      </c>
      <c r="JX148" s="37"/>
      <c r="JY148" s="38"/>
      <c r="JZ148" s="37"/>
      <c r="KA148" s="36">
        <f t="shared" ref="KA148:KA158" si="502">$KN148*30</f>
        <v>30</v>
      </c>
      <c r="KB148" s="37"/>
      <c r="KC148" s="38"/>
      <c r="KD148" s="37"/>
      <c r="KE148" s="41" cm="1">
        <f t="array" ref="KE148">SUMPRODUCT(--(MOD(COLUMN($II148:$KD148),4)=MOD(COLUMN($II148),4)),$II148:$KD148)</f>
        <v>315</v>
      </c>
      <c r="KF148" s="42">
        <f t="shared" ref="KF148:KF164" si="503">KE148*$J148</f>
        <v>25549.776000000005</v>
      </c>
      <c r="KG148" s="43" cm="1">
        <f t="array" ref="KG148">SUMPRODUCT(--(MOD(COLUMN($II148:$KD148),4)=MOD(COLUMN($IJ148),4)),$II148:$KD148)</f>
        <v>0</v>
      </c>
      <c r="KH148" s="44">
        <f t="shared" ref="KH148:KH164" si="504">KG148*$J148</f>
        <v>0</v>
      </c>
      <c r="KI148" s="45" cm="1">
        <f t="array" ref="KI148">SUMPRODUCT(--(MOD(COLUMN($II148:$KD148),4)=MOD(COLUMN($IK148),4)),$II148:$KD148)</f>
        <v>0</v>
      </c>
      <c r="KJ148" s="50">
        <f t="shared" ref="KJ148:KJ164" si="505">KI148*$J148</f>
        <v>0</v>
      </c>
      <c r="KK148" s="80"/>
      <c r="KL148" s="80"/>
      <c r="KM148" s="80"/>
      <c r="KN148" s="51">
        <v>1</v>
      </c>
      <c r="KO148" s="285" t="s">
        <v>53</v>
      </c>
    </row>
    <row r="149" spans="1:301" s="68" customFormat="1" ht="43.2" outlineLevel="1">
      <c r="A149" s="296"/>
      <c r="B149" s="278"/>
      <c r="C149" s="280"/>
      <c r="D149" s="282"/>
      <c r="E149" s="60">
        <v>2</v>
      </c>
      <c r="F149" s="60">
        <v>1</v>
      </c>
      <c r="G149" s="56">
        <v>9522010020</v>
      </c>
      <c r="H149" s="57" t="s">
        <v>54</v>
      </c>
      <c r="I149" s="55">
        <v>76.19047619047619</v>
      </c>
      <c r="J149" s="35">
        <f>89.6/1.2*1.0863</f>
        <v>81.110400000000013</v>
      </c>
      <c r="K149" s="55"/>
      <c r="L149" s="55"/>
      <c r="M149" s="36"/>
      <c r="N149" s="37"/>
      <c r="O149" s="38"/>
      <c r="P149" s="37"/>
      <c r="Q149" s="36"/>
      <c r="R149" s="37"/>
      <c r="S149" s="38"/>
      <c r="T149" s="37"/>
      <c r="U149" s="36"/>
      <c r="V149" s="37"/>
      <c r="W149" s="38"/>
      <c r="X149" s="37"/>
      <c r="Y149" s="36"/>
      <c r="Z149" s="37"/>
      <c r="AA149" s="38"/>
      <c r="AB149" s="37"/>
      <c r="AC149" s="36"/>
      <c r="AD149" s="37"/>
      <c r="AE149" s="38"/>
      <c r="AF149" s="37"/>
      <c r="AG149" s="36"/>
      <c r="AH149" s="37"/>
      <c r="AI149" s="38"/>
      <c r="AJ149" s="37"/>
      <c r="AK149" s="36"/>
      <c r="AL149" s="37"/>
      <c r="AM149" s="38"/>
      <c r="AN149" s="37"/>
      <c r="AO149" s="36"/>
      <c r="AP149" s="37"/>
      <c r="AQ149" s="38"/>
      <c r="AR149" s="37"/>
      <c r="AS149" s="36"/>
      <c r="AT149" s="37"/>
      <c r="AU149" s="38">
        <v>0</v>
      </c>
      <c r="AV149" s="37"/>
      <c r="AW149" s="36"/>
      <c r="AX149" s="37"/>
      <c r="AY149" s="38">
        <v>0</v>
      </c>
      <c r="AZ149" s="37"/>
      <c r="BA149" s="36"/>
      <c r="BB149" s="37"/>
      <c r="BC149" s="99">
        <v>0</v>
      </c>
      <c r="BD149" s="37"/>
      <c r="BE149" s="36"/>
      <c r="BF149" s="37"/>
      <c r="BG149" s="54">
        <v>0</v>
      </c>
      <c r="BH149" s="37"/>
      <c r="BI149" s="41">
        <f t="shared" si="437"/>
        <v>0</v>
      </c>
      <c r="BJ149" s="42">
        <f t="shared" si="438"/>
        <v>0</v>
      </c>
      <c r="BK149" s="43">
        <f t="shared" si="439"/>
        <v>0</v>
      </c>
      <c r="BL149" s="44">
        <f t="shared" si="440"/>
        <v>0</v>
      </c>
      <c r="BM149" s="45">
        <f t="shared" si="441"/>
        <v>0</v>
      </c>
      <c r="BN149" s="46">
        <f t="shared" si="442"/>
        <v>0</v>
      </c>
      <c r="BO149" s="36"/>
      <c r="BP149" s="47"/>
      <c r="BQ149" s="39"/>
      <c r="BR149" s="38">
        <v>0</v>
      </c>
      <c r="BS149" s="246"/>
      <c r="BT149" s="36">
        <f t="shared" si="447"/>
        <v>5</v>
      </c>
      <c r="BU149" s="47">
        <f t="shared" si="448"/>
        <v>0</v>
      </c>
      <c r="BV149" s="69">
        <f t="shared" si="448"/>
        <v>0</v>
      </c>
      <c r="BW149" s="38">
        <v>0</v>
      </c>
      <c r="BX149" s="246"/>
      <c r="BY149" s="36">
        <f t="shared" si="449"/>
        <v>5</v>
      </c>
      <c r="BZ149" s="47">
        <f t="shared" si="450"/>
        <v>0</v>
      </c>
      <c r="CA149" s="37">
        <v>0</v>
      </c>
      <c r="CB149" s="38">
        <v>0</v>
      </c>
      <c r="CC149" s="37"/>
      <c r="CD149" s="36">
        <f t="shared" si="451"/>
        <v>0</v>
      </c>
      <c r="CE149" s="47">
        <f t="shared" si="451"/>
        <v>0</v>
      </c>
      <c r="CF149" s="37">
        <f t="shared" si="451"/>
        <v>0</v>
      </c>
      <c r="CG149" s="38">
        <v>0</v>
      </c>
      <c r="CH149" s="37"/>
      <c r="CI149" s="36">
        <f t="shared" si="452"/>
        <v>5</v>
      </c>
      <c r="CJ149" s="47">
        <f t="shared" si="453"/>
        <v>0</v>
      </c>
      <c r="CK149" s="37">
        <v>0</v>
      </c>
      <c r="CL149" s="38">
        <v>0</v>
      </c>
      <c r="CM149" s="37"/>
      <c r="CN149" s="36">
        <f t="shared" si="454"/>
        <v>10</v>
      </c>
      <c r="CO149" s="47">
        <f t="shared" si="455"/>
        <v>0</v>
      </c>
      <c r="CP149" s="37">
        <f t="shared" si="455"/>
        <v>0</v>
      </c>
      <c r="CQ149" s="38">
        <v>0</v>
      </c>
      <c r="CR149" s="37"/>
      <c r="CS149" s="36">
        <f t="shared" si="456"/>
        <v>10</v>
      </c>
      <c r="CT149" s="47">
        <f t="shared" si="457"/>
        <v>0</v>
      </c>
      <c r="CU149" s="37">
        <f t="shared" si="457"/>
        <v>0</v>
      </c>
      <c r="CV149" s="38">
        <v>0</v>
      </c>
      <c r="CW149" s="37"/>
      <c r="CX149" s="36">
        <f t="shared" si="458"/>
        <v>10</v>
      </c>
      <c r="CY149" s="47">
        <f t="shared" si="459"/>
        <v>0</v>
      </c>
      <c r="CZ149" s="37">
        <f t="shared" si="459"/>
        <v>0</v>
      </c>
      <c r="DA149" s="38">
        <v>0</v>
      </c>
      <c r="DB149" s="37"/>
      <c r="DC149" s="36">
        <f t="shared" si="460"/>
        <v>10</v>
      </c>
      <c r="DD149" s="47">
        <f t="shared" si="461"/>
        <v>0</v>
      </c>
      <c r="DE149" s="37">
        <f t="shared" si="461"/>
        <v>0</v>
      </c>
      <c r="DF149" s="38"/>
      <c r="DG149" s="37"/>
      <c r="DH149" s="36">
        <f t="shared" si="462"/>
        <v>10</v>
      </c>
      <c r="DI149" s="47">
        <f t="shared" si="463"/>
        <v>0</v>
      </c>
      <c r="DJ149" s="37">
        <f t="shared" si="463"/>
        <v>0</v>
      </c>
      <c r="DK149" s="38">
        <v>0</v>
      </c>
      <c r="DL149" s="37"/>
      <c r="DM149" s="36">
        <f t="shared" si="464"/>
        <v>10</v>
      </c>
      <c r="DN149" s="47">
        <f t="shared" si="465"/>
        <v>0</v>
      </c>
      <c r="DO149" s="37">
        <f t="shared" si="465"/>
        <v>0</v>
      </c>
      <c r="DP149" s="38">
        <v>0</v>
      </c>
      <c r="DQ149" s="37"/>
      <c r="DR149" s="36">
        <f t="shared" si="466"/>
        <v>10</v>
      </c>
      <c r="DS149" s="47">
        <f t="shared" si="467"/>
        <v>0</v>
      </c>
      <c r="DT149" s="37">
        <f t="shared" si="467"/>
        <v>0</v>
      </c>
      <c r="DU149" s="38"/>
      <c r="DV149" s="37"/>
      <c r="DW149" s="41" cm="1">
        <f t="array" ref="DW149">SUMPRODUCT(--(MOD(COLUMN($BO149:$DV149),5)=MOD(COLUMN($BO149),5)),$BO149:$DV149)</f>
        <v>85</v>
      </c>
      <c r="DX149" s="42">
        <f t="shared" si="443"/>
        <v>6894.3840000000009</v>
      </c>
      <c r="DY149" s="48" cm="1">
        <f t="array" ref="DY149">SUMPRODUCT(--(MOD(COLUMN($BO149:$DV149),5)=MOD(COLUMN($BP149),5)),$BO149:$DV149)</f>
        <v>0</v>
      </c>
      <c r="DZ149" s="49">
        <f t="shared" si="444"/>
        <v>0</v>
      </c>
      <c r="EA149" s="43" cm="1">
        <f t="array" ref="EA149">SUMPRODUCT(--(MOD(COLUMN($BO149:$DV149),5)=MOD(COLUMN($BQ149),5)),$BO149:$DV149)</f>
        <v>0</v>
      </c>
      <c r="EB149" s="44">
        <f t="shared" si="445"/>
        <v>0</v>
      </c>
      <c r="EC149" s="45" cm="1">
        <f t="array" ref="EC149">SUMPRODUCT(--(MOD(COLUMN($BO149:$DV149),5)=MOD(COLUMN($BR149),5)),$BO149:$DV149)</f>
        <v>0</v>
      </c>
      <c r="ED149" s="46">
        <f t="shared" si="446"/>
        <v>0</v>
      </c>
      <c r="EE149" s="36">
        <f t="shared" si="468"/>
        <v>0</v>
      </c>
      <c r="EF149" s="37">
        <v>0</v>
      </c>
      <c r="EG149" s="38"/>
      <c r="EH149" s="37"/>
      <c r="EI149" s="36">
        <f>$KN149*3</f>
        <v>3</v>
      </c>
      <c r="EJ149" s="37">
        <v>0</v>
      </c>
      <c r="EK149" s="38"/>
      <c r="EL149" s="37"/>
      <c r="EM149" s="36">
        <f t="shared" si="469"/>
        <v>0</v>
      </c>
      <c r="EN149" s="37">
        <v>0</v>
      </c>
      <c r="EO149" s="38"/>
      <c r="EP149" s="37"/>
      <c r="EQ149" s="36">
        <f t="shared" si="470"/>
        <v>5</v>
      </c>
      <c r="ER149" s="37">
        <v>0</v>
      </c>
      <c r="ES149" s="38"/>
      <c r="ET149" s="246"/>
      <c r="EU149" s="36">
        <f t="shared" si="471"/>
        <v>5</v>
      </c>
      <c r="EV149" s="37">
        <v>0</v>
      </c>
      <c r="EW149" s="38"/>
      <c r="EX149" s="246"/>
      <c r="EY149" s="36">
        <f t="shared" si="472"/>
        <v>5</v>
      </c>
      <c r="EZ149" s="37">
        <v>6</v>
      </c>
      <c r="FA149" s="38"/>
      <c r="FB149" s="246"/>
      <c r="FC149" s="36">
        <f>$KN149*15</f>
        <v>15</v>
      </c>
      <c r="FD149" s="37">
        <v>5</v>
      </c>
      <c r="FE149" s="38"/>
      <c r="FF149" s="37"/>
      <c r="FG149" s="36">
        <f>$KN149*15</f>
        <v>15</v>
      </c>
      <c r="FH149" s="37">
        <v>5</v>
      </c>
      <c r="FI149" s="38"/>
      <c r="FJ149" s="37"/>
      <c r="FK149" s="36">
        <f>$KN149*15</f>
        <v>15</v>
      </c>
      <c r="FL149" s="37">
        <v>15</v>
      </c>
      <c r="FM149" s="38"/>
      <c r="FN149" s="37"/>
      <c r="FO149" s="36">
        <f>$KN149*20</f>
        <v>20</v>
      </c>
      <c r="FP149" s="37">
        <v>20</v>
      </c>
      <c r="FQ149" s="38"/>
      <c r="FR149" s="37"/>
      <c r="FS149" s="36">
        <f>$KN149*20</f>
        <v>20</v>
      </c>
      <c r="FT149" s="37">
        <v>20</v>
      </c>
      <c r="FU149" s="38"/>
      <c r="FV149" s="37"/>
      <c r="FW149" s="36">
        <f>$KN149*20</f>
        <v>20</v>
      </c>
      <c r="FX149" s="37">
        <v>20</v>
      </c>
      <c r="FY149" s="38"/>
      <c r="FZ149" s="37"/>
      <c r="GA149" s="41" cm="1">
        <f t="array" ref="GA149">SUMPRODUCT(--(MOD(COLUMN($EE149:$FZ149),4)=MOD(COLUMN($EE149),4)),$EE149:$FZ149)</f>
        <v>123</v>
      </c>
      <c r="GB149" s="42">
        <f t="shared" si="473"/>
        <v>9976.5792000000019</v>
      </c>
      <c r="GC149" s="43" cm="1">
        <f t="array" ref="GC149">SUMPRODUCT(--(MOD(COLUMN($EE149:$FZ149),4)=MOD(COLUMN($EF149),4)),$EE149:$FZ149)</f>
        <v>91</v>
      </c>
      <c r="GD149" s="44">
        <f t="shared" si="474"/>
        <v>7381.0464000000011</v>
      </c>
      <c r="GE149" s="45" cm="1">
        <f t="array" ref="GE149">SUMPRODUCT(--(MOD(COLUMN($EE149:$FZ149),4)=MOD(COLUMN($EG149),4)),$EE149:$FZ149)</f>
        <v>0</v>
      </c>
      <c r="GF149" s="46">
        <f t="shared" si="475"/>
        <v>0</v>
      </c>
      <c r="GG149" s="36">
        <f t="shared" si="476"/>
        <v>15</v>
      </c>
      <c r="GH149" s="37"/>
      <c r="GI149" s="38"/>
      <c r="GJ149" s="37"/>
      <c r="GK149" s="36">
        <f t="shared" si="477"/>
        <v>15</v>
      </c>
      <c r="GL149" s="37"/>
      <c r="GM149" s="38"/>
      <c r="GN149" s="37"/>
      <c r="GO149" s="36">
        <f t="shared" si="478"/>
        <v>15</v>
      </c>
      <c r="GP149" s="37"/>
      <c r="GQ149" s="38"/>
      <c r="GR149" s="37"/>
      <c r="GS149" s="36">
        <f t="shared" si="479"/>
        <v>20</v>
      </c>
      <c r="GT149" s="37"/>
      <c r="GU149" s="38"/>
      <c r="GV149" s="37"/>
      <c r="GW149" s="36">
        <f t="shared" si="480"/>
        <v>20</v>
      </c>
      <c r="GX149" s="37"/>
      <c r="GY149" s="38"/>
      <c r="GZ149" s="37"/>
      <c r="HA149" s="36">
        <f t="shared" si="481"/>
        <v>20</v>
      </c>
      <c r="HB149" s="37"/>
      <c r="HC149" s="38"/>
      <c r="HD149" s="37"/>
      <c r="HE149" s="36">
        <f t="shared" si="482"/>
        <v>20</v>
      </c>
      <c r="HF149" s="37"/>
      <c r="HG149" s="38"/>
      <c r="HH149" s="37"/>
      <c r="HI149" s="36">
        <f t="shared" si="483"/>
        <v>20</v>
      </c>
      <c r="HJ149" s="37"/>
      <c r="HK149" s="38"/>
      <c r="HL149" s="37"/>
      <c r="HM149" s="36">
        <f t="shared" si="484"/>
        <v>20</v>
      </c>
      <c r="HN149" s="37"/>
      <c r="HO149" s="38"/>
      <c r="HP149" s="37"/>
      <c r="HQ149" s="36">
        <f t="shared" si="485"/>
        <v>20</v>
      </c>
      <c r="HR149" s="37"/>
      <c r="HS149" s="38"/>
      <c r="HT149" s="37"/>
      <c r="HU149" s="36">
        <f t="shared" si="486"/>
        <v>20</v>
      </c>
      <c r="HV149" s="37"/>
      <c r="HW149" s="38"/>
      <c r="HX149" s="37"/>
      <c r="HY149" s="36">
        <f t="shared" si="487"/>
        <v>20</v>
      </c>
      <c r="HZ149" s="37"/>
      <c r="IA149" s="38"/>
      <c r="IB149" s="37"/>
      <c r="IC149" s="41" cm="1">
        <f t="array" ref="IC149">SUMPRODUCT(--(MOD(COLUMN($GG149:$IB149),4)=MOD(COLUMN($GG149),4)),$GG149:$IB149)</f>
        <v>225</v>
      </c>
      <c r="ID149" s="42">
        <f t="shared" si="488"/>
        <v>18249.840000000004</v>
      </c>
      <c r="IE149" s="43" cm="1">
        <f t="array" ref="IE149">SUMPRODUCT(--(MOD(COLUMN($GG149:$IB149),4)=MOD(COLUMN($GH149),4)),$GG149:$IB149)</f>
        <v>0</v>
      </c>
      <c r="IF149" s="44">
        <f t="shared" si="489"/>
        <v>0</v>
      </c>
      <c r="IG149" s="45" cm="1">
        <f t="array" ref="IG149">SUMPRODUCT(--(MOD(COLUMN($GG149:$IB149),4)=MOD(COLUMN($GI149),4)),$GG149:$IB149)</f>
        <v>0</v>
      </c>
      <c r="IH149" s="46">
        <f t="shared" si="490"/>
        <v>0</v>
      </c>
      <c r="II149" s="36">
        <f t="shared" si="491"/>
        <v>20</v>
      </c>
      <c r="IJ149" s="37"/>
      <c r="IK149" s="38"/>
      <c r="IL149" s="37"/>
      <c r="IM149" s="36">
        <f t="shared" si="492"/>
        <v>20</v>
      </c>
      <c r="IN149" s="37"/>
      <c r="IO149" s="38"/>
      <c r="IP149" s="37"/>
      <c r="IQ149" s="36">
        <f t="shared" si="493"/>
        <v>20</v>
      </c>
      <c r="IR149" s="37"/>
      <c r="IS149" s="38"/>
      <c r="IT149" s="37"/>
      <c r="IU149" s="36">
        <f t="shared" si="494"/>
        <v>25</v>
      </c>
      <c r="IV149" s="37"/>
      <c r="IW149" s="38"/>
      <c r="IX149" s="37"/>
      <c r="IY149" s="36">
        <f t="shared" si="495"/>
        <v>25</v>
      </c>
      <c r="IZ149" s="37"/>
      <c r="JA149" s="38"/>
      <c r="JB149" s="37"/>
      <c r="JC149" s="36">
        <f t="shared" si="496"/>
        <v>25</v>
      </c>
      <c r="JD149" s="37"/>
      <c r="JE149" s="38"/>
      <c r="JF149" s="37"/>
      <c r="JG149" s="36">
        <f t="shared" si="497"/>
        <v>30</v>
      </c>
      <c r="JH149" s="37"/>
      <c r="JI149" s="38"/>
      <c r="JJ149" s="37"/>
      <c r="JK149" s="36">
        <f t="shared" si="498"/>
        <v>30</v>
      </c>
      <c r="JL149" s="37"/>
      <c r="JM149" s="38"/>
      <c r="JN149" s="37"/>
      <c r="JO149" s="36">
        <f t="shared" si="499"/>
        <v>30</v>
      </c>
      <c r="JP149" s="37"/>
      <c r="JQ149" s="38"/>
      <c r="JR149" s="37"/>
      <c r="JS149" s="36">
        <f t="shared" si="500"/>
        <v>30</v>
      </c>
      <c r="JT149" s="37"/>
      <c r="JU149" s="38"/>
      <c r="JV149" s="37"/>
      <c r="JW149" s="36">
        <f t="shared" si="501"/>
        <v>30</v>
      </c>
      <c r="JX149" s="37"/>
      <c r="JY149" s="38"/>
      <c r="JZ149" s="37"/>
      <c r="KA149" s="36">
        <f t="shared" si="502"/>
        <v>30</v>
      </c>
      <c r="KB149" s="37"/>
      <c r="KC149" s="38"/>
      <c r="KD149" s="37"/>
      <c r="KE149" s="41" cm="1">
        <f t="array" ref="KE149">SUMPRODUCT(--(MOD(COLUMN($II149:$KD149),4)=MOD(COLUMN($II149),4)),$II149:$KD149)</f>
        <v>315</v>
      </c>
      <c r="KF149" s="42">
        <f t="shared" si="503"/>
        <v>25549.776000000005</v>
      </c>
      <c r="KG149" s="43" cm="1">
        <f t="array" ref="KG149">SUMPRODUCT(--(MOD(COLUMN($II149:$KD149),4)=MOD(COLUMN($IJ149),4)),$II149:$KD149)</f>
        <v>0</v>
      </c>
      <c r="KH149" s="44">
        <f t="shared" si="504"/>
        <v>0</v>
      </c>
      <c r="KI149" s="45" cm="1">
        <f t="array" ref="KI149">SUMPRODUCT(--(MOD(COLUMN($II149:$KD149),4)=MOD(COLUMN($IK149),4)),$II149:$KD149)</f>
        <v>0</v>
      </c>
      <c r="KJ149" s="50">
        <f t="shared" si="505"/>
        <v>0</v>
      </c>
      <c r="KK149" s="80"/>
      <c r="KL149" s="80"/>
      <c r="KM149" s="80"/>
      <c r="KN149" s="51">
        <v>1</v>
      </c>
      <c r="KO149" s="285"/>
    </row>
    <row r="150" spans="1:301" s="68" customFormat="1" ht="43.2" outlineLevel="1">
      <c r="A150" s="296"/>
      <c r="B150" s="278"/>
      <c r="C150" s="280"/>
      <c r="D150" s="282"/>
      <c r="E150" s="60">
        <v>3</v>
      </c>
      <c r="F150" s="60">
        <v>1</v>
      </c>
      <c r="G150" s="56">
        <v>9710029000</v>
      </c>
      <c r="H150" s="57" t="s">
        <v>55</v>
      </c>
      <c r="I150" s="55">
        <v>543.36734693877554</v>
      </c>
      <c r="J150" s="35">
        <f>639/1.2*1.0863</f>
        <v>578.45474999999999</v>
      </c>
      <c r="K150" s="55"/>
      <c r="L150" s="55"/>
      <c r="M150" s="36"/>
      <c r="N150" s="37"/>
      <c r="O150" s="38"/>
      <c r="P150" s="37"/>
      <c r="Q150" s="36"/>
      <c r="R150" s="37"/>
      <c r="S150" s="38"/>
      <c r="T150" s="37"/>
      <c r="U150" s="36"/>
      <c r="V150" s="37"/>
      <c r="W150" s="38"/>
      <c r="X150" s="37"/>
      <c r="Y150" s="36"/>
      <c r="Z150" s="37"/>
      <c r="AA150" s="38"/>
      <c r="AB150" s="37"/>
      <c r="AC150" s="36"/>
      <c r="AD150" s="37"/>
      <c r="AE150" s="38"/>
      <c r="AF150" s="37"/>
      <c r="AG150" s="36"/>
      <c r="AH150" s="37"/>
      <c r="AI150" s="38"/>
      <c r="AJ150" s="37"/>
      <c r="AK150" s="36"/>
      <c r="AL150" s="37"/>
      <c r="AM150" s="38"/>
      <c r="AN150" s="37"/>
      <c r="AO150" s="36"/>
      <c r="AP150" s="37"/>
      <c r="AQ150" s="38"/>
      <c r="AR150" s="37"/>
      <c r="AS150" s="36"/>
      <c r="AT150" s="37"/>
      <c r="AU150" s="38">
        <v>0</v>
      </c>
      <c r="AV150" s="37"/>
      <c r="AW150" s="36"/>
      <c r="AX150" s="37"/>
      <c r="AY150" s="38">
        <v>0</v>
      </c>
      <c r="AZ150" s="37"/>
      <c r="BA150" s="36"/>
      <c r="BB150" s="37"/>
      <c r="BC150" s="99">
        <v>0</v>
      </c>
      <c r="BD150" s="37"/>
      <c r="BE150" s="36"/>
      <c r="BF150" s="37"/>
      <c r="BG150" s="54">
        <v>0</v>
      </c>
      <c r="BH150" s="37"/>
      <c r="BI150" s="41">
        <f t="shared" si="437"/>
        <v>0</v>
      </c>
      <c r="BJ150" s="42">
        <f t="shared" si="438"/>
        <v>0</v>
      </c>
      <c r="BK150" s="43">
        <f t="shared" si="439"/>
        <v>0</v>
      </c>
      <c r="BL150" s="44">
        <f t="shared" si="440"/>
        <v>0</v>
      </c>
      <c r="BM150" s="45">
        <f t="shared" si="441"/>
        <v>0</v>
      </c>
      <c r="BN150" s="46">
        <f t="shared" si="442"/>
        <v>0</v>
      </c>
      <c r="BO150" s="36"/>
      <c r="BP150" s="47"/>
      <c r="BQ150" s="39"/>
      <c r="BR150" s="38">
        <v>0</v>
      </c>
      <c r="BS150" s="246"/>
      <c r="BT150" s="36">
        <f t="shared" si="447"/>
        <v>5</v>
      </c>
      <c r="BU150" s="47">
        <f t="shared" si="448"/>
        <v>0</v>
      </c>
      <c r="BV150" s="69">
        <f t="shared" si="448"/>
        <v>0</v>
      </c>
      <c r="BW150" s="38">
        <v>0</v>
      </c>
      <c r="BX150" s="246"/>
      <c r="BY150" s="36">
        <f t="shared" si="449"/>
        <v>5</v>
      </c>
      <c r="BZ150" s="47">
        <f t="shared" si="450"/>
        <v>0</v>
      </c>
      <c r="CA150" s="37">
        <v>0</v>
      </c>
      <c r="CB150" s="38">
        <v>0</v>
      </c>
      <c r="CC150" s="37"/>
      <c r="CD150" s="36">
        <f t="shared" si="451"/>
        <v>0</v>
      </c>
      <c r="CE150" s="47">
        <f t="shared" si="451"/>
        <v>0</v>
      </c>
      <c r="CF150" s="37">
        <f t="shared" si="451"/>
        <v>0</v>
      </c>
      <c r="CG150" s="38">
        <v>0</v>
      </c>
      <c r="CH150" s="37"/>
      <c r="CI150" s="36">
        <f t="shared" si="452"/>
        <v>5</v>
      </c>
      <c r="CJ150" s="47">
        <f t="shared" si="453"/>
        <v>0</v>
      </c>
      <c r="CK150" s="37">
        <v>0</v>
      </c>
      <c r="CL150" s="38">
        <v>0</v>
      </c>
      <c r="CM150" s="37"/>
      <c r="CN150" s="36">
        <f t="shared" si="454"/>
        <v>10</v>
      </c>
      <c r="CO150" s="47">
        <f t="shared" si="455"/>
        <v>0</v>
      </c>
      <c r="CP150" s="37">
        <f t="shared" si="455"/>
        <v>0</v>
      </c>
      <c r="CQ150" s="38">
        <v>0</v>
      </c>
      <c r="CR150" s="37"/>
      <c r="CS150" s="36">
        <f t="shared" si="456"/>
        <v>10</v>
      </c>
      <c r="CT150" s="47">
        <f t="shared" si="457"/>
        <v>0</v>
      </c>
      <c r="CU150" s="37">
        <f t="shared" si="457"/>
        <v>0</v>
      </c>
      <c r="CV150" s="38">
        <v>0</v>
      </c>
      <c r="CW150" s="37"/>
      <c r="CX150" s="36">
        <f t="shared" si="458"/>
        <v>10</v>
      </c>
      <c r="CY150" s="47">
        <f t="shared" si="459"/>
        <v>0</v>
      </c>
      <c r="CZ150" s="37">
        <f t="shared" si="459"/>
        <v>0</v>
      </c>
      <c r="DA150" s="38">
        <v>0</v>
      </c>
      <c r="DB150" s="37"/>
      <c r="DC150" s="36">
        <f t="shared" si="460"/>
        <v>10</v>
      </c>
      <c r="DD150" s="47">
        <f t="shared" si="461"/>
        <v>0</v>
      </c>
      <c r="DE150" s="37">
        <f t="shared" si="461"/>
        <v>0</v>
      </c>
      <c r="DF150" s="38"/>
      <c r="DG150" s="37"/>
      <c r="DH150" s="36">
        <f t="shared" si="462"/>
        <v>10</v>
      </c>
      <c r="DI150" s="47">
        <f t="shared" si="463"/>
        <v>0</v>
      </c>
      <c r="DJ150" s="37">
        <f t="shared" si="463"/>
        <v>0</v>
      </c>
      <c r="DK150" s="38">
        <v>0</v>
      </c>
      <c r="DL150" s="37"/>
      <c r="DM150" s="36">
        <f t="shared" si="464"/>
        <v>10</v>
      </c>
      <c r="DN150" s="47">
        <f t="shared" si="465"/>
        <v>0</v>
      </c>
      <c r="DO150" s="37">
        <f t="shared" si="465"/>
        <v>0</v>
      </c>
      <c r="DP150" s="38">
        <v>0</v>
      </c>
      <c r="DQ150" s="37"/>
      <c r="DR150" s="36">
        <f t="shared" si="466"/>
        <v>10</v>
      </c>
      <c r="DS150" s="47">
        <f t="shared" si="467"/>
        <v>0</v>
      </c>
      <c r="DT150" s="37">
        <f t="shared" si="467"/>
        <v>0</v>
      </c>
      <c r="DU150" s="38"/>
      <c r="DV150" s="37"/>
      <c r="DW150" s="41" cm="1">
        <f t="array" ref="DW150">SUMPRODUCT(--(MOD(COLUMN($BO150:$DV150),5)=MOD(COLUMN($BO150),5)),$BO150:$DV150)</f>
        <v>85</v>
      </c>
      <c r="DX150" s="42">
        <f t="shared" si="443"/>
        <v>49168.653749999998</v>
      </c>
      <c r="DY150" s="48" cm="1">
        <f t="array" ref="DY150">SUMPRODUCT(--(MOD(COLUMN($BO150:$DV150),5)=MOD(COLUMN($BP150),5)),$BO150:$DV150)</f>
        <v>0</v>
      </c>
      <c r="DZ150" s="49">
        <f t="shared" si="444"/>
        <v>0</v>
      </c>
      <c r="EA150" s="43" cm="1">
        <f t="array" ref="EA150">SUMPRODUCT(--(MOD(COLUMN($BO150:$DV150),5)=MOD(COLUMN($BQ150),5)),$BO150:$DV150)</f>
        <v>0</v>
      </c>
      <c r="EB150" s="44">
        <f t="shared" si="445"/>
        <v>0</v>
      </c>
      <c r="EC150" s="45" cm="1">
        <f t="array" ref="EC150">SUMPRODUCT(--(MOD(COLUMN($BO150:$DV150),5)=MOD(COLUMN($BR150),5)),$BO150:$DV150)</f>
        <v>0</v>
      </c>
      <c r="ED150" s="46">
        <f t="shared" si="446"/>
        <v>0</v>
      </c>
      <c r="EE150" s="36">
        <f t="shared" si="468"/>
        <v>0</v>
      </c>
      <c r="EF150" s="37">
        <v>0</v>
      </c>
      <c r="EG150" s="38"/>
      <c r="EH150" s="37"/>
      <c r="EI150" s="36">
        <f>$KN150*3</f>
        <v>3</v>
      </c>
      <c r="EJ150" s="37">
        <v>0</v>
      </c>
      <c r="EK150" s="38"/>
      <c r="EL150" s="37"/>
      <c r="EM150" s="36">
        <f t="shared" si="469"/>
        <v>0</v>
      </c>
      <c r="EN150" s="37">
        <v>0</v>
      </c>
      <c r="EO150" s="38"/>
      <c r="EP150" s="37"/>
      <c r="EQ150" s="36">
        <f t="shared" si="470"/>
        <v>5</v>
      </c>
      <c r="ER150" s="37">
        <v>0</v>
      </c>
      <c r="ES150" s="38"/>
      <c r="ET150" s="246"/>
      <c r="EU150" s="36">
        <f t="shared" si="471"/>
        <v>5</v>
      </c>
      <c r="EV150" s="37">
        <v>0</v>
      </c>
      <c r="EW150" s="38"/>
      <c r="EX150" s="246"/>
      <c r="EY150" s="36">
        <f t="shared" si="472"/>
        <v>5</v>
      </c>
      <c r="EZ150" s="37">
        <v>6</v>
      </c>
      <c r="FA150" s="38"/>
      <c r="FB150" s="246"/>
      <c r="FC150" s="36">
        <f t="shared" ref="FC150:FC158" si="506">$KN150*5</f>
        <v>5</v>
      </c>
      <c r="FD150" s="37">
        <v>5</v>
      </c>
      <c r="FE150" s="38"/>
      <c r="FF150" s="37"/>
      <c r="FG150" s="36">
        <f t="shared" ref="FG150:FG158" si="507">$KN150*5</f>
        <v>5</v>
      </c>
      <c r="FH150" s="37">
        <v>5</v>
      </c>
      <c r="FI150" s="38"/>
      <c r="FJ150" s="37"/>
      <c r="FK150" s="36">
        <f t="shared" ref="FK150:FK158" si="508">$KN150*5</f>
        <v>5</v>
      </c>
      <c r="FL150" s="37">
        <v>5</v>
      </c>
      <c r="FM150" s="38"/>
      <c r="FN150" s="37"/>
      <c r="FO150" s="36">
        <f t="shared" ref="FO150:FO158" si="509">$KN150*5</f>
        <v>5</v>
      </c>
      <c r="FP150" s="37">
        <v>5</v>
      </c>
      <c r="FQ150" s="38"/>
      <c r="FR150" s="37"/>
      <c r="FS150" s="36">
        <f t="shared" ref="FS150:FS158" si="510">$KN150*5</f>
        <v>5</v>
      </c>
      <c r="FT150" s="37">
        <v>5</v>
      </c>
      <c r="FU150" s="38"/>
      <c r="FV150" s="37"/>
      <c r="FW150" s="36">
        <f t="shared" ref="FW150:FW158" si="511">$KN150*5</f>
        <v>5</v>
      </c>
      <c r="FX150" s="37">
        <v>5</v>
      </c>
      <c r="FY150" s="38"/>
      <c r="FZ150" s="37"/>
      <c r="GA150" s="41" cm="1">
        <f t="array" ref="GA150">SUMPRODUCT(--(MOD(COLUMN($EE150:$FZ150),4)=MOD(COLUMN($EE150),4)),$EE150:$FZ150)</f>
        <v>48</v>
      </c>
      <c r="GB150" s="42">
        <f t="shared" si="473"/>
        <v>27765.828000000001</v>
      </c>
      <c r="GC150" s="43" cm="1">
        <f t="array" ref="GC150">SUMPRODUCT(--(MOD(COLUMN($EE150:$FZ150),4)=MOD(COLUMN($EF150),4)),$EE150:$FZ150)</f>
        <v>36</v>
      </c>
      <c r="GD150" s="44">
        <f t="shared" si="474"/>
        <v>20824.370999999999</v>
      </c>
      <c r="GE150" s="45" cm="1">
        <f t="array" ref="GE150">SUMPRODUCT(--(MOD(COLUMN($EE150:$FZ150),4)=MOD(COLUMN($EG150),4)),$EE150:$FZ150)</f>
        <v>0</v>
      </c>
      <c r="GF150" s="46">
        <f t="shared" si="475"/>
        <v>0</v>
      </c>
      <c r="GG150" s="36">
        <f t="shared" si="476"/>
        <v>15</v>
      </c>
      <c r="GH150" s="37"/>
      <c r="GI150" s="38"/>
      <c r="GJ150" s="37"/>
      <c r="GK150" s="36">
        <f t="shared" si="477"/>
        <v>15</v>
      </c>
      <c r="GL150" s="37"/>
      <c r="GM150" s="38"/>
      <c r="GN150" s="37"/>
      <c r="GO150" s="36">
        <f t="shared" si="478"/>
        <v>15</v>
      </c>
      <c r="GP150" s="37"/>
      <c r="GQ150" s="38"/>
      <c r="GR150" s="37"/>
      <c r="GS150" s="36">
        <f t="shared" si="479"/>
        <v>20</v>
      </c>
      <c r="GT150" s="37"/>
      <c r="GU150" s="38"/>
      <c r="GV150" s="37"/>
      <c r="GW150" s="36">
        <f t="shared" si="480"/>
        <v>20</v>
      </c>
      <c r="GX150" s="37"/>
      <c r="GY150" s="38"/>
      <c r="GZ150" s="37"/>
      <c r="HA150" s="36">
        <f t="shared" si="481"/>
        <v>20</v>
      </c>
      <c r="HB150" s="37"/>
      <c r="HC150" s="38"/>
      <c r="HD150" s="37"/>
      <c r="HE150" s="36">
        <f t="shared" si="482"/>
        <v>20</v>
      </c>
      <c r="HF150" s="37"/>
      <c r="HG150" s="38"/>
      <c r="HH150" s="37"/>
      <c r="HI150" s="36">
        <f t="shared" si="483"/>
        <v>20</v>
      </c>
      <c r="HJ150" s="37"/>
      <c r="HK150" s="38"/>
      <c r="HL150" s="37"/>
      <c r="HM150" s="36">
        <f t="shared" si="484"/>
        <v>20</v>
      </c>
      <c r="HN150" s="37"/>
      <c r="HO150" s="38"/>
      <c r="HP150" s="37"/>
      <c r="HQ150" s="36">
        <f t="shared" si="485"/>
        <v>20</v>
      </c>
      <c r="HR150" s="37"/>
      <c r="HS150" s="38"/>
      <c r="HT150" s="37"/>
      <c r="HU150" s="36">
        <f t="shared" si="486"/>
        <v>20</v>
      </c>
      <c r="HV150" s="37"/>
      <c r="HW150" s="38"/>
      <c r="HX150" s="37"/>
      <c r="HY150" s="36">
        <f t="shared" si="487"/>
        <v>20</v>
      </c>
      <c r="HZ150" s="37"/>
      <c r="IA150" s="38"/>
      <c r="IB150" s="37"/>
      <c r="IC150" s="41" cm="1">
        <f t="array" ref="IC150">SUMPRODUCT(--(MOD(COLUMN($GG150:$IB150),4)=MOD(COLUMN($GG150),4)),$GG150:$IB150)</f>
        <v>225</v>
      </c>
      <c r="ID150" s="42">
        <f t="shared" si="488"/>
        <v>130152.31874999999</v>
      </c>
      <c r="IE150" s="43" cm="1">
        <f t="array" ref="IE150">SUMPRODUCT(--(MOD(COLUMN($GG150:$IB150),4)=MOD(COLUMN($GH150),4)),$GG150:$IB150)</f>
        <v>0</v>
      </c>
      <c r="IF150" s="44">
        <f t="shared" si="489"/>
        <v>0</v>
      </c>
      <c r="IG150" s="45" cm="1">
        <f t="array" ref="IG150">SUMPRODUCT(--(MOD(COLUMN($GG150:$IB150),4)=MOD(COLUMN($GI150),4)),$GG150:$IB150)</f>
        <v>0</v>
      </c>
      <c r="IH150" s="46">
        <f t="shared" si="490"/>
        <v>0</v>
      </c>
      <c r="II150" s="36">
        <f t="shared" si="491"/>
        <v>20</v>
      </c>
      <c r="IJ150" s="37"/>
      <c r="IK150" s="38"/>
      <c r="IL150" s="37"/>
      <c r="IM150" s="36">
        <f t="shared" si="492"/>
        <v>20</v>
      </c>
      <c r="IN150" s="37"/>
      <c r="IO150" s="38"/>
      <c r="IP150" s="37"/>
      <c r="IQ150" s="36">
        <f t="shared" si="493"/>
        <v>20</v>
      </c>
      <c r="IR150" s="37"/>
      <c r="IS150" s="38"/>
      <c r="IT150" s="37"/>
      <c r="IU150" s="36">
        <f t="shared" si="494"/>
        <v>25</v>
      </c>
      <c r="IV150" s="37"/>
      <c r="IW150" s="38"/>
      <c r="IX150" s="37"/>
      <c r="IY150" s="36">
        <f t="shared" si="495"/>
        <v>25</v>
      </c>
      <c r="IZ150" s="37"/>
      <c r="JA150" s="38"/>
      <c r="JB150" s="37"/>
      <c r="JC150" s="36">
        <f t="shared" si="496"/>
        <v>25</v>
      </c>
      <c r="JD150" s="37"/>
      <c r="JE150" s="38"/>
      <c r="JF150" s="37"/>
      <c r="JG150" s="36">
        <f t="shared" si="497"/>
        <v>30</v>
      </c>
      <c r="JH150" s="37"/>
      <c r="JI150" s="38"/>
      <c r="JJ150" s="37"/>
      <c r="JK150" s="36">
        <f t="shared" si="498"/>
        <v>30</v>
      </c>
      <c r="JL150" s="37"/>
      <c r="JM150" s="38"/>
      <c r="JN150" s="37"/>
      <c r="JO150" s="36">
        <f t="shared" si="499"/>
        <v>30</v>
      </c>
      <c r="JP150" s="37"/>
      <c r="JQ150" s="38"/>
      <c r="JR150" s="37"/>
      <c r="JS150" s="36">
        <f t="shared" si="500"/>
        <v>30</v>
      </c>
      <c r="JT150" s="37"/>
      <c r="JU150" s="38"/>
      <c r="JV150" s="37"/>
      <c r="JW150" s="36">
        <f t="shared" si="501"/>
        <v>30</v>
      </c>
      <c r="JX150" s="37"/>
      <c r="JY150" s="38"/>
      <c r="JZ150" s="37"/>
      <c r="KA150" s="36">
        <f t="shared" si="502"/>
        <v>30</v>
      </c>
      <c r="KB150" s="37"/>
      <c r="KC150" s="38"/>
      <c r="KD150" s="37"/>
      <c r="KE150" s="41" cm="1">
        <f t="array" ref="KE150">SUMPRODUCT(--(MOD(COLUMN($II150:$KD150),4)=MOD(COLUMN($II150),4)),$II150:$KD150)</f>
        <v>315</v>
      </c>
      <c r="KF150" s="42">
        <f t="shared" si="503"/>
        <v>182213.24625</v>
      </c>
      <c r="KG150" s="43" cm="1">
        <f t="array" ref="KG150">SUMPRODUCT(--(MOD(COLUMN($II150:$KD150),4)=MOD(COLUMN($IJ150),4)),$II150:$KD150)</f>
        <v>0</v>
      </c>
      <c r="KH150" s="44">
        <f t="shared" si="504"/>
        <v>0</v>
      </c>
      <c r="KI150" s="45" cm="1">
        <f t="array" ref="KI150">SUMPRODUCT(--(MOD(COLUMN($II150:$KD150),4)=MOD(COLUMN($IK150),4)),$II150:$KD150)</f>
        <v>0</v>
      </c>
      <c r="KJ150" s="50">
        <f t="shared" si="505"/>
        <v>0</v>
      </c>
      <c r="KK150" s="80"/>
      <c r="KL150" s="80"/>
      <c r="KM150" s="80"/>
      <c r="KN150" s="51">
        <v>1</v>
      </c>
      <c r="KO150" s="285"/>
    </row>
    <row r="151" spans="1:301" s="68" customFormat="1" ht="28.8" outlineLevel="1">
      <c r="A151" s="296"/>
      <c r="B151" s="278"/>
      <c r="C151" s="280"/>
      <c r="D151" s="282"/>
      <c r="E151" s="60">
        <v>4</v>
      </c>
      <c r="F151" s="60">
        <v>1</v>
      </c>
      <c r="G151" s="56">
        <v>4801020640</v>
      </c>
      <c r="H151" s="57" t="s">
        <v>56</v>
      </c>
      <c r="I151" s="55">
        <f>4169.1/1.2*1.0863*1.048</f>
        <v>3955.2335082000009</v>
      </c>
      <c r="J151" s="35">
        <f>4169/1.2*1.0863*1.048*1.05</f>
        <v>4152.8955699000007</v>
      </c>
      <c r="K151" s="55"/>
      <c r="L151" s="55"/>
      <c r="M151" s="36"/>
      <c r="N151" s="37"/>
      <c r="O151" s="38"/>
      <c r="P151" s="37"/>
      <c r="Q151" s="36"/>
      <c r="R151" s="37"/>
      <c r="S151" s="38"/>
      <c r="T151" s="37"/>
      <c r="U151" s="36"/>
      <c r="V151" s="37"/>
      <c r="W151" s="38"/>
      <c r="X151" s="37"/>
      <c r="Y151" s="36"/>
      <c r="Z151" s="37"/>
      <c r="AA151" s="38"/>
      <c r="AB151" s="37"/>
      <c r="AC151" s="36"/>
      <c r="AD151" s="37"/>
      <c r="AE151" s="38"/>
      <c r="AF151" s="37"/>
      <c r="AG151" s="36"/>
      <c r="AH151" s="37"/>
      <c r="AI151" s="38"/>
      <c r="AJ151" s="37"/>
      <c r="AK151" s="36"/>
      <c r="AL151" s="37"/>
      <c r="AM151" s="38"/>
      <c r="AN151" s="37"/>
      <c r="AO151" s="36"/>
      <c r="AP151" s="37"/>
      <c r="AQ151" s="38"/>
      <c r="AR151" s="37"/>
      <c r="AS151" s="36"/>
      <c r="AT151" s="37"/>
      <c r="AU151" s="38">
        <v>0</v>
      </c>
      <c r="AV151" s="37"/>
      <c r="AW151" s="36"/>
      <c r="AX151" s="37"/>
      <c r="AY151" s="38">
        <v>0</v>
      </c>
      <c r="AZ151" s="37"/>
      <c r="BA151" s="36"/>
      <c r="BB151" s="37"/>
      <c r="BC151" s="99">
        <v>0</v>
      </c>
      <c r="BD151" s="37"/>
      <c r="BE151" s="36"/>
      <c r="BF151" s="37"/>
      <c r="BG151" s="54">
        <v>0</v>
      </c>
      <c r="BH151" s="37"/>
      <c r="BI151" s="41">
        <f t="shared" si="437"/>
        <v>0</v>
      </c>
      <c r="BJ151" s="42">
        <f t="shared" si="438"/>
        <v>0</v>
      </c>
      <c r="BK151" s="43">
        <f t="shared" si="439"/>
        <v>0</v>
      </c>
      <c r="BL151" s="44">
        <f t="shared" si="440"/>
        <v>0</v>
      </c>
      <c r="BM151" s="45">
        <f t="shared" si="441"/>
        <v>0</v>
      </c>
      <c r="BN151" s="46">
        <f t="shared" si="442"/>
        <v>0</v>
      </c>
      <c r="BO151" s="36"/>
      <c r="BP151" s="47"/>
      <c r="BQ151" s="39"/>
      <c r="BR151" s="38">
        <v>0</v>
      </c>
      <c r="BS151" s="246"/>
      <c r="BT151" s="36">
        <f t="shared" si="447"/>
        <v>5</v>
      </c>
      <c r="BU151" s="47">
        <f t="shared" si="448"/>
        <v>0</v>
      </c>
      <c r="BV151" s="69">
        <f t="shared" si="448"/>
        <v>0</v>
      </c>
      <c r="BW151" s="38">
        <v>0</v>
      </c>
      <c r="BX151" s="246"/>
      <c r="BY151" s="36">
        <f t="shared" si="449"/>
        <v>5</v>
      </c>
      <c r="BZ151" s="47">
        <f t="shared" si="450"/>
        <v>0</v>
      </c>
      <c r="CA151" s="37">
        <v>0</v>
      </c>
      <c r="CB151" s="38">
        <v>0</v>
      </c>
      <c r="CC151" s="37"/>
      <c r="CD151" s="36">
        <f t="shared" si="451"/>
        <v>0</v>
      </c>
      <c r="CE151" s="47">
        <f t="shared" si="451"/>
        <v>0</v>
      </c>
      <c r="CF151" s="37">
        <f t="shared" si="451"/>
        <v>0</v>
      </c>
      <c r="CG151" s="38">
        <v>0</v>
      </c>
      <c r="CH151" s="37"/>
      <c r="CI151" s="36">
        <f t="shared" si="452"/>
        <v>5</v>
      </c>
      <c r="CJ151" s="47">
        <f t="shared" si="453"/>
        <v>0</v>
      </c>
      <c r="CK151" s="37">
        <v>0</v>
      </c>
      <c r="CL151" s="38">
        <v>0</v>
      </c>
      <c r="CM151" s="37"/>
      <c r="CN151" s="36">
        <f t="shared" si="454"/>
        <v>10</v>
      </c>
      <c r="CO151" s="47">
        <f t="shared" si="455"/>
        <v>0</v>
      </c>
      <c r="CP151" s="37">
        <f t="shared" si="455"/>
        <v>0</v>
      </c>
      <c r="CQ151" s="38">
        <v>0</v>
      </c>
      <c r="CR151" s="37"/>
      <c r="CS151" s="36">
        <f t="shared" si="456"/>
        <v>10</v>
      </c>
      <c r="CT151" s="47">
        <f t="shared" si="457"/>
        <v>0</v>
      </c>
      <c r="CU151" s="37">
        <f t="shared" si="457"/>
        <v>0</v>
      </c>
      <c r="CV151" s="38">
        <v>0</v>
      </c>
      <c r="CW151" s="37"/>
      <c r="CX151" s="36">
        <f t="shared" si="458"/>
        <v>10</v>
      </c>
      <c r="CY151" s="47">
        <f t="shared" si="459"/>
        <v>0</v>
      </c>
      <c r="CZ151" s="37">
        <f t="shared" si="459"/>
        <v>0</v>
      </c>
      <c r="DA151" s="38">
        <v>0</v>
      </c>
      <c r="DB151" s="37"/>
      <c r="DC151" s="36">
        <f t="shared" si="460"/>
        <v>10</v>
      </c>
      <c r="DD151" s="47">
        <f t="shared" si="461"/>
        <v>0</v>
      </c>
      <c r="DE151" s="37">
        <f t="shared" si="461"/>
        <v>0</v>
      </c>
      <c r="DF151" s="38"/>
      <c r="DG151" s="37"/>
      <c r="DH151" s="36">
        <f t="shared" si="462"/>
        <v>10</v>
      </c>
      <c r="DI151" s="47">
        <f t="shared" si="463"/>
        <v>0</v>
      </c>
      <c r="DJ151" s="37">
        <f t="shared" si="463"/>
        <v>0</v>
      </c>
      <c r="DK151" s="38">
        <v>0</v>
      </c>
      <c r="DL151" s="37"/>
      <c r="DM151" s="36">
        <f t="shared" si="464"/>
        <v>10</v>
      </c>
      <c r="DN151" s="47">
        <f t="shared" si="465"/>
        <v>0</v>
      </c>
      <c r="DO151" s="37">
        <f t="shared" si="465"/>
        <v>0</v>
      </c>
      <c r="DP151" s="38">
        <v>0</v>
      </c>
      <c r="DQ151" s="37"/>
      <c r="DR151" s="36">
        <f t="shared" si="466"/>
        <v>10</v>
      </c>
      <c r="DS151" s="47">
        <f t="shared" si="467"/>
        <v>0</v>
      </c>
      <c r="DT151" s="37">
        <f t="shared" si="467"/>
        <v>0</v>
      </c>
      <c r="DU151" s="38"/>
      <c r="DV151" s="37"/>
      <c r="DW151" s="41" cm="1">
        <f t="array" ref="DW151">SUMPRODUCT(--(MOD(COLUMN($BO151:$DV151),5)=MOD(COLUMN($BO151),5)),$BO151:$DV151)</f>
        <v>85</v>
      </c>
      <c r="DX151" s="42">
        <f t="shared" si="443"/>
        <v>352996.12344150007</v>
      </c>
      <c r="DY151" s="48" cm="1">
        <f t="array" ref="DY151">SUMPRODUCT(--(MOD(COLUMN($BO151:$DV151),5)=MOD(COLUMN($BP151),5)),$BO151:$DV151)</f>
        <v>0</v>
      </c>
      <c r="DZ151" s="49">
        <f t="shared" si="444"/>
        <v>0</v>
      </c>
      <c r="EA151" s="43" cm="1">
        <f t="array" ref="EA151">SUMPRODUCT(--(MOD(COLUMN($BO151:$DV151),5)=MOD(COLUMN($BQ151),5)),$BO151:$DV151)</f>
        <v>0</v>
      </c>
      <c r="EB151" s="44">
        <f t="shared" si="445"/>
        <v>0</v>
      </c>
      <c r="EC151" s="45" cm="1">
        <f t="array" ref="EC151">SUMPRODUCT(--(MOD(COLUMN($BO151:$DV151),5)=MOD(COLUMN($BR151),5)),$BO151:$DV151)</f>
        <v>0</v>
      </c>
      <c r="ED151" s="46">
        <f t="shared" si="446"/>
        <v>0</v>
      </c>
      <c r="EE151" s="36">
        <f t="shared" si="468"/>
        <v>0</v>
      </c>
      <c r="EF151" s="37">
        <v>0</v>
      </c>
      <c r="EG151" s="38"/>
      <c r="EH151" s="37"/>
      <c r="EI151" s="36">
        <f>$KN151*3</f>
        <v>3</v>
      </c>
      <c r="EJ151" s="37">
        <v>0</v>
      </c>
      <c r="EK151" s="38"/>
      <c r="EL151" s="37"/>
      <c r="EM151" s="36">
        <f t="shared" si="469"/>
        <v>0</v>
      </c>
      <c r="EN151" s="37">
        <v>0</v>
      </c>
      <c r="EO151" s="38"/>
      <c r="EP151" s="37"/>
      <c r="EQ151" s="36">
        <f t="shared" si="470"/>
        <v>5</v>
      </c>
      <c r="ER151" s="37">
        <v>0</v>
      </c>
      <c r="ES151" s="38"/>
      <c r="ET151" s="246"/>
      <c r="EU151" s="36">
        <f t="shared" si="471"/>
        <v>5</v>
      </c>
      <c r="EV151" s="37">
        <v>0</v>
      </c>
      <c r="EW151" s="38"/>
      <c r="EX151" s="246"/>
      <c r="EY151" s="36">
        <f t="shared" si="472"/>
        <v>5</v>
      </c>
      <c r="EZ151" s="37">
        <v>6</v>
      </c>
      <c r="FA151" s="38"/>
      <c r="FB151" s="246"/>
      <c r="FC151" s="36">
        <f t="shared" si="506"/>
        <v>5</v>
      </c>
      <c r="FD151" s="37">
        <v>5</v>
      </c>
      <c r="FE151" s="38"/>
      <c r="FF151" s="37"/>
      <c r="FG151" s="36">
        <f t="shared" si="507"/>
        <v>5</v>
      </c>
      <c r="FH151" s="37">
        <v>5</v>
      </c>
      <c r="FI151" s="38"/>
      <c r="FJ151" s="37"/>
      <c r="FK151" s="36">
        <f t="shared" si="508"/>
        <v>5</v>
      </c>
      <c r="FL151" s="37">
        <v>5</v>
      </c>
      <c r="FM151" s="38"/>
      <c r="FN151" s="37"/>
      <c r="FO151" s="36">
        <f t="shared" si="509"/>
        <v>5</v>
      </c>
      <c r="FP151" s="37">
        <v>5</v>
      </c>
      <c r="FQ151" s="38"/>
      <c r="FR151" s="37"/>
      <c r="FS151" s="36">
        <f t="shared" si="510"/>
        <v>5</v>
      </c>
      <c r="FT151" s="37">
        <v>5</v>
      </c>
      <c r="FU151" s="38"/>
      <c r="FV151" s="37"/>
      <c r="FW151" s="36">
        <f t="shared" si="511"/>
        <v>5</v>
      </c>
      <c r="FX151" s="37">
        <v>5</v>
      </c>
      <c r="FY151" s="38"/>
      <c r="FZ151" s="37"/>
      <c r="GA151" s="41" cm="1">
        <f t="array" ref="GA151">SUMPRODUCT(--(MOD(COLUMN($EE151:$FZ151),4)=MOD(COLUMN($EE151),4)),$EE151:$FZ151)</f>
        <v>48</v>
      </c>
      <c r="GB151" s="42">
        <f t="shared" si="473"/>
        <v>199338.98735520005</v>
      </c>
      <c r="GC151" s="43" cm="1">
        <f t="array" ref="GC151">SUMPRODUCT(--(MOD(COLUMN($EE151:$FZ151),4)=MOD(COLUMN($EF151),4)),$EE151:$FZ151)</f>
        <v>36</v>
      </c>
      <c r="GD151" s="44">
        <f t="shared" si="474"/>
        <v>149504.24051640002</v>
      </c>
      <c r="GE151" s="45" cm="1">
        <f t="array" ref="GE151">SUMPRODUCT(--(MOD(COLUMN($EE151:$FZ151),4)=MOD(COLUMN($EG151),4)),$EE151:$FZ151)</f>
        <v>0</v>
      </c>
      <c r="GF151" s="46">
        <f t="shared" si="475"/>
        <v>0</v>
      </c>
      <c r="GG151" s="36">
        <f t="shared" si="476"/>
        <v>15</v>
      </c>
      <c r="GH151" s="37"/>
      <c r="GI151" s="38"/>
      <c r="GJ151" s="37"/>
      <c r="GK151" s="36">
        <f t="shared" si="477"/>
        <v>15</v>
      </c>
      <c r="GL151" s="37"/>
      <c r="GM151" s="38"/>
      <c r="GN151" s="37"/>
      <c r="GO151" s="36">
        <f t="shared" si="478"/>
        <v>15</v>
      </c>
      <c r="GP151" s="37"/>
      <c r="GQ151" s="38"/>
      <c r="GR151" s="37"/>
      <c r="GS151" s="36">
        <f t="shared" si="479"/>
        <v>20</v>
      </c>
      <c r="GT151" s="37"/>
      <c r="GU151" s="38"/>
      <c r="GV151" s="37"/>
      <c r="GW151" s="36">
        <f t="shared" si="480"/>
        <v>20</v>
      </c>
      <c r="GX151" s="37"/>
      <c r="GY151" s="38"/>
      <c r="GZ151" s="37"/>
      <c r="HA151" s="36">
        <f t="shared" si="481"/>
        <v>20</v>
      </c>
      <c r="HB151" s="37"/>
      <c r="HC151" s="38"/>
      <c r="HD151" s="37"/>
      <c r="HE151" s="36">
        <f t="shared" si="482"/>
        <v>20</v>
      </c>
      <c r="HF151" s="37"/>
      <c r="HG151" s="38"/>
      <c r="HH151" s="37"/>
      <c r="HI151" s="36">
        <f t="shared" si="483"/>
        <v>20</v>
      </c>
      <c r="HJ151" s="37"/>
      <c r="HK151" s="38"/>
      <c r="HL151" s="37"/>
      <c r="HM151" s="36">
        <f t="shared" si="484"/>
        <v>20</v>
      </c>
      <c r="HN151" s="37"/>
      <c r="HO151" s="38"/>
      <c r="HP151" s="37"/>
      <c r="HQ151" s="36">
        <f t="shared" si="485"/>
        <v>20</v>
      </c>
      <c r="HR151" s="37"/>
      <c r="HS151" s="38"/>
      <c r="HT151" s="37"/>
      <c r="HU151" s="36">
        <f t="shared" si="486"/>
        <v>20</v>
      </c>
      <c r="HV151" s="37"/>
      <c r="HW151" s="38"/>
      <c r="HX151" s="37"/>
      <c r="HY151" s="36">
        <f t="shared" si="487"/>
        <v>20</v>
      </c>
      <c r="HZ151" s="37"/>
      <c r="IA151" s="38"/>
      <c r="IB151" s="37"/>
      <c r="IC151" s="41" cm="1">
        <f t="array" ref="IC151">SUMPRODUCT(--(MOD(COLUMN($GG151:$IB151),4)=MOD(COLUMN($GG151),4)),$GG151:$IB151)</f>
        <v>225</v>
      </c>
      <c r="ID151" s="42">
        <f t="shared" si="488"/>
        <v>934401.50322750013</v>
      </c>
      <c r="IE151" s="43" cm="1">
        <f t="array" ref="IE151">SUMPRODUCT(--(MOD(COLUMN($GG151:$IB151),4)=MOD(COLUMN($GH151),4)),$GG151:$IB151)</f>
        <v>0</v>
      </c>
      <c r="IF151" s="44">
        <f t="shared" si="489"/>
        <v>0</v>
      </c>
      <c r="IG151" s="45" cm="1">
        <f t="array" ref="IG151">SUMPRODUCT(--(MOD(COLUMN($GG151:$IB151),4)=MOD(COLUMN($GI151),4)),$GG151:$IB151)</f>
        <v>0</v>
      </c>
      <c r="IH151" s="46">
        <f t="shared" si="490"/>
        <v>0</v>
      </c>
      <c r="II151" s="36">
        <f t="shared" si="491"/>
        <v>20</v>
      </c>
      <c r="IJ151" s="37"/>
      <c r="IK151" s="38"/>
      <c r="IL151" s="37"/>
      <c r="IM151" s="36">
        <f t="shared" si="492"/>
        <v>20</v>
      </c>
      <c r="IN151" s="37"/>
      <c r="IO151" s="38"/>
      <c r="IP151" s="37"/>
      <c r="IQ151" s="36">
        <f t="shared" si="493"/>
        <v>20</v>
      </c>
      <c r="IR151" s="37"/>
      <c r="IS151" s="38"/>
      <c r="IT151" s="37"/>
      <c r="IU151" s="36">
        <f t="shared" si="494"/>
        <v>25</v>
      </c>
      <c r="IV151" s="37"/>
      <c r="IW151" s="38"/>
      <c r="IX151" s="37"/>
      <c r="IY151" s="36">
        <f t="shared" si="495"/>
        <v>25</v>
      </c>
      <c r="IZ151" s="37"/>
      <c r="JA151" s="38"/>
      <c r="JB151" s="37"/>
      <c r="JC151" s="36">
        <f t="shared" si="496"/>
        <v>25</v>
      </c>
      <c r="JD151" s="37"/>
      <c r="JE151" s="38"/>
      <c r="JF151" s="37"/>
      <c r="JG151" s="36">
        <f t="shared" si="497"/>
        <v>30</v>
      </c>
      <c r="JH151" s="37"/>
      <c r="JI151" s="38"/>
      <c r="JJ151" s="37"/>
      <c r="JK151" s="36">
        <f t="shared" si="498"/>
        <v>30</v>
      </c>
      <c r="JL151" s="37"/>
      <c r="JM151" s="38"/>
      <c r="JN151" s="37"/>
      <c r="JO151" s="36">
        <f t="shared" si="499"/>
        <v>30</v>
      </c>
      <c r="JP151" s="37"/>
      <c r="JQ151" s="38"/>
      <c r="JR151" s="37"/>
      <c r="JS151" s="36">
        <f t="shared" si="500"/>
        <v>30</v>
      </c>
      <c r="JT151" s="37"/>
      <c r="JU151" s="38"/>
      <c r="JV151" s="37"/>
      <c r="JW151" s="36">
        <f t="shared" si="501"/>
        <v>30</v>
      </c>
      <c r="JX151" s="37"/>
      <c r="JY151" s="38"/>
      <c r="JZ151" s="37"/>
      <c r="KA151" s="36">
        <f t="shared" si="502"/>
        <v>30</v>
      </c>
      <c r="KB151" s="37"/>
      <c r="KC151" s="38"/>
      <c r="KD151" s="37"/>
      <c r="KE151" s="41" cm="1">
        <f t="array" ref="KE151">SUMPRODUCT(--(MOD(COLUMN($II151:$KD151),4)=MOD(COLUMN($II151),4)),$II151:$KD151)</f>
        <v>315</v>
      </c>
      <c r="KF151" s="42">
        <f t="shared" si="503"/>
        <v>1308162.1045185002</v>
      </c>
      <c r="KG151" s="43" cm="1">
        <f t="array" ref="KG151">SUMPRODUCT(--(MOD(COLUMN($II151:$KD151),4)=MOD(COLUMN($IJ151),4)),$II151:$KD151)</f>
        <v>0</v>
      </c>
      <c r="KH151" s="44">
        <f t="shared" si="504"/>
        <v>0</v>
      </c>
      <c r="KI151" s="45" cm="1">
        <f t="array" ref="KI151">SUMPRODUCT(--(MOD(COLUMN($II151:$KD151),4)=MOD(COLUMN($IK151),4)),$II151:$KD151)</f>
        <v>0</v>
      </c>
      <c r="KJ151" s="50">
        <f t="shared" si="505"/>
        <v>0</v>
      </c>
      <c r="KK151" s="80"/>
      <c r="KL151" s="80"/>
      <c r="KM151" s="80"/>
      <c r="KN151" s="51">
        <v>1</v>
      </c>
      <c r="KO151" s="285"/>
    </row>
    <row r="152" spans="1:301" s="68" customFormat="1" outlineLevel="1">
      <c r="A152" s="296"/>
      <c r="B152" s="278"/>
      <c r="C152" s="280"/>
      <c r="D152" s="282"/>
      <c r="E152" s="60">
        <v>5</v>
      </c>
      <c r="F152" s="60">
        <v>1</v>
      </c>
      <c r="G152" s="56">
        <v>4491731200</v>
      </c>
      <c r="H152" s="57" t="s">
        <v>57</v>
      </c>
      <c r="I152" s="55">
        <v>716.15646258503409</v>
      </c>
      <c r="J152" s="35">
        <f>842.2/1.2*1.0863</f>
        <v>762.40155000000004</v>
      </c>
      <c r="K152" s="55"/>
      <c r="L152" s="55"/>
      <c r="M152" s="36"/>
      <c r="N152" s="37"/>
      <c r="O152" s="38"/>
      <c r="P152" s="37"/>
      <c r="Q152" s="36"/>
      <c r="R152" s="37"/>
      <c r="S152" s="38"/>
      <c r="T152" s="37"/>
      <c r="U152" s="36"/>
      <c r="V152" s="37"/>
      <c r="W152" s="38"/>
      <c r="X152" s="37"/>
      <c r="Y152" s="36"/>
      <c r="Z152" s="37"/>
      <c r="AA152" s="38"/>
      <c r="AB152" s="37"/>
      <c r="AC152" s="36"/>
      <c r="AD152" s="37"/>
      <c r="AE152" s="38"/>
      <c r="AF152" s="37"/>
      <c r="AG152" s="36"/>
      <c r="AH152" s="37"/>
      <c r="AI152" s="38"/>
      <c r="AJ152" s="37"/>
      <c r="AK152" s="36"/>
      <c r="AL152" s="37"/>
      <c r="AM152" s="38"/>
      <c r="AN152" s="37"/>
      <c r="AO152" s="36"/>
      <c r="AP152" s="37"/>
      <c r="AQ152" s="38"/>
      <c r="AR152" s="37"/>
      <c r="AS152" s="36"/>
      <c r="AT152" s="37"/>
      <c r="AU152" s="38">
        <v>0</v>
      </c>
      <c r="AV152" s="37"/>
      <c r="AW152" s="36"/>
      <c r="AX152" s="37"/>
      <c r="AY152" s="38">
        <v>0</v>
      </c>
      <c r="AZ152" s="37"/>
      <c r="BA152" s="36"/>
      <c r="BB152" s="37"/>
      <c r="BC152" s="99">
        <v>0</v>
      </c>
      <c r="BD152" s="37"/>
      <c r="BE152" s="36"/>
      <c r="BF152" s="37"/>
      <c r="BG152" s="54">
        <v>0</v>
      </c>
      <c r="BH152" s="37"/>
      <c r="BI152" s="41">
        <f t="shared" si="437"/>
        <v>0</v>
      </c>
      <c r="BJ152" s="42">
        <f t="shared" si="438"/>
        <v>0</v>
      </c>
      <c r="BK152" s="43">
        <f t="shared" si="439"/>
        <v>0</v>
      </c>
      <c r="BL152" s="44">
        <f t="shared" si="440"/>
        <v>0</v>
      </c>
      <c r="BM152" s="45">
        <f t="shared" si="441"/>
        <v>0</v>
      </c>
      <c r="BN152" s="46">
        <f t="shared" si="442"/>
        <v>0</v>
      </c>
      <c r="BO152" s="36"/>
      <c r="BP152" s="47"/>
      <c r="BQ152" s="39"/>
      <c r="BR152" s="38">
        <v>0</v>
      </c>
      <c r="BS152" s="246"/>
      <c r="BT152" s="36">
        <f t="shared" si="447"/>
        <v>5</v>
      </c>
      <c r="BU152" s="47">
        <f t="shared" si="448"/>
        <v>0</v>
      </c>
      <c r="BV152" s="69">
        <f t="shared" si="448"/>
        <v>0</v>
      </c>
      <c r="BW152" s="38">
        <v>0</v>
      </c>
      <c r="BX152" s="246"/>
      <c r="BY152" s="36">
        <f t="shared" si="449"/>
        <v>5</v>
      </c>
      <c r="BZ152" s="47">
        <f t="shared" si="450"/>
        <v>0</v>
      </c>
      <c r="CA152" s="37">
        <v>0</v>
      </c>
      <c r="CB152" s="38">
        <v>0</v>
      </c>
      <c r="CC152" s="37"/>
      <c r="CD152" s="36">
        <f t="shared" si="451"/>
        <v>0</v>
      </c>
      <c r="CE152" s="47">
        <f t="shared" si="451"/>
        <v>0</v>
      </c>
      <c r="CF152" s="37">
        <f t="shared" si="451"/>
        <v>0</v>
      </c>
      <c r="CG152" s="38">
        <v>0</v>
      </c>
      <c r="CH152" s="37"/>
      <c r="CI152" s="36">
        <f t="shared" si="452"/>
        <v>5</v>
      </c>
      <c r="CJ152" s="47">
        <f t="shared" si="453"/>
        <v>0</v>
      </c>
      <c r="CK152" s="37">
        <v>0</v>
      </c>
      <c r="CL152" s="38">
        <v>0</v>
      </c>
      <c r="CM152" s="37"/>
      <c r="CN152" s="36">
        <f t="shared" si="454"/>
        <v>10</v>
      </c>
      <c r="CO152" s="47">
        <f t="shared" si="455"/>
        <v>0</v>
      </c>
      <c r="CP152" s="37">
        <f t="shared" si="455"/>
        <v>0</v>
      </c>
      <c r="CQ152" s="38">
        <v>0</v>
      </c>
      <c r="CR152" s="37"/>
      <c r="CS152" s="36">
        <f t="shared" si="456"/>
        <v>10</v>
      </c>
      <c r="CT152" s="47">
        <f t="shared" si="457"/>
        <v>0</v>
      </c>
      <c r="CU152" s="37">
        <f t="shared" si="457"/>
        <v>0</v>
      </c>
      <c r="CV152" s="38">
        <v>0</v>
      </c>
      <c r="CW152" s="37"/>
      <c r="CX152" s="36">
        <f t="shared" si="458"/>
        <v>10</v>
      </c>
      <c r="CY152" s="47">
        <f t="shared" si="459"/>
        <v>0</v>
      </c>
      <c r="CZ152" s="37">
        <f t="shared" si="459"/>
        <v>0</v>
      </c>
      <c r="DA152" s="38">
        <v>0</v>
      </c>
      <c r="DB152" s="37"/>
      <c r="DC152" s="36">
        <f t="shared" si="460"/>
        <v>10</v>
      </c>
      <c r="DD152" s="47">
        <f t="shared" si="461"/>
        <v>0</v>
      </c>
      <c r="DE152" s="37">
        <f t="shared" si="461"/>
        <v>0</v>
      </c>
      <c r="DF152" s="38"/>
      <c r="DG152" s="37"/>
      <c r="DH152" s="36">
        <f t="shared" si="462"/>
        <v>10</v>
      </c>
      <c r="DI152" s="47">
        <f t="shared" si="463"/>
        <v>0</v>
      </c>
      <c r="DJ152" s="37">
        <f t="shared" si="463"/>
        <v>0</v>
      </c>
      <c r="DK152" s="38">
        <v>0</v>
      </c>
      <c r="DL152" s="37"/>
      <c r="DM152" s="36">
        <f t="shared" si="464"/>
        <v>10</v>
      </c>
      <c r="DN152" s="47">
        <f t="shared" si="465"/>
        <v>0</v>
      </c>
      <c r="DO152" s="37">
        <f t="shared" si="465"/>
        <v>0</v>
      </c>
      <c r="DP152" s="38">
        <v>0</v>
      </c>
      <c r="DQ152" s="37"/>
      <c r="DR152" s="36">
        <f t="shared" si="466"/>
        <v>10</v>
      </c>
      <c r="DS152" s="47">
        <f t="shared" si="467"/>
        <v>0</v>
      </c>
      <c r="DT152" s="37">
        <f t="shared" si="467"/>
        <v>0</v>
      </c>
      <c r="DU152" s="38"/>
      <c r="DV152" s="37"/>
      <c r="DW152" s="41" cm="1">
        <f t="array" ref="DW152">SUMPRODUCT(--(MOD(COLUMN($BO152:$DV152),5)=MOD(COLUMN($BO152),5)),$BO152:$DV152)</f>
        <v>85</v>
      </c>
      <c r="DX152" s="42">
        <f t="shared" si="443"/>
        <v>64804.13175</v>
      </c>
      <c r="DY152" s="48" cm="1">
        <f t="array" ref="DY152">SUMPRODUCT(--(MOD(COLUMN($BO152:$DV152),5)=MOD(COLUMN($BP152),5)),$BO152:$DV152)</f>
        <v>0</v>
      </c>
      <c r="DZ152" s="49">
        <f t="shared" si="444"/>
        <v>0</v>
      </c>
      <c r="EA152" s="43" cm="1">
        <f t="array" ref="EA152">SUMPRODUCT(--(MOD(COLUMN($BO152:$DV152),5)=MOD(COLUMN($BQ152),5)),$BO152:$DV152)</f>
        <v>0</v>
      </c>
      <c r="EB152" s="44">
        <f t="shared" si="445"/>
        <v>0</v>
      </c>
      <c r="EC152" s="45" cm="1">
        <f t="array" ref="EC152">SUMPRODUCT(--(MOD(COLUMN($BO152:$DV152),5)=MOD(COLUMN($BR152),5)),$BO152:$DV152)</f>
        <v>0</v>
      </c>
      <c r="ED152" s="46">
        <f t="shared" si="446"/>
        <v>0</v>
      </c>
      <c r="EE152" s="36">
        <f t="shared" si="468"/>
        <v>0</v>
      </c>
      <c r="EF152" s="37">
        <v>0</v>
      </c>
      <c r="EG152" s="38"/>
      <c r="EH152" s="37"/>
      <c r="EI152" s="36">
        <f>$KN152*3</f>
        <v>3</v>
      </c>
      <c r="EJ152" s="37">
        <v>0</v>
      </c>
      <c r="EK152" s="38"/>
      <c r="EL152" s="37"/>
      <c r="EM152" s="36">
        <f t="shared" si="469"/>
        <v>0</v>
      </c>
      <c r="EN152" s="37">
        <v>0</v>
      </c>
      <c r="EO152" s="38"/>
      <c r="EP152" s="37"/>
      <c r="EQ152" s="36">
        <f t="shared" si="470"/>
        <v>5</v>
      </c>
      <c r="ER152" s="37">
        <v>0</v>
      </c>
      <c r="ES152" s="38"/>
      <c r="ET152" s="246"/>
      <c r="EU152" s="36">
        <f t="shared" si="471"/>
        <v>5</v>
      </c>
      <c r="EV152" s="37">
        <v>0</v>
      </c>
      <c r="EW152" s="38"/>
      <c r="EX152" s="246"/>
      <c r="EY152" s="36">
        <f t="shared" si="472"/>
        <v>5</v>
      </c>
      <c r="EZ152" s="37">
        <v>6</v>
      </c>
      <c r="FA152" s="38"/>
      <c r="FB152" s="246"/>
      <c r="FC152" s="36">
        <f t="shared" si="506"/>
        <v>5</v>
      </c>
      <c r="FD152" s="37">
        <v>5</v>
      </c>
      <c r="FE152" s="38"/>
      <c r="FF152" s="37"/>
      <c r="FG152" s="36">
        <f t="shared" si="507"/>
        <v>5</v>
      </c>
      <c r="FH152" s="37">
        <v>5</v>
      </c>
      <c r="FI152" s="38"/>
      <c r="FJ152" s="37"/>
      <c r="FK152" s="36">
        <f t="shared" si="508"/>
        <v>5</v>
      </c>
      <c r="FL152" s="37">
        <v>5</v>
      </c>
      <c r="FM152" s="38"/>
      <c r="FN152" s="37"/>
      <c r="FO152" s="36">
        <f t="shared" si="509"/>
        <v>5</v>
      </c>
      <c r="FP152" s="37">
        <v>5</v>
      </c>
      <c r="FQ152" s="38"/>
      <c r="FR152" s="37"/>
      <c r="FS152" s="36">
        <f t="shared" si="510"/>
        <v>5</v>
      </c>
      <c r="FT152" s="37">
        <v>5</v>
      </c>
      <c r="FU152" s="38"/>
      <c r="FV152" s="37"/>
      <c r="FW152" s="36">
        <f t="shared" si="511"/>
        <v>5</v>
      </c>
      <c r="FX152" s="37">
        <v>5</v>
      </c>
      <c r="FY152" s="38"/>
      <c r="FZ152" s="37"/>
      <c r="GA152" s="41" cm="1">
        <f t="array" ref="GA152">SUMPRODUCT(--(MOD(COLUMN($EE152:$FZ152),4)=MOD(COLUMN($EE152),4)),$EE152:$FZ152)</f>
        <v>48</v>
      </c>
      <c r="GB152" s="42">
        <f t="shared" si="473"/>
        <v>36595.274400000002</v>
      </c>
      <c r="GC152" s="43" cm="1">
        <f t="array" ref="GC152">SUMPRODUCT(--(MOD(COLUMN($EE152:$FZ152),4)=MOD(COLUMN($EF152),4)),$EE152:$FZ152)</f>
        <v>36</v>
      </c>
      <c r="GD152" s="44">
        <f t="shared" si="474"/>
        <v>27446.455800000003</v>
      </c>
      <c r="GE152" s="45" cm="1">
        <f t="array" ref="GE152">SUMPRODUCT(--(MOD(COLUMN($EE152:$FZ152),4)=MOD(COLUMN($EG152),4)),$EE152:$FZ152)</f>
        <v>0</v>
      </c>
      <c r="GF152" s="46">
        <f t="shared" si="475"/>
        <v>0</v>
      </c>
      <c r="GG152" s="36">
        <f t="shared" si="476"/>
        <v>15</v>
      </c>
      <c r="GH152" s="37"/>
      <c r="GI152" s="38"/>
      <c r="GJ152" s="37"/>
      <c r="GK152" s="36">
        <f t="shared" si="477"/>
        <v>15</v>
      </c>
      <c r="GL152" s="37"/>
      <c r="GM152" s="38"/>
      <c r="GN152" s="37"/>
      <c r="GO152" s="36">
        <f t="shared" si="478"/>
        <v>15</v>
      </c>
      <c r="GP152" s="37"/>
      <c r="GQ152" s="38"/>
      <c r="GR152" s="37"/>
      <c r="GS152" s="36">
        <f t="shared" si="479"/>
        <v>20</v>
      </c>
      <c r="GT152" s="37"/>
      <c r="GU152" s="38"/>
      <c r="GV152" s="37"/>
      <c r="GW152" s="36">
        <f t="shared" si="480"/>
        <v>20</v>
      </c>
      <c r="GX152" s="37"/>
      <c r="GY152" s="38"/>
      <c r="GZ152" s="37"/>
      <c r="HA152" s="36">
        <f t="shared" si="481"/>
        <v>20</v>
      </c>
      <c r="HB152" s="37"/>
      <c r="HC152" s="38"/>
      <c r="HD152" s="37"/>
      <c r="HE152" s="36">
        <f t="shared" si="482"/>
        <v>20</v>
      </c>
      <c r="HF152" s="37"/>
      <c r="HG152" s="38"/>
      <c r="HH152" s="37"/>
      <c r="HI152" s="36">
        <f t="shared" si="483"/>
        <v>20</v>
      </c>
      <c r="HJ152" s="37"/>
      <c r="HK152" s="38"/>
      <c r="HL152" s="37"/>
      <c r="HM152" s="36">
        <f t="shared" si="484"/>
        <v>20</v>
      </c>
      <c r="HN152" s="37"/>
      <c r="HO152" s="38"/>
      <c r="HP152" s="37"/>
      <c r="HQ152" s="36">
        <f t="shared" si="485"/>
        <v>20</v>
      </c>
      <c r="HR152" s="37"/>
      <c r="HS152" s="38"/>
      <c r="HT152" s="37"/>
      <c r="HU152" s="36">
        <f t="shared" si="486"/>
        <v>20</v>
      </c>
      <c r="HV152" s="37"/>
      <c r="HW152" s="38"/>
      <c r="HX152" s="37"/>
      <c r="HY152" s="36">
        <f t="shared" si="487"/>
        <v>20</v>
      </c>
      <c r="HZ152" s="37"/>
      <c r="IA152" s="38"/>
      <c r="IB152" s="37"/>
      <c r="IC152" s="41" cm="1">
        <f t="array" ref="IC152">SUMPRODUCT(--(MOD(COLUMN($GG152:$IB152),4)=MOD(COLUMN($GG152),4)),$GG152:$IB152)</f>
        <v>225</v>
      </c>
      <c r="ID152" s="42">
        <f t="shared" si="488"/>
        <v>171540.34875</v>
      </c>
      <c r="IE152" s="43" cm="1">
        <f t="array" ref="IE152">SUMPRODUCT(--(MOD(COLUMN($GG152:$IB152),4)=MOD(COLUMN($GH152),4)),$GG152:$IB152)</f>
        <v>0</v>
      </c>
      <c r="IF152" s="44">
        <f t="shared" si="489"/>
        <v>0</v>
      </c>
      <c r="IG152" s="45" cm="1">
        <f t="array" ref="IG152">SUMPRODUCT(--(MOD(COLUMN($GG152:$IB152),4)=MOD(COLUMN($GI152),4)),$GG152:$IB152)</f>
        <v>0</v>
      </c>
      <c r="IH152" s="46">
        <f t="shared" si="490"/>
        <v>0</v>
      </c>
      <c r="II152" s="36">
        <f t="shared" si="491"/>
        <v>20</v>
      </c>
      <c r="IJ152" s="37"/>
      <c r="IK152" s="38"/>
      <c r="IL152" s="37"/>
      <c r="IM152" s="36">
        <f t="shared" si="492"/>
        <v>20</v>
      </c>
      <c r="IN152" s="37"/>
      <c r="IO152" s="38"/>
      <c r="IP152" s="37"/>
      <c r="IQ152" s="36">
        <f t="shared" si="493"/>
        <v>20</v>
      </c>
      <c r="IR152" s="37"/>
      <c r="IS152" s="38"/>
      <c r="IT152" s="37"/>
      <c r="IU152" s="36">
        <f t="shared" si="494"/>
        <v>25</v>
      </c>
      <c r="IV152" s="37"/>
      <c r="IW152" s="38"/>
      <c r="IX152" s="37"/>
      <c r="IY152" s="36">
        <f t="shared" si="495"/>
        <v>25</v>
      </c>
      <c r="IZ152" s="37"/>
      <c r="JA152" s="38"/>
      <c r="JB152" s="37"/>
      <c r="JC152" s="36">
        <f t="shared" si="496"/>
        <v>25</v>
      </c>
      <c r="JD152" s="37"/>
      <c r="JE152" s="38"/>
      <c r="JF152" s="37"/>
      <c r="JG152" s="36">
        <f t="shared" si="497"/>
        <v>30</v>
      </c>
      <c r="JH152" s="37"/>
      <c r="JI152" s="38"/>
      <c r="JJ152" s="37"/>
      <c r="JK152" s="36">
        <f t="shared" si="498"/>
        <v>30</v>
      </c>
      <c r="JL152" s="37"/>
      <c r="JM152" s="38"/>
      <c r="JN152" s="37"/>
      <c r="JO152" s="36">
        <f t="shared" si="499"/>
        <v>30</v>
      </c>
      <c r="JP152" s="37"/>
      <c r="JQ152" s="38"/>
      <c r="JR152" s="37"/>
      <c r="JS152" s="36">
        <f t="shared" si="500"/>
        <v>30</v>
      </c>
      <c r="JT152" s="37"/>
      <c r="JU152" s="38"/>
      <c r="JV152" s="37"/>
      <c r="JW152" s="36">
        <f t="shared" si="501"/>
        <v>30</v>
      </c>
      <c r="JX152" s="37"/>
      <c r="JY152" s="38"/>
      <c r="JZ152" s="37"/>
      <c r="KA152" s="36">
        <f t="shared" si="502"/>
        <v>30</v>
      </c>
      <c r="KB152" s="37"/>
      <c r="KC152" s="38"/>
      <c r="KD152" s="37"/>
      <c r="KE152" s="41" cm="1">
        <f t="array" ref="KE152">SUMPRODUCT(--(MOD(COLUMN($II152:$KD152),4)=MOD(COLUMN($II152),4)),$II152:$KD152)</f>
        <v>315</v>
      </c>
      <c r="KF152" s="42">
        <f t="shared" si="503"/>
        <v>240156.48825000002</v>
      </c>
      <c r="KG152" s="43" cm="1">
        <f t="array" ref="KG152">SUMPRODUCT(--(MOD(COLUMN($II152:$KD152),4)=MOD(COLUMN($IJ152),4)),$II152:$KD152)</f>
        <v>0</v>
      </c>
      <c r="KH152" s="44">
        <f t="shared" si="504"/>
        <v>0</v>
      </c>
      <c r="KI152" s="45" cm="1">
        <f t="array" ref="KI152">SUMPRODUCT(--(MOD(COLUMN($II152:$KD152),4)=MOD(COLUMN($IK152),4)),$II152:$KD152)</f>
        <v>0</v>
      </c>
      <c r="KJ152" s="50">
        <f t="shared" si="505"/>
        <v>0</v>
      </c>
      <c r="KK152" s="80"/>
      <c r="KL152" s="80"/>
      <c r="KM152" s="80"/>
      <c r="KN152" s="51">
        <v>1</v>
      </c>
      <c r="KO152" s="285"/>
    </row>
    <row r="153" spans="1:301" s="68" customFormat="1" outlineLevel="1">
      <c r="A153" s="296"/>
      <c r="B153" s="278"/>
      <c r="C153" s="280"/>
      <c r="D153" s="282"/>
      <c r="E153" s="60">
        <v>6</v>
      </c>
      <c r="F153" s="60">
        <v>1</v>
      </c>
      <c r="G153" s="56">
        <v>4497230500</v>
      </c>
      <c r="H153" s="57" t="s">
        <v>58</v>
      </c>
      <c r="I153" s="55">
        <v>60.969387755102048</v>
      </c>
      <c r="J153" s="35">
        <f>71.7/1.2*1.0863</f>
        <v>64.906425000000013</v>
      </c>
      <c r="K153" s="55"/>
      <c r="L153" s="55"/>
      <c r="M153" s="36"/>
      <c r="N153" s="37"/>
      <c r="O153" s="38"/>
      <c r="P153" s="37"/>
      <c r="Q153" s="36"/>
      <c r="R153" s="37"/>
      <c r="S153" s="38"/>
      <c r="T153" s="37"/>
      <c r="U153" s="36"/>
      <c r="V153" s="37"/>
      <c r="W153" s="38"/>
      <c r="X153" s="37"/>
      <c r="Y153" s="36"/>
      <c r="Z153" s="37"/>
      <c r="AA153" s="38"/>
      <c r="AB153" s="37"/>
      <c r="AC153" s="36"/>
      <c r="AD153" s="37"/>
      <c r="AE153" s="38"/>
      <c r="AF153" s="37"/>
      <c r="AG153" s="36"/>
      <c r="AH153" s="37"/>
      <c r="AI153" s="38"/>
      <c r="AJ153" s="37"/>
      <c r="AK153" s="36"/>
      <c r="AL153" s="37"/>
      <c r="AM153" s="38"/>
      <c r="AN153" s="37"/>
      <c r="AO153" s="36"/>
      <c r="AP153" s="37"/>
      <c r="AQ153" s="38"/>
      <c r="AR153" s="37"/>
      <c r="AS153" s="36"/>
      <c r="AT153" s="37"/>
      <c r="AU153" s="38">
        <v>0</v>
      </c>
      <c r="AV153" s="37"/>
      <c r="AW153" s="36"/>
      <c r="AX153" s="37"/>
      <c r="AY153" s="38">
        <v>0</v>
      </c>
      <c r="AZ153" s="37"/>
      <c r="BA153" s="36"/>
      <c r="BB153" s="37"/>
      <c r="BC153" s="99">
        <v>0</v>
      </c>
      <c r="BD153" s="37"/>
      <c r="BE153" s="36"/>
      <c r="BF153" s="37"/>
      <c r="BG153" s="54">
        <v>0</v>
      </c>
      <c r="BH153" s="37"/>
      <c r="BI153" s="41">
        <f t="shared" si="437"/>
        <v>0</v>
      </c>
      <c r="BJ153" s="42">
        <f t="shared" si="438"/>
        <v>0</v>
      </c>
      <c r="BK153" s="43">
        <f t="shared" si="439"/>
        <v>0</v>
      </c>
      <c r="BL153" s="44">
        <f t="shared" si="440"/>
        <v>0</v>
      </c>
      <c r="BM153" s="45">
        <f t="shared" si="441"/>
        <v>0</v>
      </c>
      <c r="BN153" s="46">
        <f t="shared" si="442"/>
        <v>0</v>
      </c>
      <c r="BO153" s="36"/>
      <c r="BP153" s="47"/>
      <c r="BQ153" s="39"/>
      <c r="BR153" s="38">
        <v>0</v>
      </c>
      <c r="BS153" s="246"/>
      <c r="BT153" s="36">
        <f t="shared" si="447"/>
        <v>10</v>
      </c>
      <c r="BU153" s="47">
        <f t="shared" si="448"/>
        <v>0</v>
      </c>
      <c r="BV153" s="69">
        <f t="shared" si="448"/>
        <v>0</v>
      </c>
      <c r="BW153" s="38">
        <v>0</v>
      </c>
      <c r="BX153" s="246"/>
      <c r="BY153" s="36">
        <f t="shared" si="449"/>
        <v>10</v>
      </c>
      <c r="BZ153" s="47">
        <f t="shared" si="450"/>
        <v>0</v>
      </c>
      <c r="CA153" s="37">
        <v>0</v>
      </c>
      <c r="CB153" s="38">
        <v>0</v>
      </c>
      <c r="CC153" s="37"/>
      <c r="CD153" s="36">
        <f t="shared" si="451"/>
        <v>0</v>
      </c>
      <c r="CE153" s="47">
        <f t="shared" si="451"/>
        <v>0</v>
      </c>
      <c r="CF153" s="37">
        <f t="shared" si="451"/>
        <v>0</v>
      </c>
      <c r="CG153" s="38">
        <v>0</v>
      </c>
      <c r="CH153" s="37"/>
      <c r="CI153" s="36">
        <f t="shared" si="452"/>
        <v>10</v>
      </c>
      <c r="CJ153" s="47">
        <f t="shared" si="453"/>
        <v>0</v>
      </c>
      <c r="CK153" s="37">
        <v>0</v>
      </c>
      <c r="CL153" s="38">
        <v>0</v>
      </c>
      <c r="CM153" s="37"/>
      <c r="CN153" s="36">
        <f t="shared" si="454"/>
        <v>20</v>
      </c>
      <c r="CO153" s="47">
        <f t="shared" si="455"/>
        <v>0</v>
      </c>
      <c r="CP153" s="37">
        <f t="shared" si="455"/>
        <v>0</v>
      </c>
      <c r="CQ153" s="38">
        <v>0</v>
      </c>
      <c r="CR153" s="37"/>
      <c r="CS153" s="36">
        <f t="shared" si="456"/>
        <v>20</v>
      </c>
      <c r="CT153" s="47">
        <f t="shared" si="457"/>
        <v>0</v>
      </c>
      <c r="CU153" s="37">
        <f t="shared" si="457"/>
        <v>0</v>
      </c>
      <c r="CV153" s="38">
        <v>0</v>
      </c>
      <c r="CW153" s="37"/>
      <c r="CX153" s="36">
        <f t="shared" si="458"/>
        <v>20</v>
      </c>
      <c r="CY153" s="47">
        <f t="shared" si="459"/>
        <v>0</v>
      </c>
      <c r="CZ153" s="37">
        <f t="shared" si="459"/>
        <v>0</v>
      </c>
      <c r="DA153" s="38">
        <v>0</v>
      </c>
      <c r="DB153" s="37"/>
      <c r="DC153" s="36">
        <f t="shared" si="460"/>
        <v>20</v>
      </c>
      <c r="DD153" s="47">
        <f t="shared" si="461"/>
        <v>0</v>
      </c>
      <c r="DE153" s="37">
        <f t="shared" si="461"/>
        <v>0</v>
      </c>
      <c r="DF153" s="38"/>
      <c r="DG153" s="37"/>
      <c r="DH153" s="36">
        <f t="shared" si="462"/>
        <v>20</v>
      </c>
      <c r="DI153" s="47">
        <f t="shared" si="463"/>
        <v>0</v>
      </c>
      <c r="DJ153" s="37">
        <f t="shared" si="463"/>
        <v>0</v>
      </c>
      <c r="DK153" s="38">
        <v>0</v>
      </c>
      <c r="DL153" s="37"/>
      <c r="DM153" s="36">
        <f t="shared" si="464"/>
        <v>20</v>
      </c>
      <c r="DN153" s="47">
        <f t="shared" si="465"/>
        <v>0</v>
      </c>
      <c r="DO153" s="37">
        <f t="shared" si="465"/>
        <v>0</v>
      </c>
      <c r="DP153" s="38">
        <v>0</v>
      </c>
      <c r="DQ153" s="37"/>
      <c r="DR153" s="36">
        <f t="shared" si="466"/>
        <v>20</v>
      </c>
      <c r="DS153" s="47">
        <f t="shared" si="467"/>
        <v>0</v>
      </c>
      <c r="DT153" s="37">
        <f t="shared" si="467"/>
        <v>0</v>
      </c>
      <c r="DU153" s="38"/>
      <c r="DV153" s="37"/>
      <c r="DW153" s="41" cm="1">
        <f t="array" ref="DW153">SUMPRODUCT(--(MOD(COLUMN($BO153:$DV153),5)=MOD(COLUMN($BO153),5)),$BO153:$DV153)</f>
        <v>170</v>
      </c>
      <c r="DX153" s="42">
        <f t="shared" si="443"/>
        <v>11034.092250000002</v>
      </c>
      <c r="DY153" s="48" cm="1">
        <f t="array" ref="DY153">SUMPRODUCT(--(MOD(COLUMN($BO153:$DV153),5)=MOD(COLUMN($BP153),5)),$BO153:$DV153)</f>
        <v>0</v>
      </c>
      <c r="DZ153" s="49">
        <f t="shared" si="444"/>
        <v>0</v>
      </c>
      <c r="EA153" s="43" cm="1">
        <f t="array" ref="EA153">SUMPRODUCT(--(MOD(COLUMN($BO153:$DV153),5)=MOD(COLUMN($BQ153),5)),$BO153:$DV153)</f>
        <v>0</v>
      </c>
      <c r="EB153" s="44">
        <f t="shared" si="445"/>
        <v>0</v>
      </c>
      <c r="EC153" s="45" cm="1">
        <f t="array" ref="EC153">SUMPRODUCT(--(MOD(COLUMN($BO153:$DV153),5)=MOD(COLUMN($BR153),5)),$BO153:$DV153)</f>
        <v>0</v>
      </c>
      <c r="ED153" s="46">
        <f t="shared" si="446"/>
        <v>0</v>
      </c>
      <c r="EE153" s="36">
        <f t="shared" si="468"/>
        <v>0</v>
      </c>
      <c r="EF153" s="37">
        <v>0</v>
      </c>
      <c r="EG153" s="38"/>
      <c r="EH153" s="37"/>
      <c r="EI153" s="36">
        <f>$KN153*4</f>
        <v>8</v>
      </c>
      <c r="EJ153" s="37">
        <v>0</v>
      </c>
      <c r="EK153" s="38"/>
      <c r="EL153" s="37"/>
      <c r="EM153" s="36">
        <f t="shared" si="469"/>
        <v>0</v>
      </c>
      <c r="EN153" s="37">
        <v>0</v>
      </c>
      <c r="EO153" s="38"/>
      <c r="EP153" s="37"/>
      <c r="EQ153" s="36">
        <f t="shared" si="470"/>
        <v>10</v>
      </c>
      <c r="ER153" s="37">
        <v>0</v>
      </c>
      <c r="ES153" s="38"/>
      <c r="ET153" s="246"/>
      <c r="EU153" s="36">
        <f t="shared" si="471"/>
        <v>10</v>
      </c>
      <c r="EV153" s="37">
        <v>0</v>
      </c>
      <c r="EW153" s="38"/>
      <c r="EX153" s="246"/>
      <c r="EY153" s="36">
        <f t="shared" si="472"/>
        <v>10</v>
      </c>
      <c r="EZ153" s="37">
        <v>20</v>
      </c>
      <c r="FA153" s="38"/>
      <c r="FB153" s="246"/>
      <c r="FC153" s="36">
        <f t="shared" si="506"/>
        <v>10</v>
      </c>
      <c r="FD153" s="37">
        <v>10</v>
      </c>
      <c r="FE153" s="38"/>
      <c r="FF153" s="37"/>
      <c r="FG153" s="36">
        <f t="shared" si="507"/>
        <v>10</v>
      </c>
      <c r="FH153" s="37">
        <v>10</v>
      </c>
      <c r="FI153" s="38"/>
      <c r="FJ153" s="37"/>
      <c r="FK153" s="36">
        <f t="shared" si="508"/>
        <v>10</v>
      </c>
      <c r="FL153" s="37">
        <v>10</v>
      </c>
      <c r="FM153" s="38"/>
      <c r="FN153" s="37"/>
      <c r="FO153" s="36">
        <f t="shared" si="509"/>
        <v>10</v>
      </c>
      <c r="FP153" s="37">
        <v>10</v>
      </c>
      <c r="FQ153" s="38"/>
      <c r="FR153" s="37"/>
      <c r="FS153" s="36">
        <f t="shared" si="510"/>
        <v>10</v>
      </c>
      <c r="FT153" s="37">
        <v>10</v>
      </c>
      <c r="FU153" s="38"/>
      <c r="FV153" s="37"/>
      <c r="FW153" s="36">
        <f t="shared" si="511"/>
        <v>10</v>
      </c>
      <c r="FX153" s="37">
        <v>10</v>
      </c>
      <c r="FY153" s="38"/>
      <c r="FZ153" s="37"/>
      <c r="GA153" s="41" cm="1">
        <f t="array" ref="GA153">SUMPRODUCT(--(MOD(COLUMN($EE153:$FZ153),4)=MOD(COLUMN($EE153),4)),$EE153:$FZ153)</f>
        <v>98</v>
      </c>
      <c r="GB153" s="42">
        <f t="shared" si="473"/>
        <v>6360.8296500000015</v>
      </c>
      <c r="GC153" s="43" cm="1">
        <f t="array" ref="GC153">SUMPRODUCT(--(MOD(COLUMN($EE153:$FZ153),4)=MOD(COLUMN($EF153),4)),$EE153:$FZ153)</f>
        <v>80</v>
      </c>
      <c r="GD153" s="44">
        <f t="shared" si="474"/>
        <v>5192.514000000001</v>
      </c>
      <c r="GE153" s="45" cm="1">
        <f t="array" ref="GE153">SUMPRODUCT(--(MOD(COLUMN($EE153:$FZ153),4)=MOD(COLUMN($EG153),4)),$EE153:$FZ153)</f>
        <v>0</v>
      </c>
      <c r="GF153" s="46">
        <f t="shared" si="475"/>
        <v>0</v>
      </c>
      <c r="GG153" s="36">
        <f t="shared" si="476"/>
        <v>30</v>
      </c>
      <c r="GH153" s="37"/>
      <c r="GI153" s="38"/>
      <c r="GJ153" s="37"/>
      <c r="GK153" s="36">
        <f t="shared" si="477"/>
        <v>30</v>
      </c>
      <c r="GL153" s="37"/>
      <c r="GM153" s="38"/>
      <c r="GN153" s="37"/>
      <c r="GO153" s="36">
        <f t="shared" si="478"/>
        <v>30</v>
      </c>
      <c r="GP153" s="37"/>
      <c r="GQ153" s="38"/>
      <c r="GR153" s="37"/>
      <c r="GS153" s="36">
        <f t="shared" si="479"/>
        <v>40</v>
      </c>
      <c r="GT153" s="37"/>
      <c r="GU153" s="38"/>
      <c r="GV153" s="37"/>
      <c r="GW153" s="36">
        <f t="shared" si="480"/>
        <v>40</v>
      </c>
      <c r="GX153" s="37"/>
      <c r="GY153" s="38"/>
      <c r="GZ153" s="37"/>
      <c r="HA153" s="36">
        <f t="shared" si="481"/>
        <v>40</v>
      </c>
      <c r="HB153" s="37"/>
      <c r="HC153" s="38"/>
      <c r="HD153" s="37"/>
      <c r="HE153" s="36">
        <f t="shared" si="482"/>
        <v>40</v>
      </c>
      <c r="HF153" s="37"/>
      <c r="HG153" s="38"/>
      <c r="HH153" s="37"/>
      <c r="HI153" s="36">
        <f t="shared" si="483"/>
        <v>40</v>
      </c>
      <c r="HJ153" s="37"/>
      <c r="HK153" s="38"/>
      <c r="HL153" s="37"/>
      <c r="HM153" s="36">
        <f t="shared" si="484"/>
        <v>40</v>
      </c>
      <c r="HN153" s="37"/>
      <c r="HO153" s="38"/>
      <c r="HP153" s="37"/>
      <c r="HQ153" s="36">
        <f t="shared" si="485"/>
        <v>40</v>
      </c>
      <c r="HR153" s="37"/>
      <c r="HS153" s="38"/>
      <c r="HT153" s="37"/>
      <c r="HU153" s="36">
        <f t="shared" si="486"/>
        <v>40</v>
      </c>
      <c r="HV153" s="37"/>
      <c r="HW153" s="38"/>
      <c r="HX153" s="37"/>
      <c r="HY153" s="36">
        <f t="shared" si="487"/>
        <v>40</v>
      </c>
      <c r="HZ153" s="37"/>
      <c r="IA153" s="38"/>
      <c r="IB153" s="37"/>
      <c r="IC153" s="41" cm="1">
        <f t="array" ref="IC153">SUMPRODUCT(--(MOD(COLUMN($GG153:$IB153),4)=MOD(COLUMN($GG153),4)),$GG153:$IB153)</f>
        <v>450</v>
      </c>
      <c r="ID153" s="42">
        <f t="shared" si="488"/>
        <v>29207.891250000004</v>
      </c>
      <c r="IE153" s="43" cm="1">
        <f t="array" ref="IE153">SUMPRODUCT(--(MOD(COLUMN($GG153:$IB153),4)=MOD(COLUMN($GH153),4)),$GG153:$IB153)</f>
        <v>0</v>
      </c>
      <c r="IF153" s="44">
        <f t="shared" si="489"/>
        <v>0</v>
      </c>
      <c r="IG153" s="45" cm="1">
        <f t="array" ref="IG153">SUMPRODUCT(--(MOD(COLUMN($GG153:$IB153),4)=MOD(COLUMN($GI153),4)),$GG153:$IB153)</f>
        <v>0</v>
      </c>
      <c r="IH153" s="46">
        <f t="shared" si="490"/>
        <v>0</v>
      </c>
      <c r="II153" s="36">
        <f t="shared" si="491"/>
        <v>40</v>
      </c>
      <c r="IJ153" s="37"/>
      <c r="IK153" s="38"/>
      <c r="IL153" s="37"/>
      <c r="IM153" s="36">
        <f t="shared" si="492"/>
        <v>40</v>
      </c>
      <c r="IN153" s="37"/>
      <c r="IO153" s="38"/>
      <c r="IP153" s="37"/>
      <c r="IQ153" s="36">
        <f t="shared" si="493"/>
        <v>40</v>
      </c>
      <c r="IR153" s="37"/>
      <c r="IS153" s="38"/>
      <c r="IT153" s="37"/>
      <c r="IU153" s="36">
        <f t="shared" si="494"/>
        <v>50</v>
      </c>
      <c r="IV153" s="37"/>
      <c r="IW153" s="38"/>
      <c r="IX153" s="37"/>
      <c r="IY153" s="36">
        <f t="shared" si="495"/>
        <v>50</v>
      </c>
      <c r="IZ153" s="37"/>
      <c r="JA153" s="38"/>
      <c r="JB153" s="37"/>
      <c r="JC153" s="36">
        <f t="shared" si="496"/>
        <v>50</v>
      </c>
      <c r="JD153" s="37"/>
      <c r="JE153" s="38"/>
      <c r="JF153" s="37"/>
      <c r="JG153" s="36">
        <f t="shared" si="497"/>
        <v>60</v>
      </c>
      <c r="JH153" s="37"/>
      <c r="JI153" s="38"/>
      <c r="JJ153" s="37"/>
      <c r="JK153" s="36">
        <f t="shared" si="498"/>
        <v>60</v>
      </c>
      <c r="JL153" s="37"/>
      <c r="JM153" s="38"/>
      <c r="JN153" s="37"/>
      <c r="JO153" s="36">
        <f t="shared" si="499"/>
        <v>60</v>
      </c>
      <c r="JP153" s="37"/>
      <c r="JQ153" s="38"/>
      <c r="JR153" s="37"/>
      <c r="JS153" s="36">
        <f t="shared" si="500"/>
        <v>60</v>
      </c>
      <c r="JT153" s="37"/>
      <c r="JU153" s="38"/>
      <c r="JV153" s="37"/>
      <c r="JW153" s="36">
        <f t="shared" si="501"/>
        <v>60</v>
      </c>
      <c r="JX153" s="37"/>
      <c r="JY153" s="38"/>
      <c r="JZ153" s="37"/>
      <c r="KA153" s="36">
        <f t="shared" si="502"/>
        <v>60</v>
      </c>
      <c r="KB153" s="37"/>
      <c r="KC153" s="38"/>
      <c r="KD153" s="37"/>
      <c r="KE153" s="41" cm="1">
        <f t="array" ref="KE153">SUMPRODUCT(--(MOD(COLUMN($II153:$KD153),4)=MOD(COLUMN($II153),4)),$II153:$KD153)</f>
        <v>630</v>
      </c>
      <c r="KF153" s="42">
        <f t="shared" si="503"/>
        <v>40891.047750000005</v>
      </c>
      <c r="KG153" s="43" cm="1">
        <f t="array" ref="KG153">SUMPRODUCT(--(MOD(COLUMN($II153:$KD153),4)=MOD(COLUMN($IJ153),4)),$II153:$KD153)</f>
        <v>0</v>
      </c>
      <c r="KH153" s="44">
        <f t="shared" si="504"/>
        <v>0</v>
      </c>
      <c r="KI153" s="45" cm="1">
        <f t="array" ref="KI153">SUMPRODUCT(--(MOD(COLUMN($II153:$KD153),4)=MOD(COLUMN($IK153),4)),$II153:$KD153)</f>
        <v>0</v>
      </c>
      <c r="KJ153" s="50">
        <f t="shared" si="505"/>
        <v>0</v>
      </c>
      <c r="KK153" s="80"/>
      <c r="KL153" s="80"/>
      <c r="KM153" s="80"/>
      <c r="KN153" s="51">
        <v>2</v>
      </c>
      <c r="KO153" s="285"/>
    </row>
    <row r="154" spans="1:301" s="68" customFormat="1" ht="28.8" outlineLevel="1">
      <c r="A154" s="296"/>
      <c r="B154" s="278"/>
      <c r="C154" s="280"/>
      <c r="D154" s="282"/>
      <c r="E154" s="60">
        <v>7</v>
      </c>
      <c r="F154" s="60">
        <v>1</v>
      </c>
      <c r="G154" s="56">
        <v>4640061000</v>
      </c>
      <c r="H154" s="57" t="s">
        <v>59</v>
      </c>
      <c r="I154" s="55">
        <v>496.59863945578235</v>
      </c>
      <c r="J154" s="35">
        <f>584/1.2*1.0863</f>
        <v>528.66600000000005</v>
      </c>
      <c r="K154" s="55"/>
      <c r="L154" s="55"/>
      <c r="M154" s="36"/>
      <c r="N154" s="37"/>
      <c r="O154" s="38"/>
      <c r="P154" s="37"/>
      <c r="Q154" s="36"/>
      <c r="R154" s="37"/>
      <c r="S154" s="38"/>
      <c r="T154" s="37"/>
      <c r="U154" s="36"/>
      <c r="V154" s="37"/>
      <c r="W154" s="38"/>
      <c r="X154" s="37"/>
      <c r="Y154" s="36"/>
      <c r="Z154" s="37"/>
      <c r="AA154" s="38"/>
      <c r="AB154" s="37"/>
      <c r="AC154" s="36"/>
      <c r="AD154" s="37"/>
      <c r="AE154" s="38"/>
      <c r="AF154" s="37"/>
      <c r="AG154" s="36"/>
      <c r="AH154" s="37"/>
      <c r="AI154" s="38"/>
      <c r="AJ154" s="37"/>
      <c r="AK154" s="36"/>
      <c r="AL154" s="37"/>
      <c r="AM154" s="38"/>
      <c r="AN154" s="37"/>
      <c r="AO154" s="36"/>
      <c r="AP154" s="37"/>
      <c r="AQ154" s="38"/>
      <c r="AR154" s="37"/>
      <c r="AS154" s="36"/>
      <c r="AT154" s="37"/>
      <c r="AU154" s="38">
        <v>0</v>
      </c>
      <c r="AV154" s="37"/>
      <c r="AW154" s="36"/>
      <c r="AX154" s="37"/>
      <c r="AY154" s="38">
        <v>0</v>
      </c>
      <c r="AZ154" s="37"/>
      <c r="BA154" s="36"/>
      <c r="BB154" s="37"/>
      <c r="BC154" s="99">
        <v>0</v>
      </c>
      <c r="BD154" s="37"/>
      <c r="BE154" s="36"/>
      <c r="BF154" s="37"/>
      <c r="BG154" s="54">
        <v>0</v>
      </c>
      <c r="BH154" s="37"/>
      <c r="BI154" s="41">
        <f t="shared" si="437"/>
        <v>0</v>
      </c>
      <c r="BJ154" s="42">
        <f t="shared" si="438"/>
        <v>0</v>
      </c>
      <c r="BK154" s="43">
        <f t="shared" si="439"/>
        <v>0</v>
      </c>
      <c r="BL154" s="44">
        <f t="shared" si="440"/>
        <v>0</v>
      </c>
      <c r="BM154" s="45">
        <f t="shared" si="441"/>
        <v>0</v>
      </c>
      <c r="BN154" s="46">
        <f t="shared" si="442"/>
        <v>0</v>
      </c>
      <c r="BO154" s="36"/>
      <c r="BP154" s="47"/>
      <c r="BQ154" s="39"/>
      <c r="BR154" s="38">
        <v>0</v>
      </c>
      <c r="BS154" s="246"/>
      <c r="BT154" s="36">
        <f t="shared" si="447"/>
        <v>5</v>
      </c>
      <c r="BU154" s="47">
        <f t="shared" si="448"/>
        <v>0</v>
      </c>
      <c r="BV154" s="69">
        <f t="shared" si="448"/>
        <v>0</v>
      </c>
      <c r="BW154" s="38">
        <v>0</v>
      </c>
      <c r="BX154" s="246"/>
      <c r="BY154" s="36">
        <f t="shared" si="449"/>
        <v>5</v>
      </c>
      <c r="BZ154" s="47">
        <f t="shared" si="450"/>
        <v>0</v>
      </c>
      <c r="CA154" s="37">
        <v>0</v>
      </c>
      <c r="CB154" s="38">
        <v>0</v>
      </c>
      <c r="CC154" s="37"/>
      <c r="CD154" s="36">
        <f t="shared" si="451"/>
        <v>0</v>
      </c>
      <c r="CE154" s="47">
        <f t="shared" si="451"/>
        <v>0</v>
      </c>
      <c r="CF154" s="37">
        <f t="shared" si="451"/>
        <v>0</v>
      </c>
      <c r="CG154" s="38">
        <v>0</v>
      </c>
      <c r="CH154" s="37"/>
      <c r="CI154" s="36">
        <f t="shared" si="452"/>
        <v>5</v>
      </c>
      <c r="CJ154" s="47">
        <f t="shared" si="453"/>
        <v>0</v>
      </c>
      <c r="CK154" s="37">
        <v>0</v>
      </c>
      <c r="CL154" s="38">
        <v>0</v>
      </c>
      <c r="CM154" s="37"/>
      <c r="CN154" s="36">
        <f t="shared" si="454"/>
        <v>10</v>
      </c>
      <c r="CO154" s="47">
        <f t="shared" si="455"/>
        <v>0</v>
      </c>
      <c r="CP154" s="37">
        <f t="shared" si="455"/>
        <v>0</v>
      </c>
      <c r="CQ154" s="38">
        <v>0</v>
      </c>
      <c r="CR154" s="37"/>
      <c r="CS154" s="36">
        <f t="shared" si="456"/>
        <v>10</v>
      </c>
      <c r="CT154" s="47">
        <f t="shared" si="457"/>
        <v>0</v>
      </c>
      <c r="CU154" s="37">
        <f t="shared" si="457"/>
        <v>0</v>
      </c>
      <c r="CV154" s="38">
        <v>0</v>
      </c>
      <c r="CW154" s="37"/>
      <c r="CX154" s="36">
        <f t="shared" si="458"/>
        <v>10</v>
      </c>
      <c r="CY154" s="47">
        <f t="shared" si="459"/>
        <v>0</v>
      </c>
      <c r="CZ154" s="37">
        <f t="shared" si="459"/>
        <v>0</v>
      </c>
      <c r="DA154" s="38">
        <v>0</v>
      </c>
      <c r="DB154" s="37"/>
      <c r="DC154" s="36">
        <f t="shared" si="460"/>
        <v>10</v>
      </c>
      <c r="DD154" s="47">
        <f t="shared" si="461"/>
        <v>0</v>
      </c>
      <c r="DE154" s="37">
        <f t="shared" si="461"/>
        <v>0</v>
      </c>
      <c r="DF154" s="38">
        <v>0</v>
      </c>
      <c r="DG154" s="37"/>
      <c r="DH154" s="36">
        <f t="shared" si="462"/>
        <v>10</v>
      </c>
      <c r="DI154" s="47">
        <f t="shared" si="463"/>
        <v>0</v>
      </c>
      <c r="DJ154" s="37">
        <f t="shared" si="463"/>
        <v>0</v>
      </c>
      <c r="DK154" s="38">
        <v>0</v>
      </c>
      <c r="DL154" s="37"/>
      <c r="DM154" s="36">
        <f t="shared" si="464"/>
        <v>10</v>
      </c>
      <c r="DN154" s="47">
        <f t="shared" si="465"/>
        <v>0</v>
      </c>
      <c r="DO154" s="37">
        <f t="shared" si="465"/>
        <v>0</v>
      </c>
      <c r="DP154" s="38">
        <v>0</v>
      </c>
      <c r="DQ154" s="37"/>
      <c r="DR154" s="36">
        <f t="shared" si="466"/>
        <v>10</v>
      </c>
      <c r="DS154" s="47">
        <f t="shared" si="467"/>
        <v>0</v>
      </c>
      <c r="DT154" s="37">
        <f t="shared" si="467"/>
        <v>0</v>
      </c>
      <c r="DU154" s="38"/>
      <c r="DV154" s="37"/>
      <c r="DW154" s="41" cm="1">
        <f t="array" ref="DW154">SUMPRODUCT(--(MOD(COLUMN($BO154:$DV154),5)=MOD(COLUMN($BO154),5)),$BO154:$DV154)</f>
        <v>85</v>
      </c>
      <c r="DX154" s="42">
        <f t="shared" si="443"/>
        <v>44936.610000000008</v>
      </c>
      <c r="DY154" s="48" cm="1">
        <f t="array" ref="DY154">SUMPRODUCT(--(MOD(COLUMN($BO154:$DV154),5)=MOD(COLUMN($BP154),5)),$BO154:$DV154)</f>
        <v>0</v>
      </c>
      <c r="DZ154" s="49">
        <f t="shared" si="444"/>
        <v>0</v>
      </c>
      <c r="EA154" s="43" cm="1">
        <f t="array" ref="EA154">SUMPRODUCT(--(MOD(COLUMN($BO154:$DV154),5)=MOD(COLUMN($BQ154),5)),$BO154:$DV154)</f>
        <v>0</v>
      </c>
      <c r="EB154" s="44">
        <f t="shared" si="445"/>
        <v>0</v>
      </c>
      <c r="EC154" s="45" cm="1">
        <f t="array" ref="EC154">SUMPRODUCT(--(MOD(COLUMN($BO154:$DV154),5)=MOD(COLUMN($BR154),5)),$BO154:$DV154)</f>
        <v>0</v>
      </c>
      <c r="ED154" s="46">
        <f t="shared" si="446"/>
        <v>0</v>
      </c>
      <c r="EE154" s="36">
        <f t="shared" si="468"/>
        <v>0</v>
      </c>
      <c r="EF154" s="37">
        <v>0</v>
      </c>
      <c r="EG154" s="38"/>
      <c r="EH154" s="37"/>
      <c r="EI154" s="36">
        <f>$KN154*3</f>
        <v>3</v>
      </c>
      <c r="EJ154" s="37">
        <v>0</v>
      </c>
      <c r="EK154" s="38"/>
      <c r="EL154" s="37"/>
      <c r="EM154" s="36">
        <f t="shared" si="469"/>
        <v>0</v>
      </c>
      <c r="EN154" s="37">
        <v>0</v>
      </c>
      <c r="EO154" s="38"/>
      <c r="EP154" s="37"/>
      <c r="EQ154" s="36">
        <f t="shared" si="470"/>
        <v>5</v>
      </c>
      <c r="ER154" s="37">
        <v>0</v>
      </c>
      <c r="ES154" s="38"/>
      <c r="ET154" s="246"/>
      <c r="EU154" s="36">
        <f t="shared" si="471"/>
        <v>5</v>
      </c>
      <c r="EV154" s="37">
        <v>0</v>
      </c>
      <c r="EW154" s="38"/>
      <c r="EX154" s="246"/>
      <c r="EY154" s="36">
        <f t="shared" si="472"/>
        <v>5</v>
      </c>
      <c r="EZ154" s="37">
        <v>6</v>
      </c>
      <c r="FA154" s="38"/>
      <c r="FB154" s="246"/>
      <c r="FC154" s="36">
        <f t="shared" si="506"/>
        <v>5</v>
      </c>
      <c r="FD154" s="37">
        <v>5</v>
      </c>
      <c r="FE154" s="38"/>
      <c r="FF154" s="37"/>
      <c r="FG154" s="36">
        <f t="shared" si="507"/>
        <v>5</v>
      </c>
      <c r="FH154" s="37">
        <v>5</v>
      </c>
      <c r="FI154" s="38"/>
      <c r="FJ154" s="37"/>
      <c r="FK154" s="36">
        <f t="shared" si="508"/>
        <v>5</v>
      </c>
      <c r="FL154" s="37">
        <v>5</v>
      </c>
      <c r="FM154" s="38"/>
      <c r="FN154" s="37"/>
      <c r="FO154" s="36">
        <f t="shared" si="509"/>
        <v>5</v>
      </c>
      <c r="FP154" s="37">
        <v>5</v>
      </c>
      <c r="FQ154" s="38"/>
      <c r="FR154" s="37"/>
      <c r="FS154" s="36">
        <f t="shared" si="510"/>
        <v>5</v>
      </c>
      <c r="FT154" s="37">
        <v>5</v>
      </c>
      <c r="FU154" s="38"/>
      <c r="FV154" s="37"/>
      <c r="FW154" s="36">
        <f t="shared" si="511"/>
        <v>5</v>
      </c>
      <c r="FX154" s="37">
        <v>5</v>
      </c>
      <c r="FY154" s="38"/>
      <c r="FZ154" s="37"/>
      <c r="GA154" s="41" cm="1">
        <f t="array" ref="GA154">SUMPRODUCT(--(MOD(COLUMN($EE154:$FZ154),4)=MOD(COLUMN($EE154),4)),$EE154:$FZ154)</f>
        <v>48</v>
      </c>
      <c r="GB154" s="42">
        <f t="shared" si="473"/>
        <v>25375.968000000001</v>
      </c>
      <c r="GC154" s="43" cm="1">
        <f t="array" ref="GC154">SUMPRODUCT(--(MOD(COLUMN($EE154:$FZ154),4)=MOD(COLUMN($EF154),4)),$EE154:$FZ154)</f>
        <v>36</v>
      </c>
      <c r="GD154" s="44">
        <f t="shared" si="474"/>
        <v>19031.976000000002</v>
      </c>
      <c r="GE154" s="45" cm="1">
        <f t="array" ref="GE154">SUMPRODUCT(--(MOD(COLUMN($EE154:$FZ154),4)=MOD(COLUMN($EG154),4)),$EE154:$FZ154)</f>
        <v>0</v>
      </c>
      <c r="GF154" s="46">
        <f t="shared" si="475"/>
        <v>0</v>
      </c>
      <c r="GG154" s="36">
        <f t="shared" si="476"/>
        <v>15</v>
      </c>
      <c r="GH154" s="37"/>
      <c r="GI154" s="38"/>
      <c r="GJ154" s="37"/>
      <c r="GK154" s="36">
        <f t="shared" si="477"/>
        <v>15</v>
      </c>
      <c r="GL154" s="37"/>
      <c r="GM154" s="38"/>
      <c r="GN154" s="37"/>
      <c r="GO154" s="36">
        <f t="shared" si="478"/>
        <v>15</v>
      </c>
      <c r="GP154" s="37"/>
      <c r="GQ154" s="38"/>
      <c r="GR154" s="37"/>
      <c r="GS154" s="36">
        <f t="shared" si="479"/>
        <v>20</v>
      </c>
      <c r="GT154" s="37"/>
      <c r="GU154" s="38"/>
      <c r="GV154" s="37"/>
      <c r="GW154" s="36">
        <f t="shared" si="480"/>
        <v>20</v>
      </c>
      <c r="GX154" s="37"/>
      <c r="GY154" s="38"/>
      <c r="GZ154" s="37"/>
      <c r="HA154" s="36">
        <f t="shared" si="481"/>
        <v>20</v>
      </c>
      <c r="HB154" s="37"/>
      <c r="HC154" s="38"/>
      <c r="HD154" s="37"/>
      <c r="HE154" s="36">
        <f t="shared" si="482"/>
        <v>20</v>
      </c>
      <c r="HF154" s="37"/>
      <c r="HG154" s="38"/>
      <c r="HH154" s="37"/>
      <c r="HI154" s="36">
        <f t="shared" si="483"/>
        <v>20</v>
      </c>
      <c r="HJ154" s="37"/>
      <c r="HK154" s="38"/>
      <c r="HL154" s="37"/>
      <c r="HM154" s="36">
        <f t="shared" si="484"/>
        <v>20</v>
      </c>
      <c r="HN154" s="37"/>
      <c r="HO154" s="38"/>
      <c r="HP154" s="37"/>
      <c r="HQ154" s="36">
        <f t="shared" si="485"/>
        <v>20</v>
      </c>
      <c r="HR154" s="37"/>
      <c r="HS154" s="38"/>
      <c r="HT154" s="37"/>
      <c r="HU154" s="36">
        <f t="shared" si="486"/>
        <v>20</v>
      </c>
      <c r="HV154" s="37"/>
      <c r="HW154" s="38"/>
      <c r="HX154" s="37"/>
      <c r="HY154" s="36">
        <f t="shared" si="487"/>
        <v>20</v>
      </c>
      <c r="HZ154" s="37"/>
      <c r="IA154" s="38"/>
      <c r="IB154" s="37"/>
      <c r="IC154" s="41" cm="1">
        <f t="array" ref="IC154">SUMPRODUCT(--(MOD(COLUMN($GG154:$IB154),4)=MOD(COLUMN($GG154),4)),$GG154:$IB154)</f>
        <v>225</v>
      </c>
      <c r="ID154" s="42">
        <f t="shared" si="488"/>
        <v>118949.85</v>
      </c>
      <c r="IE154" s="43" cm="1">
        <f t="array" ref="IE154">SUMPRODUCT(--(MOD(COLUMN($GG154:$IB154),4)=MOD(COLUMN($GH154),4)),$GG154:$IB154)</f>
        <v>0</v>
      </c>
      <c r="IF154" s="44">
        <f t="shared" si="489"/>
        <v>0</v>
      </c>
      <c r="IG154" s="45" cm="1">
        <f t="array" ref="IG154">SUMPRODUCT(--(MOD(COLUMN($GG154:$IB154),4)=MOD(COLUMN($GI154),4)),$GG154:$IB154)</f>
        <v>0</v>
      </c>
      <c r="IH154" s="46">
        <f t="shared" si="490"/>
        <v>0</v>
      </c>
      <c r="II154" s="36">
        <f t="shared" si="491"/>
        <v>20</v>
      </c>
      <c r="IJ154" s="37"/>
      <c r="IK154" s="38"/>
      <c r="IL154" s="37"/>
      <c r="IM154" s="36">
        <f t="shared" si="492"/>
        <v>20</v>
      </c>
      <c r="IN154" s="37"/>
      <c r="IO154" s="38"/>
      <c r="IP154" s="37"/>
      <c r="IQ154" s="36">
        <f t="shared" si="493"/>
        <v>20</v>
      </c>
      <c r="IR154" s="37"/>
      <c r="IS154" s="38"/>
      <c r="IT154" s="37"/>
      <c r="IU154" s="36">
        <f t="shared" si="494"/>
        <v>25</v>
      </c>
      <c r="IV154" s="37"/>
      <c r="IW154" s="38"/>
      <c r="IX154" s="37"/>
      <c r="IY154" s="36">
        <f t="shared" si="495"/>
        <v>25</v>
      </c>
      <c r="IZ154" s="37"/>
      <c r="JA154" s="38"/>
      <c r="JB154" s="37"/>
      <c r="JC154" s="36">
        <f t="shared" si="496"/>
        <v>25</v>
      </c>
      <c r="JD154" s="37"/>
      <c r="JE154" s="38"/>
      <c r="JF154" s="37"/>
      <c r="JG154" s="36">
        <f t="shared" si="497"/>
        <v>30</v>
      </c>
      <c r="JH154" s="37"/>
      <c r="JI154" s="38"/>
      <c r="JJ154" s="37"/>
      <c r="JK154" s="36">
        <f t="shared" si="498"/>
        <v>30</v>
      </c>
      <c r="JL154" s="37"/>
      <c r="JM154" s="38"/>
      <c r="JN154" s="37"/>
      <c r="JO154" s="36">
        <f t="shared" si="499"/>
        <v>30</v>
      </c>
      <c r="JP154" s="37"/>
      <c r="JQ154" s="38"/>
      <c r="JR154" s="37"/>
      <c r="JS154" s="36">
        <f t="shared" si="500"/>
        <v>30</v>
      </c>
      <c r="JT154" s="37"/>
      <c r="JU154" s="38"/>
      <c r="JV154" s="37"/>
      <c r="JW154" s="36">
        <f t="shared" si="501"/>
        <v>30</v>
      </c>
      <c r="JX154" s="37"/>
      <c r="JY154" s="38"/>
      <c r="JZ154" s="37"/>
      <c r="KA154" s="36">
        <f t="shared" si="502"/>
        <v>30</v>
      </c>
      <c r="KB154" s="37"/>
      <c r="KC154" s="38"/>
      <c r="KD154" s="37"/>
      <c r="KE154" s="41" cm="1">
        <f t="array" ref="KE154">SUMPRODUCT(--(MOD(COLUMN($II154:$KD154),4)=MOD(COLUMN($II154),4)),$II154:$KD154)</f>
        <v>315</v>
      </c>
      <c r="KF154" s="42">
        <f t="shared" si="503"/>
        <v>166529.79</v>
      </c>
      <c r="KG154" s="43" cm="1">
        <f t="array" ref="KG154">SUMPRODUCT(--(MOD(COLUMN($II154:$KD154),4)=MOD(COLUMN($IJ154),4)),$II154:$KD154)</f>
        <v>0</v>
      </c>
      <c r="KH154" s="44">
        <f t="shared" si="504"/>
        <v>0</v>
      </c>
      <c r="KI154" s="45" cm="1">
        <f t="array" ref="KI154">SUMPRODUCT(--(MOD(COLUMN($II154:$KD154),4)=MOD(COLUMN($IK154),4)),$II154:$KD154)</f>
        <v>0</v>
      </c>
      <c r="KJ154" s="50">
        <f t="shared" si="505"/>
        <v>0</v>
      </c>
      <c r="KK154" s="80"/>
      <c r="KL154" s="80"/>
      <c r="KM154" s="80"/>
      <c r="KN154" s="51">
        <v>1</v>
      </c>
      <c r="KO154" s="285"/>
    </row>
    <row r="155" spans="1:301" s="68" customFormat="1" ht="28.8" outlineLevel="1">
      <c r="A155" s="296"/>
      <c r="B155" s="278"/>
      <c r="C155" s="280"/>
      <c r="D155" s="282"/>
      <c r="E155" s="60">
        <v>8</v>
      </c>
      <c r="F155" s="60">
        <v>1</v>
      </c>
      <c r="G155" s="56">
        <v>4630320200</v>
      </c>
      <c r="H155" s="57" t="s">
        <v>60</v>
      </c>
      <c r="I155" s="55">
        <v>456.97278911564626</v>
      </c>
      <c r="J155" s="35">
        <f>537.4/1.2*1.0863</f>
        <v>486.48135000000002</v>
      </c>
      <c r="K155" s="55"/>
      <c r="L155" s="55"/>
      <c r="M155" s="36"/>
      <c r="N155" s="37"/>
      <c r="O155" s="38"/>
      <c r="P155" s="37"/>
      <c r="Q155" s="36"/>
      <c r="R155" s="37"/>
      <c r="S155" s="38"/>
      <c r="T155" s="37"/>
      <c r="U155" s="36"/>
      <c r="V155" s="37"/>
      <c r="W155" s="38"/>
      <c r="X155" s="37"/>
      <c r="Y155" s="36"/>
      <c r="Z155" s="37"/>
      <c r="AA155" s="38"/>
      <c r="AB155" s="37"/>
      <c r="AC155" s="36"/>
      <c r="AD155" s="37"/>
      <c r="AE155" s="38"/>
      <c r="AF155" s="37"/>
      <c r="AG155" s="36"/>
      <c r="AH155" s="37"/>
      <c r="AI155" s="38"/>
      <c r="AJ155" s="37"/>
      <c r="AK155" s="36"/>
      <c r="AL155" s="37"/>
      <c r="AM155" s="38"/>
      <c r="AN155" s="37"/>
      <c r="AO155" s="36"/>
      <c r="AP155" s="37"/>
      <c r="AQ155" s="38"/>
      <c r="AR155" s="37"/>
      <c r="AS155" s="36"/>
      <c r="AT155" s="37"/>
      <c r="AU155" s="38">
        <v>0</v>
      </c>
      <c r="AV155" s="37"/>
      <c r="AW155" s="36"/>
      <c r="AX155" s="37"/>
      <c r="AY155" s="38">
        <v>0</v>
      </c>
      <c r="AZ155" s="37"/>
      <c r="BA155" s="36"/>
      <c r="BB155" s="37"/>
      <c r="BC155" s="99">
        <v>0</v>
      </c>
      <c r="BD155" s="37"/>
      <c r="BE155" s="36"/>
      <c r="BF155" s="37"/>
      <c r="BG155" s="54">
        <v>0</v>
      </c>
      <c r="BH155" s="37"/>
      <c r="BI155" s="41">
        <f t="shared" si="437"/>
        <v>0</v>
      </c>
      <c r="BJ155" s="42">
        <f t="shared" si="438"/>
        <v>0</v>
      </c>
      <c r="BK155" s="43">
        <f t="shared" si="439"/>
        <v>0</v>
      </c>
      <c r="BL155" s="44">
        <f t="shared" si="440"/>
        <v>0</v>
      </c>
      <c r="BM155" s="45">
        <f t="shared" si="441"/>
        <v>0</v>
      </c>
      <c r="BN155" s="46">
        <f t="shared" si="442"/>
        <v>0</v>
      </c>
      <c r="BO155" s="36"/>
      <c r="BP155" s="47"/>
      <c r="BQ155" s="39"/>
      <c r="BR155" s="38">
        <v>0</v>
      </c>
      <c r="BS155" s="246"/>
      <c r="BT155" s="36">
        <f t="shared" si="447"/>
        <v>5</v>
      </c>
      <c r="BU155" s="47">
        <f t="shared" si="448"/>
        <v>0</v>
      </c>
      <c r="BV155" s="69">
        <f t="shared" si="448"/>
        <v>0</v>
      </c>
      <c r="BW155" s="38">
        <v>0</v>
      </c>
      <c r="BX155" s="246"/>
      <c r="BY155" s="36">
        <f t="shared" si="449"/>
        <v>5</v>
      </c>
      <c r="BZ155" s="47">
        <f t="shared" si="450"/>
        <v>0</v>
      </c>
      <c r="CA155" s="37">
        <v>0</v>
      </c>
      <c r="CB155" s="38">
        <v>0</v>
      </c>
      <c r="CC155" s="37"/>
      <c r="CD155" s="36">
        <f t="shared" si="451"/>
        <v>0</v>
      </c>
      <c r="CE155" s="47">
        <f t="shared" si="451"/>
        <v>0</v>
      </c>
      <c r="CF155" s="37">
        <f t="shared" si="451"/>
        <v>0</v>
      </c>
      <c r="CG155" s="38">
        <v>0</v>
      </c>
      <c r="CH155" s="37"/>
      <c r="CI155" s="36">
        <f t="shared" si="452"/>
        <v>5</v>
      </c>
      <c r="CJ155" s="47">
        <f t="shared" si="453"/>
        <v>0</v>
      </c>
      <c r="CK155" s="37">
        <v>0</v>
      </c>
      <c r="CL155" s="38">
        <v>0</v>
      </c>
      <c r="CM155" s="37"/>
      <c r="CN155" s="36">
        <f t="shared" si="454"/>
        <v>10</v>
      </c>
      <c r="CO155" s="47">
        <f t="shared" si="455"/>
        <v>0</v>
      </c>
      <c r="CP155" s="37">
        <f t="shared" si="455"/>
        <v>0</v>
      </c>
      <c r="CQ155" s="38">
        <v>0</v>
      </c>
      <c r="CR155" s="37"/>
      <c r="CS155" s="36">
        <f t="shared" si="456"/>
        <v>10</v>
      </c>
      <c r="CT155" s="47">
        <f t="shared" si="457"/>
        <v>0</v>
      </c>
      <c r="CU155" s="37">
        <f t="shared" si="457"/>
        <v>0</v>
      </c>
      <c r="CV155" s="38">
        <v>0</v>
      </c>
      <c r="CW155" s="37"/>
      <c r="CX155" s="36">
        <f t="shared" si="458"/>
        <v>10</v>
      </c>
      <c r="CY155" s="47">
        <f t="shared" si="459"/>
        <v>0</v>
      </c>
      <c r="CZ155" s="37">
        <f t="shared" si="459"/>
        <v>0</v>
      </c>
      <c r="DA155" s="38">
        <v>0</v>
      </c>
      <c r="DB155" s="37"/>
      <c r="DC155" s="36">
        <f t="shared" si="460"/>
        <v>10</v>
      </c>
      <c r="DD155" s="47">
        <f t="shared" si="461"/>
        <v>0</v>
      </c>
      <c r="DE155" s="37">
        <f t="shared" si="461"/>
        <v>0</v>
      </c>
      <c r="DF155" s="38">
        <v>0</v>
      </c>
      <c r="DG155" s="37"/>
      <c r="DH155" s="36">
        <f t="shared" si="462"/>
        <v>10</v>
      </c>
      <c r="DI155" s="47">
        <f t="shared" si="463"/>
        <v>0</v>
      </c>
      <c r="DJ155" s="37">
        <f t="shared" si="463"/>
        <v>0</v>
      </c>
      <c r="DK155" s="38">
        <v>0</v>
      </c>
      <c r="DL155" s="37"/>
      <c r="DM155" s="36">
        <f t="shared" si="464"/>
        <v>10</v>
      </c>
      <c r="DN155" s="47">
        <f t="shared" si="465"/>
        <v>0</v>
      </c>
      <c r="DO155" s="37">
        <f t="shared" si="465"/>
        <v>0</v>
      </c>
      <c r="DP155" s="38">
        <v>0</v>
      </c>
      <c r="DQ155" s="37"/>
      <c r="DR155" s="36">
        <f t="shared" si="466"/>
        <v>10</v>
      </c>
      <c r="DS155" s="47">
        <f t="shared" si="467"/>
        <v>0</v>
      </c>
      <c r="DT155" s="37">
        <f t="shared" si="467"/>
        <v>0</v>
      </c>
      <c r="DU155" s="38"/>
      <c r="DV155" s="37"/>
      <c r="DW155" s="41" cm="1">
        <f t="array" ref="DW155">SUMPRODUCT(--(MOD(COLUMN($BO155:$DV155),5)=MOD(COLUMN($BO155),5)),$BO155:$DV155)</f>
        <v>85</v>
      </c>
      <c r="DX155" s="42">
        <f t="shared" si="443"/>
        <v>41350.914750000004</v>
      </c>
      <c r="DY155" s="48" cm="1">
        <f t="array" ref="DY155">SUMPRODUCT(--(MOD(COLUMN($BO155:$DV155),5)=MOD(COLUMN($BP155),5)),$BO155:$DV155)</f>
        <v>0</v>
      </c>
      <c r="DZ155" s="49">
        <f t="shared" si="444"/>
        <v>0</v>
      </c>
      <c r="EA155" s="43" cm="1">
        <f t="array" ref="EA155">SUMPRODUCT(--(MOD(COLUMN($BO155:$DV155),5)=MOD(COLUMN($BQ155),5)),$BO155:$DV155)</f>
        <v>0</v>
      </c>
      <c r="EB155" s="44">
        <f t="shared" si="445"/>
        <v>0</v>
      </c>
      <c r="EC155" s="45" cm="1">
        <f t="array" ref="EC155">SUMPRODUCT(--(MOD(COLUMN($BO155:$DV155),5)=MOD(COLUMN($BR155),5)),$BO155:$DV155)</f>
        <v>0</v>
      </c>
      <c r="ED155" s="46">
        <f t="shared" si="446"/>
        <v>0</v>
      </c>
      <c r="EE155" s="36">
        <f t="shared" si="468"/>
        <v>0</v>
      </c>
      <c r="EF155" s="37">
        <v>0</v>
      </c>
      <c r="EG155" s="38"/>
      <c r="EH155" s="37"/>
      <c r="EI155" s="36">
        <f>$KN155*3</f>
        <v>3</v>
      </c>
      <c r="EJ155" s="37">
        <v>0</v>
      </c>
      <c r="EK155" s="38"/>
      <c r="EL155" s="37"/>
      <c r="EM155" s="36">
        <f t="shared" si="469"/>
        <v>0</v>
      </c>
      <c r="EN155" s="37">
        <v>0</v>
      </c>
      <c r="EO155" s="38"/>
      <c r="EP155" s="37"/>
      <c r="EQ155" s="36">
        <f t="shared" si="470"/>
        <v>5</v>
      </c>
      <c r="ER155" s="37">
        <v>0</v>
      </c>
      <c r="ES155" s="38"/>
      <c r="ET155" s="246"/>
      <c r="EU155" s="36">
        <f t="shared" si="471"/>
        <v>5</v>
      </c>
      <c r="EV155" s="37">
        <v>0</v>
      </c>
      <c r="EW155" s="38"/>
      <c r="EX155" s="246"/>
      <c r="EY155" s="36">
        <f t="shared" si="472"/>
        <v>5</v>
      </c>
      <c r="EZ155" s="37">
        <v>6</v>
      </c>
      <c r="FA155" s="38"/>
      <c r="FB155" s="246"/>
      <c r="FC155" s="36">
        <f t="shared" si="506"/>
        <v>5</v>
      </c>
      <c r="FD155" s="37">
        <v>5</v>
      </c>
      <c r="FE155" s="38"/>
      <c r="FF155" s="37"/>
      <c r="FG155" s="36">
        <f t="shared" si="507"/>
        <v>5</v>
      </c>
      <c r="FH155" s="37">
        <v>5</v>
      </c>
      <c r="FI155" s="38"/>
      <c r="FJ155" s="37"/>
      <c r="FK155" s="36">
        <f t="shared" si="508"/>
        <v>5</v>
      </c>
      <c r="FL155" s="37">
        <v>5</v>
      </c>
      <c r="FM155" s="38"/>
      <c r="FN155" s="37"/>
      <c r="FO155" s="36">
        <f t="shared" si="509"/>
        <v>5</v>
      </c>
      <c r="FP155" s="37">
        <v>5</v>
      </c>
      <c r="FQ155" s="38"/>
      <c r="FR155" s="37"/>
      <c r="FS155" s="36">
        <f t="shared" si="510"/>
        <v>5</v>
      </c>
      <c r="FT155" s="37">
        <v>5</v>
      </c>
      <c r="FU155" s="38"/>
      <c r="FV155" s="37"/>
      <c r="FW155" s="36">
        <f t="shared" si="511"/>
        <v>5</v>
      </c>
      <c r="FX155" s="37">
        <v>5</v>
      </c>
      <c r="FY155" s="38"/>
      <c r="FZ155" s="37"/>
      <c r="GA155" s="41" cm="1">
        <f t="array" ref="GA155">SUMPRODUCT(--(MOD(COLUMN($EE155:$FZ155),4)=MOD(COLUMN($EE155),4)),$EE155:$FZ155)</f>
        <v>48</v>
      </c>
      <c r="GB155" s="42">
        <f t="shared" si="473"/>
        <v>23351.104800000001</v>
      </c>
      <c r="GC155" s="43" cm="1">
        <f t="array" ref="GC155">SUMPRODUCT(--(MOD(COLUMN($EE155:$FZ155),4)=MOD(COLUMN($EF155),4)),$EE155:$FZ155)</f>
        <v>36</v>
      </c>
      <c r="GD155" s="44">
        <f t="shared" si="474"/>
        <v>17513.328600000001</v>
      </c>
      <c r="GE155" s="45" cm="1">
        <f t="array" ref="GE155">SUMPRODUCT(--(MOD(COLUMN($EE155:$FZ155),4)=MOD(COLUMN($EG155),4)),$EE155:$FZ155)</f>
        <v>0</v>
      </c>
      <c r="GF155" s="46">
        <f t="shared" si="475"/>
        <v>0</v>
      </c>
      <c r="GG155" s="36">
        <f t="shared" si="476"/>
        <v>15</v>
      </c>
      <c r="GH155" s="37"/>
      <c r="GI155" s="38"/>
      <c r="GJ155" s="37"/>
      <c r="GK155" s="36">
        <f t="shared" si="477"/>
        <v>15</v>
      </c>
      <c r="GL155" s="37"/>
      <c r="GM155" s="38"/>
      <c r="GN155" s="37"/>
      <c r="GO155" s="36">
        <f t="shared" si="478"/>
        <v>15</v>
      </c>
      <c r="GP155" s="37"/>
      <c r="GQ155" s="38"/>
      <c r="GR155" s="37"/>
      <c r="GS155" s="36">
        <f t="shared" si="479"/>
        <v>20</v>
      </c>
      <c r="GT155" s="37"/>
      <c r="GU155" s="38"/>
      <c r="GV155" s="37"/>
      <c r="GW155" s="36">
        <f t="shared" si="480"/>
        <v>20</v>
      </c>
      <c r="GX155" s="37"/>
      <c r="GY155" s="38"/>
      <c r="GZ155" s="37"/>
      <c r="HA155" s="36">
        <f t="shared" si="481"/>
        <v>20</v>
      </c>
      <c r="HB155" s="37"/>
      <c r="HC155" s="38"/>
      <c r="HD155" s="37"/>
      <c r="HE155" s="36">
        <f t="shared" si="482"/>
        <v>20</v>
      </c>
      <c r="HF155" s="37"/>
      <c r="HG155" s="38"/>
      <c r="HH155" s="37"/>
      <c r="HI155" s="36">
        <f t="shared" si="483"/>
        <v>20</v>
      </c>
      <c r="HJ155" s="37"/>
      <c r="HK155" s="38"/>
      <c r="HL155" s="37"/>
      <c r="HM155" s="36">
        <f t="shared" si="484"/>
        <v>20</v>
      </c>
      <c r="HN155" s="37"/>
      <c r="HO155" s="38"/>
      <c r="HP155" s="37"/>
      <c r="HQ155" s="36">
        <f t="shared" si="485"/>
        <v>20</v>
      </c>
      <c r="HR155" s="37"/>
      <c r="HS155" s="38"/>
      <c r="HT155" s="37"/>
      <c r="HU155" s="36">
        <f t="shared" si="486"/>
        <v>20</v>
      </c>
      <c r="HV155" s="37"/>
      <c r="HW155" s="38"/>
      <c r="HX155" s="37"/>
      <c r="HY155" s="36">
        <f t="shared" si="487"/>
        <v>20</v>
      </c>
      <c r="HZ155" s="37"/>
      <c r="IA155" s="38"/>
      <c r="IB155" s="37"/>
      <c r="IC155" s="41" cm="1">
        <f t="array" ref="IC155">SUMPRODUCT(--(MOD(COLUMN($GG155:$IB155),4)=MOD(COLUMN($GG155),4)),$GG155:$IB155)</f>
        <v>225</v>
      </c>
      <c r="ID155" s="42">
        <f t="shared" si="488"/>
        <v>109458.30375000001</v>
      </c>
      <c r="IE155" s="43" cm="1">
        <f t="array" ref="IE155">SUMPRODUCT(--(MOD(COLUMN($GG155:$IB155),4)=MOD(COLUMN($GH155),4)),$GG155:$IB155)</f>
        <v>0</v>
      </c>
      <c r="IF155" s="44">
        <f t="shared" si="489"/>
        <v>0</v>
      </c>
      <c r="IG155" s="45" cm="1">
        <f t="array" ref="IG155">SUMPRODUCT(--(MOD(COLUMN($GG155:$IB155),4)=MOD(COLUMN($GI155),4)),$GG155:$IB155)</f>
        <v>0</v>
      </c>
      <c r="IH155" s="46">
        <f t="shared" si="490"/>
        <v>0</v>
      </c>
      <c r="II155" s="36">
        <f t="shared" si="491"/>
        <v>20</v>
      </c>
      <c r="IJ155" s="37"/>
      <c r="IK155" s="38"/>
      <c r="IL155" s="37"/>
      <c r="IM155" s="36">
        <f t="shared" si="492"/>
        <v>20</v>
      </c>
      <c r="IN155" s="37"/>
      <c r="IO155" s="38"/>
      <c r="IP155" s="37"/>
      <c r="IQ155" s="36">
        <f t="shared" si="493"/>
        <v>20</v>
      </c>
      <c r="IR155" s="37"/>
      <c r="IS155" s="38"/>
      <c r="IT155" s="37"/>
      <c r="IU155" s="36">
        <f t="shared" si="494"/>
        <v>25</v>
      </c>
      <c r="IV155" s="37"/>
      <c r="IW155" s="38"/>
      <c r="IX155" s="37"/>
      <c r="IY155" s="36">
        <f t="shared" si="495"/>
        <v>25</v>
      </c>
      <c r="IZ155" s="37"/>
      <c r="JA155" s="38"/>
      <c r="JB155" s="37"/>
      <c r="JC155" s="36">
        <f t="shared" si="496"/>
        <v>25</v>
      </c>
      <c r="JD155" s="37"/>
      <c r="JE155" s="38"/>
      <c r="JF155" s="37"/>
      <c r="JG155" s="36">
        <f t="shared" si="497"/>
        <v>30</v>
      </c>
      <c r="JH155" s="37"/>
      <c r="JI155" s="38"/>
      <c r="JJ155" s="37"/>
      <c r="JK155" s="36">
        <f t="shared" si="498"/>
        <v>30</v>
      </c>
      <c r="JL155" s="37"/>
      <c r="JM155" s="38"/>
      <c r="JN155" s="37"/>
      <c r="JO155" s="36">
        <f t="shared" si="499"/>
        <v>30</v>
      </c>
      <c r="JP155" s="37"/>
      <c r="JQ155" s="38"/>
      <c r="JR155" s="37"/>
      <c r="JS155" s="36">
        <f t="shared" si="500"/>
        <v>30</v>
      </c>
      <c r="JT155" s="37"/>
      <c r="JU155" s="38"/>
      <c r="JV155" s="37"/>
      <c r="JW155" s="36">
        <f t="shared" si="501"/>
        <v>30</v>
      </c>
      <c r="JX155" s="37"/>
      <c r="JY155" s="38"/>
      <c r="JZ155" s="37"/>
      <c r="KA155" s="36">
        <f t="shared" si="502"/>
        <v>30</v>
      </c>
      <c r="KB155" s="37"/>
      <c r="KC155" s="38"/>
      <c r="KD155" s="37"/>
      <c r="KE155" s="41" cm="1">
        <f t="array" ref="KE155">SUMPRODUCT(--(MOD(COLUMN($II155:$KD155),4)=MOD(COLUMN($II155),4)),$II155:$KD155)</f>
        <v>315</v>
      </c>
      <c r="KF155" s="42">
        <f t="shared" si="503"/>
        <v>153241.62525000001</v>
      </c>
      <c r="KG155" s="43" cm="1">
        <f t="array" ref="KG155">SUMPRODUCT(--(MOD(COLUMN($II155:$KD155),4)=MOD(COLUMN($IJ155),4)),$II155:$KD155)</f>
        <v>0</v>
      </c>
      <c r="KH155" s="44">
        <f t="shared" si="504"/>
        <v>0</v>
      </c>
      <c r="KI155" s="45" cm="1">
        <f t="array" ref="KI155">SUMPRODUCT(--(MOD(COLUMN($II155:$KD155),4)=MOD(COLUMN($IK155),4)),$II155:$KD155)</f>
        <v>0</v>
      </c>
      <c r="KJ155" s="50">
        <f t="shared" si="505"/>
        <v>0</v>
      </c>
      <c r="KK155" s="80"/>
      <c r="KL155" s="80"/>
      <c r="KM155" s="80"/>
      <c r="KN155" s="51">
        <v>1</v>
      </c>
      <c r="KO155" s="285"/>
    </row>
    <row r="156" spans="1:301" s="68" customFormat="1" outlineLevel="1">
      <c r="A156" s="296"/>
      <c r="B156" s="278"/>
      <c r="C156" s="280"/>
      <c r="D156" s="282"/>
      <c r="E156" s="60">
        <v>9</v>
      </c>
      <c r="F156" s="60">
        <v>1</v>
      </c>
      <c r="G156" s="56">
        <v>4334010030</v>
      </c>
      <c r="H156" s="57" t="s">
        <v>61</v>
      </c>
      <c r="I156" s="55">
        <v>35.629251700680271</v>
      </c>
      <c r="J156" s="35">
        <f>41.9/1.2*1.0863</f>
        <v>37.929974999999999</v>
      </c>
      <c r="K156" s="55"/>
      <c r="L156" s="55"/>
      <c r="M156" s="36"/>
      <c r="N156" s="37"/>
      <c r="O156" s="38"/>
      <c r="P156" s="37"/>
      <c r="Q156" s="36"/>
      <c r="R156" s="37"/>
      <c r="S156" s="38"/>
      <c r="T156" s="37"/>
      <c r="U156" s="36"/>
      <c r="V156" s="37"/>
      <c r="W156" s="38"/>
      <c r="X156" s="37"/>
      <c r="Y156" s="36"/>
      <c r="Z156" s="37"/>
      <c r="AA156" s="38"/>
      <c r="AB156" s="37"/>
      <c r="AC156" s="36"/>
      <c r="AD156" s="37"/>
      <c r="AE156" s="38"/>
      <c r="AF156" s="37"/>
      <c r="AG156" s="36"/>
      <c r="AH156" s="37"/>
      <c r="AI156" s="38"/>
      <c r="AJ156" s="37"/>
      <c r="AK156" s="36"/>
      <c r="AL156" s="37"/>
      <c r="AM156" s="38"/>
      <c r="AN156" s="37"/>
      <c r="AO156" s="36"/>
      <c r="AP156" s="37"/>
      <c r="AQ156" s="38"/>
      <c r="AR156" s="37"/>
      <c r="AS156" s="36"/>
      <c r="AT156" s="37"/>
      <c r="AU156" s="38">
        <v>0</v>
      </c>
      <c r="AV156" s="37"/>
      <c r="AW156" s="36"/>
      <c r="AX156" s="37"/>
      <c r="AY156" s="38">
        <v>0</v>
      </c>
      <c r="AZ156" s="37"/>
      <c r="BA156" s="36"/>
      <c r="BB156" s="37"/>
      <c r="BC156" s="99">
        <v>0</v>
      </c>
      <c r="BD156" s="37"/>
      <c r="BE156" s="36"/>
      <c r="BF156" s="37"/>
      <c r="BG156" s="54">
        <v>0</v>
      </c>
      <c r="BH156" s="37"/>
      <c r="BI156" s="41">
        <f t="shared" si="437"/>
        <v>0</v>
      </c>
      <c r="BJ156" s="42">
        <f t="shared" si="438"/>
        <v>0</v>
      </c>
      <c r="BK156" s="43">
        <f t="shared" si="439"/>
        <v>0</v>
      </c>
      <c r="BL156" s="44">
        <f t="shared" si="440"/>
        <v>0</v>
      </c>
      <c r="BM156" s="45">
        <f t="shared" si="441"/>
        <v>0</v>
      </c>
      <c r="BN156" s="46">
        <f t="shared" si="442"/>
        <v>0</v>
      </c>
      <c r="BO156" s="36"/>
      <c r="BP156" s="47"/>
      <c r="BQ156" s="39"/>
      <c r="BR156" s="38">
        <v>0</v>
      </c>
      <c r="BS156" s="246"/>
      <c r="BT156" s="36">
        <f t="shared" si="447"/>
        <v>5</v>
      </c>
      <c r="BU156" s="47">
        <f t="shared" si="448"/>
        <v>0</v>
      </c>
      <c r="BV156" s="69">
        <f t="shared" si="448"/>
        <v>0</v>
      </c>
      <c r="BW156" s="38">
        <v>0</v>
      </c>
      <c r="BX156" s="246"/>
      <c r="BY156" s="36">
        <f t="shared" si="449"/>
        <v>5</v>
      </c>
      <c r="BZ156" s="47">
        <f t="shared" si="450"/>
        <v>0</v>
      </c>
      <c r="CA156" s="37">
        <v>0</v>
      </c>
      <c r="CB156" s="38">
        <v>0</v>
      </c>
      <c r="CC156" s="37"/>
      <c r="CD156" s="36">
        <f t="shared" si="451"/>
        <v>0</v>
      </c>
      <c r="CE156" s="47">
        <f t="shared" si="451"/>
        <v>0</v>
      </c>
      <c r="CF156" s="37">
        <f t="shared" si="451"/>
        <v>0</v>
      </c>
      <c r="CG156" s="38">
        <v>0</v>
      </c>
      <c r="CH156" s="37"/>
      <c r="CI156" s="36">
        <f t="shared" si="452"/>
        <v>5</v>
      </c>
      <c r="CJ156" s="47">
        <f t="shared" si="453"/>
        <v>0</v>
      </c>
      <c r="CK156" s="37">
        <v>0</v>
      </c>
      <c r="CL156" s="38">
        <v>0</v>
      </c>
      <c r="CM156" s="37"/>
      <c r="CN156" s="36">
        <f t="shared" si="454"/>
        <v>10</v>
      </c>
      <c r="CO156" s="47">
        <f t="shared" si="455"/>
        <v>0</v>
      </c>
      <c r="CP156" s="37">
        <f t="shared" si="455"/>
        <v>0</v>
      </c>
      <c r="CQ156" s="38">
        <v>0</v>
      </c>
      <c r="CR156" s="37"/>
      <c r="CS156" s="36">
        <f t="shared" si="456"/>
        <v>10</v>
      </c>
      <c r="CT156" s="47">
        <f t="shared" si="457"/>
        <v>0</v>
      </c>
      <c r="CU156" s="37">
        <f t="shared" si="457"/>
        <v>0</v>
      </c>
      <c r="CV156" s="38">
        <v>0</v>
      </c>
      <c r="CW156" s="37"/>
      <c r="CX156" s="36">
        <f t="shared" si="458"/>
        <v>10</v>
      </c>
      <c r="CY156" s="47">
        <f t="shared" si="459"/>
        <v>0</v>
      </c>
      <c r="CZ156" s="37">
        <f t="shared" si="459"/>
        <v>0</v>
      </c>
      <c r="DA156" s="38">
        <v>0</v>
      </c>
      <c r="DB156" s="37"/>
      <c r="DC156" s="36">
        <f t="shared" si="460"/>
        <v>10</v>
      </c>
      <c r="DD156" s="47">
        <f t="shared" si="461"/>
        <v>0</v>
      </c>
      <c r="DE156" s="37">
        <f t="shared" si="461"/>
        <v>0</v>
      </c>
      <c r="DF156" s="38">
        <v>0</v>
      </c>
      <c r="DG156" s="37"/>
      <c r="DH156" s="36">
        <f t="shared" si="462"/>
        <v>10</v>
      </c>
      <c r="DI156" s="47">
        <f t="shared" si="463"/>
        <v>0</v>
      </c>
      <c r="DJ156" s="37">
        <f t="shared" si="463"/>
        <v>0</v>
      </c>
      <c r="DK156" s="38">
        <v>0</v>
      </c>
      <c r="DL156" s="37"/>
      <c r="DM156" s="36">
        <f t="shared" si="464"/>
        <v>10</v>
      </c>
      <c r="DN156" s="47">
        <f t="shared" si="465"/>
        <v>0</v>
      </c>
      <c r="DO156" s="37">
        <f t="shared" si="465"/>
        <v>0</v>
      </c>
      <c r="DP156" s="38">
        <v>0</v>
      </c>
      <c r="DQ156" s="37"/>
      <c r="DR156" s="36">
        <f t="shared" si="466"/>
        <v>10</v>
      </c>
      <c r="DS156" s="47">
        <f t="shared" si="467"/>
        <v>0</v>
      </c>
      <c r="DT156" s="37">
        <f t="shared" si="467"/>
        <v>0</v>
      </c>
      <c r="DU156" s="38"/>
      <c r="DV156" s="37"/>
      <c r="DW156" s="41" cm="1">
        <f t="array" ref="DW156">SUMPRODUCT(--(MOD(COLUMN($BO156:$DV156),5)=MOD(COLUMN($BO156),5)),$BO156:$DV156)</f>
        <v>85</v>
      </c>
      <c r="DX156" s="42">
        <f t="shared" si="443"/>
        <v>3224.0478749999997</v>
      </c>
      <c r="DY156" s="48" cm="1">
        <f t="array" ref="DY156">SUMPRODUCT(--(MOD(COLUMN($BO156:$DV156),5)=MOD(COLUMN($BP156),5)),$BO156:$DV156)</f>
        <v>0</v>
      </c>
      <c r="DZ156" s="49">
        <f t="shared" si="444"/>
        <v>0</v>
      </c>
      <c r="EA156" s="43" cm="1">
        <f t="array" ref="EA156">SUMPRODUCT(--(MOD(COLUMN($BO156:$DV156),5)=MOD(COLUMN($BQ156),5)),$BO156:$DV156)</f>
        <v>0</v>
      </c>
      <c r="EB156" s="44">
        <f t="shared" si="445"/>
        <v>0</v>
      </c>
      <c r="EC156" s="45" cm="1">
        <f t="array" ref="EC156">SUMPRODUCT(--(MOD(COLUMN($BO156:$DV156),5)=MOD(COLUMN($BR156),5)),$BO156:$DV156)</f>
        <v>0</v>
      </c>
      <c r="ED156" s="46">
        <f t="shared" si="446"/>
        <v>0</v>
      </c>
      <c r="EE156" s="36">
        <f t="shared" si="468"/>
        <v>0</v>
      </c>
      <c r="EF156" s="37">
        <v>0</v>
      </c>
      <c r="EG156" s="38"/>
      <c r="EH156" s="37"/>
      <c r="EI156" s="36">
        <f>$KN156*3</f>
        <v>3</v>
      </c>
      <c r="EJ156" s="37">
        <v>0</v>
      </c>
      <c r="EK156" s="38"/>
      <c r="EL156" s="37"/>
      <c r="EM156" s="36">
        <f t="shared" si="469"/>
        <v>0</v>
      </c>
      <c r="EN156" s="37">
        <v>0</v>
      </c>
      <c r="EO156" s="38"/>
      <c r="EP156" s="37"/>
      <c r="EQ156" s="36">
        <f t="shared" si="470"/>
        <v>5</v>
      </c>
      <c r="ER156" s="37">
        <v>0</v>
      </c>
      <c r="ES156" s="38"/>
      <c r="ET156" s="246"/>
      <c r="EU156" s="36">
        <f t="shared" si="471"/>
        <v>5</v>
      </c>
      <c r="EV156" s="37">
        <v>0</v>
      </c>
      <c r="EW156" s="38"/>
      <c r="EX156" s="246"/>
      <c r="EY156" s="36">
        <f t="shared" si="472"/>
        <v>5</v>
      </c>
      <c r="EZ156" s="37">
        <v>6</v>
      </c>
      <c r="FA156" s="38"/>
      <c r="FB156" s="246"/>
      <c r="FC156" s="36">
        <f t="shared" si="506"/>
        <v>5</v>
      </c>
      <c r="FD156" s="37">
        <v>5</v>
      </c>
      <c r="FE156" s="38"/>
      <c r="FF156" s="37"/>
      <c r="FG156" s="36">
        <f t="shared" si="507"/>
        <v>5</v>
      </c>
      <c r="FH156" s="37">
        <v>5</v>
      </c>
      <c r="FI156" s="38"/>
      <c r="FJ156" s="37"/>
      <c r="FK156" s="36">
        <f t="shared" si="508"/>
        <v>5</v>
      </c>
      <c r="FL156" s="37">
        <v>5</v>
      </c>
      <c r="FM156" s="38"/>
      <c r="FN156" s="37"/>
      <c r="FO156" s="36">
        <f t="shared" si="509"/>
        <v>5</v>
      </c>
      <c r="FP156" s="37">
        <v>5</v>
      </c>
      <c r="FQ156" s="38"/>
      <c r="FR156" s="37"/>
      <c r="FS156" s="36">
        <f t="shared" si="510"/>
        <v>5</v>
      </c>
      <c r="FT156" s="37">
        <v>5</v>
      </c>
      <c r="FU156" s="38"/>
      <c r="FV156" s="37"/>
      <c r="FW156" s="36">
        <f t="shared" si="511"/>
        <v>5</v>
      </c>
      <c r="FX156" s="37">
        <v>5</v>
      </c>
      <c r="FY156" s="38"/>
      <c r="FZ156" s="37"/>
      <c r="GA156" s="41" cm="1">
        <f t="array" ref="GA156">SUMPRODUCT(--(MOD(COLUMN($EE156:$FZ156),4)=MOD(COLUMN($EE156),4)),$EE156:$FZ156)</f>
        <v>48</v>
      </c>
      <c r="GB156" s="42">
        <f t="shared" si="473"/>
        <v>1820.6387999999999</v>
      </c>
      <c r="GC156" s="43" cm="1">
        <f t="array" ref="GC156">SUMPRODUCT(--(MOD(COLUMN($EE156:$FZ156),4)=MOD(COLUMN($EF156),4)),$EE156:$FZ156)</f>
        <v>36</v>
      </c>
      <c r="GD156" s="44">
        <f t="shared" si="474"/>
        <v>1365.4791</v>
      </c>
      <c r="GE156" s="45" cm="1">
        <f t="array" ref="GE156">SUMPRODUCT(--(MOD(COLUMN($EE156:$FZ156),4)=MOD(COLUMN($EG156),4)),$EE156:$FZ156)</f>
        <v>0</v>
      </c>
      <c r="GF156" s="46">
        <f t="shared" si="475"/>
        <v>0</v>
      </c>
      <c r="GG156" s="36">
        <f t="shared" si="476"/>
        <v>15</v>
      </c>
      <c r="GH156" s="37"/>
      <c r="GI156" s="38"/>
      <c r="GJ156" s="37"/>
      <c r="GK156" s="36">
        <f t="shared" si="477"/>
        <v>15</v>
      </c>
      <c r="GL156" s="37"/>
      <c r="GM156" s="38"/>
      <c r="GN156" s="37"/>
      <c r="GO156" s="36">
        <f t="shared" si="478"/>
        <v>15</v>
      </c>
      <c r="GP156" s="37"/>
      <c r="GQ156" s="38"/>
      <c r="GR156" s="37"/>
      <c r="GS156" s="36">
        <f t="shared" si="479"/>
        <v>20</v>
      </c>
      <c r="GT156" s="37"/>
      <c r="GU156" s="38"/>
      <c r="GV156" s="37"/>
      <c r="GW156" s="36">
        <f t="shared" si="480"/>
        <v>20</v>
      </c>
      <c r="GX156" s="37"/>
      <c r="GY156" s="38"/>
      <c r="GZ156" s="37"/>
      <c r="HA156" s="36">
        <f t="shared" si="481"/>
        <v>20</v>
      </c>
      <c r="HB156" s="37"/>
      <c r="HC156" s="38"/>
      <c r="HD156" s="37"/>
      <c r="HE156" s="36">
        <f t="shared" si="482"/>
        <v>20</v>
      </c>
      <c r="HF156" s="37"/>
      <c r="HG156" s="38"/>
      <c r="HH156" s="37"/>
      <c r="HI156" s="36">
        <f t="shared" si="483"/>
        <v>20</v>
      </c>
      <c r="HJ156" s="37"/>
      <c r="HK156" s="38"/>
      <c r="HL156" s="37"/>
      <c r="HM156" s="36">
        <f t="shared" si="484"/>
        <v>20</v>
      </c>
      <c r="HN156" s="37"/>
      <c r="HO156" s="38"/>
      <c r="HP156" s="37"/>
      <c r="HQ156" s="36">
        <f t="shared" si="485"/>
        <v>20</v>
      </c>
      <c r="HR156" s="37"/>
      <c r="HS156" s="38"/>
      <c r="HT156" s="37"/>
      <c r="HU156" s="36">
        <f t="shared" si="486"/>
        <v>20</v>
      </c>
      <c r="HV156" s="37"/>
      <c r="HW156" s="38"/>
      <c r="HX156" s="37"/>
      <c r="HY156" s="36">
        <f t="shared" si="487"/>
        <v>20</v>
      </c>
      <c r="HZ156" s="37"/>
      <c r="IA156" s="38"/>
      <c r="IB156" s="37"/>
      <c r="IC156" s="41" cm="1">
        <f t="array" ref="IC156">SUMPRODUCT(--(MOD(COLUMN($GG156:$IB156),4)=MOD(COLUMN($GG156),4)),$GG156:$IB156)</f>
        <v>225</v>
      </c>
      <c r="ID156" s="42">
        <f t="shared" si="488"/>
        <v>8534.2443750000002</v>
      </c>
      <c r="IE156" s="43" cm="1">
        <f t="array" ref="IE156">SUMPRODUCT(--(MOD(COLUMN($GG156:$IB156),4)=MOD(COLUMN($GH156),4)),$GG156:$IB156)</f>
        <v>0</v>
      </c>
      <c r="IF156" s="44">
        <f t="shared" si="489"/>
        <v>0</v>
      </c>
      <c r="IG156" s="45" cm="1">
        <f t="array" ref="IG156">SUMPRODUCT(--(MOD(COLUMN($GG156:$IB156),4)=MOD(COLUMN($GI156),4)),$GG156:$IB156)</f>
        <v>0</v>
      </c>
      <c r="IH156" s="46">
        <f t="shared" si="490"/>
        <v>0</v>
      </c>
      <c r="II156" s="36">
        <f t="shared" si="491"/>
        <v>20</v>
      </c>
      <c r="IJ156" s="37"/>
      <c r="IK156" s="38"/>
      <c r="IL156" s="37"/>
      <c r="IM156" s="36">
        <f t="shared" si="492"/>
        <v>20</v>
      </c>
      <c r="IN156" s="37"/>
      <c r="IO156" s="38"/>
      <c r="IP156" s="37"/>
      <c r="IQ156" s="36">
        <f t="shared" si="493"/>
        <v>20</v>
      </c>
      <c r="IR156" s="37"/>
      <c r="IS156" s="38"/>
      <c r="IT156" s="37"/>
      <c r="IU156" s="36">
        <f t="shared" si="494"/>
        <v>25</v>
      </c>
      <c r="IV156" s="37"/>
      <c r="IW156" s="38"/>
      <c r="IX156" s="37"/>
      <c r="IY156" s="36">
        <f t="shared" si="495"/>
        <v>25</v>
      </c>
      <c r="IZ156" s="37"/>
      <c r="JA156" s="38"/>
      <c r="JB156" s="37"/>
      <c r="JC156" s="36">
        <f t="shared" si="496"/>
        <v>25</v>
      </c>
      <c r="JD156" s="37"/>
      <c r="JE156" s="38"/>
      <c r="JF156" s="37"/>
      <c r="JG156" s="36">
        <f t="shared" si="497"/>
        <v>30</v>
      </c>
      <c r="JH156" s="37"/>
      <c r="JI156" s="38"/>
      <c r="JJ156" s="37"/>
      <c r="JK156" s="36">
        <f t="shared" si="498"/>
        <v>30</v>
      </c>
      <c r="JL156" s="37"/>
      <c r="JM156" s="38"/>
      <c r="JN156" s="37"/>
      <c r="JO156" s="36">
        <f t="shared" si="499"/>
        <v>30</v>
      </c>
      <c r="JP156" s="37"/>
      <c r="JQ156" s="38"/>
      <c r="JR156" s="37"/>
      <c r="JS156" s="36">
        <f t="shared" si="500"/>
        <v>30</v>
      </c>
      <c r="JT156" s="37"/>
      <c r="JU156" s="38"/>
      <c r="JV156" s="37"/>
      <c r="JW156" s="36">
        <f t="shared" si="501"/>
        <v>30</v>
      </c>
      <c r="JX156" s="37"/>
      <c r="JY156" s="38"/>
      <c r="JZ156" s="37"/>
      <c r="KA156" s="36">
        <f t="shared" si="502"/>
        <v>30</v>
      </c>
      <c r="KB156" s="37"/>
      <c r="KC156" s="38"/>
      <c r="KD156" s="37"/>
      <c r="KE156" s="41" cm="1">
        <f t="array" ref="KE156">SUMPRODUCT(--(MOD(COLUMN($II156:$KD156),4)=MOD(COLUMN($II156),4)),$II156:$KD156)</f>
        <v>315</v>
      </c>
      <c r="KF156" s="42">
        <f t="shared" si="503"/>
        <v>11947.942125</v>
      </c>
      <c r="KG156" s="43" cm="1">
        <f t="array" ref="KG156">SUMPRODUCT(--(MOD(COLUMN($II156:$KD156),4)=MOD(COLUMN($IJ156),4)),$II156:$KD156)</f>
        <v>0</v>
      </c>
      <c r="KH156" s="44">
        <f t="shared" si="504"/>
        <v>0</v>
      </c>
      <c r="KI156" s="45" cm="1">
        <f t="array" ref="KI156">SUMPRODUCT(--(MOD(COLUMN($II156:$KD156),4)=MOD(COLUMN($IK156),4)),$II156:$KD156)</f>
        <v>0</v>
      </c>
      <c r="KJ156" s="50">
        <f t="shared" si="505"/>
        <v>0</v>
      </c>
      <c r="KK156" s="80"/>
      <c r="KL156" s="80"/>
      <c r="KM156" s="80"/>
      <c r="KN156" s="51">
        <v>1</v>
      </c>
      <c r="KO156" s="285"/>
    </row>
    <row r="157" spans="1:301" s="68" customFormat="1" ht="43.2" outlineLevel="1">
      <c r="A157" s="296"/>
      <c r="B157" s="278"/>
      <c r="C157" s="280"/>
      <c r="D157" s="282"/>
      <c r="E157" s="60">
        <v>10</v>
      </c>
      <c r="F157" s="60">
        <v>1</v>
      </c>
      <c r="G157" s="56">
        <v>4630840310</v>
      </c>
      <c r="H157" s="57" t="s">
        <v>62</v>
      </c>
      <c r="I157" s="55">
        <v>558.7585034013606</v>
      </c>
      <c r="J157" s="35">
        <f>657.1/1.2*1.015</f>
        <v>555.79708333333326</v>
      </c>
      <c r="K157" s="55"/>
      <c r="L157" s="55"/>
      <c r="M157" s="36"/>
      <c r="N157" s="37"/>
      <c r="O157" s="38"/>
      <c r="P157" s="37"/>
      <c r="Q157" s="36"/>
      <c r="R157" s="37"/>
      <c r="S157" s="38"/>
      <c r="T157" s="37"/>
      <c r="U157" s="36"/>
      <c r="V157" s="37"/>
      <c r="W157" s="38"/>
      <c r="X157" s="37"/>
      <c r="Y157" s="36"/>
      <c r="Z157" s="37"/>
      <c r="AA157" s="38"/>
      <c r="AB157" s="37"/>
      <c r="AC157" s="36"/>
      <c r="AD157" s="37"/>
      <c r="AE157" s="38"/>
      <c r="AF157" s="37"/>
      <c r="AG157" s="36"/>
      <c r="AH157" s="37"/>
      <c r="AI157" s="38"/>
      <c r="AJ157" s="37"/>
      <c r="AK157" s="36"/>
      <c r="AL157" s="37"/>
      <c r="AM157" s="38"/>
      <c r="AN157" s="37"/>
      <c r="AO157" s="36"/>
      <c r="AP157" s="37"/>
      <c r="AQ157" s="38"/>
      <c r="AR157" s="37"/>
      <c r="AS157" s="36"/>
      <c r="AT157" s="37"/>
      <c r="AU157" s="38">
        <v>0</v>
      </c>
      <c r="AV157" s="37"/>
      <c r="AW157" s="36"/>
      <c r="AX157" s="37"/>
      <c r="AY157" s="38">
        <v>0</v>
      </c>
      <c r="AZ157" s="37"/>
      <c r="BA157" s="36"/>
      <c r="BB157" s="37"/>
      <c r="BC157" s="99">
        <v>0</v>
      </c>
      <c r="BD157" s="37"/>
      <c r="BE157" s="36"/>
      <c r="BF157" s="37"/>
      <c r="BG157" s="54">
        <v>0</v>
      </c>
      <c r="BH157" s="37"/>
      <c r="BI157" s="41">
        <f t="shared" si="437"/>
        <v>0</v>
      </c>
      <c r="BJ157" s="42">
        <f t="shared" si="438"/>
        <v>0</v>
      </c>
      <c r="BK157" s="43">
        <f t="shared" si="439"/>
        <v>0</v>
      </c>
      <c r="BL157" s="44">
        <f t="shared" si="440"/>
        <v>0</v>
      </c>
      <c r="BM157" s="45">
        <f t="shared" si="441"/>
        <v>0</v>
      </c>
      <c r="BN157" s="46">
        <f t="shared" si="442"/>
        <v>0</v>
      </c>
      <c r="BO157" s="36"/>
      <c r="BP157" s="47"/>
      <c r="BQ157" s="39"/>
      <c r="BR157" s="38">
        <v>0</v>
      </c>
      <c r="BS157" s="246"/>
      <c r="BT157" s="36">
        <f>$KN157*2</f>
        <v>2</v>
      </c>
      <c r="BU157" s="47">
        <f t="shared" si="448"/>
        <v>0</v>
      </c>
      <c r="BV157" s="69">
        <f t="shared" si="448"/>
        <v>0</v>
      </c>
      <c r="BW157" s="38">
        <v>0</v>
      </c>
      <c r="BX157" s="246"/>
      <c r="BY157" s="36">
        <f t="shared" si="449"/>
        <v>5</v>
      </c>
      <c r="BZ157" s="47">
        <f t="shared" si="450"/>
        <v>0</v>
      </c>
      <c r="CA157" s="37">
        <v>0</v>
      </c>
      <c r="CB157" s="38">
        <v>0</v>
      </c>
      <c r="CC157" s="37"/>
      <c r="CD157" s="36">
        <f t="shared" si="451"/>
        <v>0</v>
      </c>
      <c r="CE157" s="47">
        <f t="shared" si="451"/>
        <v>0</v>
      </c>
      <c r="CF157" s="37">
        <f t="shared" si="451"/>
        <v>0</v>
      </c>
      <c r="CG157" s="38">
        <v>0</v>
      </c>
      <c r="CH157" s="37"/>
      <c r="CI157" s="36">
        <f t="shared" si="452"/>
        <v>5</v>
      </c>
      <c r="CJ157" s="47">
        <f t="shared" si="453"/>
        <v>0</v>
      </c>
      <c r="CK157" s="37">
        <v>0</v>
      </c>
      <c r="CL157" s="38">
        <v>0</v>
      </c>
      <c r="CM157" s="37"/>
      <c r="CN157" s="36">
        <f t="shared" si="454"/>
        <v>10</v>
      </c>
      <c r="CO157" s="47">
        <f t="shared" si="455"/>
        <v>0</v>
      </c>
      <c r="CP157" s="37">
        <f t="shared" si="455"/>
        <v>0</v>
      </c>
      <c r="CQ157" s="38">
        <v>0</v>
      </c>
      <c r="CR157" s="37"/>
      <c r="CS157" s="36">
        <f t="shared" si="456"/>
        <v>10</v>
      </c>
      <c r="CT157" s="47">
        <f t="shared" si="457"/>
        <v>0</v>
      </c>
      <c r="CU157" s="37">
        <f t="shared" si="457"/>
        <v>0</v>
      </c>
      <c r="CV157" s="38">
        <v>0</v>
      </c>
      <c r="CW157" s="37"/>
      <c r="CX157" s="36">
        <f t="shared" si="458"/>
        <v>10</v>
      </c>
      <c r="CY157" s="47">
        <f t="shared" si="459"/>
        <v>0</v>
      </c>
      <c r="CZ157" s="37">
        <f t="shared" si="459"/>
        <v>0</v>
      </c>
      <c r="DA157" s="38">
        <v>0</v>
      </c>
      <c r="DB157" s="37"/>
      <c r="DC157" s="36">
        <f t="shared" si="460"/>
        <v>10</v>
      </c>
      <c r="DD157" s="47">
        <f t="shared" si="461"/>
        <v>0</v>
      </c>
      <c r="DE157" s="37">
        <f t="shared" si="461"/>
        <v>0</v>
      </c>
      <c r="DF157" s="38">
        <v>0</v>
      </c>
      <c r="DG157" s="37"/>
      <c r="DH157" s="36">
        <f t="shared" si="462"/>
        <v>10</v>
      </c>
      <c r="DI157" s="47">
        <f t="shared" si="463"/>
        <v>0</v>
      </c>
      <c r="DJ157" s="37">
        <f t="shared" si="463"/>
        <v>0</v>
      </c>
      <c r="DK157" s="38">
        <v>0</v>
      </c>
      <c r="DL157" s="37"/>
      <c r="DM157" s="36">
        <f t="shared" si="464"/>
        <v>10</v>
      </c>
      <c r="DN157" s="47">
        <f t="shared" si="465"/>
        <v>0</v>
      </c>
      <c r="DO157" s="37">
        <f t="shared" si="465"/>
        <v>0</v>
      </c>
      <c r="DP157" s="38">
        <v>0</v>
      </c>
      <c r="DQ157" s="37"/>
      <c r="DR157" s="36">
        <f t="shared" si="466"/>
        <v>10</v>
      </c>
      <c r="DS157" s="47">
        <f t="shared" si="467"/>
        <v>0</v>
      </c>
      <c r="DT157" s="37">
        <f t="shared" si="467"/>
        <v>0</v>
      </c>
      <c r="DU157" s="38"/>
      <c r="DV157" s="37"/>
      <c r="DW157" s="41" cm="1">
        <f t="array" ref="DW157">SUMPRODUCT(--(MOD(COLUMN($BO157:$DV157),5)=MOD(COLUMN($BO157),5)),$BO157:$DV157)</f>
        <v>82</v>
      </c>
      <c r="DX157" s="42">
        <f t="shared" si="443"/>
        <v>45575.360833333325</v>
      </c>
      <c r="DY157" s="48" cm="1">
        <f t="array" ref="DY157">SUMPRODUCT(--(MOD(COLUMN($BO157:$DV157),5)=MOD(COLUMN($BP157),5)),$BO157:$DV157)</f>
        <v>0</v>
      </c>
      <c r="DZ157" s="49">
        <f t="shared" si="444"/>
        <v>0</v>
      </c>
      <c r="EA157" s="43" cm="1">
        <f t="array" ref="EA157">SUMPRODUCT(--(MOD(COLUMN($BO157:$DV157),5)=MOD(COLUMN($BQ157),5)),$BO157:$DV157)</f>
        <v>0</v>
      </c>
      <c r="EB157" s="44">
        <f t="shared" si="445"/>
        <v>0</v>
      </c>
      <c r="EC157" s="45" cm="1">
        <f t="array" ref="EC157">SUMPRODUCT(--(MOD(COLUMN($BO157:$DV157),5)=MOD(COLUMN($BR157),5)),$BO157:$DV157)</f>
        <v>0</v>
      </c>
      <c r="ED157" s="46">
        <f t="shared" si="446"/>
        <v>0</v>
      </c>
      <c r="EE157" s="36">
        <f t="shared" si="468"/>
        <v>0</v>
      </c>
      <c r="EF157" s="37">
        <v>0</v>
      </c>
      <c r="EG157" s="38"/>
      <c r="EH157" s="37"/>
      <c r="EI157" s="36">
        <f>$KN157*3</f>
        <v>3</v>
      </c>
      <c r="EJ157" s="37">
        <v>0</v>
      </c>
      <c r="EK157" s="38"/>
      <c r="EL157" s="37"/>
      <c r="EM157" s="36">
        <f t="shared" si="469"/>
        <v>0</v>
      </c>
      <c r="EN157" s="37">
        <v>0</v>
      </c>
      <c r="EO157" s="38"/>
      <c r="EP157" s="37"/>
      <c r="EQ157" s="36">
        <f t="shared" si="470"/>
        <v>5</v>
      </c>
      <c r="ER157" s="37">
        <v>0</v>
      </c>
      <c r="ES157" s="38"/>
      <c r="ET157" s="246"/>
      <c r="EU157" s="36">
        <f t="shared" si="471"/>
        <v>5</v>
      </c>
      <c r="EV157" s="37">
        <v>0</v>
      </c>
      <c r="EW157" s="38"/>
      <c r="EX157" s="246"/>
      <c r="EY157" s="36">
        <f t="shared" si="472"/>
        <v>5</v>
      </c>
      <c r="EZ157" s="37">
        <v>8</v>
      </c>
      <c r="FA157" s="38"/>
      <c r="FB157" s="246"/>
      <c r="FC157" s="36">
        <f t="shared" si="506"/>
        <v>5</v>
      </c>
      <c r="FD157" s="37">
        <v>5</v>
      </c>
      <c r="FE157" s="38"/>
      <c r="FF157" s="37"/>
      <c r="FG157" s="36">
        <f t="shared" si="507"/>
        <v>5</v>
      </c>
      <c r="FH157" s="37">
        <v>5</v>
      </c>
      <c r="FI157" s="38"/>
      <c r="FJ157" s="37"/>
      <c r="FK157" s="36">
        <f t="shared" si="508"/>
        <v>5</v>
      </c>
      <c r="FL157" s="37">
        <v>5</v>
      </c>
      <c r="FM157" s="38"/>
      <c r="FN157" s="37"/>
      <c r="FO157" s="36">
        <f t="shared" si="509"/>
        <v>5</v>
      </c>
      <c r="FP157" s="37">
        <v>5</v>
      </c>
      <c r="FQ157" s="38"/>
      <c r="FR157" s="37"/>
      <c r="FS157" s="36">
        <f t="shared" si="510"/>
        <v>5</v>
      </c>
      <c r="FT157" s="37">
        <v>5</v>
      </c>
      <c r="FU157" s="38"/>
      <c r="FV157" s="37"/>
      <c r="FW157" s="36">
        <f t="shared" si="511"/>
        <v>5</v>
      </c>
      <c r="FX157" s="37">
        <v>5</v>
      </c>
      <c r="FY157" s="38"/>
      <c r="FZ157" s="37"/>
      <c r="GA157" s="41" cm="1">
        <f t="array" ref="GA157">SUMPRODUCT(--(MOD(COLUMN($EE157:$FZ157),4)=MOD(COLUMN($EE157),4)),$EE157:$FZ157)</f>
        <v>48</v>
      </c>
      <c r="GB157" s="42">
        <f t="shared" si="473"/>
        <v>26678.259999999995</v>
      </c>
      <c r="GC157" s="43" cm="1">
        <f t="array" ref="GC157">SUMPRODUCT(--(MOD(COLUMN($EE157:$FZ157),4)=MOD(COLUMN($EF157),4)),$EE157:$FZ157)</f>
        <v>38</v>
      </c>
      <c r="GD157" s="44">
        <f t="shared" si="474"/>
        <v>21120.289166666666</v>
      </c>
      <c r="GE157" s="45" cm="1">
        <f t="array" ref="GE157">SUMPRODUCT(--(MOD(COLUMN($EE157:$FZ157),4)=MOD(COLUMN($EG157),4)),$EE157:$FZ157)</f>
        <v>0</v>
      </c>
      <c r="GF157" s="46">
        <f t="shared" si="475"/>
        <v>0</v>
      </c>
      <c r="GG157" s="36">
        <f t="shared" si="476"/>
        <v>15</v>
      </c>
      <c r="GH157" s="37"/>
      <c r="GI157" s="38"/>
      <c r="GJ157" s="37"/>
      <c r="GK157" s="36">
        <f t="shared" si="477"/>
        <v>15</v>
      </c>
      <c r="GL157" s="37"/>
      <c r="GM157" s="38"/>
      <c r="GN157" s="37"/>
      <c r="GO157" s="36">
        <f t="shared" si="478"/>
        <v>15</v>
      </c>
      <c r="GP157" s="37"/>
      <c r="GQ157" s="38"/>
      <c r="GR157" s="37"/>
      <c r="GS157" s="36">
        <f t="shared" si="479"/>
        <v>20</v>
      </c>
      <c r="GT157" s="37"/>
      <c r="GU157" s="38"/>
      <c r="GV157" s="37"/>
      <c r="GW157" s="36">
        <f t="shared" si="480"/>
        <v>20</v>
      </c>
      <c r="GX157" s="37"/>
      <c r="GY157" s="38"/>
      <c r="GZ157" s="37"/>
      <c r="HA157" s="36">
        <f t="shared" si="481"/>
        <v>20</v>
      </c>
      <c r="HB157" s="37"/>
      <c r="HC157" s="38"/>
      <c r="HD157" s="37"/>
      <c r="HE157" s="36">
        <f t="shared" si="482"/>
        <v>20</v>
      </c>
      <c r="HF157" s="37"/>
      <c r="HG157" s="38"/>
      <c r="HH157" s="37"/>
      <c r="HI157" s="36">
        <f t="shared" si="483"/>
        <v>20</v>
      </c>
      <c r="HJ157" s="37"/>
      <c r="HK157" s="38"/>
      <c r="HL157" s="37"/>
      <c r="HM157" s="36">
        <f t="shared" si="484"/>
        <v>20</v>
      </c>
      <c r="HN157" s="37"/>
      <c r="HO157" s="38"/>
      <c r="HP157" s="37"/>
      <c r="HQ157" s="36">
        <f t="shared" si="485"/>
        <v>20</v>
      </c>
      <c r="HR157" s="37"/>
      <c r="HS157" s="38"/>
      <c r="HT157" s="37"/>
      <c r="HU157" s="36">
        <f t="shared" si="486"/>
        <v>20</v>
      </c>
      <c r="HV157" s="37"/>
      <c r="HW157" s="38"/>
      <c r="HX157" s="37"/>
      <c r="HY157" s="36">
        <f t="shared" si="487"/>
        <v>20</v>
      </c>
      <c r="HZ157" s="37"/>
      <c r="IA157" s="38"/>
      <c r="IB157" s="37"/>
      <c r="IC157" s="41" cm="1">
        <f t="array" ref="IC157">SUMPRODUCT(--(MOD(COLUMN($GG157:$IB157),4)=MOD(COLUMN($GG157),4)),$GG157:$IB157)</f>
        <v>225</v>
      </c>
      <c r="ID157" s="42">
        <f t="shared" si="488"/>
        <v>125054.34374999999</v>
      </c>
      <c r="IE157" s="43" cm="1">
        <f t="array" ref="IE157">SUMPRODUCT(--(MOD(COLUMN($GG157:$IB157),4)=MOD(COLUMN($GH157),4)),$GG157:$IB157)</f>
        <v>0</v>
      </c>
      <c r="IF157" s="44">
        <f t="shared" si="489"/>
        <v>0</v>
      </c>
      <c r="IG157" s="45" cm="1">
        <f t="array" ref="IG157">SUMPRODUCT(--(MOD(COLUMN($GG157:$IB157),4)=MOD(COLUMN($GI157),4)),$GG157:$IB157)</f>
        <v>0</v>
      </c>
      <c r="IH157" s="46">
        <f t="shared" si="490"/>
        <v>0</v>
      </c>
      <c r="II157" s="36">
        <f t="shared" si="491"/>
        <v>20</v>
      </c>
      <c r="IJ157" s="37"/>
      <c r="IK157" s="38"/>
      <c r="IL157" s="37"/>
      <c r="IM157" s="36">
        <f t="shared" si="492"/>
        <v>20</v>
      </c>
      <c r="IN157" s="37"/>
      <c r="IO157" s="38"/>
      <c r="IP157" s="37"/>
      <c r="IQ157" s="36">
        <f t="shared" si="493"/>
        <v>20</v>
      </c>
      <c r="IR157" s="37"/>
      <c r="IS157" s="38"/>
      <c r="IT157" s="37"/>
      <c r="IU157" s="36">
        <f t="shared" si="494"/>
        <v>25</v>
      </c>
      <c r="IV157" s="37"/>
      <c r="IW157" s="38"/>
      <c r="IX157" s="37"/>
      <c r="IY157" s="36">
        <f t="shared" si="495"/>
        <v>25</v>
      </c>
      <c r="IZ157" s="37"/>
      <c r="JA157" s="38"/>
      <c r="JB157" s="37"/>
      <c r="JC157" s="36">
        <f t="shared" si="496"/>
        <v>25</v>
      </c>
      <c r="JD157" s="37"/>
      <c r="JE157" s="38"/>
      <c r="JF157" s="37"/>
      <c r="JG157" s="36">
        <f t="shared" si="497"/>
        <v>30</v>
      </c>
      <c r="JH157" s="37"/>
      <c r="JI157" s="38"/>
      <c r="JJ157" s="37"/>
      <c r="JK157" s="36">
        <f t="shared" si="498"/>
        <v>30</v>
      </c>
      <c r="JL157" s="37"/>
      <c r="JM157" s="38"/>
      <c r="JN157" s="37"/>
      <c r="JO157" s="36">
        <f t="shared" si="499"/>
        <v>30</v>
      </c>
      <c r="JP157" s="37"/>
      <c r="JQ157" s="38"/>
      <c r="JR157" s="37"/>
      <c r="JS157" s="36">
        <f t="shared" si="500"/>
        <v>30</v>
      </c>
      <c r="JT157" s="37"/>
      <c r="JU157" s="38"/>
      <c r="JV157" s="37"/>
      <c r="JW157" s="36">
        <f t="shared" si="501"/>
        <v>30</v>
      </c>
      <c r="JX157" s="37"/>
      <c r="JY157" s="38"/>
      <c r="JZ157" s="37"/>
      <c r="KA157" s="36">
        <f t="shared" si="502"/>
        <v>30</v>
      </c>
      <c r="KB157" s="37"/>
      <c r="KC157" s="38"/>
      <c r="KD157" s="37"/>
      <c r="KE157" s="41" cm="1">
        <f t="array" ref="KE157">SUMPRODUCT(--(MOD(COLUMN($II157:$KD157),4)=MOD(COLUMN($II157),4)),$II157:$KD157)</f>
        <v>315</v>
      </c>
      <c r="KF157" s="42">
        <f t="shared" si="503"/>
        <v>175076.08124999999</v>
      </c>
      <c r="KG157" s="43" cm="1">
        <f t="array" ref="KG157">SUMPRODUCT(--(MOD(COLUMN($II157:$KD157),4)=MOD(COLUMN($IJ157),4)),$II157:$KD157)</f>
        <v>0</v>
      </c>
      <c r="KH157" s="44">
        <f t="shared" si="504"/>
        <v>0</v>
      </c>
      <c r="KI157" s="45" cm="1">
        <f t="array" ref="KI157">SUMPRODUCT(--(MOD(COLUMN($II157:$KD157),4)=MOD(COLUMN($IK157),4)),$II157:$KD157)</f>
        <v>0</v>
      </c>
      <c r="KJ157" s="50">
        <f t="shared" si="505"/>
        <v>0</v>
      </c>
      <c r="KK157" s="80"/>
      <c r="KL157" s="80"/>
      <c r="KM157" s="80"/>
      <c r="KN157" s="51">
        <v>1</v>
      </c>
      <c r="KO157" s="285" t="s">
        <v>63</v>
      </c>
    </row>
    <row r="158" spans="1:301" s="68" customFormat="1" ht="43.2" outlineLevel="1">
      <c r="A158" s="296"/>
      <c r="B158" s="278"/>
      <c r="C158" s="280"/>
      <c r="D158" s="282"/>
      <c r="E158" s="60">
        <v>11</v>
      </c>
      <c r="F158" s="60">
        <v>1</v>
      </c>
      <c r="G158" s="112">
        <v>4494430400</v>
      </c>
      <c r="H158" s="154" t="s">
        <v>64</v>
      </c>
      <c r="I158" s="55">
        <v>139.62585034013605</v>
      </c>
      <c r="J158" s="35">
        <f>164.2/1.2*1.015</f>
        <v>138.88583333333332</v>
      </c>
      <c r="K158" s="55"/>
      <c r="L158" s="55"/>
      <c r="M158" s="36"/>
      <c r="N158" s="37"/>
      <c r="O158" s="38"/>
      <c r="P158" s="37"/>
      <c r="Q158" s="36"/>
      <c r="R158" s="37"/>
      <c r="S158" s="38"/>
      <c r="T158" s="37"/>
      <c r="U158" s="36"/>
      <c r="V158" s="37"/>
      <c r="W158" s="38"/>
      <c r="X158" s="37"/>
      <c r="Y158" s="36"/>
      <c r="Z158" s="37"/>
      <c r="AA158" s="38"/>
      <c r="AB158" s="37"/>
      <c r="AC158" s="36"/>
      <c r="AD158" s="37"/>
      <c r="AE158" s="38"/>
      <c r="AF158" s="37"/>
      <c r="AG158" s="36"/>
      <c r="AH158" s="37"/>
      <c r="AI158" s="38"/>
      <c r="AJ158" s="37"/>
      <c r="AK158" s="36"/>
      <c r="AL158" s="37"/>
      <c r="AM158" s="38"/>
      <c r="AN158" s="37"/>
      <c r="AO158" s="36"/>
      <c r="AP158" s="37"/>
      <c r="AQ158" s="38"/>
      <c r="AR158" s="37"/>
      <c r="AS158" s="36"/>
      <c r="AT158" s="37"/>
      <c r="AU158" s="38">
        <v>0</v>
      </c>
      <c r="AV158" s="37"/>
      <c r="AW158" s="36"/>
      <c r="AX158" s="37"/>
      <c r="AY158" s="38">
        <v>0</v>
      </c>
      <c r="AZ158" s="37"/>
      <c r="BA158" s="36"/>
      <c r="BB158" s="37"/>
      <c r="BC158" s="99">
        <v>0</v>
      </c>
      <c r="BD158" s="37"/>
      <c r="BE158" s="36"/>
      <c r="BF158" s="37"/>
      <c r="BG158" s="54">
        <v>0</v>
      </c>
      <c r="BH158" s="37"/>
      <c r="BI158" s="41">
        <f t="shared" si="437"/>
        <v>0</v>
      </c>
      <c r="BJ158" s="42">
        <f t="shared" si="438"/>
        <v>0</v>
      </c>
      <c r="BK158" s="43">
        <f t="shared" si="439"/>
        <v>0</v>
      </c>
      <c r="BL158" s="44">
        <f t="shared" si="440"/>
        <v>0</v>
      </c>
      <c r="BM158" s="45">
        <f t="shared" si="441"/>
        <v>0</v>
      </c>
      <c r="BN158" s="46">
        <f t="shared" si="442"/>
        <v>0</v>
      </c>
      <c r="BO158" s="36"/>
      <c r="BP158" s="47"/>
      <c r="BQ158" s="39"/>
      <c r="BR158" s="38">
        <v>0</v>
      </c>
      <c r="BS158" s="246"/>
      <c r="BT158" s="36">
        <f>$KN158*2</f>
        <v>2</v>
      </c>
      <c r="BU158" s="47">
        <f t="shared" si="448"/>
        <v>0</v>
      </c>
      <c r="BV158" s="69">
        <f t="shared" si="448"/>
        <v>0</v>
      </c>
      <c r="BW158" s="38">
        <v>0</v>
      </c>
      <c r="BX158" s="246"/>
      <c r="BY158" s="36">
        <f t="shared" si="449"/>
        <v>5</v>
      </c>
      <c r="BZ158" s="47">
        <f t="shared" si="450"/>
        <v>0</v>
      </c>
      <c r="CA158" s="37">
        <v>0</v>
      </c>
      <c r="CB158" s="38">
        <v>0</v>
      </c>
      <c r="CC158" s="37"/>
      <c r="CD158" s="36">
        <f t="shared" si="451"/>
        <v>0</v>
      </c>
      <c r="CE158" s="47">
        <f t="shared" si="451"/>
        <v>0</v>
      </c>
      <c r="CF158" s="37">
        <f t="shared" si="451"/>
        <v>0</v>
      </c>
      <c r="CG158" s="38">
        <v>0</v>
      </c>
      <c r="CH158" s="37"/>
      <c r="CI158" s="36">
        <f t="shared" si="452"/>
        <v>5</v>
      </c>
      <c r="CJ158" s="47">
        <f t="shared" si="453"/>
        <v>0</v>
      </c>
      <c r="CK158" s="37">
        <v>0</v>
      </c>
      <c r="CL158" s="38">
        <v>0</v>
      </c>
      <c r="CM158" s="37"/>
      <c r="CN158" s="36">
        <f t="shared" si="454"/>
        <v>10</v>
      </c>
      <c r="CO158" s="47">
        <f t="shared" si="455"/>
        <v>0</v>
      </c>
      <c r="CP158" s="37">
        <f t="shared" si="455"/>
        <v>0</v>
      </c>
      <c r="CQ158" s="38">
        <v>0</v>
      </c>
      <c r="CR158" s="37"/>
      <c r="CS158" s="36">
        <f t="shared" si="456"/>
        <v>10</v>
      </c>
      <c r="CT158" s="47">
        <f t="shared" si="457"/>
        <v>0</v>
      </c>
      <c r="CU158" s="37">
        <f t="shared" si="457"/>
        <v>0</v>
      </c>
      <c r="CV158" s="38">
        <v>0</v>
      </c>
      <c r="CW158" s="37"/>
      <c r="CX158" s="36">
        <f t="shared" si="458"/>
        <v>10</v>
      </c>
      <c r="CY158" s="47">
        <f t="shared" si="459"/>
        <v>0</v>
      </c>
      <c r="CZ158" s="37">
        <f t="shared" si="459"/>
        <v>0</v>
      </c>
      <c r="DA158" s="38">
        <v>0</v>
      </c>
      <c r="DB158" s="37"/>
      <c r="DC158" s="36">
        <f t="shared" si="460"/>
        <v>10</v>
      </c>
      <c r="DD158" s="47">
        <f t="shared" si="461"/>
        <v>0</v>
      </c>
      <c r="DE158" s="37">
        <f t="shared" si="461"/>
        <v>0</v>
      </c>
      <c r="DF158" s="38">
        <v>0</v>
      </c>
      <c r="DG158" s="37"/>
      <c r="DH158" s="36">
        <f t="shared" si="462"/>
        <v>10</v>
      </c>
      <c r="DI158" s="47">
        <f t="shared" si="463"/>
        <v>0</v>
      </c>
      <c r="DJ158" s="37">
        <f t="shared" si="463"/>
        <v>0</v>
      </c>
      <c r="DK158" s="38">
        <v>0</v>
      </c>
      <c r="DL158" s="37"/>
      <c r="DM158" s="36">
        <f t="shared" si="464"/>
        <v>10</v>
      </c>
      <c r="DN158" s="47">
        <f t="shared" si="465"/>
        <v>0</v>
      </c>
      <c r="DO158" s="37">
        <f t="shared" si="465"/>
        <v>0</v>
      </c>
      <c r="DP158" s="38">
        <v>0</v>
      </c>
      <c r="DQ158" s="37"/>
      <c r="DR158" s="36">
        <f t="shared" si="466"/>
        <v>10</v>
      </c>
      <c r="DS158" s="47">
        <f t="shared" si="467"/>
        <v>0</v>
      </c>
      <c r="DT158" s="37">
        <f t="shared" si="467"/>
        <v>0</v>
      </c>
      <c r="DU158" s="38"/>
      <c r="DV158" s="37"/>
      <c r="DW158" s="41" cm="1">
        <f t="array" ref="DW158">SUMPRODUCT(--(MOD(COLUMN($BO158:$DV158),5)=MOD(COLUMN($BO158),5)),$BO158:$DV158)</f>
        <v>82</v>
      </c>
      <c r="DX158" s="42">
        <f t="shared" si="443"/>
        <v>11388.638333333332</v>
      </c>
      <c r="DY158" s="48" cm="1">
        <f t="array" ref="DY158">SUMPRODUCT(--(MOD(COLUMN($BO158:$DV158),5)=MOD(COLUMN($BP158),5)),$BO158:$DV158)</f>
        <v>0</v>
      </c>
      <c r="DZ158" s="49">
        <f t="shared" si="444"/>
        <v>0</v>
      </c>
      <c r="EA158" s="43" cm="1">
        <f t="array" ref="EA158">SUMPRODUCT(--(MOD(COLUMN($BO158:$DV158),5)=MOD(COLUMN($BQ158),5)),$BO158:$DV158)</f>
        <v>0</v>
      </c>
      <c r="EB158" s="44">
        <f t="shared" si="445"/>
        <v>0</v>
      </c>
      <c r="EC158" s="45" cm="1">
        <f t="array" ref="EC158">SUMPRODUCT(--(MOD(COLUMN($BO158:$DV158),5)=MOD(COLUMN($BR158),5)),$BO158:$DV158)</f>
        <v>0</v>
      </c>
      <c r="ED158" s="46">
        <f t="shared" si="446"/>
        <v>0</v>
      </c>
      <c r="EE158" s="36">
        <f t="shared" si="468"/>
        <v>0</v>
      </c>
      <c r="EF158" s="37">
        <v>0</v>
      </c>
      <c r="EG158" s="38"/>
      <c r="EH158" s="37"/>
      <c r="EI158" s="36">
        <f>$KN158*3</f>
        <v>3</v>
      </c>
      <c r="EJ158" s="37">
        <v>0</v>
      </c>
      <c r="EK158" s="38"/>
      <c r="EL158" s="37"/>
      <c r="EM158" s="36">
        <f t="shared" si="469"/>
        <v>0</v>
      </c>
      <c r="EN158" s="37">
        <v>0</v>
      </c>
      <c r="EO158" s="38"/>
      <c r="EP158" s="37"/>
      <c r="EQ158" s="36">
        <f t="shared" si="470"/>
        <v>5</v>
      </c>
      <c r="ER158" s="37">
        <v>0</v>
      </c>
      <c r="ES158" s="38"/>
      <c r="ET158" s="247"/>
      <c r="EU158" s="36">
        <f t="shared" si="471"/>
        <v>5</v>
      </c>
      <c r="EV158" s="37">
        <v>0</v>
      </c>
      <c r="EW158" s="38"/>
      <c r="EX158" s="247"/>
      <c r="EY158" s="36">
        <f t="shared" si="472"/>
        <v>5</v>
      </c>
      <c r="EZ158" s="37">
        <v>8</v>
      </c>
      <c r="FA158" s="38"/>
      <c r="FB158" s="246"/>
      <c r="FC158" s="36">
        <f t="shared" si="506"/>
        <v>5</v>
      </c>
      <c r="FD158" s="37">
        <v>5</v>
      </c>
      <c r="FE158" s="38"/>
      <c r="FF158" s="37"/>
      <c r="FG158" s="36">
        <f t="shared" si="507"/>
        <v>5</v>
      </c>
      <c r="FH158" s="37">
        <v>5</v>
      </c>
      <c r="FI158" s="38"/>
      <c r="FJ158" s="37"/>
      <c r="FK158" s="36">
        <f t="shared" si="508"/>
        <v>5</v>
      </c>
      <c r="FL158" s="37">
        <v>5</v>
      </c>
      <c r="FM158" s="38"/>
      <c r="FN158" s="37"/>
      <c r="FO158" s="36">
        <f t="shared" si="509"/>
        <v>5</v>
      </c>
      <c r="FP158" s="37">
        <v>5</v>
      </c>
      <c r="FQ158" s="38"/>
      <c r="FR158" s="37"/>
      <c r="FS158" s="36">
        <f t="shared" si="510"/>
        <v>5</v>
      </c>
      <c r="FT158" s="37">
        <v>5</v>
      </c>
      <c r="FU158" s="38"/>
      <c r="FV158" s="37"/>
      <c r="FW158" s="36">
        <f t="shared" si="511"/>
        <v>5</v>
      </c>
      <c r="FX158" s="37">
        <v>5</v>
      </c>
      <c r="FY158" s="38"/>
      <c r="FZ158" s="37"/>
      <c r="GA158" s="41" cm="1">
        <f t="array" ref="GA158">SUMPRODUCT(--(MOD(COLUMN($EE158:$FZ158),4)=MOD(COLUMN($EE158),4)),$EE158:$FZ158)</f>
        <v>48</v>
      </c>
      <c r="GB158" s="42">
        <f t="shared" si="473"/>
        <v>6666.5199999999995</v>
      </c>
      <c r="GC158" s="43" cm="1">
        <f t="array" ref="GC158">SUMPRODUCT(--(MOD(COLUMN($EE158:$FZ158),4)=MOD(COLUMN($EF158),4)),$EE158:$FZ158)</f>
        <v>38</v>
      </c>
      <c r="GD158" s="44">
        <f t="shared" si="474"/>
        <v>5277.661666666666</v>
      </c>
      <c r="GE158" s="45" cm="1">
        <f t="array" ref="GE158">SUMPRODUCT(--(MOD(COLUMN($EE158:$FZ158),4)=MOD(COLUMN($EG158),4)),$EE158:$FZ158)</f>
        <v>0</v>
      </c>
      <c r="GF158" s="46">
        <f t="shared" si="475"/>
        <v>0</v>
      </c>
      <c r="GG158" s="36">
        <f t="shared" si="476"/>
        <v>15</v>
      </c>
      <c r="GH158" s="37"/>
      <c r="GI158" s="38"/>
      <c r="GJ158" s="37"/>
      <c r="GK158" s="36">
        <f t="shared" si="477"/>
        <v>15</v>
      </c>
      <c r="GL158" s="37"/>
      <c r="GM158" s="38"/>
      <c r="GN158" s="37"/>
      <c r="GO158" s="36">
        <f t="shared" si="478"/>
        <v>15</v>
      </c>
      <c r="GP158" s="37"/>
      <c r="GQ158" s="38"/>
      <c r="GR158" s="37"/>
      <c r="GS158" s="36">
        <f t="shared" si="479"/>
        <v>20</v>
      </c>
      <c r="GT158" s="37"/>
      <c r="GU158" s="38"/>
      <c r="GV158" s="37"/>
      <c r="GW158" s="36">
        <f t="shared" si="480"/>
        <v>20</v>
      </c>
      <c r="GX158" s="37"/>
      <c r="GY158" s="38"/>
      <c r="GZ158" s="37"/>
      <c r="HA158" s="36">
        <f t="shared" si="481"/>
        <v>20</v>
      </c>
      <c r="HB158" s="37"/>
      <c r="HC158" s="38"/>
      <c r="HD158" s="37"/>
      <c r="HE158" s="36">
        <f t="shared" si="482"/>
        <v>20</v>
      </c>
      <c r="HF158" s="37"/>
      <c r="HG158" s="38"/>
      <c r="HH158" s="37"/>
      <c r="HI158" s="36">
        <f t="shared" si="483"/>
        <v>20</v>
      </c>
      <c r="HJ158" s="37"/>
      <c r="HK158" s="38"/>
      <c r="HL158" s="37"/>
      <c r="HM158" s="36">
        <f t="shared" si="484"/>
        <v>20</v>
      </c>
      <c r="HN158" s="37"/>
      <c r="HO158" s="38"/>
      <c r="HP158" s="37"/>
      <c r="HQ158" s="36">
        <f t="shared" si="485"/>
        <v>20</v>
      </c>
      <c r="HR158" s="37"/>
      <c r="HS158" s="38"/>
      <c r="HT158" s="37"/>
      <c r="HU158" s="36">
        <f t="shared" si="486"/>
        <v>20</v>
      </c>
      <c r="HV158" s="37"/>
      <c r="HW158" s="38"/>
      <c r="HX158" s="37"/>
      <c r="HY158" s="36">
        <f t="shared" si="487"/>
        <v>20</v>
      </c>
      <c r="HZ158" s="37"/>
      <c r="IA158" s="38"/>
      <c r="IB158" s="37"/>
      <c r="IC158" s="41" cm="1">
        <f t="array" ref="IC158">SUMPRODUCT(--(MOD(COLUMN($GG158:$IB158),4)=MOD(COLUMN($GG158),4)),$GG158:$IB158)</f>
        <v>225</v>
      </c>
      <c r="ID158" s="42">
        <f t="shared" si="488"/>
        <v>31249.312499999996</v>
      </c>
      <c r="IE158" s="43" cm="1">
        <f t="array" ref="IE158">SUMPRODUCT(--(MOD(COLUMN($GG158:$IB158),4)=MOD(COLUMN($GH158),4)),$GG158:$IB158)</f>
        <v>0</v>
      </c>
      <c r="IF158" s="44">
        <f t="shared" si="489"/>
        <v>0</v>
      </c>
      <c r="IG158" s="45" cm="1">
        <f t="array" ref="IG158">SUMPRODUCT(--(MOD(COLUMN($GG158:$IB158),4)=MOD(COLUMN($GI158),4)),$GG158:$IB158)</f>
        <v>0</v>
      </c>
      <c r="IH158" s="46">
        <f t="shared" si="490"/>
        <v>0</v>
      </c>
      <c r="II158" s="36">
        <f t="shared" si="491"/>
        <v>20</v>
      </c>
      <c r="IJ158" s="37"/>
      <c r="IK158" s="38"/>
      <c r="IL158" s="37"/>
      <c r="IM158" s="36">
        <f t="shared" si="492"/>
        <v>20</v>
      </c>
      <c r="IN158" s="37"/>
      <c r="IO158" s="38"/>
      <c r="IP158" s="37"/>
      <c r="IQ158" s="36">
        <f t="shared" si="493"/>
        <v>20</v>
      </c>
      <c r="IR158" s="37"/>
      <c r="IS158" s="38"/>
      <c r="IT158" s="37"/>
      <c r="IU158" s="36">
        <f t="shared" si="494"/>
        <v>25</v>
      </c>
      <c r="IV158" s="37"/>
      <c r="IW158" s="38"/>
      <c r="IX158" s="37"/>
      <c r="IY158" s="36">
        <f t="shared" si="495"/>
        <v>25</v>
      </c>
      <c r="IZ158" s="37"/>
      <c r="JA158" s="38"/>
      <c r="JB158" s="37"/>
      <c r="JC158" s="36">
        <f t="shared" si="496"/>
        <v>25</v>
      </c>
      <c r="JD158" s="37"/>
      <c r="JE158" s="38"/>
      <c r="JF158" s="37"/>
      <c r="JG158" s="36">
        <f t="shared" si="497"/>
        <v>30</v>
      </c>
      <c r="JH158" s="37"/>
      <c r="JI158" s="38"/>
      <c r="JJ158" s="37"/>
      <c r="JK158" s="36">
        <f t="shared" si="498"/>
        <v>30</v>
      </c>
      <c r="JL158" s="37"/>
      <c r="JM158" s="38"/>
      <c r="JN158" s="37"/>
      <c r="JO158" s="36">
        <f t="shared" si="499"/>
        <v>30</v>
      </c>
      <c r="JP158" s="37"/>
      <c r="JQ158" s="38"/>
      <c r="JR158" s="37"/>
      <c r="JS158" s="36">
        <f t="shared" si="500"/>
        <v>30</v>
      </c>
      <c r="JT158" s="37"/>
      <c r="JU158" s="38"/>
      <c r="JV158" s="37"/>
      <c r="JW158" s="36">
        <f t="shared" si="501"/>
        <v>30</v>
      </c>
      <c r="JX158" s="37"/>
      <c r="JY158" s="38"/>
      <c r="JZ158" s="37"/>
      <c r="KA158" s="36">
        <f t="shared" si="502"/>
        <v>30</v>
      </c>
      <c r="KB158" s="37"/>
      <c r="KC158" s="38"/>
      <c r="KD158" s="37"/>
      <c r="KE158" s="41" cm="1">
        <f t="array" ref="KE158">SUMPRODUCT(--(MOD(COLUMN($II158:$KD158),4)=MOD(COLUMN($II158),4)),$II158:$KD158)</f>
        <v>315</v>
      </c>
      <c r="KF158" s="42">
        <f t="shared" si="503"/>
        <v>43749.037499999999</v>
      </c>
      <c r="KG158" s="43" cm="1">
        <f t="array" ref="KG158">SUMPRODUCT(--(MOD(COLUMN($II158:$KD158),4)=MOD(COLUMN($IJ158),4)),$II158:$KD158)</f>
        <v>0</v>
      </c>
      <c r="KH158" s="44">
        <f t="shared" si="504"/>
        <v>0</v>
      </c>
      <c r="KI158" s="45" cm="1">
        <f t="array" ref="KI158">SUMPRODUCT(--(MOD(COLUMN($II158:$KD158),4)=MOD(COLUMN($IK158),4)),$II158:$KD158)</f>
        <v>0</v>
      </c>
      <c r="KJ158" s="50">
        <f t="shared" si="505"/>
        <v>0</v>
      </c>
      <c r="KK158" s="80"/>
      <c r="KL158" s="80"/>
      <c r="KM158" s="80"/>
      <c r="KN158" s="51">
        <v>1</v>
      </c>
      <c r="KO158" s="285"/>
    </row>
    <row r="159" spans="1:301" s="68" customFormat="1" ht="28.8" outlineLevel="1">
      <c r="A159" s="296"/>
      <c r="B159" s="278"/>
      <c r="C159" s="280"/>
      <c r="D159" s="282"/>
      <c r="E159" s="60">
        <v>12</v>
      </c>
      <c r="F159" s="60">
        <v>1</v>
      </c>
      <c r="G159" s="62">
        <v>4802070600</v>
      </c>
      <c r="H159" s="63" t="s">
        <v>107</v>
      </c>
      <c r="I159" s="65">
        <f>3465/1.2</f>
        <v>2887.5</v>
      </c>
      <c r="J159" s="65">
        <f>3465/1.2</f>
        <v>2887.5</v>
      </c>
      <c r="K159" s="55"/>
      <c r="L159" s="55"/>
      <c r="M159" s="36"/>
      <c r="N159" s="37"/>
      <c r="O159" s="38"/>
      <c r="P159" s="37"/>
      <c r="Q159" s="36"/>
      <c r="R159" s="37"/>
      <c r="S159" s="38"/>
      <c r="T159" s="37"/>
      <c r="U159" s="36"/>
      <c r="V159" s="37"/>
      <c r="W159" s="38"/>
      <c r="X159" s="37"/>
      <c r="Y159" s="36"/>
      <c r="Z159" s="37"/>
      <c r="AA159" s="38"/>
      <c r="AB159" s="37"/>
      <c r="AC159" s="36"/>
      <c r="AD159" s="37"/>
      <c r="AE159" s="38"/>
      <c r="AF159" s="37"/>
      <c r="AG159" s="36"/>
      <c r="AH159" s="37"/>
      <c r="AI159" s="38"/>
      <c r="AJ159" s="37"/>
      <c r="AK159" s="36"/>
      <c r="AL159" s="37"/>
      <c r="AM159" s="38"/>
      <c r="AN159" s="37"/>
      <c r="AO159" s="36"/>
      <c r="AP159" s="37"/>
      <c r="AQ159" s="38"/>
      <c r="AR159" s="37"/>
      <c r="AS159" s="36"/>
      <c r="AT159" s="37"/>
      <c r="AU159" s="38"/>
      <c r="AV159" s="37"/>
      <c r="AW159" s="36"/>
      <c r="AX159" s="37"/>
      <c r="AY159" s="38"/>
      <c r="AZ159" s="37"/>
      <c r="BA159" s="36"/>
      <c r="BB159" s="37"/>
      <c r="BC159" s="99"/>
      <c r="BD159" s="37"/>
      <c r="BE159" s="36"/>
      <c r="BF159" s="37"/>
      <c r="BG159" s="54"/>
      <c r="BH159" s="37"/>
      <c r="BI159" s="41"/>
      <c r="BJ159" s="42"/>
      <c r="BK159" s="43"/>
      <c r="BL159" s="44"/>
      <c r="BM159" s="45"/>
      <c r="BN159" s="46"/>
      <c r="BO159" s="36"/>
      <c r="BP159" s="47"/>
      <c r="BQ159" s="39"/>
      <c r="BR159" s="38"/>
      <c r="BS159" s="246"/>
      <c r="BT159" s="36"/>
      <c r="BU159" s="47">
        <f t="shared" si="448"/>
        <v>0</v>
      </c>
      <c r="BV159" s="69">
        <f t="shared" si="448"/>
        <v>0</v>
      </c>
      <c r="BW159" s="38"/>
      <c r="BX159" s="246"/>
      <c r="BY159" s="36">
        <f t="shared" si="449"/>
        <v>5</v>
      </c>
      <c r="BZ159" s="47">
        <f t="shared" si="450"/>
        <v>0</v>
      </c>
      <c r="CA159" s="37"/>
      <c r="CB159" s="38"/>
      <c r="CC159" s="37"/>
      <c r="CD159" s="36">
        <f t="shared" si="451"/>
        <v>0</v>
      </c>
      <c r="CE159" s="47">
        <f t="shared" si="451"/>
        <v>0</v>
      </c>
      <c r="CF159" s="37">
        <f t="shared" si="451"/>
        <v>0</v>
      </c>
      <c r="CG159" s="38"/>
      <c r="CH159" s="37"/>
      <c r="CI159" s="36">
        <f t="shared" si="452"/>
        <v>5</v>
      </c>
      <c r="CJ159" s="47">
        <f t="shared" si="453"/>
        <v>0</v>
      </c>
      <c r="CK159" s="37"/>
      <c r="CL159" s="38"/>
      <c r="CM159" s="37"/>
      <c r="CN159" s="36">
        <f t="shared" si="454"/>
        <v>10</v>
      </c>
      <c r="CO159" s="47">
        <f t="shared" si="455"/>
        <v>0</v>
      </c>
      <c r="CP159" s="37">
        <f t="shared" si="455"/>
        <v>0</v>
      </c>
      <c r="CQ159" s="38"/>
      <c r="CR159" s="37"/>
      <c r="CS159" s="36">
        <f t="shared" si="456"/>
        <v>10</v>
      </c>
      <c r="CT159" s="47">
        <f t="shared" si="457"/>
        <v>0</v>
      </c>
      <c r="CU159" s="37">
        <f t="shared" si="457"/>
        <v>0</v>
      </c>
      <c r="CV159" s="38"/>
      <c r="CW159" s="37"/>
      <c r="CX159" s="36">
        <f t="shared" si="458"/>
        <v>10</v>
      </c>
      <c r="CY159" s="47">
        <f t="shared" si="459"/>
        <v>0</v>
      </c>
      <c r="CZ159" s="37">
        <f t="shared" si="459"/>
        <v>0</v>
      </c>
      <c r="DA159" s="38"/>
      <c r="DB159" s="37"/>
      <c r="DC159" s="36">
        <f t="shared" si="460"/>
        <v>10</v>
      </c>
      <c r="DD159" s="47">
        <f t="shared" si="461"/>
        <v>0</v>
      </c>
      <c r="DE159" s="37">
        <f t="shared" si="461"/>
        <v>0</v>
      </c>
      <c r="DF159" s="38"/>
      <c r="DG159" s="37"/>
      <c r="DH159" s="36">
        <f t="shared" si="462"/>
        <v>10</v>
      </c>
      <c r="DI159" s="47">
        <f t="shared" si="463"/>
        <v>0</v>
      </c>
      <c r="DJ159" s="37">
        <f t="shared" si="463"/>
        <v>0</v>
      </c>
      <c r="DK159" s="38"/>
      <c r="DL159" s="37"/>
      <c r="DM159" s="36">
        <f t="shared" si="464"/>
        <v>10</v>
      </c>
      <c r="DN159" s="47">
        <f t="shared" si="465"/>
        <v>0</v>
      </c>
      <c r="DO159" s="37">
        <f t="shared" si="465"/>
        <v>0</v>
      </c>
      <c r="DP159" s="38">
        <v>0</v>
      </c>
      <c r="DQ159" s="37"/>
      <c r="DR159" s="36"/>
      <c r="DS159" s="47">
        <f t="shared" si="467"/>
        <v>0</v>
      </c>
      <c r="DT159" s="37">
        <f t="shared" si="467"/>
        <v>0</v>
      </c>
      <c r="DU159" s="38"/>
      <c r="DV159" s="37"/>
      <c r="DW159" s="41" cm="1">
        <f t="array" ref="DW159">SUMPRODUCT(--(MOD(COLUMN($BO159:$DV159),5)=MOD(COLUMN($BO159),5)),$BO159:$DV159)</f>
        <v>70</v>
      </c>
      <c r="DX159" s="42">
        <f t="shared" si="443"/>
        <v>202125</v>
      </c>
      <c r="DY159" s="48" cm="1">
        <f t="array" ref="DY159">SUMPRODUCT(--(MOD(COLUMN($BO159:$DV159),5)=MOD(COLUMN($BP159),5)),$BO159:$DV159)</f>
        <v>0</v>
      </c>
      <c r="DZ159" s="49">
        <f t="shared" si="444"/>
        <v>0</v>
      </c>
      <c r="EA159" s="43" cm="1">
        <f t="array" ref="EA159">SUMPRODUCT(--(MOD(COLUMN($BO159:$DV159),5)=MOD(COLUMN($BQ159),5)),$BO159:$DV159)</f>
        <v>0</v>
      </c>
      <c r="EB159" s="44">
        <f t="shared" si="445"/>
        <v>0</v>
      </c>
      <c r="EC159" s="45" cm="1">
        <f t="array" ref="EC159">SUMPRODUCT(--(MOD(COLUMN($BO159:$DV159),5)=MOD(COLUMN($BR159),5)),$BO159:$DV159)</f>
        <v>0</v>
      </c>
      <c r="ED159" s="46">
        <f t="shared" si="446"/>
        <v>0</v>
      </c>
      <c r="EE159" s="36">
        <f t="shared" si="468"/>
        <v>0</v>
      </c>
      <c r="EF159" s="37">
        <v>0</v>
      </c>
      <c r="EG159" s="38"/>
      <c r="EH159" s="37"/>
      <c r="EI159" s="36">
        <f>$KN159*1</f>
        <v>1</v>
      </c>
      <c r="EJ159" s="37">
        <v>0</v>
      </c>
      <c r="EK159" s="38"/>
      <c r="EL159" s="37"/>
      <c r="EM159" s="36">
        <f t="shared" si="469"/>
        <v>0</v>
      </c>
      <c r="EN159" s="37">
        <v>0</v>
      </c>
      <c r="EO159" s="38"/>
      <c r="EP159" s="37"/>
      <c r="EQ159" s="36">
        <f>$KN159*1</f>
        <v>1</v>
      </c>
      <c r="ER159" s="37">
        <v>0</v>
      </c>
      <c r="ES159" s="38"/>
      <c r="ET159" s="37"/>
      <c r="EU159" s="36">
        <f>$KN159*1</f>
        <v>1</v>
      </c>
      <c r="EV159" s="37">
        <v>0</v>
      </c>
      <c r="EW159" s="38"/>
      <c r="EX159" s="37"/>
      <c r="EY159" s="36">
        <f>$KN159*1</f>
        <v>1</v>
      </c>
      <c r="EZ159" s="37">
        <v>4</v>
      </c>
      <c r="FA159" s="38"/>
      <c r="FB159" s="246"/>
      <c r="FC159" s="36">
        <f>$KN159*1</f>
        <v>1</v>
      </c>
      <c r="FD159" s="37">
        <v>1</v>
      </c>
      <c r="FE159" s="38"/>
      <c r="FF159" s="37"/>
      <c r="FG159" s="36">
        <f>$KN159*1</f>
        <v>1</v>
      </c>
      <c r="FH159" s="37">
        <v>1</v>
      </c>
      <c r="FI159" s="38"/>
      <c r="FJ159" s="37"/>
      <c r="FK159" s="36">
        <f>$KN159*1</f>
        <v>1</v>
      </c>
      <c r="FL159" s="37">
        <v>1</v>
      </c>
      <c r="FM159" s="38"/>
      <c r="FN159" s="37"/>
      <c r="FO159" s="36">
        <f>$KN159*1</f>
        <v>1</v>
      </c>
      <c r="FP159" s="37">
        <v>1</v>
      </c>
      <c r="FQ159" s="38"/>
      <c r="FR159" s="37"/>
      <c r="FS159" s="36">
        <f>$KN159*1</f>
        <v>1</v>
      </c>
      <c r="FT159" s="37">
        <v>1</v>
      </c>
      <c r="FU159" s="38"/>
      <c r="FV159" s="37"/>
      <c r="FW159" s="36">
        <f>$KN159*1</f>
        <v>1</v>
      </c>
      <c r="FX159" s="37">
        <v>1</v>
      </c>
      <c r="FY159" s="38"/>
      <c r="FZ159" s="37"/>
      <c r="GA159" s="41" cm="1">
        <f t="array" ref="GA159">SUMPRODUCT(--(MOD(COLUMN($EE159:$FZ159),4)=MOD(COLUMN($EE159),4)),$EE159:$FZ159)</f>
        <v>10</v>
      </c>
      <c r="GB159" s="42">
        <f t="shared" si="473"/>
        <v>28875</v>
      </c>
      <c r="GC159" s="43" cm="1">
        <f t="array" ref="GC159">SUMPRODUCT(--(MOD(COLUMN($EE159:$FZ159),4)=MOD(COLUMN($EF159),4)),$EE159:$FZ159)</f>
        <v>10</v>
      </c>
      <c r="GD159" s="44">
        <f t="shared" si="474"/>
        <v>28875</v>
      </c>
      <c r="GE159" s="45" cm="1">
        <f t="array" ref="GE159">SUMPRODUCT(--(MOD(COLUMN($EE159:$FZ159),4)=MOD(COLUMN($EG159),4)),$EE159:$FZ159)</f>
        <v>0</v>
      </c>
      <c r="GF159" s="46">
        <f t="shared" si="475"/>
        <v>0</v>
      </c>
      <c r="GG159" s="36">
        <f>$KN159*5</f>
        <v>5</v>
      </c>
      <c r="GH159" s="37"/>
      <c r="GI159" s="38"/>
      <c r="GJ159" s="37"/>
      <c r="GK159" s="36">
        <f>$KN159*5</f>
        <v>5</v>
      </c>
      <c r="GL159" s="37"/>
      <c r="GM159" s="38"/>
      <c r="GN159" s="37"/>
      <c r="GO159" s="36">
        <f>$KN159*5</f>
        <v>5</v>
      </c>
      <c r="GP159" s="37"/>
      <c r="GQ159" s="38"/>
      <c r="GR159" s="37"/>
      <c r="GS159" s="36">
        <f>$KN159*5</f>
        <v>5</v>
      </c>
      <c r="GT159" s="37"/>
      <c r="GU159" s="38"/>
      <c r="GV159" s="37"/>
      <c r="GW159" s="36">
        <f>$KN159*5</f>
        <v>5</v>
      </c>
      <c r="GX159" s="37"/>
      <c r="GY159" s="38"/>
      <c r="GZ159" s="37"/>
      <c r="HA159" s="36">
        <f>$KN159*5</f>
        <v>5</v>
      </c>
      <c r="HB159" s="37"/>
      <c r="HC159" s="38"/>
      <c r="HD159" s="37"/>
      <c r="HE159" s="36">
        <f>$KN159*5</f>
        <v>5</v>
      </c>
      <c r="HF159" s="37"/>
      <c r="HG159" s="38"/>
      <c r="HH159" s="37"/>
      <c r="HI159" s="36">
        <f>$KN159*5</f>
        <v>5</v>
      </c>
      <c r="HJ159" s="37"/>
      <c r="HK159" s="38"/>
      <c r="HL159" s="37"/>
      <c r="HM159" s="36">
        <f>$KN159*5</f>
        <v>5</v>
      </c>
      <c r="HN159" s="37"/>
      <c r="HO159" s="38"/>
      <c r="HP159" s="37"/>
      <c r="HQ159" s="36">
        <f>$KN159*5</f>
        <v>5</v>
      </c>
      <c r="HR159" s="37"/>
      <c r="HS159" s="38"/>
      <c r="HT159" s="37"/>
      <c r="HU159" s="36">
        <f>$KN159*5</f>
        <v>5</v>
      </c>
      <c r="HV159" s="37"/>
      <c r="HW159" s="38"/>
      <c r="HX159" s="37"/>
      <c r="HY159" s="36">
        <f>$KN159*5</f>
        <v>5</v>
      </c>
      <c r="HZ159" s="37"/>
      <c r="IA159" s="38"/>
      <c r="IB159" s="37"/>
      <c r="IC159" s="41" cm="1">
        <f t="array" ref="IC159">SUMPRODUCT(--(MOD(COLUMN($GG159:$IB159),4)=MOD(COLUMN($GG159),4)),$GG159:$IB159)</f>
        <v>60</v>
      </c>
      <c r="ID159" s="42">
        <f t="shared" si="488"/>
        <v>173250</v>
      </c>
      <c r="IE159" s="43" cm="1">
        <f t="array" ref="IE159">SUMPRODUCT(--(MOD(COLUMN($GG159:$IB159),4)=MOD(COLUMN($GH159),4)),$GG159:$IB159)</f>
        <v>0</v>
      </c>
      <c r="IF159" s="44">
        <f t="shared" si="489"/>
        <v>0</v>
      </c>
      <c r="IG159" s="45" cm="1">
        <f t="array" ref="IG159">SUMPRODUCT(--(MOD(COLUMN($GG159:$IB159),4)=MOD(COLUMN($GI159),4)),$GG159:$IB159)</f>
        <v>0</v>
      </c>
      <c r="IH159" s="46">
        <f t="shared" si="490"/>
        <v>0</v>
      </c>
      <c r="II159" s="36">
        <f>$KN159*5</f>
        <v>5</v>
      </c>
      <c r="IJ159" s="37"/>
      <c r="IK159" s="38"/>
      <c r="IL159" s="37"/>
      <c r="IM159" s="36">
        <f>$KN159*5</f>
        <v>5</v>
      </c>
      <c r="IN159" s="37"/>
      <c r="IO159" s="38"/>
      <c r="IP159" s="37"/>
      <c r="IQ159" s="36">
        <f>$KN159*5</f>
        <v>5</v>
      </c>
      <c r="IR159" s="37"/>
      <c r="IS159" s="38"/>
      <c r="IT159" s="37"/>
      <c r="IU159" s="36">
        <f>$KN159*10</f>
        <v>10</v>
      </c>
      <c r="IV159" s="37"/>
      <c r="IW159" s="38"/>
      <c r="IX159" s="37"/>
      <c r="IY159" s="36">
        <f>$KN159*10</f>
        <v>10</v>
      </c>
      <c r="IZ159" s="37"/>
      <c r="JA159" s="38"/>
      <c r="JB159" s="37"/>
      <c r="JC159" s="36">
        <f>$KN159*10</f>
        <v>10</v>
      </c>
      <c r="JD159" s="37"/>
      <c r="JE159" s="38"/>
      <c r="JF159" s="37"/>
      <c r="JG159" s="36">
        <f>$KN159*10</f>
        <v>10</v>
      </c>
      <c r="JH159" s="37"/>
      <c r="JI159" s="38"/>
      <c r="JJ159" s="37"/>
      <c r="JK159" s="36">
        <f>$KN159*10</f>
        <v>10</v>
      </c>
      <c r="JL159" s="37"/>
      <c r="JM159" s="38"/>
      <c r="JN159" s="37"/>
      <c r="JO159" s="36">
        <f>$KN159*10</f>
        <v>10</v>
      </c>
      <c r="JP159" s="37"/>
      <c r="JQ159" s="38"/>
      <c r="JR159" s="37"/>
      <c r="JS159" s="36">
        <f>$KN159*10</f>
        <v>10</v>
      </c>
      <c r="JT159" s="37"/>
      <c r="JU159" s="38"/>
      <c r="JV159" s="37"/>
      <c r="JW159" s="36">
        <f>$KN159*10</f>
        <v>10</v>
      </c>
      <c r="JX159" s="37"/>
      <c r="JY159" s="38"/>
      <c r="JZ159" s="37"/>
      <c r="KA159" s="36">
        <f>$KN159*10</f>
        <v>10</v>
      </c>
      <c r="KB159" s="37"/>
      <c r="KC159" s="38"/>
      <c r="KD159" s="37"/>
      <c r="KE159" s="41" cm="1">
        <f t="array" ref="KE159">SUMPRODUCT(--(MOD(COLUMN($II159:$KD159),4)=MOD(COLUMN($II159),4)),$II159:$KD159)</f>
        <v>105</v>
      </c>
      <c r="KF159" s="42">
        <f t="shared" si="503"/>
        <v>303187.5</v>
      </c>
      <c r="KG159" s="43" cm="1">
        <f t="array" ref="KG159">SUMPRODUCT(--(MOD(COLUMN($II159:$KD159),4)=MOD(COLUMN($IJ159),4)),$II159:$KD159)</f>
        <v>0</v>
      </c>
      <c r="KH159" s="44">
        <f t="shared" si="504"/>
        <v>0</v>
      </c>
      <c r="KI159" s="45" cm="1">
        <f t="array" ref="KI159">SUMPRODUCT(--(MOD(COLUMN($II159:$KD159),4)=MOD(COLUMN($IK159),4)),$II159:$KD159)</f>
        <v>0</v>
      </c>
      <c r="KJ159" s="50">
        <f t="shared" si="505"/>
        <v>0</v>
      </c>
      <c r="KK159" s="80"/>
      <c r="KL159" s="80"/>
      <c r="KM159" s="80"/>
      <c r="KN159" s="51">
        <v>1</v>
      </c>
      <c r="KO159" s="286" t="s">
        <v>127</v>
      </c>
    </row>
    <row r="160" spans="1:301" s="68" customFormat="1" ht="43.2" outlineLevel="1">
      <c r="A160" s="296"/>
      <c r="B160" s="278"/>
      <c r="C160" s="280"/>
      <c r="D160" s="282"/>
      <c r="E160" s="60">
        <v>13</v>
      </c>
      <c r="F160" s="60">
        <v>1</v>
      </c>
      <c r="G160" s="62">
        <v>4494300600</v>
      </c>
      <c r="H160" s="63" t="s">
        <v>242</v>
      </c>
      <c r="I160" s="65">
        <f>1726.2/1.2</f>
        <v>1438.5</v>
      </c>
      <c r="J160" s="65">
        <f>1726.2/1.2</f>
        <v>1438.5</v>
      </c>
      <c r="K160" s="55"/>
      <c r="L160" s="55"/>
      <c r="M160" s="36"/>
      <c r="N160" s="37"/>
      <c r="O160" s="38"/>
      <c r="P160" s="37"/>
      <c r="Q160" s="36"/>
      <c r="R160" s="37"/>
      <c r="S160" s="38"/>
      <c r="T160" s="37"/>
      <c r="U160" s="36"/>
      <c r="V160" s="37"/>
      <c r="W160" s="38"/>
      <c r="X160" s="37"/>
      <c r="Y160" s="36"/>
      <c r="Z160" s="37"/>
      <c r="AA160" s="38"/>
      <c r="AB160" s="37"/>
      <c r="AC160" s="36"/>
      <c r="AD160" s="37"/>
      <c r="AE160" s="38"/>
      <c r="AF160" s="37"/>
      <c r="AG160" s="36"/>
      <c r="AH160" s="37"/>
      <c r="AI160" s="38"/>
      <c r="AJ160" s="37"/>
      <c r="AK160" s="36"/>
      <c r="AL160" s="37"/>
      <c r="AM160" s="38"/>
      <c r="AN160" s="37"/>
      <c r="AO160" s="36"/>
      <c r="AP160" s="37"/>
      <c r="AQ160" s="38"/>
      <c r="AR160" s="37"/>
      <c r="AS160" s="36"/>
      <c r="AT160" s="37"/>
      <c r="AU160" s="38"/>
      <c r="AV160" s="37"/>
      <c r="AW160" s="36"/>
      <c r="AX160" s="37"/>
      <c r="AY160" s="38"/>
      <c r="AZ160" s="37"/>
      <c r="BA160" s="36"/>
      <c r="BB160" s="37"/>
      <c r="BC160" s="99"/>
      <c r="BD160" s="37"/>
      <c r="BE160" s="36"/>
      <c r="BF160" s="37"/>
      <c r="BG160" s="54"/>
      <c r="BH160" s="37"/>
      <c r="BI160" s="41"/>
      <c r="BJ160" s="42"/>
      <c r="BK160" s="43"/>
      <c r="BL160" s="44"/>
      <c r="BM160" s="45"/>
      <c r="BN160" s="46"/>
      <c r="BO160" s="36"/>
      <c r="BP160" s="47"/>
      <c r="BQ160" s="39"/>
      <c r="BR160" s="38"/>
      <c r="BS160" s="246"/>
      <c r="BT160" s="36"/>
      <c r="BU160" s="47">
        <f t="shared" si="448"/>
        <v>0</v>
      </c>
      <c r="BV160" s="69">
        <f t="shared" si="448"/>
        <v>0</v>
      </c>
      <c r="BW160" s="38"/>
      <c r="BX160" s="246"/>
      <c r="BY160" s="36">
        <f t="shared" si="449"/>
        <v>5</v>
      </c>
      <c r="BZ160" s="47">
        <f t="shared" si="450"/>
        <v>0</v>
      </c>
      <c r="CA160" s="37"/>
      <c r="CB160" s="38"/>
      <c r="CC160" s="37"/>
      <c r="CD160" s="36">
        <f t="shared" si="451"/>
        <v>0</v>
      </c>
      <c r="CE160" s="47">
        <f t="shared" si="451"/>
        <v>0</v>
      </c>
      <c r="CF160" s="37">
        <f t="shared" si="451"/>
        <v>0</v>
      </c>
      <c r="CG160" s="38"/>
      <c r="CH160" s="37"/>
      <c r="CI160" s="36">
        <f t="shared" si="452"/>
        <v>5</v>
      </c>
      <c r="CJ160" s="47">
        <f t="shared" si="453"/>
        <v>0</v>
      </c>
      <c r="CK160" s="37"/>
      <c r="CL160" s="38"/>
      <c r="CM160" s="37"/>
      <c r="CN160" s="36">
        <f t="shared" si="454"/>
        <v>10</v>
      </c>
      <c r="CO160" s="47">
        <f t="shared" si="455"/>
        <v>0</v>
      </c>
      <c r="CP160" s="37">
        <f t="shared" si="455"/>
        <v>0</v>
      </c>
      <c r="CQ160" s="38"/>
      <c r="CR160" s="37"/>
      <c r="CS160" s="36">
        <f t="shared" si="456"/>
        <v>10</v>
      </c>
      <c r="CT160" s="47">
        <f t="shared" si="457"/>
        <v>0</v>
      </c>
      <c r="CU160" s="37">
        <f t="shared" si="457"/>
        <v>0</v>
      </c>
      <c r="CV160" s="38"/>
      <c r="CW160" s="37"/>
      <c r="CX160" s="36">
        <f t="shared" si="458"/>
        <v>10</v>
      </c>
      <c r="CY160" s="47">
        <f t="shared" si="459"/>
        <v>0</v>
      </c>
      <c r="CZ160" s="37">
        <f t="shared" si="459"/>
        <v>0</v>
      </c>
      <c r="DA160" s="38"/>
      <c r="DB160" s="37"/>
      <c r="DC160" s="36">
        <f t="shared" si="460"/>
        <v>10</v>
      </c>
      <c r="DD160" s="47">
        <f t="shared" si="461"/>
        <v>0</v>
      </c>
      <c r="DE160" s="37">
        <f t="shared" si="461"/>
        <v>0</v>
      </c>
      <c r="DF160" s="38"/>
      <c r="DG160" s="37"/>
      <c r="DH160" s="36">
        <f t="shared" si="462"/>
        <v>10</v>
      </c>
      <c r="DI160" s="47">
        <f t="shared" si="463"/>
        <v>0</v>
      </c>
      <c r="DJ160" s="37">
        <f t="shared" si="463"/>
        <v>0</v>
      </c>
      <c r="DK160" s="38"/>
      <c r="DL160" s="37"/>
      <c r="DM160" s="36">
        <f t="shared" si="464"/>
        <v>10</v>
      </c>
      <c r="DN160" s="47">
        <f t="shared" si="465"/>
        <v>0</v>
      </c>
      <c r="DO160" s="37">
        <f t="shared" si="465"/>
        <v>0</v>
      </c>
      <c r="DP160" s="38">
        <v>0</v>
      </c>
      <c r="DQ160" s="37"/>
      <c r="DR160" s="36"/>
      <c r="DS160" s="47">
        <f t="shared" si="467"/>
        <v>0</v>
      </c>
      <c r="DT160" s="37">
        <f t="shared" si="467"/>
        <v>0</v>
      </c>
      <c r="DU160" s="38"/>
      <c r="DV160" s="37"/>
      <c r="DW160" s="41" cm="1">
        <f t="array" ref="DW160">SUMPRODUCT(--(MOD(COLUMN($BO160:$DV160),5)=MOD(COLUMN($BO160),5)),$BO160:$DV160)</f>
        <v>70</v>
      </c>
      <c r="DX160" s="42">
        <f t="shared" si="443"/>
        <v>100695</v>
      </c>
      <c r="DY160" s="48" cm="1">
        <f t="array" ref="DY160">SUMPRODUCT(--(MOD(COLUMN($BO160:$DV160),5)=MOD(COLUMN($BP160),5)),$BO160:$DV160)</f>
        <v>0</v>
      </c>
      <c r="DZ160" s="49">
        <f t="shared" si="444"/>
        <v>0</v>
      </c>
      <c r="EA160" s="43" cm="1">
        <f t="array" ref="EA160">SUMPRODUCT(--(MOD(COLUMN($BO160:$DV160),5)=MOD(COLUMN($BQ160),5)),$BO160:$DV160)</f>
        <v>0</v>
      </c>
      <c r="EB160" s="44">
        <f t="shared" si="445"/>
        <v>0</v>
      </c>
      <c r="EC160" s="45" cm="1">
        <f t="array" ref="EC160">SUMPRODUCT(--(MOD(COLUMN($BO160:$DV160),5)=MOD(COLUMN($BR160),5)),$BO160:$DV160)</f>
        <v>0</v>
      </c>
      <c r="ED160" s="46">
        <f t="shared" si="446"/>
        <v>0</v>
      </c>
      <c r="EE160" s="36">
        <f t="shared" si="468"/>
        <v>0</v>
      </c>
      <c r="EF160" s="37">
        <v>0</v>
      </c>
      <c r="EG160" s="38"/>
      <c r="EH160" s="37"/>
      <c r="EI160" s="36">
        <f>$KN160*1</f>
        <v>1</v>
      </c>
      <c r="EJ160" s="37">
        <v>0</v>
      </c>
      <c r="EK160" s="38"/>
      <c r="EL160" s="37"/>
      <c r="EM160" s="36">
        <f t="shared" si="469"/>
        <v>0</v>
      </c>
      <c r="EN160" s="37">
        <v>0</v>
      </c>
      <c r="EO160" s="38"/>
      <c r="EP160" s="37"/>
      <c r="EQ160" s="36">
        <f>$KN160*1</f>
        <v>1</v>
      </c>
      <c r="ER160" s="37">
        <v>0</v>
      </c>
      <c r="ES160" s="38"/>
      <c r="ET160" s="37"/>
      <c r="EU160" s="36">
        <f>$KN160*1</f>
        <v>1</v>
      </c>
      <c r="EV160" s="37">
        <v>0</v>
      </c>
      <c r="EW160" s="38"/>
      <c r="EX160" s="37"/>
      <c r="EY160" s="36">
        <f>$KN160*1</f>
        <v>1</v>
      </c>
      <c r="EZ160" s="37">
        <v>4</v>
      </c>
      <c r="FA160" s="38"/>
      <c r="FB160" s="247"/>
      <c r="FC160" s="36">
        <f>$KN160*1</f>
        <v>1</v>
      </c>
      <c r="FD160" s="37">
        <v>1</v>
      </c>
      <c r="FE160" s="38"/>
      <c r="FF160" s="37"/>
      <c r="FG160" s="36">
        <f>$KN160*1</f>
        <v>1</v>
      </c>
      <c r="FH160" s="37">
        <v>1</v>
      </c>
      <c r="FI160" s="38"/>
      <c r="FJ160" s="37"/>
      <c r="FK160" s="36">
        <f>$KN160*1</f>
        <v>1</v>
      </c>
      <c r="FL160" s="37">
        <v>1</v>
      </c>
      <c r="FM160" s="38"/>
      <c r="FN160" s="37"/>
      <c r="FO160" s="36">
        <f>$KN160*1</f>
        <v>1</v>
      </c>
      <c r="FP160" s="37">
        <v>1</v>
      </c>
      <c r="FQ160" s="38"/>
      <c r="FR160" s="37"/>
      <c r="FS160" s="36">
        <f>$KN160*1</f>
        <v>1</v>
      </c>
      <c r="FT160" s="37">
        <v>1</v>
      </c>
      <c r="FU160" s="38"/>
      <c r="FV160" s="37"/>
      <c r="FW160" s="36">
        <f>$KN160*1</f>
        <v>1</v>
      </c>
      <c r="FX160" s="37">
        <v>1</v>
      </c>
      <c r="FY160" s="38"/>
      <c r="FZ160" s="37"/>
      <c r="GA160" s="41" cm="1">
        <f t="array" ref="GA160">SUMPRODUCT(--(MOD(COLUMN($EE160:$FZ160),4)=MOD(COLUMN($EE160),4)),$EE160:$FZ160)</f>
        <v>10</v>
      </c>
      <c r="GB160" s="42">
        <f t="shared" si="473"/>
        <v>14385</v>
      </c>
      <c r="GC160" s="43" cm="1">
        <f t="array" ref="GC160">SUMPRODUCT(--(MOD(COLUMN($EE160:$FZ160),4)=MOD(COLUMN($EF160),4)),$EE160:$FZ160)</f>
        <v>10</v>
      </c>
      <c r="GD160" s="44">
        <f t="shared" si="474"/>
        <v>14385</v>
      </c>
      <c r="GE160" s="45" cm="1">
        <f t="array" ref="GE160">SUMPRODUCT(--(MOD(COLUMN($EE160:$FZ160),4)=MOD(COLUMN($EG160),4)),$EE160:$FZ160)</f>
        <v>0</v>
      </c>
      <c r="GF160" s="46">
        <f t="shared" si="475"/>
        <v>0</v>
      </c>
      <c r="GG160" s="36">
        <f>$KN160*5</f>
        <v>5</v>
      </c>
      <c r="GH160" s="37"/>
      <c r="GI160" s="38"/>
      <c r="GJ160" s="37"/>
      <c r="GK160" s="36">
        <f>$KN160*5</f>
        <v>5</v>
      </c>
      <c r="GL160" s="37"/>
      <c r="GM160" s="38"/>
      <c r="GN160" s="37"/>
      <c r="GO160" s="36">
        <f>$KN160*5</f>
        <v>5</v>
      </c>
      <c r="GP160" s="37"/>
      <c r="GQ160" s="38"/>
      <c r="GR160" s="37"/>
      <c r="GS160" s="36">
        <f>$KN160*5</f>
        <v>5</v>
      </c>
      <c r="GT160" s="37"/>
      <c r="GU160" s="38"/>
      <c r="GV160" s="37"/>
      <c r="GW160" s="36">
        <f>$KN160*5</f>
        <v>5</v>
      </c>
      <c r="GX160" s="37"/>
      <c r="GY160" s="38"/>
      <c r="GZ160" s="37"/>
      <c r="HA160" s="36">
        <f>$KN160*5</f>
        <v>5</v>
      </c>
      <c r="HB160" s="37"/>
      <c r="HC160" s="38"/>
      <c r="HD160" s="37"/>
      <c r="HE160" s="36">
        <f>$KN160*5</f>
        <v>5</v>
      </c>
      <c r="HF160" s="37"/>
      <c r="HG160" s="38"/>
      <c r="HH160" s="37"/>
      <c r="HI160" s="36">
        <f>$KN160*5</f>
        <v>5</v>
      </c>
      <c r="HJ160" s="37"/>
      <c r="HK160" s="38"/>
      <c r="HL160" s="37"/>
      <c r="HM160" s="36">
        <f>$KN160*5</f>
        <v>5</v>
      </c>
      <c r="HN160" s="37"/>
      <c r="HO160" s="38"/>
      <c r="HP160" s="37"/>
      <c r="HQ160" s="36">
        <f>$KN160*5</f>
        <v>5</v>
      </c>
      <c r="HR160" s="37"/>
      <c r="HS160" s="38"/>
      <c r="HT160" s="37"/>
      <c r="HU160" s="36">
        <f>$KN160*5</f>
        <v>5</v>
      </c>
      <c r="HV160" s="37"/>
      <c r="HW160" s="38"/>
      <c r="HX160" s="37"/>
      <c r="HY160" s="36">
        <f>$KN160*5</f>
        <v>5</v>
      </c>
      <c r="HZ160" s="37"/>
      <c r="IA160" s="38"/>
      <c r="IB160" s="37"/>
      <c r="IC160" s="41" cm="1">
        <f t="array" ref="IC160">SUMPRODUCT(--(MOD(COLUMN($GG160:$IB160),4)=MOD(COLUMN($GG160),4)),$GG160:$IB160)</f>
        <v>60</v>
      </c>
      <c r="ID160" s="42">
        <f t="shared" si="488"/>
        <v>86310</v>
      </c>
      <c r="IE160" s="43" cm="1">
        <f t="array" ref="IE160">SUMPRODUCT(--(MOD(COLUMN($GG160:$IB160),4)=MOD(COLUMN($GH160),4)),$GG160:$IB160)</f>
        <v>0</v>
      </c>
      <c r="IF160" s="44">
        <f t="shared" si="489"/>
        <v>0</v>
      </c>
      <c r="IG160" s="45" cm="1">
        <f t="array" ref="IG160">SUMPRODUCT(--(MOD(COLUMN($GG160:$IB160),4)=MOD(COLUMN($GI160),4)),$GG160:$IB160)</f>
        <v>0</v>
      </c>
      <c r="IH160" s="46">
        <f t="shared" si="490"/>
        <v>0</v>
      </c>
      <c r="II160" s="36">
        <f>$KN160*5</f>
        <v>5</v>
      </c>
      <c r="IJ160" s="37"/>
      <c r="IK160" s="38"/>
      <c r="IL160" s="37"/>
      <c r="IM160" s="36">
        <f>$KN160*5</f>
        <v>5</v>
      </c>
      <c r="IN160" s="37"/>
      <c r="IO160" s="38"/>
      <c r="IP160" s="37"/>
      <c r="IQ160" s="36">
        <f>$KN160*5</f>
        <v>5</v>
      </c>
      <c r="IR160" s="37"/>
      <c r="IS160" s="38"/>
      <c r="IT160" s="37"/>
      <c r="IU160" s="36">
        <f>$KN160*10</f>
        <v>10</v>
      </c>
      <c r="IV160" s="37"/>
      <c r="IW160" s="38"/>
      <c r="IX160" s="37"/>
      <c r="IY160" s="36">
        <f>$KN160*10</f>
        <v>10</v>
      </c>
      <c r="IZ160" s="37"/>
      <c r="JA160" s="38"/>
      <c r="JB160" s="37"/>
      <c r="JC160" s="36">
        <f>$KN160*10</f>
        <v>10</v>
      </c>
      <c r="JD160" s="37"/>
      <c r="JE160" s="38"/>
      <c r="JF160" s="37"/>
      <c r="JG160" s="36">
        <f>$KN160*10</f>
        <v>10</v>
      </c>
      <c r="JH160" s="37"/>
      <c r="JI160" s="38"/>
      <c r="JJ160" s="37"/>
      <c r="JK160" s="36">
        <f>$KN160*10</f>
        <v>10</v>
      </c>
      <c r="JL160" s="37"/>
      <c r="JM160" s="38"/>
      <c r="JN160" s="37"/>
      <c r="JO160" s="36">
        <f>$KN160*10</f>
        <v>10</v>
      </c>
      <c r="JP160" s="37"/>
      <c r="JQ160" s="38"/>
      <c r="JR160" s="37"/>
      <c r="JS160" s="36">
        <f>$KN160*10</f>
        <v>10</v>
      </c>
      <c r="JT160" s="37"/>
      <c r="JU160" s="38"/>
      <c r="JV160" s="37"/>
      <c r="JW160" s="36">
        <f>$KN160*10</f>
        <v>10</v>
      </c>
      <c r="JX160" s="37"/>
      <c r="JY160" s="38"/>
      <c r="JZ160" s="37"/>
      <c r="KA160" s="36">
        <f>$KN160*10</f>
        <v>10</v>
      </c>
      <c r="KB160" s="37"/>
      <c r="KC160" s="38"/>
      <c r="KD160" s="37"/>
      <c r="KE160" s="41" cm="1">
        <f t="array" ref="KE160">SUMPRODUCT(--(MOD(COLUMN($II160:$KD160),4)=MOD(COLUMN($II160),4)),$II160:$KD160)</f>
        <v>105</v>
      </c>
      <c r="KF160" s="42">
        <f t="shared" si="503"/>
        <v>151042.5</v>
      </c>
      <c r="KG160" s="43" cm="1">
        <f t="array" ref="KG160">SUMPRODUCT(--(MOD(COLUMN($II160:$KD160),4)=MOD(COLUMN($IJ160),4)),$II160:$KD160)</f>
        <v>0</v>
      </c>
      <c r="KH160" s="44">
        <f t="shared" si="504"/>
        <v>0</v>
      </c>
      <c r="KI160" s="45" cm="1">
        <f t="array" ref="KI160">SUMPRODUCT(--(MOD(COLUMN($II160:$KD160),4)=MOD(COLUMN($IK160),4)),$II160:$KD160)</f>
        <v>0</v>
      </c>
      <c r="KJ160" s="50">
        <f t="shared" si="505"/>
        <v>0</v>
      </c>
      <c r="KK160" s="80"/>
      <c r="KL160" s="80"/>
      <c r="KM160" s="80"/>
      <c r="KN160" s="51">
        <v>1</v>
      </c>
      <c r="KO160" s="288"/>
    </row>
    <row r="161" spans="1:301" s="68" customFormat="1" ht="28.8" outlineLevel="1">
      <c r="A161" s="296"/>
      <c r="B161" s="278"/>
      <c r="C161" s="280"/>
      <c r="D161" s="282"/>
      <c r="E161" s="60">
        <v>14</v>
      </c>
      <c r="F161" s="60">
        <v>1</v>
      </c>
      <c r="G161" s="56">
        <v>4231069000</v>
      </c>
      <c r="H161" s="57" t="s">
        <v>92</v>
      </c>
      <c r="I161" s="95">
        <f>145/1.2</f>
        <v>120.83333333333334</v>
      </c>
      <c r="J161" s="35">
        <f>145/1.2</f>
        <v>120.83333333333334</v>
      </c>
      <c r="K161" s="95"/>
      <c r="L161" s="95"/>
      <c r="M161" s="36"/>
      <c r="N161" s="37"/>
      <c r="O161" s="38"/>
      <c r="P161" s="37"/>
      <c r="Q161" s="36"/>
      <c r="R161" s="37"/>
      <c r="S161" s="38"/>
      <c r="T161" s="37"/>
      <c r="U161" s="36"/>
      <c r="V161" s="37"/>
      <c r="W161" s="38"/>
      <c r="X161" s="37"/>
      <c r="Y161" s="36"/>
      <c r="Z161" s="37"/>
      <c r="AA161" s="38"/>
      <c r="AB161" s="37"/>
      <c r="AC161" s="36"/>
      <c r="AD161" s="37"/>
      <c r="AE161" s="38"/>
      <c r="AF161" s="37"/>
      <c r="AG161" s="36"/>
      <c r="AH161" s="37"/>
      <c r="AI161" s="38"/>
      <c r="AJ161" s="37"/>
      <c r="AK161" s="36"/>
      <c r="AL161" s="37"/>
      <c r="AM161" s="38"/>
      <c r="AN161" s="37"/>
      <c r="AO161" s="36"/>
      <c r="AP161" s="37"/>
      <c r="AQ161" s="38"/>
      <c r="AR161" s="37"/>
      <c r="AS161" s="36"/>
      <c r="AT161" s="37"/>
      <c r="AU161" s="38">
        <v>0</v>
      </c>
      <c r="AV161" s="37"/>
      <c r="AW161" s="36"/>
      <c r="AX161" s="37"/>
      <c r="AY161" s="38">
        <v>0</v>
      </c>
      <c r="AZ161" s="37"/>
      <c r="BA161" s="36"/>
      <c r="BB161" s="37"/>
      <c r="BC161" s="99">
        <v>0</v>
      </c>
      <c r="BD161" s="37"/>
      <c r="BE161" s="36"/>
      <c r="BF161" s="37"/>
      <c r="BG161" s="54">
        <v>0</v>
      </c>
      <c r="BH161" s="37"/>
      <c r="BI161" s="41">
        <f t="shared" ref="BI161:BI195" si="512">SUMPRODUCT(--(MOD(COLUMN($M161:$BH161),4)=MOD(COLUMN($M161),4)),$M161:$BH161)</f>
        <v>0</v>
      </c>
      <c r="BJ161" s="42">
        <f t="shared" ref="BJ161:BJ195" si="513">BI161*$I161</f>
        <v>0</v>
      </c>
      <c r="BK161" s="43">
        <f t="shared" ref="BK161:BK195" si="514">SUMPRODUCT(--(MOD(COLUMN($M161:$BH161),4)=MOD(COLUMN($M161)+1,4)),$M161:$BH161)</f>
        <v>0</v>
      </c>
      <c r="BL161" s="44">
        <f t="shared" ref="BL161:BL195" si="515">BK161*$I161</f>
        <v>0</v>
      </c>
      <c r="BM161" s="45">
        <f t="shared" ref="BM161:BM195" si="516">SUMPRODUCT(--(MOD(COLUMN($M161:$BH161),4)=MOD(COLUMN($M161)+2,4)),$M161:$BH161)</f>
        <v>0</v>
      </c>
      <c r="BN161" s="46">
        <f t="shared" ref="BN161:BN195" si="517">BM161*$I161</f>
        <v>0</v>
      </c>
      <c r="BO161" s="36"/>
      <c r="BP161" s="47"/>
      <c r="BQ161" s="39"/>
      <c r="BR161" s="38">
        <v>0</v>
      </c>
      <c r="BS161" s="246"/>
      <c r="BT161" s="36"/>
      <c r="BU161" s="47"/>
      <c r="BV161" s="69">
        <f>$KN161*0</f>
        <v>0</v>
      </c>
      <c r="BW161" s="38">
        <v>0</v>
      </c>
      <c r="BX161" s="246"/>
      <c r="BY161" s="36">
        <f t="shared" si="449"/>
        <v>10</v>
      </c>
      <c r="BZ161" s="47">
        <f t="shared" si="450"/>
        <v>0</v>
      </c>
      <c r="CA161" s="37">
        <v>0</v>
      </c>
      <c r="CB161" s="38">
        <v>0</v>
      </c>
      <c r="CC161" s="37"/>
      <c r="CD161" s="36">
        <f t="shared" si="451"/>
        <v>0</v>
      </c>
      <c r="CE161" s="47">
        <f t="shared" si="451"/>
        <v>0</v>
      </c>
      <c r="CF161" s="37">
        <f t="shared" si="451"/>
        <v>0</v>
      </c>
      <c r="CG161" s="38">
        <v>0</v>
      </c>
      <c r="CH161" s="37"/>
      <c r="CI161" s="36">
        <f t="shared" si="452"/>
        <v>10</v>
      </c>
      <c r="CJ161" s="47">
        <f t="shared" si="453"/>
        <v>0</v>
      </c>
      <c r="CK161" s="37">
        <v>0</v>
      </c>
      <c r="CL161" s="38">
        <v>0</v>
      </c>
      <c r="CM161" s="37"/>
      <c r="CN161" s="36">
        <f t="shared" si="454"/>
        <v>20</v>
      </c>
      <c r="CO161" s="47">
        <f t="shared" si="455"/>
        <v>0</v>
      </c>
      <c r="CP161" s="37">
        <f t="shared" si="455"/>
        <v>0</v>
      </c>
      <c r="CQ161" s="38">
        <v>0</v>
      </c>
      <c r="CR161" s="37"/>
      <c r="CS161" s="36">
        <f t="shared" si="456"/>
        <v>20</v>
      </c>
      <c r="CT161" s="47">
        <f t="shared" si="457"/>
        <v>0</v>
      </c>
      <c r="CU161" s="37">
        <f t="shared" si="457"/>
        <v>0</v>
      </c>
      <c r="CV161" s="38">
        <v>0</v>
      </c>
      <c r="CW161" s="37"/>
      <c r="CX161" s="36">
        <f t="shared" si="458"/>
        <v>20</v>
      </c>
      <c r="CY161" s="47">
        <f t="shared" si="459"/>
        <v>0</v>
      </c>
      <c r="CZ161" s="37">
        <f t="shared" si="459"/>
        <v>0</v>
      </c>
      <c r="DA161" s="38">
        <v>0</v>
      </c>
      <c r="DB161" s="37"/>
      <c r="DC161" s="36">
        <f t="shared" si="460"/>
        <v>20</v>
      </c>
      <c r="DD161" s="47">
        <f t="shared" si="461"/>
        <v>0</v>
      </c>
      <c r="DE161" s="37">
        <f t="shared" si="461"/>
        <v>0</v>
      </c>
      <c r="DF161" s="38">
        <v>0</v>
      </c>
      <c r="DG161" s="37"/>
      <c r="DH161" s="36">
        <f t="shared" si="462"/>
        <v>20</v>
      </c>
      <c r="DI161" s="47">
        <f t="shared" si="463"/>
        <v>0</v>
      </c>
      <c r="DJ161" s="37">
        <f t="shared" si="463"/>
        <v>0</v>
      </c>
      <c r="DK161" s="38">
        <v>0</v>
      </c>
      <c r="DL161" s="37"/>
      <c r="DM161" s="36">
        <f t="shared" si="464"/>
        <v>20</v>
      </c>
      <c r="DN161" s="47">
        <f t="shared" si="465"/>
        <v>0</v>
      </c>
      <c r="DO161" s="37">
        <f t="shared" si="465"/>
        <v>0</v>
      </c>
      <c r="DP161" s="38">
        <v>0</v>
      </c>
      <c r="DQ161" s="37"/>
      <c r="DR161" s="36">
        <f>$KN161*10</f>
        <v>20</v>
      </c>
      <c r="DS161" s="47">
        <f t="shared" si="467"/>
        <v>0</v>
      </c>
      <c r="DT161" s="37">
        <f t="shared" si="467"/>
        <v>0</v>
      </c>
      <c r="DU161" s="38"/>
      <c r="DV161" s="37"/>
      <c r="DW161" s="41" cm="1">
        <f t="array" ref="DW161">SUMPRODUCT(--(MOD(COLUMN($BO161:$DV161),5)=MOD(COLUMN($BO161),5)),$BO161:$DV161)</f>
        <v>160</v>
      </c>
      <c r="DX161" s="42">
        <f t="shared" si="443"/>
        <v>19333.333333333336</v>
      </c>
      <c r="DY161" s="48" cm="1">
        <f t="array" ref="DY161">SUMPRODUCT(--(MOD(COLUMN($BO161:$DV161),5)=MOD(COLUMN($BP161),5)),$BO161:$DV161)</f>
        <v>0</v>
      </c>
      <c r="DZ161" s="49">
        <f t="shared" si="444"/>
        <v>0</v>
      </c>
      <c r="EA161" s="43" cm="1">
        <f t="array" ref="EA161">SUMPRODUCT(--(MOD(COLUMN($BO161:$DV161),5)=MOD(COLUMN($BQ161),5)),$BO161:$DV161)</f>
        <v>0</v>
      </c>
      <c r="EB161" s="44">
        <f t="shared" si="445"/>
        <v>0</v>
      </c>
      <c r="EC161" s="45" cm="1">
        <f t="array" ref="EC161">SUMPRODUCT(--(MOD(COLUMN($BO161:$DV161),5)=MOD(COLUMN($BR161),5)),$BO161:$DV161)</f>
        <v>0</v>
      </c>
      <c r="ED161" s="46">
        <f t="shared" si="446"/>
        <v>0</v>
      </c>
      <c r="EE161" s="36">
        <f t="shared" si="468"/>
        <v>0</v>
      </c>
      <c r="EF161" s="37">
        <v>0</v>
      </c>
      <c r="EG161" s="38"/>
      <c r="EH161" s="37"/>
      <c r="EI161" s="36">
        <f>$KN161*0</f>
        <v>0</v>
      </c>
      <c r="EJ161" s="37">
        <v>0</v>
      </c>
      <c r="EK161" s="38"/>
      <c r="EL161" s="37"/>
      <c r="EM161" s="36">
        <f t="shared" si="469"/>
        <v>0</v>
      </c>
      <c r="EN161" s="37">
        <v>0</v>
      </c>
      <c r="EO161" s="38"/>
      <c r="EP161" s="37"/>
      <c r="EQ161" s="36">
        <f>$KN161*5</f>
        <v>10</v>
      </c>
      <c r="ER161" s="37">
        <v>0</v>
      </c>
      <c r="ES161" s="38"/>
      <c r="ET161" s="37"/>
      <c r="EU161" s="36">
        <f>$KN161*5</f>
        <v>10</v>
      </c>
      <c r="EV161" s="37">
        <v>0</v>
      </c>
      <c r="EW161" s="38"/>
      <c r="EX161" s="37"/>
      <c r="EY161" s="36">
        <f>$KN161*5</f>
        <v>10</v>
      </c>
      <c r="EZ161" s="37">
        <v>0</v>
      </c>
      <c r="FA161" s="38"/>
      <c r="FB161" s="37"/>
      <c r="FC161" s="36">
        <f>$KN161*5</f>
        <v>10</v>
      </c>
      <c r="FD161" s="37">
        <v>10</v>
      </c>
      <c r="FE161" s="38"/>
      <c r="FF161" s="37"/>
      <c r="FG161" s="36">
        <f>$KN161*5</f>
        <v>10</v>
      </c>
      <c r="FH161" s="37">
        <v>10</v>
      </c>
      <c r="FI161" s="38"/>
      <c r="FJ161" s="37"/>
      <c r="FK161" s="36">
        <f>$KN161*5</f>
        <v>10</v>
      </c>
      <c r="FL161" s="37">
        <v>10</v>
      </c>
      <c r="FM161" s="38"/>
      <c r="FN161" s="37"/>
      <c r="FO161" s="36">
        <f>$KN161*5</f>
        <v>10</v>
      </c>
      <c r="FP161" s="37">
        <v>10</v>
      </c>
      <c r="FQ161" s="38"/>
      <c r="FR161" s="37"/>
      <c r="FS161" s="36">
        <f>$KN161*5</f>
        <v>10</v>
      </c>
      <c r="FT161" s="37">
        <v>10</v>
      </c>
      <c r="FU161" s="38"/>
      <c r="FV161" s="37"/>
      <c r="FW161" s="36">
        <f>$KN161*5</f>
        <v>10</v>
      </c>
      <c r="FX161" s="37">
        <v>10</v>
      </c>
      <c r="FY161" s="38"/>
      <c r="FZ161" s="37"/>
      <c r="GA161" s="41" cm="1">
        <f t="array" ref="GA161">SUMPRODUCT(--(MOD(COLUMN($EE161:$FZ161),4)=MOD(COLUMN($EE161),4)),$EE161:$FZ161)</f>
        <v>90</v>
      </c>
      <c r="GB161" s="42">
        <f t="shared" si="473"/>
        <v>10875</v>
      </c>
      <c r="GC161" s="43" cm="1">
        <f t="array" ref="GC161">SUMPRODUCT(--(MOD(COLUMN($EE161:$FZ161),4)=MOD(COLUMN($EF161),4)),$EE161:$FZ161)</f>
        <v>60</v>
      </c>
      <c r="GD161" s="44">
        <f t="shared" si="474"/>
        <v>7250.0000000000009</v>
      </c>
      <c r="GE161" s="45" cm="1">
        <f t="array" ref="GE161">SUMPRODUCT(--(MOD(COLUMN($EE161:$FZ161),4)=MOD(COLUMN($EG161),4)),$EE161:$FZ161)</f>
        <v>0</v>
      </c>
      <c r="GF161" s="46">
        <f t="shared" si="475"/>
        <v>0</v>
      </c>
      <c r="GG161" s="36">
        <f>$KN161*15</f>
        <v>30</v>
      </c>
      <c r="GH161" s="37"/>
      <c r="GI161" s="38"/>
      <c r="GJ161" s="37"/>
      <c r="GK161" s="36">
        <f>$KN161*15</f>
        <v>30</v>
      </c>
      <c r="GL161" s="37"/>
      <c r="GM161" s="38"/>
      <c r="GN161" s="37"/>
      <c r="GO161" s="36">
        <f>$KN161*15</f>
        <v>30</v>
      </c>
      <c r="GP161" s="37"/>
      <c r="GQ161" s="38"/>
      <c r="GR161" s="37"/>
      <c r="GS161" s="36">
        <f>$KN161*20</f>
        <v>40</v>
      </c>
      <c r="GT161" s="37"/>
      <c r="GU161" s="38"/>
      <c r="GV161" s="37"/>
      <c r="GW161" s="36">
        <f>$KN161*20</f>
        <v>40</v>
      </c>
      <c r="GX161" s="37"/>
      <c r="GY161" s="38"/>
      <c r="GZ161" s="37"/>
      <c r="HA161" s="36">
        <f>$KN161*20</f>
        <v>40</v>
      </c>
      <c r="HB161" s="37"/>
      <c r="HC161" s="38"/>
      <c r="HD161" s="37"/>
      <c r="HE161" s="36">
        <f>$KN161*20</f>
        <v>40</v>
      </c>
      <c r="HF161" s="37"/>
      <c r="HG161" s="38"/>
      <c r="HH161" s="37"/>
      <c r="HI161" s="36">
        <f>$KN161*20</f>
        <v>40</v>
      </c>
      <c r="HJ161" s="37"/>
      <c r="HK161" s="38"/>
      <c r="HL161" s="37"/>
      <c r="HM161" s="36">
        <f>$KN161*20</f>
        <v>40</v>
      </c>
      <c r="HN161" s="37"/>
      <c r="HO161" s="38"/>
      <c r="HP161" s="37"/>
      <c r="HQ161" s="36">
        <f>$KN161*20</f>
        <v>40</v>
      </c>
      <c r="HR161" s="37"/>
      <c r="HS161" s="38"/>
      <c r="HT161" s="37"/>
      <c r="HU161" s="36">
        <f>$KN161*20</f>
        <v>40</v>
      </c>
      <c r="HV161" s="37"/>
      <c r="HW161" s="38"/>
      <c r="HX161" s="37"/>
      <c r="HY161" s="36">
        <f>$KN161*20</f>
        <v>40</v>
      </c>
      <c r="HZ161" s="37"/>
      <c r="IA161" s="38"/>
      <c r="IB161" s="37"/>
      <c r="IC161" s="41" cm="1">
        <f t="array" ref="IC161">SUMPRODUCT(--(MOD(COLUMN($GG161:$IB161),4)=MOD(COLUMN($GG161),4)),$GG161:$IB161)</f>
        <v>450</v>
      </c>
      <c r="ID161" s="42">
        <f t="shared" si="488"/>
        <v>54375.000000000007</v>
      </c>
      <c r="IE161" s="43" cm="1">
        <f t="array" ref="IE161">SUMPRODUCT(--(MOD(COLUMN($GG161:$IB161),4)=MOD(COLUMN($GH161),4)),$GG161:$IB161)</f>
        <v>0</v>
      </c>
      <c r="IF161" s="44">
        <f t="shared" si="489"/>
        <v>0</v>
      </c>
      <c r="IG161" s="45" cm="1">
        <f t="array" ref="IG161">SUMPRODUCT(--(MOD(COLUMN($GG161:$IB161),4)=MOD(COLUMN($GI161),4)),$GG161:$IB161)</f>
        <v>0</v>
      </c>
      <c r="IH161" s="46">
        <f t="shared" si="490"/>
        <v>0</v>
      </c>
      <c r="II161" s="36">
        <f>$KN161*20</f>
        <v>40</v>
      </c>
      <c r="IJ161" s="37"/>
      <c r="IK161" s="38"/>
      <c r="IL161" s="37"/>
      <c r="IM161" s="36">
        <f>$KN161*20</f>
        <v>40</v>
      </c>
      <c r="IN161" s="37"/>
      <c r="IO161" s="38"/>
      <c r="IP161" s="37"/>
      <c r="IQ161" s="36">
        <f>$KN161*20</f>
        <v>40</v>
      </c>
      <c r="IR161" s="37"/>
      <c r="IS161" s="38"/>
      <c r="IT161" s="37"/>
      <c r="IU161" s="36">
        <f>$KN161*25</f>
        <v>50</v>
      </c>
      <c r="IV161" s="37"/>
      <c r="IW161" s="38"/>
      <c r="IX161" s="37"/>
      <c r="IY161" s="36">
        <f>$KN161*25</f>
        <v>50</v>
      </c>
      <c r="IZ161" s="37"/>
      <c r="JA161" s="38"/>
      <c r="JB161" s="37"/>
      <c r="JC161" s="36">
        <f>$KN161*25</f>
        <v>50</v>
      </c>
      <c r="JD161" s="37"/>
      <c r="JE161" s="38"/>
      <c r="JF161" s="37"/>
      <c r="JG161" s="36">
        <f>$KN161*30</f>
        <v>60</v>
      </c>
      <c r="JH161" s="37"/>
      <c r="JI161" s="38"/>
      <c r="JJ161" s="37"/>
      <c r="JK161" s="36">
        <f>$KN161*30</f>
        <v>60</v>
      </c>
      <c r="JL161" s="37"/>
      <c r="JM161" s="38"/>
      <c r="JN161" s="37"/>
      <c r="JO161" s="36">
        <f>$KN161*30</f>
        <v>60</v>
      </c>
      <c r="JP161" s="37"/>
      <c r="JQ161" s="38"/>
      <c r="JR161" s="37"/>
      <c r="JS161" s="36">
        <f>$KN161*30</f>
        <v>60</v>
      </c>
      <c r="JT161" s="37"/>
      <c r="JU161" s="38"/>
      <c r="JV161" s="37"/>
      <c r="JW161" s="36">
        <f>$KN161*30</f>
        <v>60</v>
      </c>
      <c r="JX161" s="37"/>
      <c r="JY161" s="38"/>
      <c r="JZ161" s="37"/>
      <c r="KA161" s="36">
        <f>$KN161*30</f>
        <v>60</v>
      </c>
      <c r="KB161" s="37"/>
      <c r="KC161" s="38"/>
      <c r="KD161" s="37"/>
      <c r="KE161" s="41" cm="1">
        <f t="array" ref="KE161">SUMPRODUCT(--(MOD(COLUMN($II161:$KD161),4)=MOD(COLUMN($II161),4)),$II161:$KD161)</f>
        <v>630</v>
      </c>
      <c r="KF161" s="42">
        <f t="shared" si="503"/>
        <v>76125</v>
      </c>
      <c r="KG161" s="43" cm="1">
        <f t="array" ref="KG161">SUMPRODUCT(--(MOD(COLUMN($II161:$KD161),4)=MOD(COLUMN($IJ161),4)),$II161:$KD161)</f>
        <v>0</v>
      </c>
      <c r="KH161" s="44">
        <f t="shared" si="504"/>
        <v>0</v>
      </c>
      <c r="KI161" s="45" cm="1">
        <f t="array" ref="KI161">SUMPRODUCT(--(MOD(COLUMN($II161:$KD161),4)=MOD(COLUMN($IK161),4)),$II161:$KD161)</f>
        <v>0</v>
      </c>
      <c r="KJ161" s="50">
        <f t="shared" si="505"/>
        <v>0</v>
      </c>
      <c r="KK161" s="80"/>
      <c r="KL161" s="80"/>
      <c r="KM161" s="80"/>
      <c r="KN161" s="51">
        <v>2</v>
      </c>
      <c r="KO161" s="32"/>
    </row>
    <row r="162" spans="1:301" s="68" customFormat="1" ht="28.8" outlineLevel="1">
      <c r="A162" s="296"/>
      <c r="B162" s="278"/>
      <c r="C162" s="280"/>
      <c r="D162" s="282"/>
      <c r="E162" s="60">
        <v>15</v>
      </c>
      <c r="F162" s="60">
        <v>1</v>
      </c>
      <c r="G162" s="56">
        <v>4231079000</v>
      </c>
      <c r="H162" s="57" t="s">
        <v>109</v>
      </c>
      <c r="I162" s="95">
        <f>153/1.2</f>
        <v>127.5</v>
      </c>
      <c r="J162" s="35">
        <f>153/1.2</f>
        <v>127.5</v>
      </c>
      <c r="K162" s="95"/>
      <c r="L162" s="95"/>
      <c r="M162" s="36"/>
      <c r="N162" s="37"/>
      <c r="O162" s="38"/>
      <c r="P162" s="37"/>
      <c r="Q162" s="36"/>
      <c r="R162" s="37"/>
      <c r="S162" s="38"/>
      <c r="T162" s="37"/>
      <c r="U162" s="36"/>
      <c r="V162" s="37"/>
      <c r="W162" s="38"/>
      <c r="X162" s="37"/>
      <c r="Y162" s="36"/>
      <c r="Z162" s="37"/>
      <c r="AA162" s="38"/>
      <c r="AB162" s="37"/>
      <c r="AC162" s="36"/>
      <c r="AD162" s="37"/>
      <c r="AE162" s="38"/>
      <c r="AF162" s="37"/>
      <c r="AG162" s="36"/>
      <c r="AH162" s="37"/>
      <c r="AI162" s="38"/>
      <c r="AJ162" s="37"/>
      <c r="AK162" s="36"/>
      <c r="AL162" s="37"/>
      <c r="AM162" s="38"/>
      <c r="AN162" s="37"/>
      <c r="AO162" s="36"/>
      <c r="AP162" s="37"/>
      <c r="AQ162" s="38"/>
      <c r="AR162" s="37"/>
      <c r="AS162" s="36"/>
      <c r="AT162" s="37"/>
      <c r="AU162" s="38">
        <v>0</v>
      </c>
      <c r="AV162" s="37"/>
      <c r="AW162" s="36"/>
      <c r="AX162" s="37"/>
      <c r="AY162" s="38">
        <v>0</v>
      </c>
      <c r="AZ162" s="37"/>
      <c r="BA162" s="36"/>
      <c r="BB162" s="37"/>
      <c r="BC162" s="99">
        <v>0</v>
      </c>
      <c r="BD162" s="37"/>
      <c r="BE162" s="36"/>
      <c r="BF162" s="37"/>
      <c r="BG162" s="54">
        <v>0</v>
      </c>
      <c r="BH162" s="37"/>
      <c r="BI162" s="41">
        <f t="shared" si="512"/>
        <v>0</v>
      </c>
      <c r="BJ162" s="42">
        <f t="shared" si="513"/>
        <v>0</v>
      </c>
      <c r="BK162" s="43">
        <f t="shared" si="514"/>
        <v>0</v>
      </c>
      <c r="BL162" s="44">
        <f t="shared" si="515"/>
        <v>0</v>
      </c>
      <c r="BM162" s="45">
        <f t="shared" si="516"/>
        <v>0</v>
      </c>
      <c r="BN162" s="46">
        <f t="shared" si="517"/>
        <v>0</v>
      </c>
      <c r="BO162" s="36"/>
      <c r="BP162" s="47"/>
      <c r="BQ162" s="39"/>
      <c r="BR162" s="38">
        <v>0</v>
      </c>
      <c r="BS162" s="246"/>
      <c r="BT162" s="36"/>
      <c r="BU162" s="47"/>
      <c r="BV162" s="69">
        <f>$KN162*0</f>
        <v>0</v>
      </c>
      <c r="BW162" s="38">
        <v>0</v>
      </c>
      <c r="BX162" s="246"/>
      <c r="BY162" s="36">
        <f>$KN162*0</f>
        <v>0</v>
      </c>
      <c r="BZ162" s="47">
        <f t="shared" si="450"/>
        <v>0</v>
      </c>
      <c r="CA162" s="37">
        <v>0</v>
      </c>
      <c r="CB162" s="38">
        <v>0</v>
      </c>
      <c r="CC162" s="37"/>
      <c r="CD162" s="36">
        <f t="shared" si="451"/>
        <v>0</v>
      </c>
      <c r="CE162" s="47">
        <f t="shared" si="451"/>
        <v>0</v>
      </c>
      <c r="CF162" s="37">
        <f t="shared" si="451"/>
        <v>0</v>
      </c>
      <c r="CG162" s="38">
        <v>0</v>
      </c>
      <c r="CH162" s="37"/>
      <c r="CI162" s="36">
        <f>$KN162*0</f>
        <v>0</v>
      </c>
      <c r="CJ162" s="47">
        <f t="shared" si="453"/>
        <v>0</v>
      </c>
      <c r="CK162" s="37">
        <v>0</v>
      </c>
      <c r="CL162" s="38">
        <v>0</v>
      </c>
      <c r="CM162" s="37"/>
      <c r="CN162" s="36">
        <f>$KN162*0</f>
        <v>0</v>
      </c>
      <c r="CO162" s="47">
        <f t="shared" si="455"/>
        <v>0</v>
      </c>
      <c r="CP162" s="37">
        <f t="shared" si="455"/>
        <v>0</v>
      </c>
      <c r="CQ162" s="38">
        <v>0</v>
      </c>
      <c r="CR162" s="37"/>
      <c r="CS162" s="36">
        <f>$KN162*0</f>
        <v>0</v>
      </c>
      <c r="CT162" s="47">
        <f t="shared" si="457"/>
        <v>0</v>
      </c>
      <c r="CU162" s="37">
        <f t="shared" si="457"/>
        <v>0</v>
      </c>
      <c r="CV162" s="38">
        <v>0</v>
      </c>
      <c r="CW162" s="37"/>
      <c r="CX162" s="36">
        <f>$KN162*0</f>
        <v>0</v>
      </c>
      <c r="CY162" s="47">
        <f t="shared" si="459"/>
        <v>0</v>
      </c>
      <c r="CZ162" s="37">
        <f t="shared" si="459"/>
        <v>0</v>
      </c>
      <c r="DA162" s="38">
        <v>0</v>
      </c>
      <c r="DB162" s="37"/>
      <c r="DC162" s="36">
        <f>$KN162*0</f>
        <v>0</v>
      </c>
      <c r="DD162" s="47">
        <f t="shared" si="461"/>
        <v>0</v>
      </c>
      <c r="DE162" s="37">
        <f t="shared" si="461"/>
        <v>0</v>
      </c>
      <c r="DF162" s="38">
        <v>0</v>
      </c>
      <c r="DG162" s="37"/>
      <c r="DH162" s="36">
        <f>$KN162*0</f>
        <v>0</v>
      </c>
      <c r="DI162" s="47">
        <f t="shared" si="463"/>
        <v>0</v>
      </c>
      <c r="DJ162" s="37">
        <f t="shared" si="463"/>
        <v>0</v>
      </c>
      <c r="DK162" s="38">
        <v>0</v>
      </c>
      <c r="DL162" s="37"/>
      <c r="DM162" s="36">
        <f>$KN162*0</f>
        <v>0</v>
      </c>
      <c r="DN162" s="47">
        <f t="shared" si="465"/>
        <v>0</v>
      </c>
      <c r="DO162" s="37">
        <f t="shared" si="465"/>
        <v>0</v>
      </c>
      <c r="DP162" s="38">
        <v>0</v>
      </c>
      <c r="DQ162" s="37"/>
      <c r="DR162" s="36">
        <f>$KN162*0</f>
        <v>0</v>
      </c>
      <c r="DS162" s="47">
        <f t="shared" si="467"/>
        <v>0</v>
      </c>
      <c r="DT162" s="37">
        <f t="shared" si="467"/>
        <v>0</v>
      </c>
      <c r="DU162" s="38"/>
      <c r="DV162" s="37"/>
      <c r="DW162" s="41" cm="1">
        <f t="array" ref="DW162">SUMPRODUCT(--(MOD(COLUMN($BO162:$DV162),5)=MOD(COLUMN($BO162),5)),$BO162:$DV162)</f>
        <v>0</v>
      </c>
      <c r="DX162" s="42">
        <f t="shared" si="443"/>
        <v>0</v>
      </c>
      <c r="DY162" s="48" cm="1">
        <f t="array" ref="DY162">SUMPRODUCT(--(MOD(COLUMN($BO162:$DV162),5)=MOD(COLUMN($BP162),5)),$BO162:$DV162)</f>
        <v>0</v>
      </c>
      <c r="DZ162" s="49">
        <f t="shared" si="444"/>
        <v>0</v>
      </c>
      <c r="EA162" s="43" cm="1">
        <f t="array" ref="EA162">SUMPRODUCT(--(MOD(COLUMN($BO162:$DV162),5)=MOD(COLUMN($BQ162),5)),$BO162:$DV162)</f>
        <v>0</v>
      </c>
      <c r="EB162" s="44">
        <f t="shared" si="445"/>
        <v>0</v>
      </c>
      <c r="EC162" s="45" cm="1">
        <f t="array" ref="EC162">SUMPRODUCT(--(MOD(COLUMN($BO162:$DV162),5)=MOD(COLUMN($BR162),5)),$BO162:$DV162)</f>
        <v>0</v>
      </c>
      <c r="ED162" s="46">
        <f t="shared" si="446"/>
        <v>0</v>
      </c>
      <c r="EE162" s="36">
        <f t="shared" si="468"/>
        <v>0</v>
      </c>
      <c r="EF162" s="37">
        <v>0</v>
      </c>
      <c r="EG162" s="38"/>
      <c r="EH162" s="37"/>
      <c r="EI162" s="36">
        <f>$KN162*0</f>
        <v>0</v>
      </c>
      <c r="EJ162" s="37">
        <v>0</v>
      </c>
      <c r="EK162" s="38"/>
      <c r="EL162" s="37"/>
      <c r="EM162" s="36">
        <f t="shared" si="469"/>
        <v>0</v>
      </c>
      <c r="EN162" s="37">
        <v>0</v>
      </c>
      <c r="EO162" s="38"/>
      <c r="EP162" s="37"/>
      <c r="EQ162" s="36">
        <f>$KN162*0</f>
        <v>0</v>
      </c>
      <c r="ER162" s="37">
        <v>0</v>
      </c>
      <c r="ES162" s="38"/>
      <c r="ET162" s="37"/>
      <c r="EU162" s="36">
        <f>$KN162*0</f>
        <v>0</v>
      </c>
      <c r="EV162" s="37">
        <v>0</v>
      </c>
      <c r="EW162" s="38"/>
      <c r="EX162" s="37"/>
      <c r="EY162" s="36">
        <f>$KN162*0</f>
        <v>0</v>
      </c>
      <c r="EZ162" s="37">
        <v>0</v>
      </c>
      <c r="FA162" s="38"/>
      <c r="FB162" s="37"/>
      <c r="FC162" s="36">
        <f>$KN162*0</f>
        <v>0</v>
      </c>
      <c r="FD162" s="37">
        <v>0</v>
      </c>
      <c r="FE162" s="38"/>
      <c r="FF162" s="37"/>
      <c r="FG162" s="36">
        <f>$KN162*0</f>
        <v>0</v>
      </c>
      <c r="FH162" s="37">
        <v>0</v>
      </c>
      <c r="FI162" s="38"/>
      <c r="FJ162" s="37"/>
      <c r="FK162" s="36">
        <f>$KN162*0</f>
        <v>0</v>
      </c>
      <c r="FL162" s="37">
        <v>0</v>
      </c>
      <c r="FM162" s="38"/>
      <c r="FN162" s="37"/>
      <c r="FO162" s="36">
        <f>$KN162*0</f>
        <v>0</v>
      </c>
      <c r="FP162" s="37">
        <v>0</v>
      </c>
      <c r="FQ162" s="38"/>
      <c r="FR162" s="37"/>
      <c r="FS162" s="36">
        <f>$KN162*0</f>
        <v>0</v>
      </c>
      <c r="FT162" s="37">
        <v>0</v>
      </c>
      <c r="FU162" s="38"/>
      <c r="FV162" s="37"/>
      <c r="FW162" s="36">
        <f>$KN162*0</f>
        <v>0</v>
      </c>
      <c r="FX162" s="37">
        <v>0</v>
      </c>
      <c r="FY162" s="38"/>
      <c r="FZ162" s="37"/>
      <c r="GA162" s="41" cm="1">
        <f t="array" ref="GA162">SUMPRODUCT(--(MOD(COLUMN($EE162:$FZ162),4)=MOD(COLUMN($EE162),4)),$EE162:$FZ162)</f>
        <v>0</v>
      </c>
      <c r="GB162" s="42">
        <f t="shared" si="473"/>
        <v>0</v>
      </c>
      <c r="GC162" s="43" cm="1">
        <f t="array" ref="GC162">SUMPRODUCT(--(MOD(COLUMN($EE162:$FZ162),4)=MOD(COLUMN($EF162),4)),$EE162:$FZ162)</f>
        <v>0</v>
      </c>
      <c r="GD162" s="44">
        <f t="shared" si="474"/>
        <v>0</v>
      </c>
      <c r="GE162" s="45" cm="1">
        <f t="array" ref="GE162">SUMPRODUCT(--(MOD(COLUMN($EE162:$FZ162),4)=MOD(COLUMN($EG162),4)),$EE162:$FZ162)</f>
        <v>0</v>
      </c>
      <c r="GF162" s="46">
        <f t="shared" si="475"/>
        <v>0</v>
      </c>
      <c r="GG162" s="36">
        <f>$KN162*0</f>
        <v>0</v>
      </c>
      <c r="GH162" s="37"/>
      <c r="GI162" s="38"/>
      <c r="GJ162" s="37"/>
      <c r="GK162" s="36">
        <f>$KN162*0</f>
        <v>0</v>
      </c>
      <c r="GL162" s="37"/>
      <c r="GM162" s="38"/>
      <c r="GN162" s="37"/>
      <c r="GO162" s="36">
        <f>$KN162*0</f>
        <v>0</v>
      </c>
      <c r="GP162" s="37"/>
      <c r="GQ162" s="38"/>
      <c r="GR162" s="37"/>
      <c r="GS162" s="36">
        <f>$KN162*0</f>
        <v>0</v>
      </c>
      <c r="GT162" s="37"/>
      <c r="GU162" s="38"/>
      <c r="GV162" s="37"/>
      <c r="GW162" s="36">
        <f>$KN162*0</f>
        <v>0</v>
      </c>
      <c r="GX162" s="37"/>
      <c r="GY162" s="38"/>
      <c r="GZ162" s="37"/>
      <c r="HA162" s="36">
        <f>$KN162*0</f>
        <v>0</v>
      </c>
      <c r="HB162" s="37"/>
      <c r="HC162" s="38"/>
      <c r="HD162" s="37"/>
      <c r="HE162" s="36">
        <f>$KN162*0</f>
        <v>0</v>
      </c>
      <c r="HF162" s="37"/>
      <c r="HG162" s="38"/>
      <c r="HH162" s="37"/>
      <c r="HI162" s="36">
        <f>$KN162*0</f>
        <v>0</v>
      </c>
      <c r="HJ162" s="37"/>
      <c r="HK162" s="38"/>
      <c r="HL162" s="37"/>
      <c r="HM162" s="36">
        <f>$KN162*0</f>
        <v>0</v>
      </c>
      <c r="HN162" s="37"/>
      <c r="HO162" s="38"/>
      <c r="HP162" s="37"/>
      <c r="HQ162" s="36">
        <f>$KN162*0</f>
        <v>0</v>
      </c>
      <c r="HR162" s="37"/>
      <c r="HS162" s="38"/>
      <c r="HT162" s="37"/>
      <c r="HU162" s="36">
        <f>$KN162*0</f>
        <v>0</v>
      </c>
      <c r="HV162" s="37"/>
      <c r="HW162" s="38"/>
      <c r="HX162" s="37"/>
      <c r="HY162" s="36">
        <f>$KN162*0</f>
        <v>0</v>
      </c>
      <c r="HZ162" s="37"/>
      <c r="IA162" s="38"/>
      <c r="IB162" s="37"/>
      <c r="IC162" s="41" cm="1">
        <f t="array" ref="IC162">SUMPRODUCT(--(MOD(COLUMN($GG162:$IB162),4)=MOD(COLUMN($GG162),4)),$GG162:$IB162)</f>
        <v>0</v>
      </c>
      <c r="ID162" s="42">
        <f t="shared" si="488"/>
        <v>0</v>
      </c>
      <c r="IE162" s="43" cm="1">
        <f t="array" ref="IE162">SUMPRODUCT(--(MOD(COLUMN($GG162:$IB162),4)=MOD(COLUMN($GH162),4)),$GG162:$IB162)</f>
        <v>0</v>
      </c>
      <c r="IF162" s="44">
        <f t="shared" si="489"/>
        <v>0</v>
      </c>
      <c r="IG162" s="45" cm="1">
        <f t="array" ref="IG162">SUMPRODUCT(--(MOD(COLUMN($GG162:$IB162),4)=MOD(COLUMN($GI162),4)),$GG162:$IB162)</f>
        <v>0</v>
      </c>
      <c r="IH162" s="46">
        <f t="shared" si="490"/>
        <v>0</v>
      </c>
      <c r="II162" s="36">
        <f>$KN162*0</f>
        <v>0</v>
      </c>
      <c r="IJ162" s="37"/>
      <c r="IK162" s="38"/>
      <c r="IL162" s="37"/>
      <c r="IM162" s="36">
        <f>$KN162*0</f>
        <v>0</v>
      </c>
      <c r="IN162" s="37"/>
      <c r="IO162" s="38"/>
      <c r="IP162" s="37"/>
      <c r="IQ162" s="36">
        <f>$KN162*0</f>
        <v>0</v>
      </c>
      <c r="IR162" s="37"/>
      <c r="IS162" s="38"/>
      <c r="IT162" s="37"/>
      <c r="IU162" s="36">
        <f>$KN162*0</f>
        <v>0</v>
      </c>
      <c r="IV162" s="37"/>
      <c r="IW162" s="38"/>
      <c r="IX162" s="37"/>
      <c r="IY162" s="36">
        <f>$KN162*0</f>
        <v>0</v>
      </c>
      <c r="IZ162" s="37"/>
      <c r="JA162" s="38"/>
      <c r="JB162" s="37"/>
      <c r="JC162" s="36">
        <f>$KN162*0</f>
        <v>0</v>
      </c>
      <c r="JD162" s="37"/>
      <c r="JE162" s="38"/>
      <c r="JF162" s="37"/>
      <c r="JG162" s="36">
        <f>$KN162*0</f>
        <v>0</v>
      </c>
      <c r="JH162" s="37"/>
      <c r="JI162" s="38"/>
      <c r="JJ162" s="37"/>
      <c r="JK162" s="36">
        <f>$KN162*0</f>
        <v>0</v>
      </c>
      <c r="JL162" s="37"/>
      <c r="JM162" s="38"/>
      <c r="JN162" s="37"/>
      <c r="JO162" s="36">
        <f>$KN162*0</f>
        <v>0</v>
      </c>
      <c r="JP162" s="37"/>
      <c r="JQ162" s="38"/>
      <c r="JR162" s="37"/>
      <c r="JS162" s="36">
        <f>$KN162*0</f>
        <v>0</v>
      </c>
      <c r="JT162" s="37"/>
      <c r="JU162" s="38"/>
      <c r="JV162" s="37"/>
      <c r="JW162" s="36">
        <f>$KN162*0</f>
        <v>0</v>
      </c>
      <c r="JX162" s="37"/>
      <c r="JY162" s="38"/>
      <c r="JZ162" s="37"/>
      <c r="KA162" s="36">
        <f>$KN162*0</f>
        <v>0</v>
      </c>
      <c r="KB162" s="37"/>
      <c r="KC162" s="38"/>
      <c r="KD162" s="37"/>
      <c r="KE162" s="41" cm="1">
        <f t="array" ref="KE162">SUMPRODUCT(--(MOD(COLUMN($II162:$KD162),4)=MOD(COLUMN($II162),4)),$II162:$KD162)</f>
        <v>0</v>
      </c>
      <c r="KF162" s="42">
        <f t="shared" si="503"/>
        <v>0</v>
      </c>
      <c r="KG162" s="43" cm="1">
        <f t="array" ref="KG162">SUMPRODUCT(--(MOD(COLUMN($II162:$KD162),4)=MOD(COLUMN($IJ162),4)),$II162:$KD162)</f>
        <v>0</v>
      </c>
      <c r="KH162" s="44">
        <f t="shared" si="504"/>
        <v>0</v>
      </c>
      <c r="KI162" s="45" cm="1">
        <f t="array" ref="KI162">SUMPRODUCT(--(MOD(COLUMN($II162:$KD162),4)=MOD(COLUMN($IK162),4)),$II162:$KD162)</f>
        <v>0</v>
      </c>
      <c r="KJ162" s="50">
        <f t="shared" si="505"/>
        <v>0</v>
      </c>
      <c r="KK162" s="80"/>
      <c r="KL162" s="80"/>
      <c r="KM162" s="80"/>
      <c r="KN162" s="51">
        <v>2</v>
      </c>
      <c r="KO162" s="32"/>
    </row>
    <row r="163" spans="1:301" s="68" customFormat="1" ht="28.8" outlineLevel="1">
      <c r="A163" s="296"/>
      <c r="B163" s="278"/>
      <c r="C163" s="280"/>
      <c r="D163" s="282"/>
      <c r="E163" s="60">
        <v>16</v>
      </c>
      <c r="F163" s="60">
        <v>1</v>
      </c>
      <c r="G163" s="56">
        <v>9253761210</v>
      </c>
      <c r="H163" s="57" t="s">
        <v>93</v>
      </c>
      <c r="I163" s="95">
        <f>301/1.2</f>
        <v>250.83333333333334</v>
      </c>
      <c r="J163" s="35">
        <f>301/1.2</f>
        <v>250.83333333333334</v>
      </c>
      <c r="K163" s="95"/>
      <c r="L163" s="95"/>
      <c r="M163" s="36"/>
      <c r="N163" s="37"/>
      <c r="O163" s="38"/>
      <c r="P163" s="37"/>
      <c r="Q163" s="36"/>
      <c r="R163" s="37"/>
      <c r="S163" s="38"/>
      <c r="T163" s="37"/>
      <c r="U163" s="36"/>
      <c r="V163" s="37"/>
      <c r="W163" s="38"/>
      <c r="X163" s="37"/>
      <c r="Y163" s="36"/>
      <c r="Z163" s="37"/>
      <c r="AA163" s="38"/>
      <c r="AB163" s="37"/>
      <c r="AC163" s="36"/>
      <c r="AD163" s="37"/>
      <c r="AE163" s="38"/>
      <c r="AF163" s="37"/>
      <c r="AG163" s="36"/>
      <c r="AH163" s="37"/>
      <c r="AI163" s="38"/>
      <c r="AJ163" s="37"/>
      <c r="AK163" s="36"/>
      <c r="AL163" s="37"/>
      <c r="AM163" s="38"/>
      <c r="AN163" s="37"/>
      <c r="AO163" s="36"/>
      <c r="AP163" s="37"/>
      <c r="AQ163" s="38"/>
      <c r="AR163" s="37"/>
      <c r="AS163" s="36"/>
      <c r="AT163" s="37"/>
      <c r="AU163" s="38">
        <v>0</v>
      </c>
      <c r="AV163" s="37"/>
      <c r="AW163" s="36"/>
      <c r="AX163" s="37"/>
      <c r="AY163" s="38">
        <v>0</v>
      </c>
      <c r="AZ163" s="37"/>
      <c r="BA163" s="36"/>
      <c r="BB163" s="37"/>
      <c r="BC163" s="99">
        <v>0</v>
      </c>
      <c r="BD163" s="37"/>
      <c r="BE163" s="36"/>
      <c r="BF163" s="37"/>
      <c r="BG163" s="54">
        <v>0</v>
      </c>
      <c r="BH163" s="37"/>
      <c r="BI163" s="41">
        <f t="shared" si="512"/>
        <v>0</v>
      </c>
      <c r="BJ163" s="42">
        <f t="shared" si="513"/>
        <v>0</v>
      </c>
      <c r="BK163" s="43">
        <f t="shared" si="514"/>
        <v>0</v>
      </c>
      <c r="BL163" s="44">
        <f t="shared" si="515"/>
        <v>0</v>
      </c>
      <c r="BM163" s="45">
        <f t="shared" si="516"/>
        <v>0</v>
      </c>
      <c r="BN163" s="46">
        <f t="shared" si="517"/>
        <v>0</v>
      </c>
      <c r="BO163" s="36"/>
      <c r="BP163" s="47"/>
      <c r="BQ163" s="39"/>
      <c r="BR163" s="38">
        <v>0</v>
      </c>
      <c r="BS163" s="246"/>
      <c r="BT163" s="36"/>
      <c r="BU163" s="47"/>
      <c r="BV163" s="69">
        <f>$KN163*0</f>
        <v>0</v>
      </c>
      <c r="BW163" s="38">
        <v>0</v>
      </c>
      <c r="BX163" s="246"/>
      <c r="BY163" s="36">
        <f>$KN163*10</f>
        <v>20</v>
      </c>
      <c r="BZ163" s="47">
        <f t="shared" si="450"/>
        <v>0</v>
      </c>
      <c r="CA163" s="37">
        <v>0</v>
      </c>
      <c r="CB163" s="38">
        <v>0</v>
      </c>
      <c r="CC163" s="37"/>
      <c r="CD163" s="36">
        <f t="shared" si="451"/>
        <v>0</v>
      </c>
      <c r="CE163" s="47">
        <f t="shared" si="451"/>
        <v>0</v>
      </c>
      <c r="CF163" s="37">
        <f t="shared" si="451"/>
        <v>0</v>
      </c>
      <c r="CG163" s="38">
        <v>0</v>
      </c>
      <c r="CH163" s="37"/>
      <c r="CI163" s="36">
        <f>$KN163*10</f>
        <v>20</v>
      </c>
      <c r="CJ163" s="47">
        <f t="shared" si="453"/>
        <v>0</v>
      </c>
      <c r="CK163" s="37">
        <v>0</v>
      </c>
      <c r="CL163" s="38">
        <v>0</v>
      </c>
      <c r="CM163" s="37"/>
      <c r="CN163" s="36">
        <f>$KN163*20</f>
        <v>40</v>
      </c>
      <c r="CO163" s="47">
        <f t="shared" si="455"/>
        <v>0</v>
      </c>
      <c r="CP163" s="37">
        <f t="shared" si="455"/>
        <v>0</v>
      </c>
      <c r="CQ163" s="38">
        <v>0</v>
      </c>
      <c r="CR163" s="37"/>
      <c r="CS163" s="36">
        <f>$KN163*20</f>
        <v>40</v>
      </c>
      <c r="CT163" s="47">
        <f t="shared" si="457"/>
        <v>0</v>
      </c>
      <c r="CU163" s="37">
        <f t="shared" si="457"/>
        <v>0</v>
      </c>
      <c r="CV163" s="38">
        <v>0</v>
      </c>
      <c r="CW163" s="37"/>
      <c r="CX163" s="36">
        <f>$KN163*20</f>
        <v>40</v>
      </c>
      <c r="CY163" s="47">
        <f t="shared" si="459"/>
        <v>0</v>
      </c>
      <c r="CZ163" s="37">
        <f t="shared" si="459"/>
        <v>0</v>
      </c>
      <c r="DA163" s="38">
        <v>0</v>
      </c>
      <c r="DB163" s="37"/>
      <c r="DC163" s="36">
        <f>$KN163*20</f>
        <v>40</v>
      </c>
      <c r="DD163" s="47">
        <f t="shared" si="461"/>
        <v>0</v>
      </c>
      <c r="DE163" s="37">
        <f t="shared" si="461"/>
        <v>0</v>
      </c>
      <c r="DF163" s="38">
        <v>0</v>
      </c>
      <c r="DG163" s="37"/>
      <c r="DH163" s="36">
        <f>$KN163*20</f>
        <v>40</v>
      </c>
      <c r="DI163" s="47">
        <f t="shared" si="463"/>
        <v>0</v>
      </c>
      <c r="DJ163" s="37">
        <f t="shared" si="463"/>
        <v>0</v>
      </c>
      <c r="DK163" s="38">
        <v>0</v>
      </c>
      <c r="DL163" s="37"/>
      <c r="DM163" s="36">
        <f>$KN163*20</f>
        <v>40</v>
      </c>
      <c r="DN163" s="47">
        <f t="shared" si="465"/>
        <v>0</v>
      </c>
      <c r="DO163" s="37">
        <f t="shared" si="465"/>
        <v>0</v>
      </c>
      <c r="DP163" s="38">
        <v>0</v>
      </c>
      <c r="DQ163" s="37"/>
      <c r="DR163" s="36">
        <f>$KN163*20</f>
        <v>40</v>
      </c>
      <c r="DS163" s="47">
        <f t="shared" si="467"/>
        <v>0</v>
      </c>
      <c r="DT163" s="37">
        <f t="shared" si="467"/>
        <v>0</v>
      </c>
      <c r="DU163" s="38"/>
      <c r="DV163" s="37"/>
      <c r="DW163" s="41" cm="1">
        <f t="array" ref="DW163">SUMPRODUCT(--(MOD(COLUMN($BO163:$DV163),5)=MOD(COLUMN($BO163),5)),$BO163:$DV163)</f>
        <v>320</v>
      </c>
      <c r="DX163" s="42">
        <f t="shared" si="443"/>
        <v>80266.666666666672</v>
      </c>
      <c r="DY163" s="48" cm="1">
        <f t="array" ref="DY163">SUMPRODUCT(--(MOD(COLUMN($BO163:$DV163),5)=MOD(COLUMN($BP163),5)),$BO163:$DV163)</f>
        <v>0</v>
      </c>
      <c r="DZ163" s="49">
        <f t="shared" si="444"/>
        <v>0</v>
      </c>
      <c r="EA163" s="43" cm="1">
        <f t="array" ref="EA163">SUMPRODUCT(--(MOD(COLUMN($BO163:$DV163),5)=MOD(COLUMN($BQ163),5)),$BO163:$DV163)</f>
        <v>0</v>
      </c>
      <c r="EB163" s="44">
        <f t="shared" si="445"/>
        <v>0</v>
      </c>
      <c r="EC163" s="45" cm="1">
        <f t="array" ref="EC163">SUMPRODUCT(--(MOD(COLUMN($BO163:$DV163),5)=MOD(COLUMN($BR163),5)),$BO163:$DV163)</f>
        <v>0</v>
      </c>
      <c r="ED163" s="46">
        <f t="shared" si="446"/>
        <v>0</v>
      </c>
      <c r="EE163" s="36">
        <f t="shared" si="468"/>
        <v>0</v>
      </c>
      <c r="EF163" s="37">
        <v>0</v>
      </c>
      <c r="EG163" s="38"/>
      <c r="EH163" s="37"/>
      <c r="EI163" s="36">
        <f>$KN163*0</f>
        <v>0</v>
      </c>
      <c r="EJ163" s="37">
        <v>0</v>
      </c>
      <c r="EK163" s="38"/>
      <c r="EL163" s="37"/>
      <c r="EM163" s="36">
        <f t="shared" si="469"/>
        <v>0</v>
      </c>
      <c r="EN163" s="37">
        <v>0</v>
      </c>
      <c r="EO163" s="38"/>
      <c r="EP163" s="37"/>
      <c r="EQ163" s="36">
        <f>$KN163*10</f>
        <v>20</v>
      </c>
      <c r="ER163" s="37">
        <v>0</v>
      </c>
      <c r="ES163" s="38"/>
      <c r="ET163" s="37"/>
      <c r="EU163" s="36">
        <f>$KN163*10</f>
        <v>20</v>
      </c>
      <c r="EV163" s="37">
        <v>0</v>
      </c>
      <c r="EW163" s="38"/>
      <c r="EX163" s="37"/>
      <c r="EY163" s="36">
        <f>$KN163*10</f>
        <v>20</v>
      </c>
      <c r="EZ163" s="37">
        <v>0</v>
      </c>
      <c r="FA163" s="38"/>
      <c r="FB163" s="37"/>
      <c r="FC163" s="36">
        <f>$KN163*10</f>
        <v>20</v>
      </c>
      <c r="FD163" s="37">
        <v>20</v>
      </c>
      <c r="FE163" s="38"/>
      <c r="FF163" s="37"/>
      <c r="FG163" s="36">
        <f>$KN163*10</f>
        <v>20</v>
      </c>
      <c r="FH163" s="37">
        <v>20</v>
      </c>
      <c r="FI163" s="38"/>
      <c r="FJ163" s="37"/>
      <c r="FK163" s="36">
        <f>$KN163*10</f>
        <v>20</v>
      </c>
      <c r="FL163" s="37">
        <v>20</v>
      </c>
      <c r="FM163" s="38"/>
      <c r="FN163" s="37"/>
      <c r="FO163" s="36">
        <f>$KN163*10</f>
        <v>20</v>
      </c>
      <c r="FP163" s="37">
        <v>20</v>
      </c>
      <c r="FQ163" s="38"/>
      <c r="FR163" s="37"/>
      <c r="FS163" s="36">
        <f>$KN163*10</f>
        <v>20</v>
      </c>
      <c r="FT163" s="37">
        <v>20</v>
      </c>
      <c r="FU163" s="38"/>
      <c r="FV163" s="37"/>
      <c r="FW163" s="36">
        <f>$KN163*10</f>
        <v>20</v>
      </c>
      <c r="FX163" s="37">
        <v>20</v>
      </c>
      <c r="FY163" s="38"/>
      <c r="FZ163" s="37"/>
      <c r="GA163" s="41" cm="1">
        <f t="array" ref="GA163">SUMPRODUCT(--(MOD(COLUMN($EE163:$FZ163),4)=MOD(COLUMN($EE163),4)),$EE163:$FZ163)</f>
        <v>180</v>
      </c>
      <c r="GB163" s="42">
        <f t="shared" si="473"/>
        <v>45150</v>
      </c>
      <c r="GC163" s="43" cm="1">
        <f t="array" ref="GC163">SUMPRODUCT(--(MOD(COLUMN($EE163:$FZ163),4)=MOD(COLUMN($EF163),4)),$EE163:$FZ163)</f>
        <v>120</v>
      </c>
      <c r="GD163" s="44">
        <f t="shared" si="474"/>
        <v>30100</v>
      </c>
      <c r="GE163" s="45" cm="1">
        <f t="array" ref="GE163">SUMPRODUCT(--(MOD(COLUMN($EE163:$FZ163),4)=MOD(COLUMN($EG163),4)),$EE163:$FZ163)</f>
        <v>0</v>
      </c>
      <c r="GF163" s="46">
        <f t="shared" si="475"/>
        <v>0</v>
      </c>
      <c r="GG163" s="36">
        <f>$KN163*30</f>
        <v>60</v>
      </c>
      <c r="GH163" s="37"/>
      <c r="GI163" s="38"/>
      <c r="GJ163" s="37"/>
      <c r="GK163" s="36">
        <f>$KN163*30</f>
        <v>60</v>
      </c>
      <c r="GL163" s="37"/>
      <c r="GM163" s="38"/>
      <c r="GN163" s="37"/>
      <c r="GO163" s="36">
        <f>$KN163*30</f>
        <v>60</v>
      </c>
      <c r="GP163" s="37"/>
      <c r="GQ163" s="38"/>
      <c r="GR163" s="37"/>
      <c r="GS163" s="36">
        <f>$KN163*40</f>
        <v>80</v>
      </c>
      <c r="GT163" s="37"/>
      <c r="GU163" s="38"/>
      <c r="GV163" s="37"/>
      <c r="GW163" s="36">
        <f>$KN163*40</f>
        <v>80</v>
      </c>
      <c r="GX163" s="37"/>
      <c r="GY163" s="38"/>
      <c r="GZ163" s="37"/>
      <c r="HA163" s="36">
        <f>$KN163*40</f>
        <v>80</v>
      </c>
      <c r="HB163" s="37"/>
      <c r="HC163" s="38"/>
      <c r="HD163" s="37"/>
      <c r="HE163" s="36">
        <f>$KN163*40</f>
        <v>80</v>
      </c>
      <c r="HF163" s="37"/>
      <c r="HG163" s="38"/>
      <c r="HH163" s="37"/>
      <c r="HI163" s="36">
        <f>$KN163*40</f>
        <v>80</v>
      </c>
      <c r="HJ163" s="37"/>
      <c r="HK163" s="38"/>
      <c r="HL163" s="37"/>
      <c r="HM163" s="36">
        <f>$KN163*40</f>
        <v>80</v>
      </c>
      <c r="HN163" s="37"/>
      <c r="HO163" s="38"/>
      <c r="HP163" s="37"/>
      <c r="HQ163" s="36">
        <f>$KN163*40</f>
        <v>80</v>
      </c>
      <c r="HR163" s="37"/>
      <c r="HS163" s="38"/>
      <c r="HT163" s="37"/>
      <c r="HU163" s="36">
        <f>$KN163*40</f>
        <v>80</v>
      </c>
      <c r="HV163" s="37"/>
      <c r="HW163" s="38"/>
      <c r="HX163" s="37"/>
      <c r="HY163" s="36">
        <f>$KN163*40</f>
        <v>80</v>
      </c>
      <c r="HZ163" s="37"/>
      <c r="IA163" s="38"/>
      <c r="IB163" s="37"/>
      <c r="IC163" s="41" cm="1">
        <f t="array" ref="IC163">SUMPRODUCT(--(MOD(COLUMN($GG163:$IB163),4)=MOD(COLUMN($GG163),4)),$GG163:$IB163)</f>
        <v>900</v>
      </c>
      <c r="ID163" s="42">
        <f t="shared" si="488"/>
        <v>225750</v>
      </c>
      <c r="IE163" s="43" cm="1">
        <f t="array" ref="IE163">SUMPRODUCT(--(MOD(COLUMN($GG163:$IB163),4)=MOD(COLUMN($GH163),4)),$GG163:$IB163)</f>
        <v>0</v>
      </c>
      <c r="IF163" s="44">
        <f t="shared" si="489"/>
        <v>0</v>
      </c>
      <c r="IG163" s="45" cm="1">
        <f t="array" ref="IG163">SUMPRODUCT(--(MOD(COLUMN($GG163:$IB163),4)=MOD(COLUMN($GI163),4)),$GG163:$IB163)</f>
        <v>0</v>
      </c>
      <c r="IH163" s="46">
        <f t="shared" si="490"/>
        <v>0</v>
      </c>
      <c r="II163" s="36">
        <f>$KN163*40</f>
        <v>80</v>
      </c>
      <c r="IJ163" s="37"/>
      <c r="IK163" s="38"/>
      <c r="IL163" s="37"/>
      <c r="IM163" s="36">
        <f>$KN163*40</f>
        <v>80</v>
      </c>
      <c r="IN163" s="37"/>
      <c r="IO163" s="38"/>
      <c r="IP163" s="37"/>
      <c r="IQ163" s="36">
        <f>$KN163*40</f>
        <v>80</v>
      </c>
      <c r="IR163" s="37"/>
      <c r="IS163" s="38"/>
      <c r="IT163" s="37"/>
      <c r="IU163" s="36">
        <f>$KN163*50</f>
        <v>100</v>
      </c>
      <c r="IV163" s="37"/>
      <c r="IW163" s="38"/>
      <c r="IX163" s="37"/>
      <c r="IY163" s="36">
        <f>$KN163*50</f>
        <v>100</v>
      </c>
      <c r="IZ163" s="37"/>
      <c r="JA163" s="38"/>
      <c r="JB163" s="37"/>
      <c r="JC163" s="36">
        <f>$KN163*50</f>
        <v>100</v>
      </c>
      <c r="JD163" s="37"/>
      <c r="JE163" s="38"/>
      <c r="JF163" s="37"/>
      <c r="JG163" s="36">
        <f>$KN163*60</f>
        <v>120</v>
      </c>
      <c r="JH163" s="37"/>
      <c r="JI163" s="38"/>
      <c r="JJ163" s="37"/>
      <c r="JK163" s="36">
        <f>$KN163*60</f>
        <v>120</v>
      </c>
      <c r="JL163" s="37"/>
      <c r="JM163" s="38"/>
      <c r="JN163" s="37"/>
      <c r="JO163" s="36">
        <f>$KN163*60</f>
        <v>120</v>
      </c>
      <c r="JP163" s="37"/>
      <c r="JQ163" s="38"/>
      <c r="JR163" s="37"/>
      <c r="JS163" s="36">
        <f>$KN163*60</f>
        <v>120</v>
      </c>
      <c r="JT163" s="37"/>
      <c r="JU163" s="38"/>
      <c r="JV163" s="37"/>
      <c r="JW163" s="36">
        <f>$KN163*60</f>
        <v>120</v>
      </c>
      <c r="JX163" s="37"/>
      <c r="JY163" s="38"/>
      <c r="JZ163" s="37"/>
      <c r="KA163" s="36">
        <f>$KN163*60</f>
        <v>120</v>
      </c>
      <c r="KB163" s="37"/>
      <c r="KC163" s="38"/>
      <c r="KD163" s="37"/>
      <c r="KE163" s="41" cm="1">
        <f t="array" ref="KE163">SUMPRODUCT(--(MOD(COLUMN($II163:$KD163),4)=MOD(COLUMN($II163),4)),$II163:$KD163)</f>
        <v>1260</v>
      </c>
      <c r="KF163" s="42">
        <f t="shared" si="503"/>
        <v>316050</v>
      </c>
      <c r="KG163" s="43" cm="1">
        <f t="array" ref="KG163">SUMPRODUCT(--(MOD(COLUMN($II163:$KD163),4)=MOD(COLUMN($IJ163),4)),$II163:$KD163)</f>
        <v>0</v>
      </c>
      <c r="KH163" s="44">
        <f t="shared" si="504"/>
        <v>0</v>
      </c>
      <c r="KI163" s="45" cm="1">
        <f t="array" ref="KI163">SUMPRODUCT(--(MOD(COLUMN($II163:$KD163),4)=MOD(COLUMN($IK163),4)),$II163:$KD163)</f>
        <v>0</v>
      </c>
      <c r="KJ163" s="50">
        <f t="shared" si="505"/>
        <v>0</v>
      </c>
      <c r="KK163" s="80"/>
      <c r="KL163" s="80"/>
      <c r="KM163" s="80"/>
      <c r="KN163" s="51">
        <v>2</v>
      </c>
      <c r="KO163" s="32"/>
    </row>
    <row r="164" spans="1:301" s="68" customFormat="1" ht="28.8" outlineLevel="1">
      <c r="A164" s="299"/>
      <c r="B164" s="279"/>
      <c r="C164" s="258"/>
      <c r="D164" s="283"/>
      <c r="E164" s="60">
        <v>17</v>
      </c>
      <c r="F164" s="60">
        <v>1</v>
      </c>
      <c r="G164" s="56">
        <v>9253771100</v>
      </c>
      <c r="H164" s="57" t="s">
        <v>110</v>
      </c>
      <c r="I164" s="95">
        <f>305/1.2</f>
        <v>254.16666666666669</v>
      </c>
      <c r="J164" s="35">
        <f>305/1.2</f>
        <v>254.16666666666669</v>
      </c>
      <c r="K164" s="95"/>
      <c r="L164" s="95"/>
      <c r="M164" s="36"/>
      <c r="N164" s="37"/>
      <c r="O164" s="38"/>
      <c r="P164" s="37"/>
      <c r="Q164" s="36"/>
      <c r="R164" s="37"/>
      <c r="S164" s="38"/>
      <c r="T164" s="37"/>
      <c r="U164" s="36"/>
      <c r="V164" s="37"/>
      <c r="W164" s="38"/>
      <c r="X164" s="37"/>
      <c r="Y164" s="36"/>
      <c r="Z164" s="37"/>
      <c r="AA164" s="38"/>
      <c r="AB164" s="37"/>
      <c r="AC164" s="36"/>
      <c r="AD164" s="37"/>
      <c r="AE164" s="38"/>
      <c r="AF164" s="37"/>
      <c r="AG164" s="36"/>
      <c r="AH164" s="37"/>
      <c r="AI164" s="38"/>
      <c r="AJ164" s="37"/>
      <c r="AK164" s="36"/>
      <c r="AL164" s="37"/>
      <c r="AM164" s="38"/>
      <c r="AN164" s="37"/>
      <c r="AO164" s="36"/>
      <c r="AP164" s="37"/>
      <c r="AQ164" s="38"/>
      <c r="AR164" s="37"/>
      <c r="AS164" s="36"/>
      <c r="AT164" s="37"/>
      <c r="AU164" s="38">
        <v>0</v>
      </c>
      <c r="AV164" s="37"/>
      <c r="AW164" s="36"/>
      <c r="AX164" s="37"/>
      <c r="AY164" s="38">
        <v>0</v>
      </c>
      <c r="AZ164" s="37"/>
      <c r="BA164" s="36"/>
      <c r="BB164" s="37"/>
      <c r="BC164" s="99">
        <v>0</v>
      </c>
      <c r="BD164" s="37"/>
      <c r="BE164" s="36"/>
      <c r="BF164" s="37"/>
      <c r="BG164" s="54">
        <v>0</v>
      </c>
      <c r="BH164" s="37"/>
      <c r="BI164" s="41">
        <f t="shared" si="512"/>
        <v>0</v>
      </c>
      <c r="BJ164" s="42">
        <f t="shared" si="513"/>
        <v>0</v>
      </c>
      <c r="BK164" s="43">
        <f t="shared" si="514"/>
        <v>0</v>
      </c>
      <c r="BL164" s="44">
        <f t="shared" si="515"/>
        <v>0</v>
      </c>
      <c r="BM164" s="45">
        <f t="shared" si="516"/>
        <v>0</v>
      </c>
      <c r="BN164" s="46">
        <f t="shared" si="517"/>
        <v>0</v>
      </c>
      <c r="BO164" s="36"/>
      <c r="BP164" s="47"/>
      <c r="BQ164" s="39"/>
      <c r="BR164" s="38">
        <v>0</v>
      </c>
      <c r="BS164" s="247"/>
      <c r="BT164" s="36"/>
      <c r="BU164" s="47"/>
      <c r="BV164" s="69">
        <f>$KN164*0</f>
        <v>0</v>
      </c>
      <c r="BW164" s="38">
        <v>0</v>
      </c>
      <c r="BX164" s="247"/>
      <c r="BY164" s="36">
        <f>$KN164*0</f>
        <v>0</v>
      </c>
      <c r="BZ164" s="47">
        <f t="shared" si="450"/>
        <v>0</v>
      </c>
      <c r="CA164" s="37">
        <v>0</v>
      </c>
      <c r="CB164" s="38">
        <v>0</v>
      </c>
      <c r="CC164" s="37"/>
      <c r="CD164" s="36">
        <f t="shared" si="451"/>
        <v>0</v>
      </c>
      <c r="CE164" s="47">
        <f t="shared" si="451"/>
        <v>0</v>
      </c>
      <c r="CF164" s="37">
        <f t="shared" si="451"/>
        <v>0</v>
      </c>
      <c r="CG164" s="38">
        <v>0</v>
      </c>
      <c r="CH164" s="37"/>
      <c r="CI164" s="36">
        <f>$KN164*0</f>
        <v>0</v>
      </c>
      <c r="CJ164" s="47">
        <f t="shared" si="453"/>
        <v>0</v>
      </c>
      <c r="CK164" s="37">
        <v>0</v>
      </c>
      <c r="CL164" s="38">
        <v>0</v>
      </c>
      <c r="CM164" s="37"/>
      <c r="CN164" s="36">
        <f>$KN164*0</f>
        <v>0</v>
      </c>
      <c r="CO164" s="47">
        <f t="shared" si="455"/>
        <v>0</v>
      </c>
      <c r="CP164" s="37">
        <f t="shared" si="455"/>
        <v>0</v>
      </c>
      <c r="CQ164" s="38">
        <v>0</v>
      </c>
      <c r="CR164" s="37"/>
      <c r="CS164" s="36">
        <f>$KN164*0</f>
        <v>0</v>
      </c>
      <c r="CT164" s="47">
        <f t="shared" si="457"/>
        <v>0</v>
      </c>
      <c r="CU164" s="37">
        <f t="shared" si="457"/>
        <v>0</v>
      </c>
      <c r="CV164" s="38">
        <v>0</v>
      </c>
      <c r="CW164" s="37"/>
      <c r="CX164" s="36">
        <f>$KN164*0</f>
        <v>0</v>
      </c>
      <c r="CY164" s="47">
        <f t="shared" si="459"/>
        <v>0</v>
      </c>
      <c r="CZ164" s="37">
        <f t="shared" si="459"/>
        <v>0</v>
      </c>
      <c r="DA164" s="38">
        <v>0</v>
      </c>
      <c r="DB164" s="37"/>
      <c r="DC164" s="36">
        <f>$KN164*0</f>
        <v>0</v>
      </c>
      <c r="DD164" s="47">
        <f t="shared" si="461"/>
        <v>0</v>
      </c>
      <c r="DE164" s="37">
        <f t="shared" si="461"/>
        <v>0</v>
      </c>
      <c r="DF164" s="38">
        <v>0</v>
      </c>
      <c r="DG164" s="37"/>
      <c r="DH164" s="36">
        <f>$KN164*0</f>
        <v>0</v>
      </c>
      <c r="DI164" s="47">
        <f t="shared" si="463"/>
        <v>0</v>
      </c>
      <c r="DJ164" s="37">
        <f t="shared" si="463"/>
        <v>0</v>
      </c>
      <c r="DK164" s="38">
        <v>0</v>
      </c>
      <c r="DL164" s="37"/>
      <c r="DM164" s="36">
        <f>$KN164*0</f>
        <v>0</v>
      </c>
      <c r="DN164" s="47">
        <f t="shared" si="465"/>
        <v>0</v>
      </c>
      <c r="DO164" s="37">
        <f t="shared" si="465"/>
        <v>0</v>
      </c>
      <c r="DP164" s="38">
        <v>0</v>
      </c>
      <c r="DQ164" s="37"/>
      <c r="DR164" s="36">
        <f>$KN164*0</f>
        <v>0</v>
      </c>
      <c r="DS164" s="47">
        <f t="shared" si="467"/>
        <v>0</v>
      </c>
      <c r="DT164" s="37">
        <f t="shared" si="467"/>
        <v>0</v>
      </c>
      <c r="DU164" s="38"/>
      <c r="DV164" s="37"/>
      <c r="DW164" s="41" cm="1">
        <f t="array" ref="DW164">SUMPRODUCT(--(MOD(COLUMN($BO164:$DV164),5)=MOD(COLUMN($BO164),5)),$BO164:$DV164)</f>
        <v>0</v>
      </c>
      <c r="DX164" s="42">
        <f t="shared" si="443"/>
        <v>0</v>
      </c>
      <c r="DY164" s="48" cm="1">
        <f t="array" ref="DY164">SUMPRODUCT(--(MOD(COLUMN($BO164:$DV164),5)=MOD(COLUMN($BP164),5)),$BO164:$DV164)</f>
        <v>0</v>
      </c>
      <c r="DZ164" s="49">
        <f t="shared" si="444"/>
        <v>0</v>
      </c>
      <c r="EA164" s="43" cm="1">
        <f t="array" ref="EA164">SUMPRODUCT(--(MOD(COLUMN($BO164:$DV164),5)=MOD(COLUMN($BQ164),5)),$BO164:$DV164)</f>
        <v>0</v>
      </c>
      <c r="EB164" s="44">
        <f t="shared" si="445"/>
        <v>0</v>
      </c>
      <c r="EC164" s="45" cm="1">
        <f t="array" ref="EC164">SUMPRODUCT(--(MOD(COLUMN($BO164:$DV164),5)=MOD(COLUMN($BR164),5)),$BO164:$DV164)</f>
        <v>0</v>
      </c>
      <c r="ED164" s="46">
        <f t="shared" si="446"/>
        <v>0</v>
      </c>
      <c r="EE164" s="36">
        <f t="shared" si="468"/>
        <v>0</v>
      </c>
      <c r="EF164" s="37">
        <v>0</v>
      </c>
      <c r="EG164" s="38"/>
      <c r="EH164" s="37"/>
      <c r="EI164" s="36">
        <f>$KN164*0</f>
        <v>0</v>
      </c>
      <c r="EJ164" s="37">
        <v>0</v>
      </c>
      <c r="EK164" s="38"/>
      <c r="EL164" s="37"/>
      <c r="EM164" s="36">
        <f t="shared" si="469"/>
        <v>0</v>
      </c>
      <c r="EN164" s="37">
        <v>0</v>
      </c>
      <c r="EO164" s="38"/>
      <c r="EP164" s="37"/>
      <c r="EQ164" s="36">
        <f>$KN164*0</f>
        <v>0</v>
      </c>
      <c r="ER164" s="37">
        <v>0</v>
      </c>
      <c r="ES164" s="38"/>
      <c r="ET164" s="37"/>
      <c r="EU164" s="36">
        <f>$KN164*0</f>
        <v>0</v>
      </c>
      <c r="EV164" s="37">
        <v>0</v>
      </c>
      <c r="EW164" s="38"/>
      <c r="EX164" s="37"/>
      <c r="EY164" s="36">
        <f>$KN164*0</f>
        <v>0</v>
      </c>
      <c r="EZ164" s="37">
        <v>0</v>
      </c>
      <c r="FA164" s="38"/>
      <c r="FB164" s="37"/>
      <c r="FC164" s="36">
        <f>$KN164*0</f>
        <v>0</v>
      </c>
      <c r="FD164" s="37">
        <v>0</v>
      </c>
      <c r="FE164" s="38"/>
      <c r="FF164" s="37"/>
      <c r="FG164" s="36">
        <f>$KN164*0</f>
        <v>0</v>
      </c>
      <c r="FH164" s="37">
        <v>0</v>
      </c>
      <c r="FI164" s="38"/>
      <c r="FJ164" s="37"/>
      <c r="FK164" s="36">
        <f>$KN164*0</f>
        <v>0</v>
      </c>
      <c r="FL164" s="37">
        <v>0</v>
      </c>
      <c r="FM164" s="38"/>
      <c r="FN164" s="37"/>
      <c r="FO164" s="36">
        <f>$KN164*0</f>
        <v>0</v>
      </c>
      <c r="FP164" s="37">
        <v>0</v>
      </c>
      <c r="FQ164" s="38"/>
      <c r="FR164" s="37"/>
      <c r="FS164" s="36">
        <f>$KN164*0</f>
        <v>0</v>
      </c>
      <c r="FT164" s="37">
        <v>0</v>
      </c>
      <c r="FU164" s="38"/>
      <c r="FV164" s="37"/>
      <c r="FW164" s="36">
        <f>$KN164*0</f>
        <v>0</v>
      </c>
      <c r="FX164" s="37">
        <v>0</v>
      </c>
      <c r="FY164" s="38"/>
      <c r="FZ164" s="37"/>
      <c r="GA164" s="41" cm="1">
        <f t="array" ref="GA164">SUMPRODUCT(--(MOD(COLUMN($EE164:$FZ164),4)=MOD(COLUMN($EE164),4)),$EE164:$FZ164)</f>
        <v>0</v>
      </c>
      <c r="GB164" s="42">
        <f t="shared" si="473"/>
        <v>0</v>
      </c>
      <c r="GC164" s="43" cm="1">
        <f t="array" ref="GC164">SUMPRODUCT(--(MOD(COLUMN($EE164:$FZ164),4)=MOD(COLUMN($EF164),4)),$EE164:$FZ164)</f>
        <v>0</v>
      </c>
      <c r="GD164" s="44">
        <f t="shared" si="474"/>
        <v>0</v>
      </c>
      <c r="GE164" s="45" cm="1">
        <f t="array" ref="GE164">SUMPRODUCT(--(MOD(COLUMN($EE164:$FZ164),4)=MOD(COLUMN($EG164),4)),$EE164:$FZ164)</f>
        <v>0</v>
      </c>
      <c r="GF164" s="46">
        <f t="shared" si="475"/>
        <v>0</v>
      </c>
      <c r="GG164" s="36">
        <f>$KN164*0</f>
        <v>0</v>
      </c>
      <c r="GH164" s="37"/>
      <c r="GI164" s="38"/>
      <c r="GJ164" s="37"/>
      <c r="GK164" s="36">
        <f>$KN164*0</f>
        <v>0</v>
      </c>
      <c r="GL164" s="37"/>
      <c r="GM164" s="38"/>
      <c r="GN164" s="37"/>
      <c r="GO164" s="36">
        <f>$KN164*0</f>
        <v>0</v>
      </c>
      <c r="GP164" s="37"/>
      <c r="GQ164" s="38"/>
      <c r="GR164" s="37"/>
      <c r="GS164" s="36">
        <f>$KN164*0</f>
        <v>0</v>
      </c>
      <c r="GT164" s="37"/>
      <c r="GU164" s="38"/>
      <c r="GV164" s="37"/>
      <c r="GW164" s="36">
        <f>$KN164*0</f>
        <v>0</v>
      </c>
      <c r="GX164" s="37"/>
      <c r="GY164" s="38"/>
      <c r="GZ164" s="37"/>
      <c r="HA164" s="36">
        <f>$KN164*0</f>
        <v>0</v>
      </c>
      <c r="HB164" s="37"/>
      <c r="HC164" s="38"/>
      <c r="HD164" s="37"/>
      <c r="HE164" s="36">
        <f>$KN164*0</f>
        <v>0</v>
      </c>
      <c r="HF164" s="37"/>
      <c r="HG164" s="38"/>
      <c r="HH164" s="37"/>
      <c r="HI164" s="36">
        <f>$KN164*0</f>
        <v>0</v>
      </c>
      <c r="HJ164" s="37"/>
      <c r="HK164" s="38"/>
      <c r="HL164" s="37"/>
      <c r="HM164" s="36">
        <f>$KN164*0</f>
        <v>0</v>
      </c>
      <c r="HN164" s="37"/>
      <c r="HO164" s="38"/>
      <c r="HP164" s="37"/>
      <c r="HQ164" s="36">
        <f>$KN164*0</f>
        <v>0</v>
      </c>
      <c r="HR164" s="37"/>
      <c r="HS164" s="38"/>
      <c r="HT164" s="37"/>
      <c r="HU164" s="36">
        <f>$KN164*0</f>
        <v>0</v>
      </c>
      <c r="HV164" s="37"/>
      <c r="HW164" s="38"/>
      <c r="HX164" s="37"/>
      <c r="HY164" s="36">
        <f>$KN164*0</f>
        <v>0</v>
      </c>
      <c r="HZ164" s="37"/>
      <c r="IA164" s="38"/>
      <c r="IB164" s="37"/>
      <c r="IC164" s="41" cm="1">
        <f t="array" ref="IC164">SUMPRODUCT(--(MOD(COLUMN($GG164:$IB164),4)=MOD(COLUMN($GG164),4)),$GG164:$IB164)</f>
        <v>0</v>
      </c>
      <c r="ID164" s="42">
        <f t="shared" si="488"/>
        <v>0</v>
      </c>
      <c r="IE164" s="43" cm="1">
        <f t="array" ref="IE164">SUMPRODUCT(--(MOD(COLUMN($GG164:$IB164),4)=MOD(COLUMN($GH164),4)),$GG164:$IB164)</f>
        <v>0</v>
      </c>
      <c r="IF164" s="44">
        <f t="shared" si="489"/>
        <v>0</v>
      </c>
      <c r="IG164" s="45" cm="1">
        <f t="array" ref="IG164">SUMPRODUCT(--(MOD(COLUMN($GG164:$IB164),4)=MOD(COLUMN($GI164),4)),$GG164:$IB164)</f>
        <v>0</v>
      </c>
      <c r="IH164" s="46">
        <f t="shared" si="490"/>
        <v>0</v>
      </c>
      <c r="II164" s="36">
        <f>$KN164*0</f>
        <v>0</v>
      </c>
      <c r="IJ164" s="37"/>
      <c r="IK164" s="38"/>
      <c r="IL164" s="37"/>
      <c r="IM164" s="36">
        <f>$KN164*0</f>
        <v>0</v>
      </c>
      <c r="IN164" s="37"/>
      <c r="IO164" s="38"/>
      <c r="IP164" s="37"/>
      <c r="IQ164" s="36">
        <f>$KN164*0</f>
        <v>0</v>
      </c>
      <c r="IR164" s="37"/>
      <c r="IS164" s="38"/>
      <c r="IT164" s="37"/>
      <c r="IU164" s="36">
        <f>$KN164*0</f>
        <v>0</v>
      </c>
      <c r="IV164" s="37"/>
      <c r="IW164" s="38"/>
      <c r="IX164" s="37"/>
      <c r="IY164" s="36">
        <f>$KN164*0</f>
        <v>0</v>
      </c>
      <c r="IZ164" s="37"/>
      <c r="JA164" s="38"/>
      <c r="JB164" s="37"/>
      <c r="JC164" s="36">
        <f>$KN164*0</f>
        <v>0</v>
      </c>
      <c r="JD164" s="37"/>
      <c r="JE164" s="38"/>
      <c r="JF164" s="37"/>
      <c r="JG164" s="36">
        <f>$KN164*0</f>
        <v>0</v>
      </c>
      <c r="JH164" s="37"/>
      <c r="JI164" s="38"/>
      <c r="JJ164" s="37"/>
      <c r="JK164" s="36">
        <f>$KN164*0</f>
        <v>0</v>
      </c>
      <c r="JL164" s="37"/>
      <c r="JM164" s="38"/>
      <c r="JN164" s="37"/>
      <c r="JO164" s="36">
        <f>$KN164*0</f>
        <v>0</v>
      </c>
      <c r="JP164" s="37"/>
      <c r="JQ164" s="38"/>
      <c r="JR164" s="37"/>
      <c r="JS164" s="36">
        <f>$KN164*0</f>
        <v>0</v>
      </c>
      <c r="JT164" s="37"/>
      <c r="JU164" s="38"/>
      <c r="JV164" s="37"/>
      <c r="JW164" s="36">
        <f>$KN164*0</f>
        <v>0</v>
      </c>
      <c r="JX164" s="37"/>
      <c r="JY164" s="38"/>
      <c r="JZ164" s="37"/>
      <c r="KA164" s="36">
        <f>$KN164*0</f>
        <v>0</v>
      </c>
      <c r="KB164" s="37"/>
      <c r="KC164" s="38"/>
      <c r="KD164" s="37"/>
      <c r="KE164" s="41" cm="1">
        <f t="array" ref="KE164">SUMPRODUCT(--(MOD(COLUMN($II164:$KD164),4)=MOD(COLUMN($II164),4)),$II164:$KD164)</f>
        <v>0</v>
      </c>
      <c r="KF164" s="42">
        <f t="shared" si="503"/>
        <v>0</v>
      </c>
      <c r="KG164" s="43" cm="1">
        <f t="array" ref="KG164">SUMPRODUCT(--(MOD(COLUMN($II164:$KD164),4)=MOD(COLUMN($IJ164),4)),$II164:$KD164)</f>
        <v>0</v>
      </c>
      <c r="KH164" s="44">
        <f t="shared" si="504"/>
        <v>0</v>
      </c>
      <c r="KI164" s="45" cm="1">
        <f t="array" ref="KI164">SUMPRODUCT(--(MOD(COLUMN($II164:$KD164),4)=MOD(COLUMN($IK164),4)),$II164:$KD164)</f>
        <v>0</v>
      </c>
      <c r="KJ164" s="50">
        <f t="shared" si="505"/>
        <v>0</v>
      </c>
      <c r="KK164" s="80"/>
      <c r="KL164" s="80"/>
      <c r="KM164" s="80"/>
      <c r="KN164" s="51">
        <v>2</v>
      </c>
      <c r="KO164" s="32"/>
    </row>
    <row r="165" spans="1:301" s="68" customFormat="1" outlineLevel="1">
      <c r="A165" s="21"/>
      <c r="B165" s="69"/>
      <c r="C165" s="23"/>
      <c r="D165" s="23"/>
      <c r="E165" s="70"/>
      <c r="F165" s="70"/>
      <c r="G165" s="71"/>
      <c r="H165" s="72" t="s">
        <v>78</v>
      </c>
      <c r="I165" s="73"/>
      <c r="J165" s="65"/>
      <c r="K165" s="65"/>
      <c r="L165" s="65"/>
      <c r="M165" s="74"/>
      <c r="N165" s="75"/>
      <c r="O165" s="28"/>
      <c r="P165" s="75"/>
      <c r="Q165" s="74"/>
      <c r="R165" s="75"/>
      <c r="S165" s="28"/>
      <c r="T165" s="75"/>
      <c r="U165" s="74"/>
      <c r="V165" s="75"/>
      <c r="W165" s="28"/>
      <c r="X165" s="75"/>
      <c r="Y165" s="74"/>
      <c r="Z165" s="75"/>
      <c r="AA165" s="38"/>
      <c r="AB165" s="75"/>
      <c r="AC165" s="74"/>
      <c r="AD165" s="75"/>
      <c r="AE165" s="28"/>
      <c r="AF165" s="75"/>
      <c r="AG165" s="74"/>
      <c r="AH165" s="75"/>
      <c r="AI165" s="38"/>
      <c r="AJ165" s="75"/>
      <c r="AK165" s="74"/>
      <c r="AL165" s="75"/>
      <c r="AM165" s="38"/>
      <c r="AN165" s="75"/>
      <c r="AO165" s="74"/>
      <c r="AP165" s="75"/>
      <c r="AQ165" s="38"/>
      <c r="AR165" s="75"/>
      <c r="AS165" s="74"/>
      <c r="AT165" s="75"/>
      <c r="AU165" s="38"/>
      <c r="AV165" s="75"/>
      <c r="AW165" s="74"/>
      <c r="AX165" s="75"/>
      <c r="AY165" s="28"/>
      <c r="AZ165" s="75"/>
      <c r="BA165" s="74"/>
      <c r="BB165" s="97"/>
      <c r="BC165" s="77"/>
      <c r="BD165" s="75"/>
      <c r="BE165" s="74"/>
      <c r="BF165" s="76"/>
      <c r="BG165" s="78"/>
      <c r="BH165" s="75"/>
      <c r="BI165" s="41">
        <f t="shared" si="512"/>
        <v>0</v>
      </c>
      <c r="BJ165" s="42">
        <f t="shared" si="513"/>
        <v>0</v>
      </c>
      <c r="BK165" s="43">
        <f t="shared" si="514"/>
        <v>0</v>
      </c>
      <c r="BL165" s="44">
        <f t="shared" si="515"/>
        <v>0</v>
      </c>
      <c r="BM165" s="45">
        <f t="shared" si="516"/>
        <v>0</v>
      </c>
      <c r="BN165" s="46">
        <f t="shared" si="517"/>
        <v>0</v>
      </c>
      <c r="BO165" s="74"/>
      <c r="BP165" s="79"/>
      <c r="BQ165" s="75"/>
      <c r="BR165" s="28"/>
      <c r="BS165" s="75"/>
      <c r="BT165" s="74"/>
      <c r="BU165" s="79"/>
      <c r="BV165" s="75"/>
      <c r="BW165" s="28"/>
      <c r="BX165" s="75"/>
      <c r="BY165" s="74"/>
      <c r="BZ165" s="79"/>
      <c r="CA165" s="75"/>
      <c r="CB165" s="28"/>
      <c r="CC165" s="75"/>
      <c r="CD165" s="74"/>
      <c r="CE165" s="79"/>
      <c r="CF165" s="75"/>
      <c r="CG165" s="28"/>
      <c r="CH165" s="75"/>
      <c r="CI165" s="74"/>
      <c r="CJ165" s="79"/>
      <c r="CK165" s="75"/>
      <c r="CL165" s="28"/>
      <c r="CM165" s="75"/>
      <c r="CN165" s="74"/>
      <c r="CO165" s="79"/>
      <c r="CP165" s="75"/>
      <c r="CQ165" s="28"/>
      <c r="CR165" s="75"/>
      <c r="CS165" s="74"/>
      <c r="CT165" s="79"/>
      <c r="CU165" s="75"/>
      <c r="CV165" s="28"/>
      <c r="CW165" s="75"/>
      <c r="CX165" s="74"/>
      <c r="CY165" s="79"/>
      <c r="CZ165" s="75"/>
      <c r="DA165" s="28"/>
      <c r="DB165" s="75"/>
      <c r="DC165" s="74"/>
      <c r="DD165" s="79"/>
      <c r="DE165" s="75"/>
      <c r="DF165" s="28"/>
      <c r="DG165" s="75"/>
      <c r="DH165" s="74"/>
      <c r="DI165" s="79"/>
      <c r="DJ165" s="75"/>
      <c r="DK165" s="28"/>
      <c r="DL165" s="75"/>
      <c r="DM165" s="74"/>
      <c r="DN165" s="79"/>
      <c r="DO165" s="75"/>
      <c r="DP165" s="28"/>
      <c r="DQ165" s="75"/>
      <c r="DR165" s="74"/>
      <c r="DS165" s="79"/>
      <c r="DT165" s="75"/>
      <c r="DU165" s="28"/>
      <c r="DV165" s="75"/>
      <c r="DW165" s="41"/>
      <c r="DX165" s="41"/>
      <c r="DY165" s="48"/>
      <c r="DZ165" s="48"/>
      <c r="EA165" s="43"/>
      <c r="EB165" s="44"/>
      <c r="EC165" s="45"/>
      <c r="ED165" s="46"/>
      <c r="EE165" s="74"/>
      <c r="EF165" s="75"/>
      <c r="EG165" s="28"/>
      <c r="EH165" s="75"/>
      <c r="EI165" s="74"/>
      <c r="EJ165" s="75"/>
      <c r="EK165" s="28"/>
      <c r="EL165" s="75"/>
      <c r="EM165" s="74"/>
      <c r="EN165" s="75"/>
      <c r="EO165" s="28"/>
      <c r="EP165" s="75"/>
      <c r="EQ165" s="74"/>
      <c r="ER165" s="75"/>
      <c r="ES165" s="28"/>
      <c r="ET165" s="75"/>
      <c r="EU165" s="74"/>
      <c r="EV165" s="75"/>
      <c r="EW165" s="28"/>
      <c r="EX165" s="75"/>
      <c r="EY165" s="74"/>
      <c r="EZ165" s="75"/>
      <c r="FA165" s="28"/>
      <c r="FB165" s="75"/>
      <c r="FC165" s="74"/>
      <c r="FD165" s="75"/>
      <c r="FE165" s="28"/>
      <c r="FF165" s="75"/>
      <c r="FG165" s="74"/>
      <c r="FH165" s="75"/>
      <c r="FI165" s="28"/>
      <c r="FJ165" s="75"/>
      <c r="FK165" s="74"/>
      <c r="FL165" s="75"/>
      <c r="FM165" s="28"/>
      <c r="FN165" s="75"/>
      <c r="FO165" s="74"/>
      <c r="FP165" s="75"/>
      <c r="FQ165" s="28"/>
      <c r="FR165" s="75"/>
      <c r="FS165" s="74"/>
      <c r="FT165" s="75"/>
      <c r="FU165" s="28"/>
      <c r="FV165" s="75"/>
      <c r="FW165" s="74"/>
      <c r="FX165" s="75"/>
      <c r="FY165" s="28"/>
      <c r="FZ165" s="75"/>
      <c r="GA165" s="41"/>
      <c r="GB165" s="42"/>
      <c r="GC165" s="43"/>
      <c r="GD165" s="44"/>
      <c r="GE165" s="45"/>
      <c r="GF165" s="46"/>
      <c r="GG165" s="74"/>
      <c r="GH165" s="75"/>
      <c r="GI165" s="28"/>
      <c r="GJ165" s="75"/>
      <c r="GK165" s="74"/>
      <c r="GL165" s="75"/>
      <c r="GM165" s="28"/>
      <c r="GN165" s="75"/>
      <c r="GO165" s="74"/>
      <c r="GP165" s="75"/>
      <c r="GQ165" s="28"/>
      <c r="GR165" s="75"/>
      <c r="GS165" s="74"/>
      <c r="GT165" s="75"/>
      <c r="GU165" s="28"/>
      <c r="GV165" s="75"/>
      <c r="GW165" s="74"/>
      <c r="GX165" s="75"/>
      <c r="GY165" s="28"/>
      <c r="GZ165" s="75"/>
      <c r="HA165" s="74"/>
      <c r="HB165" s="75"/>
      <c r="HC165" s="28"/>
      <c r="HD165" s="75"/>
      <c r="HE165" s="74"/>
      <c r="HF165" s="75"/>
      <c r="HG165" s="28"/>
      <c r="HH165" s="75"/>
      <c r="HI165" s="74"/>
      <c r="HJ165" s="75"/>
      <c r="HK165" s="28"/>
      <c r="HL165" s="75"/>
      <c r="HM165" s="74"/>
      <c r="HN165" s="75"/>
      <c r="HO165" s="28"/>
      <c r="HP165" s="75"/>
      <c r="HQ165" s="74"/>
      <c r="HR165" s="75"/>
      <c r="HS165" s="28"/>
      <c r="HT165" s="75"/>
      <c r="HU165" s="74"/>
      <c r="HV165" s="75"/>
      <c r="HW165" s="28"/>
      <c r="HX165" s="75"/>
      <c r="HY165" s="74"/>
      <c r="HZ165" s="75"/>
      <c r="IA165" s="28"/>
      <c r="IB165" s="75"/>
      <c r="IC165" s="41"/>
      <c r="ID165" s="42"/>
      <c r="IE165" s="43"/>
      <c r="IF165" s="44"/>
      <c r="IG165" s="45"/>
      <c r="IH165" s="46"/>
      <c r="II165" s="74"/>
      <c r="IJ165" s="75"/>
      <c r="IK165" s="28"/>
      <c r="IL165" s="75"/>
      <c r="IM165" s="74"/>
      <c r="IN165" s="75"/>
      <c r="IO165" s="28"/>
      <c r="IP165" s="75"/>
      <c r="IQ165" s="74"/>
      <c r="IR165" s="75"/>
      <c r="IS165" s="28"/>
      <c r="IT165" s="75"/>
      <c r="IU165" s="74"/>
      <c r="IV165" s="75"/>
      <c r="IW165" s="28"/>
      <c r="IX165" s="75"/>
      <c r="IY165" s="74"/>
      <c r="IZ165" s="75"/>
      <c r="JA165" s="28"/>
      <c r="JB165" s="75"/>
      <c r="JC165" s="74"/>
      <c r="JD165" s="75"/>
      <c r="JE165" s="28"/>
      <c r="JF165" s="75"/>
      <c r="JG165" s="74"/>
      <c r="JH165" s="75"/>
      <c r="JI165" s="28"/>
      <c r="JJ165" s="75"/>
      <c r="JK165" s="74"/>
      <c r="JL165" s="75"/>
      <c r="JM165" s="28"/>
      <c r="JN165" s="75"/>
      <c r="JO165" s="74"/>
      <c r="JP165" s="75"/>
      <c r="JQ165" s="28"/>
      <c r="JR165" s="75"/>
      <c r="JS165" s="74"/>
      <c r="JT165" s="75"/>
      <c r="JU165" s="28"/>
      <c r="JV165" s="75"/>
      <c r="JW165" s="74"/>
      <c r="JX165" s="75"/>
      <c r="JY165" s="28"/>
      <c r="JZ165" s="75"/>
      <c r="KA165" s="74"/>
      <c r="KB165" s="75"/>
      <c r="KC165" s="28"/>
      <c r="KD165" s="75"/>
      <c r="KE165" s="41"/>
      <c r="KF165" s="42"/>
      <c r="KG165" s="43"/>
      <c r="KH165" s="44"/>
      <c r="KI165" s="45"/>
      <c r="KJ165" s="50"/>
      <c r="KK165" s="80"/>
      <c r="KL165" s="80"/>
      <c r="KM165" s="80"/>
      <c r="KN165" s="22"/>
      <c r="KO165" s="22"/>
    </row>
    <row r="166" spans="1:301" s="68" customFormat="1" ht="28.8">
      <c r="A166" s="233" t="s">
        <v>280</v>
      </c>
      <c r="B166" s="81"/>
      <c r="C166" s="82"/>
      <c r="D166" s="82"/>
      <c r="E166" s="83"/>
      <c r="F166" s="83"/>
      <c r="G166" s="84"/>
      <c r="H166" s="85"/>
      <c r="I166" s="86"/>
      <c r="J166" s="86"/>
      <c r="K166" s="86"/>
      <c r="L166" s="86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7"/>
      <c r="AZ166" s="81"/>
      <c r="BA166" s="87"/>
      <c r="BB166" s="87"/>
      <c r="BC166" s="88"/>
      <c r="BD166" s="81"/>
      <c r="BE166" s="87"/>
      <c r="BF166" s="87"/>
      <c r="BG166" s="87"/>
      <c r="BH166" s="81"/>
      <c r="BI166" s="89">
        <f t="shared" si="512"/>
        <v>0</v>
      </c>
      <c r="BJ166" s="90">
        <f t="shared" si="513"/>
        <v>0</v>
      </c>
      <c r="BK166" s="89">
        <f t="shared" si="514"/>
        <v>0</v>
      </c>
      <c r="BL166" s="90">
        <f t="shared" si="515"/>
        <v>0</v>
      </c>
      <c r="BM166" s="89">
        <f t="shared" si="516"/>
        <v>0</v>
      </c>
      <c r="BN166" s="90">
        <f t="shared" si="517"/>
        <v>0</v>
      </c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9">
        <f>SUMPRODUCT(--(MOD(COLUMN($BO166:$DV166),5)=MOD(COLUMN($BO166),5)),$BO166:$DV166)</f>
        <v>0</v>
      </c>
      <c r="DX166" s="89">
        <f t="shared" ref="DX166:DX179" si="518">DW166*$J166</f>
        <v>0</v>
      </c>
      <c r="DY166" s="89">
        <f>SUMPRODUCT(--(MOD(COLUMN($BO166:$DV166),5)=MOD(COLUMN($BO166),5)+1),$BO166:$DV166)</f>
        <v>0</v>
      </c>
      <c r="DZ166" s="89">
        <f t="shared" ref="DZ166:DZ179" si="519">DY166*$J166</f>
        <v>0</v>
      </c>
      <c r="EA166" s="89">
        <f>SUMPRODUCT(--(MOD(COLUMN($BO166:$DV166),5)=MOD(COLUMN($BO166),5)+2),$BO166:$DV166)</f>
        <v>0</v>
      </c>
      <c r="EB166" s="90">
        <f t="shared" ref="EB166:EB179" si="520">EA166*$J166</f>
        <v>0</v>
      </c>
      <c r="EC166" s="89">
        <f>SUMPRODUCT(--(MOD(COLUMN($BO166:$DV166),5)=MOD(COLUMN($BO166),5)+3),$BO166:$DV166)</f>
        <v>0</v>
      </c>
      <c r="ED166" s="90">
        <f t="shared" ref="ED166:ED179" si="521">EC166*$J166</f>
        <v>0</v>
      </c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9"/>
      <c r="GB166" s="90"/>
      <c r="GC166" s="160"/>
      <c r="GD166" s="161"/>
      <c r="GE166" s="89"/>
      <c r="GF166" s="90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9"/>
      <c r="ID166" s="90"/>
      <c r="IE166" s="160"/>
      <c r="IF166" s="161"/>
      <c r="IG166" s="89"/>
      <c r="IH166" s="90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81"/>
      <c r="IV166" s="81"/>
      <c r="IW166" s="81"/>
      <c r="IX166" s="81"/>
      <c r="IY166" s="81"/>
      <c r="IZ166" s="81"/>
      <c r="JA166" s="81"/>
      <c r="JB166" s="81"/>
      <c r="JC166" s="81"/>
      <c r="JD166" s="81"/>
      <c r="JE166" s="81"/>
      <c r="JF166" s="81"/>
      <c r="JG166" s="81"/>
      <c r="JH166" s="81"/>
      <c r="JI166" s="81"/>
      <c r="JJ166" s="81"/>
      <c r="JK166" s="81"/>
      <c r="JL166" s="81"/>
      <c r="JM166" s="81"/>
      <c r="JN166" s="81"/>
      <c r="JO166" s="81"/>
      <c r="JP166" s="81"/>
      <c r="JQ166" s="81"/>
      <c r="JR166" s="81"/>
      <c r="JS166" s="81"/>
      <c r="JT166" s="81"/>
      <c r="JU166" s="81"/>
      <c r="JV166" s="81"/>
      <c r="JW166" s="81"/>
      <c r="JX166" s="81"/>
      <c r="JY166" s="81"/>
      <c r="JZ166" s="81"/>
      <c r="KA166" s="81"/>
      <c r="KB166" s="81"/>
      <c r="KC166" s="81"/>
      <c r="KD166" s="81"/>
      <c r="KE166" s="89"/>
      <c r="KF166" s="90"/>
      <c r="KG166" s="160"/>
      <c r="KH166" s="161"/>
      <c r="KI166" s="89"/>
      <c r="KJ166" s="91"/>
      <c r="KK166" s="80"/>
      <c r="KL166" s="80"/>
      <c r="KM166" s="80"/>
      <c r="KN166" s="22"/>
      <c r="KO166" s="22"/>
    </row>
    <row r="167" spans="1:301" s="68" customFormat="1" ht="30" customHeight="1" outlineLevel="1">
      <c r="A167" s="274" t="s">
        <v>271</v>
      </c>
      <c r="B167" s="316" t="s">
        <v>112</v>
      </c>
      <c r="C167" s="256" t="s">
        <v>47</v>
      </c>
      <c r="D167" s="281" t="s">
        <v>48</v>
      </c>
      <c r="E167" s="60">
        <v>1</v>
      </c>
      <c r="F167" s="60">
        <v>1</v>
      </c>
      <c r="G167" s="56">
        <v>9522010010</v>
      </c>
      <c r="H167" s="57" t="s">
        <v>49</v>
      </c>
      <c r="I167" s="235">
        <v>60</v>
      </c>
      <c r="J167" s="231">
        <v>60</v>
      </c>
      <c r="K167" s="55"/>
      <c r="L167" s="55"/>
      <c r="M167" s="36"/>
      <c r="N167" s="37"/>
      <c r="O167" s="38"/>
      <c r="P167" s="37"/>
      <c r="Q167" s="36"/>
      <c r="R167" s="37"/>
      <c r="S167" s="38"/>
      <c r="T167" s="37"/>
      <c r="U167" s="36"/>
      <c r="V167" s="37"/>
      <c r="W167" s="38"/>
      <c r="X167" s="37"/>
      <c r="Y167" s="36"/>
      <c r="Z167" s="37"/>
      <c r="AA167" s="38"/>
      <c r="AB167" s="37"/>
      <c r="AC167" s="36"/>
      <c r="AD167" s="37"/>
      <c r="AE167" s="38"/>
      <c r="AF167" s="37"/>
      <c r="AG167" s="36"/>
      <c r="AH167" s="37"/>
      <c r="AI167" s="38"/>
      <c r="AJ167" s="37"/>
      <c r="AK167" s="36"/>
      <c r="AL167" s="37"/>
      <c r="AM167" s="38"/>
      <c r="AN167" s="37"/>
      <c r="AO167" s="36"/>
      <c r="AP167" s="37"/>
      <c r="AQ167" s="38"/>
      <c r="AR167" s="37"/>
      <c r="AS167" s="36"/>
      <c r="AT167" s="37"/>
      <c r="AU167" s="38">
        <v>0</v>
      </c>
      <c r="AV167" s="37"/>
      <c r="AW167" s="36"/>
      <c r="AX167" s="37"/>
      <c r="AY167" s="38">
        <v>0</v>
      </c>
      <c r="AZ167" s="245" t="s">
        <v>124</v>
      </c>
      <c r="BA167" s="36"/>
      <c r="BB167" s="37"/>
      <c r="BC167" s="99">
        <v>0</v>
      </c>
      <c r="BD167" s="37"/>
      <c r="BE167" s="36"/>
      <c r="BF167" s="37">
        <f t="shared" ref="BF167:BF177" si="522">$KN167*1</f>
        <v>1</v>
      </c>
      <c r="BG167" s="54">
        <v>0</v>
      </c>
      <c r="BH167" s="37"/>
      <c r="BI167" s="41">
        <f t="shared" si="512"/>
        <v>0</v>
      </c>
      <c r="BJ167" s="42">
        <f t="shared" si="513"/>
        <v>0</v>
      </c>
      <c r="BK167" s="43">
        <f t="shared" si="514"/>
        <v>1</v>
      </c>
      <c r="BL167" s="44">
        <f t="shared" si="515"/>
        <v>60</v>
      </c>
      <c r="BM167" s="45">
        <f t="shared" si="516"/>
        <v>0</v>
      </c>
      <c r="BN167" s="46">
        <f t="shared" si="517"/>
        <v>0</v>
      </c>
      <c r="BO167" s="36">
        <f t="shared" ref="BO167:BP177" si="523">$KN167*0</f>
        <v>0</v>
      </c>
      <c r="BP167" s="47">
        <f t="shared" si="523"/>
        <v>0</v>
      </c>
      <c r="BQ167" s="100">
        <f t="shared" ref="BQ167:BQ177" si="524">SUMPRODUCT(--(MOD(COLUMN($M167:$BH167),4)=MOD(COLUMN($M167)+1,4)),$M167:$BH167)</f>
        <v>1</v>
      </c>
      <c r="BR167" s="38">
        <v>0</v>
      </c>
      <c r="BS167" s="245" t="s">
        <v>116</v>
      </c>
      <c r="BT167" s="36">
        <f t="shared" ref="BT167:BT177" si="525">$KN167*3</f>
        <v>3</v>
      </c>
      <c r="BU167" s="47">
        <f t="shared" ref="BU167:BV177" si="526">$KN167*0</f>
        <v>0</v>
      </c>
      <c r="BV167" s="37">
        <f t="shared" si="526"/>
        <v>0</v>
      </c>
      <c r="BW167" s="38">
        <v>0</v>
      </c>
      <c r="BX167" s="245" t="s">
        <v>129</v>
      </c>
      <c r="BY167" s="36">
        <f t="shared" ref="BY167:BY177" si="527">$KN167*3</f>
        <v>3</v>
      </c>
      <c r="BZ167" s="47">
        <f t="shared" ref="BZ167:CA177" si="528">$KN167*1</f>
        <v>1</v>
      </c>
      <c r="CA167" s="37">
        <f t="shared" si="528"/>
        <v>1</v>
      </c>
      <c r="CB167" s="38">
        <v>0</v>
      </c>
      <c r="CC167" s="37"/>
      <c r="CD167" s="36">
        <f t="shared" ref="CD167:CD177" si="529">$KN167*3</f>
        <v>3</v>
      </c>
      <c r="CE167" s="47">
        <f t="shared" ref="CE167:CF177" si="530">$KN167*1</f>
        <v>1</v>
      </c>
      <c r="CF167" s="37">
        <f t="shared" si="530"/>
        <v>1</v>
      </c>
      <c r="CG167" s="38">
        <v>0</v>
      </c>
      <c r="CH167" s="245" t="s">
        <v>125</v>
      </c>
      <c r="CI167" s="36">
        <f t="shared" ref="CI167:CI177" si="531">$KN167*3</f>
        <v>3</v>
      </c>
      <c r="CJ167" s="47">
        <f t="shared" ref="CJ167:CJ177" si="532">$KN167*1</f>
        <v>1</v>
      </c>
      <c r="CK167" s="37">
        <f t="shared" ref="CK167:CK177" si="533">$KN167*0</f>
        <v>0</v>
      </c>
      <c r="CL167" s="38">
        <v>0</v>
      </c>
      <c r="CM167" s="37"/>
      <c r="CN167" s="36">
        <f t="shared" ref="CN167:CN177" si="534">$KN167*3</f>
        <v>3</v>
      </c>
      <c r="CO167" s="47">
        <f t="shared" ref="CO167:CO177" si="535">$KN167*1</f>
        <v>1</v>
      </c>
      <c r="CP167" s="37">
        <f t="shared" ref="CP167:CP177" si="536">$KN167*0</f>
        <v>0</v>
      </c>
      <c r="CQ167" s="38">
        <v>0</v>
      </c>
      <c r="CR167" s="37"/>
      <c r="CS167" s="36">
        <f t="shared" ref="CS167:CS177" si="537">$KN167*3</f>
        <v>3</v>
      </c>
      <c r="CT167" s="47">
        <f t="shared" ref="CT167:CT177" si="538">$KN167*1</f>
        <v>1</v>
      </c>
      <c r="CU167" s="37">
        <f t="shared" ref="CU167:CU177" si="539">$KN167*0</f>
        <v>0</v>
      </c>
      <c r="CV167" s="38">
        <v>0</v>
      </c>
      <c r="CW167" s="37"/>
      <c r="CX167" s="36">
        <f t="shared" ref="CX167:CX177" si="540">$KN167*3</f>
        <v>3</v>
      </c>
      <c r="CY167" s="47">
        <f t="shared" ref="CY167:CY177" si="541">$KN167*1</f>
        <v>1</v>
      </c>
      <c r="CZ167" s="37">
        <f t="shared" ref="CZ167:CZ177" si="542">$KN167*0</f>
        <v>0</v>
      </c>
      <c r="DA167" s="38">
        <v>0</v>
      </c>
      <c r="DB167" s="37"/>
      <c r="DC167" s="36">
        <f t="shared" ref="DC167:DC177" si="543">$KN167*3</f>
        <v>3</v>
      </c>
      <c r="DD167" s="47">
        <f t="shared" ref="DD167:DD177" si="544">$KN167*1</f>
        <v>1</v>
      </c>
      <c r="DE167" s="37">
        <f t="shared" ref="DE167:DE177" si="545">$KN167*0</f>
        <v>0</v>
      </c>
      <c r="DF167" s="38">
        <v>0</v>
      </c>
      <c r="DG167" s="37"/>
      <c r="DH167" s="36">
        <f t="shared" ref="DH167:DH177" si="546">$KN167*3</f>
        <v>3</v>
      </c>
      <c r="DI167" s="47">
        <f t="shared" ref="DI167:DI177" si="547">$KN167*1</f>
        <v>1</v>
      </c>
      <c r="DJ167" s="37">
        <f t="shared" ref="DJ167:DJ177" si="548">$KN167*0</f>
        <v>0</v>
      </c>
      <c r="DK167" s="38">
        <v>0</v>
      </c>
      <c r="DL167" s="37"/>
      <c r="DM167" s="36">
        <f t="shared" ref="DM167:DM177" si="549">$KN167*3</f>
        <v>3</v>
      </c>
      <c r="DN167" s="47">
        <f t="shared" ref="DN167:DN177" si="550">$KN167*1</f>
        <v>1</v>
      </c>
      <c r="DO167" s="37">
        <f t="shared" ref="DO167:DO177" si="551">$KN167*0</f>
        <v>0</v>
      </c>
      <c r="DP167" s="38">
        <v>0</v>
      </c>
      <c r="DQ167" s="37"/>
      <c r="DR167" s="36">
        <f t="shared" ref="DR167:DR177" si="552">$KN167*3</f>
        <v>3</v>
      </c>
      <c r="DS167" s="47">
        <f t="shared" ref="DS167:DS177" si="553">$KN167*1</f>
        <v>1</v>
      </c>
      <c r="DT167" s="37">
        <f t="shared" ref="DT167:DT177" si="554">$KN167*0</f>
        <v>0</v>
      </c>
      <c r="DU167" s="38">
        <v>0</v>
      </c>
      <c r="DV167" s="37"/>
      <c r="DW167" s="41" cm="1">
        <f t="array" ref="DW167">SUMPRODUCT(--(MOD(COLUMN($BO167:$DV167),5)=MOD(COLUMN($BO167),5)),$BO167:$DV167)</f>
        <v>33</v>
      </c>
      <c r="DX167" s="42">
        <f t="shared" si="518"/>
        <v>1980</v>
      </c>
      <c r="DY167" s="48" cm="1">
        <f t="array" ref="DY167">SUMPRODUCT(--(MOD(COLUMN($BO167:$DV167),5)=MOD(COLUMN($BP167),5)),$BO167:$DV167)</f>
        <v>10</v>
      </c>
      <c r="DZ167" s="49">
        <f t="shared" si="519"/>
        <v>600</v>
      </c>
      <c r="EA167" s="43" cm="1">
        <f t="array" ref="EA167">SUMPRODUCT(--(MOD(COLUMN($BO167:$DV167),5)=MOD(COLUMN($BQ167),5)),$BO167:$DV167)</f>
        <v>3</v>
      </c>
      <c r="EB167" s="44">
        <f t="shared" si="520"/>
        <v>180</v>
      </c>
      <c r="EC167" s="45" cm="1">
        <f t="array" ref="EC167">SUMPRODUCT(--(MOD(COLUMN($BO167:$DV167),5)=MOD(COLUMN($BR167),5)),$BO167:$DV167)</f>
        <v>0</v>
      </c>
      <c r="ED167" s="46">
        <f t="shared" si="521"/>
        <v>0</v>
      </c>
      <c r="EE167" s="36">
        <f t="shared" ref="EE167:EE177" si="555">$KN167*1</f>
        <v>1</v>
      </c>
      <c r="EF167" s="37">
        <v>1</v>
      </c>
      <c r="EG167" s="38">
        <v>0</v>
      </c>
      <c r="EH167" s="96"/>
      <c r="EI167" s="36">
        <f t="shared" ref="EI167:EI177" si="556">$KN167*1</f>
        <v>1</v>
      </c>
      <c r="EJ167" s="37">
        <v>0</v>
      </c>
      <c r="EK167" s="38"/>
      <c r="EL167" s="96"/>
      <c r="EM167" s="36">
        <f t="shared" ref="EM167:EM177" si="557">$KN167*1</f>
        <v>1</v>
      </c>
      <c r="EN167" s="37">
        <v>0</v>
      </c>
      <c r="EO167" s="38">
        <v>0</v>
      </c>
      <c r="EP167" s="96"/>
      <c r="EQ167" s="36">
        <f t="shared" ref="EQ167:EQ177" si="558">$KN167*2</f>
        <v>2</v>
      </c>
      <c r="ER167" s="37">
        <v>10</v>
      </c>
      <c r="ES167" s="38">
        <v>10</v>
      </c>
      <c r="ET167" s="245" t="s">
        <v>286</v>
      </c>
      <c r="EU167" s="36">
        <f t="shared" ref="EU167:EU177" si="559">$KN167*2</f>
        <v>2</v>
      </c>
      <c r="EV167" s="155">
        <v>15</v>
      </c>
      <c r="EW167" s="38"/>
      <c r="EX167" s="245" t="s">
        <v>292</v>
      </c>
      <c r="EY167" s="36">
        <f t="shared" ref="EY167:EY177" si="560">$KN167*2</f>
        <v>2</v>
      </c>
      <c r="EZ167" s="37">
        <v>2</v>
      </c>
      <c r="FA167" s="38"/>
      <c r="FB167" s="96"/>
      <c r="FC167" s="36">
        <f t="shared" ref="FC167:FC177" si="561">$KN167*3</f>
        <v>3</v>
      </c>
      <c r="FD167" s="37">
        <v>3</v>
      </c>
      <c r="FE167" s="38"/>
      <c r="FF167" s="96"/>
      <c r="FG167" s="36">
        <f t="shared" ref="FG167:FG177" si="562">$KN167*3</f>
        <v>3</v>
      </c>
      <c r="FH167" s="37">
        <v>3</v>
      </c>
      <c r="FI167" s="38"/>
      <c r="FJ167" s="96"/>
      <c r="FK167" s="36">
        <f t="shared" ref="FK167:FK177" si="563">$KN167*3</f>
        <v>3</v>
      </c>
      <c r="FL167" s="37">
        <v>3</v>
      </c>
      <c r="FM167" s="38"/>
      <c r="FN167" s="96"/>
      <c r="FO167" s="36">
        <f t="shared" ref="FO167:FO177" si="564">$KN167*4</f>
        <v>4</v>
      </c>
      <c r="FP167" s="37">
        <v>4</v>
      </c>
      <c r="FQ167" s="38"/>
      <c r="FR167" s="96"/>
      <c r="FS167" s="36">
        <f t="shared" ref="FS167:FS177" si="565">$KN167*4</f>
        <v>4</v>
      </c>
      <c r="FT167" s="37">
        <v>4</v>
      </c>
      <c r="FU167" s="38"/>
      <c r="FV167" s="96"/>
      <c r="FW167" s="36">
        <f t="shared" ref="FW167:FW177" si="566">$KN167*4</f>
        <v>4</v>
      </c>
      <c r="FX167" s="37">
        <v>4</v>
      </c>
      <c r="FY167" s="38"/>
      <c r="FZ167" s="96"/>
      <c r="GA167" s="41" cm="1">
        <f t="array" ref="GA167">SUMPRODUCT(--(MOD(COLUMN($EE167:$FZ167),4)=MOD(COLUMN($EE167),4)),$EE167:$FZ167)</f>
        <v>30</v>
      </c>
      <c r="GB167" s="42">
        <f t="shared" ref="GB167:GB179" si="567">GA167*$J167</f>
        <v>1800</v>
      </c>
      <c r="GC167" s="43" cm="1">
        <f t="array" ref="GC167">SUMPRODUCT(--(MOD(COLUMN($EE167:$FZ167),4)=MOD(COLUMN($EF167),4)),$EE167:$FZ167)</f>
        <v>49</v>
      </c>
      <c r="GD167" s="44">
        <f t="shared" ref="GD167:GD179" si="568">GC167*$J167</f>
        <v>2940</v>
      </c>
      <c r="GE167" s="45" cm="1">
        <f t="array" ref="GE167">SUMPRODUCT(--(MOD(COLUMN($EE167:$FZ167),4)=MOD(COLUMN($EG167),4)),$EE167:$FZ167)</f>
        <v>10</v>
      </c>
      <c r="GF167" s="46">
        <f t="shared" ref="GF167:GF179" si="569">GE167*$J167</f>
        <v>600</v>
      </c>
      <c r="GG167" s="36">
        <f t="shared" ref="GG167:GG177" si="570">$KN167*3</f>
        <v>3</v>
      </c>
      <c r="GH167" s="37"/>
      <c r="GI167" s="38"/>
      <c r="GJ167" s="96"/>
      <c r="GK167" s="36">
        <f t="shared" ref="GK167:GK177" si="571">$KN167*3</f>
        <v>3</v>
      </c>
      <c r="GL167" s="37"/>
      <c r="GM167" s="38"/>
      <c r="GN167" s="96"/>
      <c r="GO167" s="36">
        <f t="shared" ref="GO167:GO177" si="572">$KN167*3</f>
        <v>3</v>
      </c>
      <c r="GP167" s="37"/>
      <c r="GQ167" s="38"/>
      <c r="GR167" s="96"/>
      <c r="GS167" s="36">
        <f t="shared" ref="GS167:GS177" si="573">$KN167*5</f>
        <v>5</v>
      </c>
      <c r="GT167" s="37"/>
      <c r="GU167" s="38"/>
      <c r="GV167" s="96"/>
      <c r="GW167" s="36">
        <f t="shared" ref="GW167:GW177" si="574">$KN167*5</f>
        <v>5</v>
      </c>
      <c r="GX167" s="37"/>
      <c r="GY167" s="38"/>
      <c r="GZ167" s="96"/>
      <c r="HA167" s="36">
        <f t="shared" ref="HA167:HA177" si="575">$KN167*5</f>
        <v>5</v>
      </c>
      <c r="HB167" s="37"/>
      <c r="HC167" s="38"/>
      <c r="HD167" s="96"/>
      <c r="HE167" s="36">
        <f t="shared" ref="HE167:HE177" si="576">$KN167*5</f>
        <v>5</v>
      </c>
      <c r="HF167" s="37"/>
      <c r="HG167" s="38"/>
      <c r="HH167" s="96"/>
      <c r="HI167" s="36">
        <f t="shared" ref="HI167:HI177" si="577">$KN167*5</f>
        <v>5</v>
      </c>
      <c r="HJ167" s="37"/>
      <c r="HK167" s="38"/>
      <c r="HL167" s="96"/>
      <c r="HM167" s="36">
        <f t="shared" ref="HM167:HM177" si="578">$KN167*5</f>
        <v>5</v>
      </c>
      <c r="HN167" s="37"/>
      <c r="HO167" s="38"/>
      <c r="HP167" s="96"/>
      <c r="HQ167" s="36">
        <f t="shared" ref="HQ167:HQ177" si="579">$KN167*5</f>
        <v>5</v>
      </c>
      <c r="HR167" s="37"/>
      <c r="HS167" s="38"/>
      <c r="HT167" s="96"/>
      <c r="HU167" s="36">
        <f t="shared" ref="HU167:HU177" si="580">$KN167*5</f>
        <v>5</v>
      </c>
      <c r="HV167" s="37"/>
      <c r="HW167" s="38"/>
      <c r="HX167" s="96"/>
      <c r="HY167" s="36">
        <f t="shared" ref="HY167:HY177" si="581">$KN167*5</f>
        <v>5</v>
      </c>
      <c r="HZ167" s="37"/>
      <c r="IA167" s="38"/>
      <c r="IB167" s="96"/>
      <c r="IC167" s="41" cm="1">
        <f t="array" ref="IC167">SUMPRODUCT(--(MOD(COLUMN($GG167:$IB167),4)=MOD(COLUMN($GG167),4)),$GG167:$IB167)</f>
        <v>54</v>
      </c>
      <c r="ID167" s="42">
        <f t="shared" ref="ID167:ID179" si="582">IC167*$J167</f>
        <v>3240</v>
      </c>
      <c r="IE167" s="43" cm="1">
        <f t="array" ref="IE167">SUMPRODUCT(--(MOD(COLUMN($GG167:$IB167),4)=MOD(COLUMN($GH167),4)),$GG167:$IB167)</f>
        <v>0</v>
      </c>
      <c r="IF167" s="44">
        <f t="shared" ref="IF167:IF179" si="583">IE167*$J167</f>
        <v>0</v>
      </c>
      <c r="IG167" s="45" cm="1">
        <f t="array" ref="IG167">SUMPRODUCT(--(MOD(COLUMN($GG167:$IB167),4)=MOD(COLUMN($GI167),4)),$GG167:$IB167)</f>
        <v>0</v>
      </c>
      <c r="IH167" s="46">
        <f t="shared" ref="IH167:IH179" si="584">IG167*$J167</f>
        <v>0</v>
      </c>
      <c r="II167" s="36">
        <f t="shared" ref="II167:II179" si="585">$KN167*3</f>
        <v>3</v>
      </c>
      <c r="IJ167" s="37"/>
      <c r="IK167" s="38"/>
      <c r="IL167" s="96"/>
      <c r="IM167" s="36">
        <f t="shared" ref="IM167:IM179" si="586">$KN167*3</f>
        <v>3</v>
      </c>
      <c r="IN167" s="37"/>
      <c r="IO167" s="38"/>
      <c r="IP167" s="96"/>
      <c r="IQ167" s="36">
        <f t="shared" ref="IQ167:IQ179" si="587">$KN167*3</f>
        <v>3</v>
      </c>
      <c r="IR167" s="37"/>
      <c r="IS167" s="38"/>
      <c r="IT167" s="96"/>
      <c r="IU167" s="36">
        <f t="shared" ref="IU167:IU179" si="588">$KN167*5</f>
        <v>5</v>
      </c>
      <c r="IV167" s="37"/>
      <c r="IW167" s="38"/>
      <c r="IX167" s="96"/>
      <c r="IY167" s="36">
        <f t="shared" ref="IY167:IY179" si="589">$KN167*5</f>
        <v>5</v>
      </c>
      <c r="IZ167" s="37"/>
      <c r="JA167" s="38"/>
      <c r="JB167" s="96"/>
      <c r="JC167" s="36">
        <f t="shared" ref="JC167:JC179" si="590">$KN167*5</f>
        <v>5</v>
      </c>
      <c r="JD167" s="37"/>
      <c r="JE167" s="38"/>
      <c r="JF167" s="96"/>
      <c r="JG167" s="36">
        <f t="shared" ref="JG167:JG179" si="591">$KN167*5</f>
        <v>5</v>
      </c>
      <c r="JH167" s="37"/>
      <c r="JI167" s="38"/>
      <c r="JJ167" s="96"/>
      <c r="JK167" s="36">
        <f t="shared" ref="JK167:JK179" si="592">$KN167*5</f>
        <v>5</v>
      </c>
      <c r="JL167" s="37"/>
      <c r="JM167" s="38"/>
      <c r="JN167" s="96"/>
      <c r="JO167" s="36">
        <f t="shared" ref="JO167:JO179" si="593">$KN167*5</f>
        <v>5</v>
      </c>
      <c r="JP167" s="37"/>
      <c r="JQ167" s="38"/>
      <c r="JR167" s="96"/>
      <c r="JS167" s="36">
        <f t="shared" ref="JS167:JS179" si="594">$KN167*5</f>
        <v>5</v>
      </c>
      <c r="JT167" s="37"/>
      <c r="JU167" s="38"/>
      <c r="JV167" s="96"/>
      <c r="JW167" s="36">
        <f t="shared" ref="JW167:JW179" si="595">$KN167*5</f>
        <v>5</v>
      </c>
      <c r="JX167" s="37"/>
      <c r="JY167" s="38"/>
      <c r="JZ167" s="96"/>
      <c r="KA167" s="36">
        <f t="shared" ref="KA167:KA179" si="596">$KN167*5</f>
        <v>5</v>
      </c>
      <c r="KB167" s="37"/>
      <c r="KC167" s="38"/>
      <c r="KD167" s="96"/>
      <c r="KE167" s="41" cm="1">
        <f t="array" ref="KE167">SUMPRODUCT(--(MOD(COLUMN($II167:$KD167),4)=MOD(COLUMN($II167),4)),$II167:$KD167)</f>
        <v>54</v>
      </c>
      <c r="KF167" s="42">
        <f t="shared" ref="KF167:KF179" si="597">KE167*$J167</f>
        <v>3240</v>
      </c>
      <c r="KG167" s="43" cm="1">
        <f t="array" ref="KG167">SUMPRODUCT(--(MOD(COLUMN($II167:$KD167),4)=MOD(COLUMN($IJ167),4)),$II167:$KD167)</f>
        <v>0</v>
      </c>
      <c r="KH167" s="44">
        <f t="shared" ref="KH167:KH179" si="598">KG167*$J167</f>
        <v>0</v>
      </c>
      <c r="KI167" s="45" cm="1">
        <f t="array" ref="KI167">SUMPRODUCT(--(MOD(COLUMN($II167:$KD167),4)=MOD(COLUMN($IK167),4)),$II167:$KD167)</f>
        <v>0</v>
      </c>
      <c r="KJ167" s="50">
        <f t="shared" ref="KJ167:KJ179" si="599">KI167*$J167</f>
        <v>0</v>
      </c>
      <c r="KK167" s="80"/>
      <c r="KL167" s="80"/>
      <c r="KM167" s="80"/>
      <c r="KN167" s="51">
        <v>1</v>
      </c>
      <c r="KO167" s="285" t="s">
        <v>130</v>
      </c>
    </row>
    <row r="168" spans="1:301" s="68" customFormat="1" ht="43.2" outlineLevel="1">
      <c r="A168" s="289"/>
      <c r="B168" s="278"/>
      <c r="C168" s="256"/>
      <c r="D168" s="282"/>
      <c r="E168" s="60">
        <v>2</v>
      </c>
      <c r="F168" s="60">
        <v>1</v>
      </c>
      <c r="G168" s="56">
        <v>9522010020</v>
      </c>
      <c r="H168" s="57" t="s">
        <v>54</v>
      </c>
      <c r="I168" s="235">
        <v>60</v>
      </c>
      <c r="J168" s="231">
        <v>60</v>
      </c>
      <c r="K168" s="55"/>
      <c r="L168" s="55"/>
      <c r="M168" s="36"/>
      <c r="N168" s="37"/>
      <c r="O168" s="38"/>
      <c r="P168" s="37"/>
      <c r="Q168" s="36"/>
      <c r="R168" s="37"/>
      <c r="S168" s="38"/>
      <c r="T168" s="37"/>
      <c r="U168" s="36"/>
      <c r="V168" s="37"/>
      <c r="W168" s="38"/>
      <c r="X168" s="37"/>
      <c r="Y168" s="36"/>
      <c r="Z168" s="37"/>
      <c r="AA168" s="38"/>
      <c r="AB168" s="37"/>
      <c r="AC168" s="36"/>
      <c r="AD168" s="37"/>
      <c r="AE168" s="38"/>
      <c r="AF168" s="37"/>
      <c r="AG168" s="36"/>
      <c r="AH168" s="37"/>
      <c r="AI168" s="38"/>
      <c r="AJ168" s="37"/>
      <c r="AK168" s="36"/>
      <c r="AL168" s="37"/>
      <c r="AM168" s="38"/>
      <c r="AN168" s="37"/>
      <c r="AO168" s="36"/>
      <c r="AP168" s="37"/>
      <c r="AQ168" s="38"/>
      <c r="AR168" s="37"/>
      <c r="AS168" s="36"/>
      <c r="AT168" s="37"/>
      <c r="AU168" s="38">
        <v>0</v>
      </c>
      <c r="AV168" s="37"/>
      <c r="AW168" s="36"/>
      <c r="AX168" s="37"/>
      <c r="AY168" s="38">
        <v>0</v>
      </c>
      <c r="AZ168" s="246"/>
      <c r="BA168" s="36"/>
      <c r="BB168" s="37"/>
      <c r="BC168" s="99">
        <v>0</v>
      </c>
      <c r="BD168" s="37"/>
      <c r="BE168" s="36"/>
      <c r="BF168" s="37">
        <f t="shared" si="522"/>
        <v>1</v>
      </c>
      <c r="BG168" s="54">
        <v>0</v>
      </c>
      <c r="BH168" s="37"/>
      <c r="BI168" s="41">
        <f t="shared" si="512"/>
        <v>0</v>
      </c>
      <c r="BJ168" s="42">
        <f t="shared" si="513"/>
        <v>0</v>
      </c>
      <c r="BK168" s="43">
        <f t="shared" si="514"/>
        <v>1</v>
      </c>
      <c r="BL168" s="44">
        <f t="shared" si="515"/>
        <v>60</v>
      </c>
      <c r="BM168" s="45">
        <f t="shared" si="516"/>
        <v>0</v>
      </c>
      <c r="BN168" s="46">
        <f t="shared" si="517"/>
        <v>0</v>
      </c>
      <c r="BO168" s="36">
        <f t="shared" si="523"/>
        <v>0</v>
      </c>
      <c r="BP168" s="47">
        <f t="shared" si="523"/>
        <v>0</v>
      </c>
      <c r="BQ168" s="100">
        <f t="shared" si="524"/>
        <v>1</v>
      </c>
      <c r="BR168" s="38">
        <v>0</v>
      </c>
      <c r="BS168" s="246"/>
      <c r="BT168" s="36">
        <f t="shared" si="525"/>
        <v>3</v>
      </c>
      <c r="BU168" s="47">
        <f t="shared" si="526"/>
        <v>0</v>
      </c>
      <c r="BV168" s="37">
        <f t="shared" si="526"/>
        <v>0</v>
      </c>
      <c r="BW168" s="38">
        <v>0</v>
      </c>
      <c r="BX168" s="246"/>
      <c r="BY168" s="36">
        <f t="shared" si="527"/>
        <v>3</v>
      </c>
      <c r="BZ168" s="47">
        <f t="shared" si="528"/>
        <v>1</v>
      </c>
      <c r="CA168" s="37">
        <f t="shared" si="528"/>
        <v>1</v>
      </c>
      <c r="CB168" s="38">
        <v>0</v>
      </c>
      <c r="CC168" s="37"/>
      <c r="CD168" s="36">
        <f t="shared" si="529"/>
        <v>3</v>
      </c>
      <c r="CE168" s="47">
        <f t="shared" si="530"/>
        <v>1</v>
      </c>
      <c r="CF168" s="37">
        <f t="shared" si="530"/>
        <v>1</v>
      </c>
      <c r="CG168" s="38">
        <v>0</v>
      </c>
      <c r="CH168" s="246"/>
      <c r="CI168" s="36">
        <f t="shared" si="531"/>
        <v>3</v>
      </c>
      <c r="CJ168" s="47">
        <f t="shared" si="532"/>
        <v>1</v>
      </c>
      <c r="CK168" s="37">
        <f t="shared" si="533"/>
        <v>0</v>
      </c>
      <c r="CL168" s="38">
        <v>0</v>
      </c>
      <c r="CM168" s="37"/>
      <c r="CN168" s="36">
        <f t="shared" si="534"/>
        <v>3</v>
      </c>
      <c r="CO168" s="47">
        <f t="shared" si="535"/>
        <v>1</v>
      </c>
      <c r="CP168" s="37">
        <f t="shared" si="536"/>
        <v>0</v>
      </c>
      <c r="CQ168" s="38">
        <v>0</v>
      </c>
      <c r="CR168" s="37"/>
      <c r="CS168" s="36">
        <f t="shared" si="537"/>
        <v>3</v>
      </c>
      <c r="CT168" s="47">
        <f t="shared" si="538"/>
        <v>1</v>
      </c>
      <c r="CU168" s="37">
        <f t="shared" si="539"/>
        <v>0</v>
      </c>
      <c r="CV168" s="38">
        <v>0</v>
      </c>
      <c r="CW168" s="37"/>
      <c r="CX168" s="36">
        <f t="shared" si="540"/>
        <v>3</v>
      </c>
      <c r="CY168" s="47">
        <f t="shared" si="541"/>
        <v>1</v>
      </c>
      <c r="CZ168" s="37">
        <f t="shared" si="542"/>
        <v>0</v>
      </c>
      <c r="DA168" s="38">
        <v>0</v>
      </c>
      <c r="DB168" s="37"/>
      <c r="DC168" s="36">
        <f t="shared" si="543"/>
        <v>3</v>
      </c>
      <c r="DD168" s="47">
        <f t="shared" si="544"/>
        <v>1</v>
      </c>
      <c r="DE168" s="37">
        <f t="shared" si="545"/>
        <v>0</v>
      </c>
      <c r="DF168" s="38">
        <v>0</v>
      </c>
      <c r="DG168" s="37"/>
      <c r="DH168" s="36">
        <f t="shared" si="546"/>
        <v>3</v>
      </c>
      <c r="DI168" s="47">
        <f t="shared" si="547"/>
        <v>1</v>
      </c>
      <c r="DJ168" s="37">
        <f t="shared" si="548"/>
        <v>0</v>
      </c>
      <c r="DK168" s="52">
        <v>0</v>
      </c>
      <c r="DL168" s="37"/>
      <c r="DM168" s="36">
        <f t="shared" si="549"/>
        <v>3</v>
      </c>
      <c r="DN168" s="47">
        <f t="shared" si="550"/>
        <v>1</v>
      </c>
      <c r="DO168" s="37">
        <f t="shared" si="551"/>
        <v>0</v>
      </c>
      <c r="DP168" s="38">
        <v>0</v>
      </c>
      <c r="DQ168" s="37"/>
      <c r="DR168" s="36">
        <f t="shared" si="552"/>
        <v>3</v>
      </c>
      <c r="DS168" s="47">
        <f t="shared" si="553"/>
        <v>1</v>
      </c>
      <c r="DT168" s="37">
        <f t="shared" si="554"/>
        <v>0</v>
      </c>
      <c r="DU168" s="38"/>
      <c r="DV168" s="37"/>
      <c r="DW168" s="41" cm="1">
        <f t="array" ref="DW168">SUMPRODUCT(--(MOD(COLUMN($BO168:$DV168),5)=MOD(COLUMN($BO168),5)),$BO168:$DV168)</f>
        <v>33</v>
      </c>
      <c r="DX168" s="42">
        <f t="shared" si="518"/>
        <v>1980</v>
      </c>
      <c r="DY168" s="48" cm="1">
        <f t="array" ref="DY168">SUMPRODUCT(--(MOD(COLUMN($BO168:$DV168),5)=MOD(COLUMN($BP168),5)),$BO168:$DV168)</f>
        <v>10</v>
      </c>
      <c r="DZ168" s="49">
        <f t="shared" si="519"/>
        <v>600</v>
      </c>
      <c r="EA168" s="43" cm="1">
        <f t="array" ref="EA168">SUMPRODUCT(--(MOD(COLUMN($BO168:$DV168),5)=MOD(COLUMN($BQ168),5)),$BO168:$DV168)</f>
        <v>3</v>
      </c>
      <c r="EB168" s="44">
        <f t="shared" si="520"/>
        <v>180</v>
      </c>
      <c r="EC168" s="45" cm="1">
        <f t="array" ref="EC168">SUMPRODUCT(--(MOD(COLUMN($BO168:$DV168),5)=MOD(COLUMN($BR168),5)),$BO168:$DV168)</f>
        <v>0</v>
      </c>
      <c r="ED168" s="46">
        <f t="shared" si="521"/>
        <v>0</v>
      </c>
      <c r="EE168" s="36">
        <f t="shared" si="555"/>
        <v>1</v>
      </c>
      <c r="EF168" s="37">
        <v>1</v>
      </c>
      <c r="EG168" s="38"/>
      <c r="EH168" s="96"/>
      <c r="EI168" s="36">
        <f t="shared" si="556"/>
        <v>1</v>
      </c>
      <c r="EJ168" s="37">
        <v>0</v>
      </c>
      <c r="EK168" s="38"/>
      <c r="EL168" s="96"/>
      <c r="EM168" s="36">
        <f t="shared" si="557"/>
        <v>1</v>
      </c>
      <c r="EN168" s="37">
        <v>0</v>
      </c>
      <c r="EO168" s="38"/>
      <c r="EP168" s="96"/>
      <c r="EQ168" s="36">
        <f t="shared" si="558"/>
        <v>2</v>
      </c>
      <c r="ER168" s="37">
        <v>10</v>
      </c>
      <c r="ES168" s="38">
        <v>10</v>
      </c>
      <c r="ET168" s="246"/>
      <c r="EU168" s="36">
        <f t="shared" si="559"/>
        <v>2</v>
      </c>
      <c r="EV168" s="155">
        <v>15</v>
      </c>
      <c r="EW168" s="38">
        <v>0</v>
      </c>
      <c r="EX168" s="246"/>
      <c r="EY168" s="36">
        <f t="shared" si="560"/>
        <v>2</v>
      </c>
      <c r="EZ168" s="37">
        <v>2</v>
      </c>
      <c r="FA168" s="38"/>
      <c r="FB168" s="96"/>
      <c r="FC168" s="36">
        <f t="shared" si="561"/>
        <v>3</v>
      </c>
      <c r="FD168" s="37">
        <v>3</v>
      </c>
      <c r="FE168" s="38"/>
      <c r="FF168" s="96"/>
      <c r="FG168" s="36">
        <f t="shared" si="562"/>
        <v>3</v>
      </c>
      <c r="FH168" s="37">
        <v>3</v>
      </c>
      <c r="FI168" s="38"/>
      <c r="FJ168" s="96"/>
      <c r="FK168" s="36">
        <f t="shared" si="563"/>
        <v>3</v>
      </c>
      <c r="FL168" s="37">
        <v>3</v>
      </c>
      <c r="FM168" s="38"/>
      <c r="FN168" s="96"/>
      <c r="FO168" s="36">
        <f t="shared" si="564"/>
        <v>4</v>
      </c>
      <c r="FP168" s="37">
        <v>4</v>
      </c>
      <c r="FQ168" s="38"/>
      <c r="FR168" s="96"/>
      <c r="FS168" s="36">
        <f t="shared" si="565"/>
        <v>4</v>
      </c>
      <c r="FT168" s="37">
        <v>4</v>
      </c>
      <c r="FU168" s="38"/>
      <c r="FV168" s="96"/>
      <c r="FW168" s="36">
        <f t="shared" si="566"/>
        <v>4</v>
      </c>
      <c r="FX168" s="37">
        <v>4</v>
      </c>
      <c r="FY168" s="38"/>
      <c r="FZ168" s="96"/>
      <c r="GA168" s="41" cm="1">
        <f t="array" ref="GA168">SUMPRODUCT(--(MOD(COLUMN($EE168:$FZ168),4)=MOD(COLUMN($EE168),4)),$EE168:$FZ168)</f>
        <v>30</v>
      </c>
      <c r="GB168" s="42">
        <f t="shared" si="567"/>
        <v>1800</v>
      </c>
      <c r="GC168" s="43" cm="1">
        <f t="array" ref="GC168">SUMPRODUCT(--(MOD(COLUMN($EE168:$FZ168),4)=MOD(COLUMN($EF168),4)),$EE168:$FZ168)</f>
        <v>49</v>
      </c>
      <c r="GD168" s="44">
        <f t="shared" si="568"/>
        <v>2940</v>
      </c>
      <c r="GE168" s="45" cm="1">
        <f t="array" ref="GE168">SUMPRODUCT(--(MOD(COLUMN($EE168:$FZ168),4)=MOD(COLUMN($EG168),4)),$EE168:$FZ168)</f>
        <v>10</v>
      </c>
      <c r="GF168" s="46">
        <f t="shared" si="569"/>
        <v>600</v>
      </c>
      <c r="GG168" s="36">
        <f t="shared" si="570"/>
        <v>3</v>
      </c>
      <c r="GH168" s="37"/>
      <c r="GI168" s="38"/>
      <c r="GJ168" s="96"/>
      <c r="GK168" s="36">
        <f t="shared" si="571"/>
        <v>3</v>
      </c>
      <c r="GL168" s="37"/>
      <c r="GM168" s="38"/>
      <c r="GN168" s="96"/>
      <c r="GO168" s="36">
        <f t="shared" si="572"/>
        <v>3</v>
      </c>
      <c r="GP168" s="37"/>
      <c r="GQ168" s="38"/>
      <c r="GR168" s="96"/>
      <c r="GS168" s="36">
        <f t="shared" si="573"/>
        <v>5</v>
      </c>
      <c r="GT168" s="37"/>
      <c r="GU168" s="38"/>
      <c r="GV168" s="96"/>
      <c r="GW168" s="36">
        <f t="shared" si="574"/>
        <v>5</v>
      </c>
      <c r="GX168" s="37"/>
      <c r="GY168" s="38"/>
      <c r="GZ168" s="96"/>
      <c r="HA168" s="36">
        <f t="shared" si="575"/>
        <v>5</v>
      </c>
      <c r="HB168" s="37"/>
      <c r="HC168" s="38"/>
      <c r="HD168" s="96"/>
      <c r="HE168" s="36">
        <f t="shared" si="576"/>
        <v>5</v>
      </c>
      <c r="HF168" s="37"/>
      <c r="HG168" s="38"/>
      <c r="HH168" s="96"/>
      <c r="HI168" s="36">
        <f t="shared" si="577"/>
        <v>5</v>
      </c>
      <c r="HJ168" s="37"/>
      <c r="HK168" s="38"/>
      <c r="HL168" s="96"/>
      <c r="HM168" s="36">
        <f t="shared" si="578"/>
        <v>5</v>
      </c>
      <c r="HN168" s="37"/>
      <c r="HO168" s="38"/>
      <c r="HP168" s="96"/>
      <c r="HQ168" s="36">
        <f t="shared" si="579"/>
        <v>5</v>
      </c>
      <c r="HR168" s="37"/>
      <c r="HS168" s="38"/>
      <c r="HT168" s="96"/>
      <c r="HU168" s="36">
        <f t="shared" si="580"/>
        <v>5</v>
      </c>
      <c r="HV168" s="37"/>
      <c r="HW168" s="38"/>
      <c r="HX168" s="96"/>
      <c r="HY168" s="36">
        <f t="shared" si="581"/>
        <v>5</v>
      </c>
      <c r="HZ168" s="37"/>
      <c r="IA168" s="38"/>
      <c r="IB168" s="96"/>
      <c r="IC168" s="41" cm="1">
        <f t="array" ref="IC168">SUMPRODUCT(--(MOD(COLUMN($GG168:$IB168),4)=MOD(COLUMN($GG168),4)),$GG168:$IB168)</f>
        <v>54</v>
      </c>
      <c r="ID168" s="42">
        <f t="shared" si="582"/>
        <v>3240</v>
      </c>
      <c r="IE168" s="43" cm="1">
        <f t="array" ref="IE168">SUMPRODUCT(--(MOD(COLUMN($GG168:$IB168),4)=MOD(COLUMN($GH168),4)),$GG168:$IB168)</f>
        <v>0</v>
      </c>
      <c r="IF168" s="44">
        <f t="shared" si="583"/>
        <v>0</v>
      </c>
      <c r="IG168" s="45" cm="1">
        <f t="array" ref="IG168">SUMPRODUCT(--(MOD(COLUMN($GG168:$IB168),4)=MOD(COLUMN($GI168),4)),$GG168:$IB168)</f>
        <v>0</v>
      </c>
      <c r="IH168" s="46">
        <f t="shared" si="584"/>
        <v>0</v>
      </c>
      <c r="II168" s="36">
        <f t="shared" si="585"/>
        <v>3</v>
      </c>
      <c r="IJ168" s="37"/>
      <c r="IK168" s="38"/>
      <c r="IL168" s="96"/>
      <c r="IM168" s="36">
        <f t="shared" si="586"/>
        <v>3</v>
      </c>
      <c r="IN168" s="37"/>
      <c r="IO168" s="38"/>
      <c r="IP168" s="96"/>
      <c r="IQ168" s="36">
        <f t="shared" si="587"/>
        <v>3</v>
      </c>
      <c r="IR168" s="37"/>
      <c r="IS168" s="38"/>
      <c r="IT168" s="96"/>
      <c r="IU168" s="36">
        <f t="shared" si="588"/>
        <v>5</v>
      </c>
      <c r="IV168" s="37"/>
      <c r="IW168" s="38"/>
      <c r="IX168" s="96"/>
      <c r="IY168" s="36">
        <f t="shared" si="589"/>
        <v>5</v>
      </c>
      <c r="IZ168" s="37"/>
      <c r="JA168" s="38"/>
      <c r="JB168" s="96"/>
      <c r="JC168" s="36">
        <f t="shared" si="590"/>
        <v>5</v>
      </c>
      <c r="JD168" s="37"/>
      <c r="JE168" s="38"/>
      <c r="JF168" s="96"/>
      <c r="JG168" s="36">
        <f t="shared" si="591"/>
        <v>5</v>
      </c>
      <c r="JH168" s="37"/>
      <c r="JI168" s="38"/>
      <c r="JJ168" s="96"/>
      <c r="JK168" s="36">
        <f t="shared" si="592"/>
        <v>5</v>
      </c>
      <c r="JL168" s="37"/>
      <c r="JM168" s="38"/>
      <c r="JN168" s="96"/>
      <c r="JO168" s="36">
        <f t="shared" si="593"/>
        <v>5</v>
      </c>
      <c r="JP168" s="37"/>
      <c r="JQ168" s="38"/>
      <c r="JR168" s="96"/>
      <c r="JS168" s="36">
        <f t="shared" si="594"/>
        <v>5</v>
      </c>
      <c r="JT168" s="37"/>
      <c r="JU168" s="38"/>
      <c r="JV168" s="96"/>
      <c r="JW168" s="36">
        <f t="shared" si="595"/>
        <v>5</v>
      </c>
      <c r="JX168" s="37"/>
      <c r="JY168" s="38"/>
      <c r="JZ168" s="96"/>
      <c r="KA168" s="36">
        <f t="shared" si="596"/>
        <v>5</v>
      </c>
      <c r="KB168" s="37"/>
      <c r="KC168" s="38"/>
      <c r="KD168" s="96"/>
      <c r="KE168" s="41" cm="1">
        <f t="array" ref="KE168">SUMPRODUCT(--(MOD(COLUMN($II168:$KD168),4)=MOD(COLUMN($II168),4)),$II168:$KD168)</f>
        <v>54</v>
      </c>
      <c r="KF168" s="42">
        <f t="shared" si="597"/>
        <v>3240</v>
      </c>
      <c r="KG168" s="43" cm="1">
        <f t="array" ref="KG168">SUMPRODUCT(--(MOD(COLUMN($II168:$KD168),4)=MOD(COLUMN($IJ168),4)),$II168:$KD168)</f>
        <v>0</v>
      </c>
      <c r="KH168" s="44">
        <f t="shared" si="598"/>
        <v>0</v>
      </c>
      <c r="KI168" s="45" cm="1">
        <f t="array" ref="KI168">SUMPRODUCT(--(MOD(COLUMN($II168:$KD168),4)=MOD(COLUMN($IK168),4)),$II168:$KD168)</f>
        <v>0</v>
      </c>
      <c r="KJ168" s="50">
        <f t="shared" si="599"/>
        <v>0</v>
      </c>
      <c r="KK168" s="80"/>
      <c r="KL168" s="80"/>
      <c r="KM168" s="80"/>
      <c r="KN168" s="51">
        <v>1</v>
      </c>
      <c r="KO168" s="285"/>
    </row>
    <row r="169" spans="1:301" s="68" customFormat="1" ht="43.2" outlineLevel="1">
      <c r="A169" s="289"/>
      <c r="B169" s="278"/>
      <c r="C169" s="256"/>
      <c r="D169" s="282"/>
      <c r="E169" s="60">
        <v>3</v>
      </c>
      <c r="F169" s="60">
        <v>1</v>
      </c>
      <c r="G169" s="56">
        <v>9710029000</v>
      </c>
      <c r="H169" s="57" t="s">
        <v>55</v>
      </c>
      <c r="I169" s="235">
        <v>473</v>
      </c>
      <c r="J169" s="231">
        <v>473</v>
      </c>
      <c r="K169" s="55"/>
      <c r="L169" s="55"/>
      <c r="M169" s="36"/>
      <c r="N169" s="37"/>
      <c r="O169" s="38"/>
      <c r="P169" s="37"/>
      <c r="Q169" s="36"/>
      <c r="R169" s="37"/>
      <c r="S169" s="38"/>
      <c r="T169" s="37"/>
      <c r="U169" s="36"/>
      <c r="V169" s="37"/>
      <c r="W169" s="38"/>
      <c r="X169" s="37"/>
      <c r="Y169" s="36"/>
      <c r="Z169" s="37"/>
      <c r="AA169" s="38"/>
      <c r="AB169" s="37"/>
      <c r="AC169" s="36"/>
      <c r="AD169" s="37"/>
      <c r="AE169" s="38"/>
      <c r="AF169" s="37"/>
      <c r="AG169" s="36"/>
      <c r="AH169" s="37"/>
      <c r="AI169" s="38"/>
      <c r="AJ169" s="37"/>
      <c r="AK169" s="36"/>
      <c r="AL169" s="37"/>
      <c r="AM169" s="38"/>
      <c r="AN169" s="37"/>
      <c r="AO169" s="36"/>
      <c r="AP169" s="37"/>
      <c r="AQ169" s="38"/>
      <c r="AR169" s="37"/>
      <c r="AS169" s="36"/>
      <c r="AT169" s="37"/>
      <c r="AU169" s="38">
        <v>0</v>
      </c>
      <c r="AV169" s="37"/>
      <c r="AW169" s="36"/>
      <c r="AX169" s="37"/>
      <c r="AY169" s="38">
        <v>0</v>
      </c>
      <c r="AZ169" s="246"/>
      <c r="BA169" s="36"/>
      <c r="BB169" s="37"/>
      <c r="BC169" s="99">
        <v>0</v>
      </c>
      <c r="BD169" s="37"/>
      <c r="BE169" s="36"/>
      <c r="BF169" s="37">
        <f t="shared" si="522"/>
        <v>1</v>
      </c>
      <c r="BG169" s="54">
        <v>0</v>
      </c>
      <c r="BH169" s="37"/>
      <c r="BI169" s="41">
        <f t="shared" si="512"/>
        <v>0</v>
      </c>
      <c r="BJ169" s="42">
        <f t="shared" si="513"/>
        <v>0</v>
      </c>
      <c r="BK169" s="43">
        <f t="shared" si="514"/>
        <v>1</v>
      </c>
      <c r="BL169" s="44">
        <f t="shared" si="515"/>
        <v>473</v>
      </c>
      <c r="BM169" s="45">
        <f t="shared" si="516"/>
        <v>0</v>
      </c>
      <c r="BN169" s="46">
        <f t="shared" si="517"/>
        <v>0</v>
      </c>
      <c r="BO169" s="36">
        <f t="shared" si="523"/>
        <v>0</v>
      </c>
      <c r="BP169" s="47">
        <f t="shared" si="523"/>
        <v>0</v>
      </c>
      <c r="BQ169" s="100">
        <f t="shared" si="524"/>
        <v>1</v>
      </c>
      <c r="BR169" s="38">
        <v>0</v>
      </c>
      <c r="BS169" s="246"/>
      <c r="BT169" s="36">
        <f t="shared" si="525"/>
        <v>3</v>
      </c>
      <c r="BU169" s="47">
        <f t="shared" si="526"/>
        <v>0</v>
      </c>
      <c r="BV169" s="37">
        <f t="shared" si="526"/>
        <v>0</v>
      </c>
      <c r="BW169" s="38">
        <v>0</v>
      </c>
      <c r="BX169" s="246"/>
      <c r="BY169" s="36">
        <f t="shared" si="527"/>
        <v>3</v>
      </c>
      <c r="BZ169" s="47">
        <f t="shared" si="528"/>
        <v>1</v>
      </c>
      <c r="CA169" s="37">
        <f t="shared" si="528"/>
        <v>1</v>
      </c>
      <c r="CB169" s="38">
        <v>0</v>
      </c>
      <c r="CC169" s="37"/>
      <c r="CD169" s="36">
        <f t="shared" si="529"/>
        <v>3</v>
      </c>
      <c r="CE169" s="47">
        <f t="shared" si="530"/>
        <v>1</v>
      </c>
      <c r="CF169" s="37">
        <f t="shared" si="530"/>
        <v>1</v>
      </c>
      <c r="CG169" s="38">
        <v>0</v>
      </c>
      <c r="CH169" s="246"/>
      <c r="CI169" s="36">
        <f t="shared" si="531"/>
        <v>3</v>
      </c>
      <c r="CJ169" s="47">
        <f t="shared" si="532"/>
        <v>1</v>
      </c>
      <c r="CK169" s="37">
        <f t="shared" si="533"/>
        <v>0</v>
      </c>
      <c r="CL169" s="38">
        <v>0</v>
      </c>
      <c r="CM169" s="37"/>
      <c r="CN169" s="36">
        <f t="shared" si="534"/>
        <v>3</v>
      </c>
      <c r="CO169" s="47">
        <f t="shared" si="535"/>
        <v>1</v>
      </c>
      <c r="CP169" s="37">
        <f t="shared" si="536"/>
        <v>0</v>
      </c>
      <c r="CQ169" s="38">
        <v>0</v>
      </c>
      <c r="CR169" s="37"/>
      <c r="CS169" s="36">
        <f t="shared" si="537"/>
        <v>3</v>
      </c>
      <c r="CT169" s="47">
        <f t="shared" si="538"/>
        <v>1</v>
      </c>
      <c r="CU169" s="37">
        <f t="shared" si="539"/>
        <v>0</v>
      </c>
      <c r="CV169" s="38">
        <v>0</v>
      </c>
      <c r="CW169" s="37"/>
      <c r="CX169" s="36">
        <f t="shared" si="540"/>
        <v>3</v>
      </c>
      <c r="CY169" s="47">
        <f t="shared" si="541"/>
        <v>1</v>
      </c>
      <c r="CZ169" s="37">
        <f t="shared" si="542"/>
        <v>0</v>
      </c>
      <c r="DA169" s="38">
        <v>0</v>
      </c>
      <c r="DB169" s="37"/>
      <c r="DC169" s="36">
        <f t="shared" si="543"/>
        <v>3</v>
      </c>
      <c r="DD169" s="47">
        <f t="shared" si="544"/>
        <v>1</v>
      </c>
      <c r="DE169" s="37">
        <f t="shared" si="545"/>
        <v>0</v>
      </c>
      <c r="DF169" s="38">
        <v>0</v>
      </c>
      <c r="DG169" s="37"/>
      <c r="DH169" s="36">
        <f t="shared" si="546"/>
        <v>3</v>
      </c>
      <c r="DI169" s="47">
        <f t="shared" si="547"/>
        <v>1</v>
      </c>
      <c r="DJ169" s="37">
        <f t="shared" si="548"/>
        <v>0</v>
      </c>
      <c r="DK169" s="38">
        <v>0</v>
      </c>
      <c r="DL169" s="37"/>
      <c r="DM169" s="36">
        <f t="shared" si="549"/>
        <v>3</v>
      </c>
      <c r="DN169" s="47">
        <f t="shared" si="550"/>
        <v>1</v>
      </c>
      <c r="DO169" s="37">
        <f t="shared" si="551"/>
        <v>0</v>
      </c>
      <c r="DP169" s="38">
        <v>0</v>
      </c>
      <c r="DQ169" s="37"/>
      <c r="DR169" s="36">
        <f t="shared" si="552"/>
        <v>3</v>
      </c>
      <c r="DS169" s="47">
        <f t="shared" si="553"/>
        <v>1</v>
      </c>
      <c r="DT169" s="37">
        <f t="shared" si="554"/>
        <v>0</v>
      </c>
      <c r="DU169" s="38"/>
      <c r="DV169" s="37"/>
      <c r="DW169" s="41" cm="1">
        <f t="array" ref="DW169">SUMPRODUCT(--(MOD(COLUMN($BO169:$DV169),5)=MOD(COLUMN($BO169),5)),$BO169:$DV169)</f>
        <v>33</v>
      </c>
      <c r="DX169" s="42">
        <f t="shared" si="518"/>
        <v>15609</v>
      </c>
      <c r="DY169" s="48" cm="1">
        <f t="array" ref="DY169">SUMPRODUCT(--(MOD(COLUMN($BO169:$DV169),5)=MOD(COLUMN($BP169),5)),$BO169:$DV169)</f>
        <v>10</v>
      </c>
      <c r="DZ169" s="49">
        <f t="shared" si="519"/>
        <v>4730</v>
      </c>
      <c r="EA169" s="43" cm="1">
        <f t="array" ref="EA169">SUMPRODUCT(--(MOD(COLUMN($BO169:$DV169),5)=MOD(COLUMN($BQ169),5)),$BO169:$DV169)</f>
        <v>3</v>
      </c>
      <c r="EB169" s="44">
        <f t="shared" si="520"/>
        <v>1419</v>
      </c>
      <c r="EC169" s="45" cm="1">
        <f t="array" ref="EC169">SUMPRODUCT(--(MOD(COLUMN($BO169:$DV169),5)=MOD(COLUMN($BR169),5)),$BO169:$DV169)</f>
        <v>0</v>
      </c>
      <c r="ED169" s="46">
        <f t="shared" si="521"/>
        <v>0</v>
      </c>
      <c r="EE169" s="36">
        <f t="shared" si="555"/>
        <v>1</v>
      </c>
      <c r="EF169" s="37">
        <v>1</v>
      </c>
      <c r="EG169" s="38"/>
      <c r="EH169" s="96"/>
      <c r="EI169" s="36">
        <f t="shared" si="556"/>
        <v>1</v>
      </c>
      <c r="EJ169" s="37">
        <v>0</v>
      </c>
      <c r="EK169" s="38"/>
      <c r="EL169" s="96"/>
      <c r="EM169" s="36">
        <f t="shared" si="557"/>
        <v>1</v>
      </c>
      <c r="EN169" s="37">
        <v>0</v>
      </c>
      <c r="EO169" s="38"/>
      <c r="EP169" s="96"/>
      <c r="EQ169" s="36">
        <f t="shared" si="558"/>
        <v>2</v>
      </c>
      <c r="ER169" s="37">
        <v>10</v>
      </c>
      <c r="ES169" s="38">
        <v>10</v>
      </c>
      <c r="ET169" s="246"/>
      <c r="EU169" s="36">
        <f t="shared" si="559"/>
        <v>2</v>
      </c>
      <c r="EV169" s="155">
        <v>15</v>
      </c>
      <c r="EW169" s="38">
        <v>0</v>
      </c>
      <c r="EX169" s="246"/>
      <c r="EY169" s="36">
        <f t="shared" si="560"/>
        <v>2</v>
      </c>
      <c r="EZ169" s="37">
        <v>2</v>
      </c>
      <c r="FA169" s="38"/>
      <c r="FB169" s="96"/>
      <c r="FC169" s="36">
        <f t="shared" si="561"/>
        <v>3</v>
      </c>
      <c r="FD169" s="37">
        <v>3</v>
      </c>
      <c r="FE169" s="38"/>
      <c r="FF169" s="96"/>
      <c r="FG169" s="36">
        <f t="shared" si="562"/>
        <v>3</v>
      </c>
      <c r="FH169" s="37">
        <v>3</v>
      </c>
      <c r="FI169" s="38"/>
      <c r="FJ169" s="96"/>
      <c r="FK169" s="36">
        <f t="shared" si="563"/>
        <v>3</v>
      </c>
      <c r="FL169" s="37">
        <v>3</v>
      </c>
      <c r="FM169" s="38"/>
      <c r="FN169" s="96"/>
      <c r="FO169" s="36">
        <f t="shared" si="564"/>
        <v>4</v>
      </c>
      <c r="FP169" s="37">
        <v>4</v>
      </c>
      <c r="FQ169" s="38"/>
      <c r="FR169" s="96"/>
      <c r="FS169" s="36">
        <f t="shared" si="565"/>
        <v>4</v>
      </c>
      <c r="FT169" s="37">
        <v>4</v>
      </c>
      <c r="FU169" s="38"/>
      <c r="FV169" s="96"/>
      <c r="FW169" s="36">
        <f t="shared" si="566"/>
        <v>4</v>
      </c>
      <c r="FX169" s="37">
        <v>4</v>
      </c>
      <c r="FY169" s="38"/>
      <c r="FZ169" s="96"/>
      <c r="GA169" s="41" cm="1">
        <f t="array" ref="GA169">SUMPRODUCT(--(MOD(COLUMN($EE169:$FZ169),4)=MOD(COLUMN($EE169),4)),$EE169:$FZ169)</f>
        <v>30</v>
      </c>
      <c r="GB169" s="42">
        <f t="shared" si="567"/>
        <v>14190</v>
      </c>
      <c r="GC169" s="43" cm="1">
        <f t="array" ref="GC169">SUMPRODUCT(--(MOD(COLUMN($EE169:$FZ169),4)=MOD(COLUMN($EF169),4)),$EE169:$FZ169)</f>
        <v>49</v>
      </c>
      <c r="GD169" s="44">
        <f t="shared" si="568"/>
        <v>23177</v>
      </c>
      <c r="GE169" s="45" cm="1">
        <f t="array" ref="GE169">SUMPRODUCT(--(MOD(COLUMN($EE169:$FZ169),4)=MOD(COLUMN($EG169),4)),$EE169:$FZ169)</f>
        <v>10</v>
      </c>
      <c r="GF169" s="46">
        <f t="shared" si="569"/>
        <v>4730</v>
      </c>
      <c r="GG169" s="36">
        <f t="shared" si="570"/>
        <v>3</v>
      </c>
      <c r="GH169" s="37"/>
      <c r="GI169" s="38"/>
      <c r="GJ169" s="96"/>
      <c r="GK169" s="36">
        <f t="shared" si="571"/>
        <v>3</v>
      </c>
      <c r="GL169" s="37"/>
      <c r="GM169" s="38"/>
      <c r="GN169" s="96"/>
      <c r="GO169" s="36">
        <f t="shared" si="572"/>
        <v>3</v>
      </c>
      <c r="GP169" s="37"/>
      <c r="GQ169" s="38"/>
      <c r="GR169" s="96"/>
      <c r="GS169" s="36">
        <f t="shared" si="573"/>
        <v>5</v>
      </c>
      <c r="GT169" s="37"/>
      <c r="GU169" s="38"/>
      <c r="GV169" s="96"/>
      <c r="GW169" s="36">
        <f t="shared" si="574"/>
        <v>5</v>
      </c>
      <c r="GX169" s="37"/>
      <c r="GY169" s="38"/>
      <c r="GZ169" s="96"/>
      <c r="HA169" s="36">
        <f t="shared" si="575"/>
        <v>5</v>
      </c>
      <c r="HB169" s="37"/>
      <c r="HC169" s="38"/>
      <c r="HD169" s="96"/>
      <c r="HE169" s="36">
        <f t="shared" si="576"/>
        <v>5</v>
      </c>
      <c r="HF169" s="37"/>
      <c r="HG169" s="38"/>
      <c r="HH169" s="96"/>
      <c r="HI169" s="36">
        <f t="shared" si="577"/>
        <v>5</v>
      </c>
      <c r="HJ169" s="37"/>
      <c r="HK169" s="38"/>
      <c r="HL169" s="96"/>
      <c r="HM169" s="36">
        <f t="shared" si="578"/>
        <v>5</v>
      </c>
      <c r="HN169" s="37"/>
      <c r="HO169" s="38"/>
      <c r="HP169" s="96"/>
      <c r="HQ169" s="36">
        <f t="shared" si="579"/>
        <v>5</v>
      </c>
      <c r="HR169" s="37"/>
      <c r="HS169" s="38"/>
      <c r="HT169" s="96"/>
      <c r="HU169" s="36">
        <f t="shared" si="580"/>
        <v>5</v>
      </c>
      <c r="HV169" s="37"/>
      <c r="HW169" s="38"/>
      <c r="HX169" s="96"/>
      <c r="HY169" s="36">
        <f t="shared" si="581"/>
        <v>5</v>
      </c>
      <c r="HZ169" s="37"/>
      <c r="IA169" s="38"/>
      <c r="IB169" s="96"/>
      <c r="IC169" s="41" cm="1">
        <f t="array" ref="IC169">SUMPRODUCT(--(MOD(COLUMN($GG169:$IB169),4)=MOD(COLUMN($GG169),4)),$GG169:$IB169)</f>
        <v>54</v>
      </c>
      <c r="ID169" s="42">
        <f t="shared" si="582"/>
        <v>25542</v>
      </c>
      <c r="IE169" s="43" cm="1">
        <f t="array" ref="IE169">SUMPRODUCT(--(MOD(COLUMN($GG169:$IB169),4)=MOD(COLUMN($GH169),4)),$GG169:$IB169)</f>
        <v>0</v>
      </c>
      <c r="IF169" s="44">
        <f t="shared" si="583"/>
        <v>0</v>
      </c>
      <c r="IG169" s="45" cm="1">
        <f t="array" ref="IG169">SUMPRODUCT(--(MOD(COLUMN($GG169:$IB169),4)=MOD(COLUMN($GI169),4)),$GG169:$IB169)</f>
        <v>0</v>
      </c>
      <c r="IH169" s="46">
        <f t="shared" si="584"/>
        <v>0</v>
      </c>
      <c r="II169" s="36">
        <f t="shared" si="585"/>
        <v>3</v>
      </c>
      <c r="IJ169" s="37"/>
      <c r="IK169" s="38"/>
      <c r="IL169" s="96"/>
      <c r="IM169" s="36">
        <f t="shared" si="586"/>
        <v>3</v>
      </c>
      <c r="IN169" s="37"/>
      <c r="IO169" s="38"/>
      <c r="IP169" s="96"/>
      <c r="IQ169" s="36">
        <f t="shared" si="587"/>
        <v>3</v>
      </c>
      <c r="IR169" s="37"/>
      <c r="IS169" s="38"/>
      <c r="IT169" s="96"/>
      <c r="IU169" s="36">
        <f t="shared" si="588"/>
        <v>5</v>
      </c>
      <c r="IV169" s="37"/>
      <c r="IW169" s="38"/>
      <c r="IX169" s="96"/>
      <c r="IY169" s="36">
        <f t="shared" si="589"/>
        <v>5</v>
      </c>
      <c r="IZ169" s="37"/>
      <c r="JA169" s="38"/>
      <c r="JB169" s="96"/>
      <c r="JC169" s="36">
        <f t="shared" si="590"/>
        <v>5</v>
      </c>
      <c r="JD169" s="37"/>
      <c r="JE169" s="38"/>
      <c r="JF169" s="96"/>
      <c r="JG169" s="36">
        <f t="shared" si="591"/>
        <v>5</v>
      </c>
      <c r="JH169" s="37"/>
      <c r="JI169" s="38"/>
      <c r="JJ169" s="96"/>
      <c r="JK169" s="36">
        <f t="shared" si="592"/>
        <v>5</v>
      </c>
      <c r="JL169" s="37"/>
      <c r="JM169" s="38"/>
      <c r="JN169" s="96"/>
      <c r="JO169" s="36">
        <f t="shared" si="593"/>
        <v>5</v>
      </c>
      <c r="JP169" s="37"/>
      <c r="JQ169" s="38"/>
      <c r="JR169" s="96"/>
      <c r="JS169" s="36">
        <f t="shared" si="594"/>
        <v>5</v>
      </c>
      <c r="JT169" s="37"/>
      <c r="JU169" s="38"/>
      <c r="JV169" s="96"/>
      <c r="JW169" s="36">
        <f t="shared" si="595"/>
        <v>5</v>
      </c>
      <c r="JX169" s="37"/>
      <c r="JY169" s="38"/>
      <c r="JZ169" s="96"/>
      <c r="KA169" s="36">
        <f t="shared" si="596"/>
        <v>5</v>
      </c>
      <c r="KB169" s="37"/>
      <c r="KC169" s="38"/>
      <c r="KD169" s="96"/>
      <c r="KE169" s="41" cm="1">
        <f t="array" ref="KE169">SUMPRODUCT(--(MOD(COLUMN($II169:$KD169),4)=MOD(COLUMN($II169),4)),$II169:$KD169)</f>
        <v>54</v>
      </c>
      <c r="KF169" s="42">
        <f t="shared" si="597"/>
        <v>25542</v>
      </c>
      <c r="KG169" s="43" cm="1">
        <f t="array" ref="KG169">SUMPRODUCT(--(MOD(COLUMN($II169:$KD169),4)=MOD(COLUMN($IJ169),4)),$II169:$KD169)</f>
        <v>0</v>
      </c>
      <c r="KH169" s="44">
        <f t="shared" si="598"/>
        <v>0</v>
      </c>
      <c r="KI169" s="45" cm="1">
        <f t="array" ref="KI169">SUMPRODUCT(--(MOD(COLUMN($II169:$KD169),4)=MOD(COLUMN($IK169),4)),$II169:$KD169)</f>
        <v>0</v>
      </c>
      <c r="KJ169" s="50">
        <f t="shared" si="599"/>
        <v>0</v>
      </c>
      <c r="KK169" s="80"/>
      <c r="KL169" s="80"/>
      <c r="KM169" s="80"/>
      <c r="KN169" s="51">
        <v>1</v>
      </c>
      <c r="KO169" s="285"/>
    </row>
    <row r="170" spans="1:301" s="68" customFormat="1" ht="28.8" outlineLevel="1">
      <c r="A170" s="289"/>
      <c r="B170" s="278"/>
      <c r="C170" s="256"/>
      <c r="D170" s="282"/>
      <c r="E170" s="60">
        <v>4</v>
      </c>
      <c r="F170" s="60">
        <v>1</v>
      </c>
      <c r="G170" s="56">
        <v>4801020640</v>
      </c>
      <c r="H170" s="57" t="s">
        <v>56</v>
      </c>
      <c r="I170" s="235">
        <v>4632</v>
      </c>
      <c r="J170" s="111">
        <v>4632</v>
      </c>
      <c r="K170" s="55"/>
      <c r="L170" s="55"/>
      <c r="M170" s="36"/>
      <c r="N170" s="37"/>
      <c r="O170" s="38"/>
      <c r="P170" s="37"/>
      <c r="Q170" s="36"/>
      <c r="R170" s="37"/>
      <c r="S170" s="38"/>
      <c r="T170" s="37"/>
      <c r="U170" s="36"/>
      <c r="V170" s="37"/>
      <c r="W170" s="38"/>
      <c r="X170" s="37"/>
      <c r="Y170" s="36"/>
      <c r="Z170" s="37"/>
      <c r="AA170" s="38"/>
      <c r="AB170" s="37"/>
      <c r="AC170" s="36"/>
      <c r="AD170" s="37"/>
      <c r="AE170" s="38"/>
      <c r="AF170" s="37"/>
      <c r="AG170" s="36"/>
      <c r="AH170" s="37"/>
      <c r="AI170" s="38"/>
      <c r="AJ170" s="37"/>
      <c r="AK170" s="36"/>
      <c r="AL170" s="37"/>
      <c r="AM170" s="38"/>
      <c r="AN170" s="37"/>
      <c r="AO170" s="36"/>
      <c r="AP170" s="37"/>
      <c r="AQ170" s="38"/>
      <c r="AR170" s="37"/>
      <c r="AS170" s="36"/>
      <c r="AT170" s="37"/>
      <c r="AU170" s="38">
        <v>0</v>
      </c>
      <c r="AV170" s="37"/>
      <c r="AW170" s="36"/>
      <c r="AX170" s="37"/>
      <c r="AY170" s="38">
        <v>0</v>
      </c>
      <c r="AZ170" s="246"/>
      <c r="BA170" s="36"/>
      <c r="BB170" s="37"/>
      <c r="BC170" s="99">
        <v>0</v>
      </c>
      <c r="BD170" s="37"/>
      <c r="BE170" s="36"/>
      <c r="BF170" s="37">
        <f t="shared" si="522"/>
        <v>1</v>
      </c>
      <c r="BG170" s="54">
        <v>0</v>
      </c>
      <c r="BH170" s="37"/>
      <c r="BI170" s="41">
        <f t="shared" si="512"/>
        <v>0</v>
      </c>
      <c r="BJ170" s="42">
        <f t="shared" si="513"/>
        <v>0</v>
      </c>
      <c r="BK170" s="43">
        <f t="shared" si="514"/>
        <v>1</v>
      </c>
      <c r="BL170" s="44">
        <f t="shared" si="515"/>
        <v>4632</v>
      </c>
      <c r="BM170" s="45">
        <f t="shared" si="516"/>
        <v>0</v>
      </c>
      <c r="BN170" s="46">
        <f t="shared" si="517"/>
        <v>0</v>
      </c>
      <c r="BO170" s="36">
        <f t="shared" si="523"/>
        <v>0</v>
      </c>
      <c r="BP170" s="47">
        <f t="shared" si="523"/>
        <v>0</v>
      </c>
      <c r="BQ170" s="100">
        <f t="shared" si="524"/>
        <v>1</v>
      </c>
      <c r="BR170" s="38">
        <v>0</v>
      </c>
      <c r="BS170" s="246"/>
      <c r="BT170" s="36">
        <f t="shared" si="525"/>
        <v>3</v>
      </c>
      <c r="BU170" s="47">
        <f t="shared" si="526"/>
        <v>0</v>
      </c>
      <c r="BV170" s="37">
        <f t="shared" si="526"/>
        <v>0</v>
      </c>
      <c r="BW170" s="38">
        <v>0</v>
      </c>
      <c r="BX170" s="246"/>
      <c r="BY170" s="36">
        <f t="shared" si="527"/>
        <v>3</v>
      </c>
      <c r="BZ170" s="47">
        <f t="shared" si="528"/>
        <v>1</v>
      </c>
      <c r="CA170" s="37">
        <f t="shared" si="528"/>
        <v>1</v>
      </c>
      <c r="CB170" s="38">
        <v>0</v>
      </c>
      <c r="CC170" s="37"/>
      <c r="CD170" s="36">
        <f t="shared" si="529"/>
        <v>3</v>
      </c>
      <c r="CE170" s="47">
        <f t="shared" si="530"/>
        <v>1</v>
      </c>
      <c r="CF170" s="37">
        <f t="shared" si="530"/>
        <v>1</v>
      </c>
      <c r="CG170" s="38">
        <v>0</v>
      </c>
      <c r="CH170" s="246"/>
      <c r="CI170" s="36">
        <f t="shared" si="531"/>
        <v>3</v>
      </c>
      <c r="CJ170" s="47">
        <f t="shared" si="532"/>
        <v>1</v>
      </c>
      <c r="CK170" s="37">
        <f t="shared" si="533"/>
        <v>0</v>
      </c>
      <c r="CL170" s="38">
        <v>0</v>
      </c>
      <c r="CM170" s="37"/>
      <c r="CN170" s="36">
        <f t="shared" si="534"/>
        <v>3</v>
      </c>
      <c r="CO170" s="47">
        <f t="shared" si="535"/>
        <v>1</v>
      </c>
      <c r="CP170" s="37">
        <f t="shared" si="536"/>
        <v>0</v>
      </c>
      <c r="CQ170" s="38">
        <v>0</v>
      </c>
      <c r="CR170" s="37"/>
      <c r="CS170" s="36">
        <f t="shared" si="537"/>
        <v>3</v>
      </c>
      <c r="CT170" s="47">
        <f t="shared" si="538"/>
        <v>1</v>
      </c>
      <c r="CU170" s="37">
        <f t="shared" si="539"/>
        <v>0</v>
      </c>
      <c r="CV170" s="38">
        <v>0</v>
      </c>
      <c r="CW170" s="37"/>
      <c r="CX170" s="36">
        <f t="shared" si="540"/>
        <v>3</v>
      </c>
      <c r="CY170" s="47">
        <f t="shared" si="541"/>
        <v>1</v>
      </c>
      <c r="CZ170" s="37">
        <f t="shared" si="542"/>
        <v>0</v>
      </c>
      <c r="DA170" s="38">
        <v>0</v>
      </c>
      <c r="DB170" s="37"/>
      <c r="DC170" s="36">
        <f t="shared" si="543"/>
        <v>3</v>
      </c>
      <c r="DD170" s="47">
        <f t="shared" si="544"/>
        <v>1</v>
      </c>
      <c r="DE170" s="37">
        <f t="shared" si="545"/>
        <v>0</v>
      </c>
      <c r="DF170" s="38">
        <v>0</v>
      </c>
      <c r="DG170" s="37"/>
      <c r="DH170" s="36">
        <f t="shared" si="546"/>
        <v>3</v>
      </c>
      <c r="DI170" s="47">
        <f t="shared" si="547"/>
        <v>1</v>
      </c>
      <c r="DJ170" s="37">
        <f t="shared" si="548"/>
        <v>0</v>
      </c>
      <c r="DK170" s="52">
        <v>0</v>
      </c>
      <c r="DL170" s="37"/>
      <c r="DM170" s="36">
        <f t="shared" si="549"/>
        <v>3</v>
      </c>
      <c r="DN170" s="47">
        <f t="shared" si="550"/>
        <v>1</v>
      </c>
      <c r="DO170" s="37">
        <f t="shared" si="551"/>
        <v>0</v>
      </c>
      <c r="DP170" s="38">
        <v>0</v>
      </c>
      <c r="DQ170" s="37"/>
      <c r="DR170" s="36">
        <f t="shared" si="552"/>
        <v>3</v>
      </c>
      <c r="DS170" s="47">
        <f t="shared" si="553"/>
        <v>1</v>
      </c>
      <c r="DT170" s="37">
        <f t="shared" si="554"/>
        <v>0</v>
      </c>
      <c r="DU170" s="38"/>
      <c r="DV170" s="37"/>
      <c r="DW170" s="41" cm="1">
        <f t="array" ref="DW170">SUMPRODUCT(--(MOD(COLUMN($BO170:$DV170),5)=MOD(COLUMN($BO170),5)),$BO170:$DV170)</f>
        <v>33</v>
      </c>
      <c r="DX170" s="42">
        <f t="shared" si="518"/>
        <v>152856</v>
      </c>
      <c r="DY170" s="48" cm="1">
        <f t="array" ref="DY170">SUMPRODUCT(--(MOD(COLUMN($BO170:$DV170),5)=MOD(COLUMN($BP170),5)),$BO170:$DV170)</f>
        <v>10</v>
      </c>
      <c r="DZ170" s="49">
        <f t="shared" si="519"/>
        <v>46320</v>
      </c>
      <c r="EA170" s="43" cm="1">
        <f t="array" ref="EA170">SUMPRODUCT(--(MOD(COLUMN($BO170:$DV170),5)=MOD(COLUMN($BQ170),5)),$BO170:$DV170)</f>
        <v>3</v>
      </c>
      <c r="EB170" s="44">
        <f t="shared" si="520"/>
        <v>13896</v>
      </c>
      <c r="EC170" s="45" cm="1">
        <f t="array" ref="EC170">SUMPRODUCT(--(MOD(COLUMN($BO170:$DV170),5)=MOD(COLUMN($BR170),5)),$BO170:$DV170)</f>
        <v>0</v>
      </c>
      <c r="ED170" s="46">
        <f t="shared" si="521"/>
        <v>0</v>
      </c>
      <c r="EE170" s="36">
        <f t="shared" si="555"/>
        <v>1</v>
      </c>
      <c r="EF170" s="37">
        <v>1</v>
      </c>
      <c r="EG170" s="38"/>
      <c r="EH170" s="96"/>
      <c r="EI170" s="36">
        <f t="shared" si="556"/>
        <v>1</v>
      </c>
      <c r="EJ170" s="37">
        <v>0</v>
      </c>
      <c r="EK170" s="38"/>
      <c r="EL170" s="96"/>
      <c r="EM170" s="36">
        <f t="shared" si="557"/>
        <v>1</v>
      </c>
      <c r="EN170" s="37">
        <v>0</v>
      </c>
      <c r="EO170" s="38"/>
      <c r="EP170" s="96"/>
      <c r="EQ170" s="36">
        <f t="shared" si="558"/>
        <v>2</v>
      </c>
      <c r="ER170" s="37">
        <v>10</v>
      </c>
      <c r="ES170" s="38">
        <v>10</v>
      </c>
      <c r="ET170" s="246"/>
      <c r="EU170" s="36">
        <f t="shared" si="559"/>
        <v>2</v>
      </c>
      <c r="EV170" s="155">
        <v>15</v>
      </c>
      <c r="EW170" s="38">
        <v>0</v>
      </c>
      <c r="EX170" s="246"/>
      <c r="EY170" s="36">
        <f t="shared" si="560"/>
        <v>2</v>
      </c>
      <c r="EZ170" s="37">
        <v>2</v>
      </c>
      <c r="FA170" s="38"/>
      <c r="FB170" s="96"/>
      <c r="FC170" s="36">
        <f t="shared" si="561"/>
        <v>3</v>
      </c>
      <c r="FD170" s="37">
        <v>3</v>
      </c>
      <c r="FE170" s="38"/>
      <c r="FF170" s="96"/>
      <c r="FG170" s="36">
        <f t="shared" si="562"/>
        <v>3</v>
      </c>
      <c r="FH170" s="37">
        <v>3</v>
      </c>
      <c r="FI170" s="38"/>
      <c r="FJ170" s="96"/>
      <c r="FK170" s="36">
        <f t="shared" si="563"/>
        <v>3</v>
      </c>
      <c r="FL170" s="37">
        <v>3</v>
      </c>
      <c r="FM170" s="38"/>
      <c r="FN170" s="96"/>
      <c r="FO170" s="36">
        <f t="shared" si="564"/>
        <v>4</v>
      </c>
      <c r="FP170" s="37">
        <v>4</v>
      </c>
      <c r="FQ170" s="38"/>
      <c r="FR170" s="96"/>
      <c r="FS170" s="36">
        <f t="shared" si="565"/>
        <v>4</v>
      </c>
      <c r="FT170" s="37">
        <v>4</v>
      </c>
      <c r="FU170" s="38"/>
      <c r="FV170" s="96"/>
      <c r="FW170" s="36">
        <f t="shared" si="566"/>
        <v>4</v>
      </c>
      <c r="FX170" s="37">
        <v>4</v>
      </c>
      <c r="FY170" s="38"/>
      <c r="FZ170" s="96"/>
      <c r="GA170" s="41" cm="1">
        <f t="array" ref="GA170">SUMPRODUCT(--(MOD(COLUMN($EE170:$FZ170),4)=MOD(COLUMN($EE170),4)),$EE170:$FZ170)</f>
        <v>30</v>
      </c>
      <c r="GB170" s="42">
        <f t="shared" si="567"/>
        <v>138960</v>
      </c>
      <c r="GC170" s="43" cm="1">
        <f t="array" ref="GC170">SUMPRODUCT(--(MOD(COLUMN($EE170:$FZ170),4)=MOD(COLUMN($EF170),4)),$EE170:$FZ170)</f>
        <v>49</v>
      </c>
      <c r="GD170" s="44">
        <f t="shared" si="568"/>
        <v>226968</v>
      </c>
      <c r="GE170" s="45" cm="1">
        <f t="array" ref="GE170">SUMPRODUCT(--(MOD(COLUMN($EE170:$FZ170),4)=MOD(COLUMN($EG170),4)),$EE170:$FZ170)</f>
        <v>10</v>
      </c>
      <c r="GF170" s="46">
        <f t="shared" si="569"/>
        <v>46320</v>
      </c>
      <c r="GG170" s="36">
        <f t="shared" si="570"/>
        <v>3</v>
      </c>
      <c r="GH170" s="37"/>
      <c r="GI170" s="38"/>
      <c r="GJ170" s="96"/>
      <c r="GK170" s="36">
        <f t="shared" si="571"/>
        <v>3</v>
      </c>
      <c r="GL170" s="37"/>
      <c r="GM170" s="38"/>
      <c r="GN170" s="96"/>
      <c r="GO170" s="36">
        <f t="shared" si="572"/>
        <v>3</v>
      </c>
      <c r="GP170" s="37"/>
      <c r="GQ170" s="38"/>
      <c r="GR170" s="96"/>
      <c r="GS170" s="36">
        <f t="shared" si="573"/>
        <v>5</v>
      </c>
      <c r="GT170" s="37"/>
      <c r="GU170" s="38"/>
      <c r="GV170" s="96"/>
      <c r="GW170" s="36">
        <f t="shared" si="574"/>
        <v>5</v>
      </c>
      <c r="GX170" s="37"/>
      <c r="GY170" s="38"/>
      <c r="GZ170" s="96"/>
      <c r="HA170" s="36">
        <f t="shared" si="575"/>
        <v>5</v>
      </c>
      <c r="HB170" s="37"/>
      <c r="HC170" s="38"/>
      <c r="HD170" s="96"/>
      <c r="HE170" s="36">
        <f t="shared" si="576"/>
        <v>5</v>
      </c>
      <c r="HF170" s="37"/>
      <c r="HG170" s="38"/>
      <c r="HH170" s="96"/>
      <c r="HI170" s="36">
        <f t="shared" si="577"/>
        <v>5</v>
      </c>
      <c r="HJ170" s="37"/>
      <c r="HK170" s="38"/>
      <c r="HL170" s="96"/>
      <c r="HM170" s="36">
        <f t="shared" si="578"/>
        <v>5</v>
      </c>
      <c r="HN170" s="37"/>
      <c r="HO170" s="38"/>
      <c r="HP170" s="96"/>
      <c r="HQ170" s="36">
        <f t="shared" si="579"/>
        <v>5</v>
      </c>
      <c r="HR170" s="37"/>
      <c r="HS170" s="38"/>
      <c r="HT170" s="96"/>
      <c r="HU170" s="36">
        <f t="shared" si="580"/>
        <v>5</v>
      </c>
      <c r="HV170" s="37"/>
      <c r="HW170" s="38"/>
      <c r="HX170" s="96"/>
      <c r="HY170" s="36">
        <f t="shared" si="581"/>
        <v>5</v>
      </c>
      <c r="HZ170" s="37"/>
      <c r="IA170" s="38"/>
      <c r="IB170" s="96"/>
      <c r="IC170" s="41" cm="1">
        <f t="array" ref="IC170">SUMPRODUCT(--(MOD(COLUMN($GG170:$IB170),4)=MOD(COLUMN($GG170),4)),$GG170:$IB170)</f>
        <v>54</v>
      </c>
      <c r="ID170" s="42">
        <f t="shared" si="582"/>
        <v>250128</v>
      </c>
      <c r="IE170" s="43" cm="1">
        <f t="array" ref="IE170">SUMPRODUCT(--(MOD(COLUMN($GG170:$IB170),4)=MOD(COLUMN($GH170),4)),$GG170:$IB170)</f>
        <v>0</v>
      </c>
      <c r="IF170" s="44">
        <f t="shared" si="583"/>
        <v>0</v>
      </c>
      <c r="IG170" s="45" cm="1">
        <f t="array" ref="IG170">SUMPRODUCT(--(MOD(COLUMN($GG170:$IB170),4)=MOD(COLUMN($GI170),4)),$GG170:$IB170)</f>
        <v>0</v>
      </c>
      <c r="IH170" s="46">
        <f t="shared" si="584"/>
        <v>0</v>
      </c>
      <c r="II170" s="36">
        <f t="shared" si="585"/>
        <v>3</v>
      </c>
      <c r="IJ170" s="37"/>
      <c r="IK170" s="38"/>
      <c r="IL170" s="96"/>
      <c r="IM170" s="36">
        <f t="shared" si="586"/>
        <v>3</v>
      </c>
      <c r="IN170" s="37"/>
      <c r="IO170" s="38"/>
      <c r="IP170" s="96"/>
      <c r="IQ170" s="36">
        <f t="shared" si="587"/>
        <v>3</v>
      </c>
      <c r="IR170" s="37"/>
      <c r="IS170" s="38"/>
      <c r="IT170" s="96"/>
      <c r="IU170" s="36">
        <f t="shared" si="588"/>
        <v>5</v>
      </c>
      <c r="IV170" s="37"/>
      <c r="IW170" s="38"/>
      <c r="IX170" s="96"/>
      <c r="IY170" s="36">
        <f t="shared" si="589"/>
        <v>5</v>
      </c>
      <c r="IZ170" s="37"/>
      <c r="JA170" s="38"/>
      <c r="JB170" s="96"/>
      <c r="JC170" s="36">
        <f t="shared" si="590"/>
        <v>5</v>
      </c>
      <c r="JD170" s="37"/>
      <c r="JE170" s="38"/>
      <c r="JF170" s="96"/>
      <c r="JG170" s="36">
        <f t="shared" si="591"/>
        <v>5</v>
      </c>
      <c r="JH170" s="37"/>
      <c r="JI170" s="38"/>
      <c r="JJ170" s="96"/>
      <c r="JK170" s="36">
        <f t="shared" si="592"/>
        <v>5</v>
      </c>
      <c r="JL170" s="37"/>
      <c r="JM170" s="38"/>
      <c r="JN170" s="96"/>
      <c r="JO170" s="36">
        <f t="shared" si="593"/>
        <v>5</v>
      </c>
      <c r="JP170" s="37"/>
      <c r="JQ170" s="38"/>
      <c r="JR170" s="96"/>
      <c r="JS170" s="36">
        <f t="shared" si="594"/>
        <v>5</v>
      </c>
      <c r="JT170" s="37"/>
      <c r="JU170" s="38"/>
      <c r="JV170" s="96"/>
      <c r="JW170" s="36">
        <f t="shared" si="595"/>
        <v>5</v>
      </c>
      <c r="JX170" s="37"/>
      <c r="JY170" s="38"/>
      <c r="JZ170" s="96"/>
      <c r="KA170" s="36">
        <f t="shared" si="596"/>
        <v>5</v>
      </c>
      <c r="KB170" s="37"/>
      <c r="KC170" s="38"/>
      <c r="KD170" s="96"/>
      <c r="KE170" s="41" cm="1">
        <f t="array" ref="KE170">SUMPRODUCT(--(MOD(COLUMN($II170:$KD170),4)=MOD(COLUMN($II170),4)),$II170:$KD170)</f>
        <v>54</v>
      </c>
      <c r="KF170" s="42">
        <f t="shared" si="597"/>
        <v>250128</v>
      </c>
      <c r="KG170" s="43" cm="1">
        <f t="array" ref="KG170">SUMPRODUCT(--(MOD(COLUMN($II170:$KD170),4)=MOD(COLUMN($IJ170),4)),$II170:$KD170)</f>
        <v>0</v>
      </c>
      <c r="KH170" s="44">
        <f t="shared" si="598"/>
        <v>0</v>
      </c>
      <c r="KI170" s="45" cm="1">
        <f t="array" ref="KI170">SUMPRODUCT(--(MOD(COLUMN($II170:$KD170),4)=MOD(COLUMN($IK170),4)),$II170:$KD170)</f>
        <v>0</v>
      </c>
      <c r="KJ170" s="50">
        <f t="shared" si="599"/>
        <v>0</v>
      </c>
      <c r="KK170" s="80"/>
      <c r="KL170" s="80"/>
      <c r="KM170" s="80"/>
      <c r="KN170" s="51">
        <v>1</v>
      </c>
      <c r="KO170" s="285"/>
    </row>
    <row r="171" spans="1:301" s="68" customFormat="1" outlineLevel="1">
      <c r="A171" s="289"/>
      <c r="B171" s="278"/>
      <c r="C171" s="256"/>
      <c r="D171" s="282"/>
      <c r="E171" s="60">
        <v>5</v>
      </c>
      <c r="F171" s="60">
        <v>1</v>
      </c>
      <c r="G171" s="56">
        <v>4491731500</v>
      </c>
      <c r="H171" s="57" t="s">
        <v>131</v>
      </c>
      <c r="I171" s="235">
        <v>1148</v>
      </c>
      <c r="J171" s="231">
        <v>1148</v>
      </c>
      <c r="K171" s="55"/>
      <c r="L171" s="55"/>
      <c r="M171" s="36"/>
      <c r="N171" s="37"/>
      <c r="O171" s="38"/>
      <c r="P171" s="37"/>
      <c r="Q171" s="36"/>
      <c r="R171" s="37"/>
      <c r="S171" s="38"/>
      <c r="T171" s="37"/>
      <c r="U171" s="36"/>
      <c r="V171" s="37"/>
      <c r="W171" s="38"/>
      <c r="X171" s="37"/>
      <c r="Y171" s="36"/>
      <c r="Z171" s="37"/>
      <c r="AA171" s="38"/>
      <c r="AB171" s="37"/>
      <c r="AC171" s="36"/>
      <c r="AD171" s="37"/>
      <c r="AE171" s="38"/>
      <c r="AF171" s="37"/>
      <c r="AG171" s="36"/>
      <c r="AH171" s="37"/>
      <c r="AI171" s="38"/>
      <c r="AJ171" s="37"/>
      <c r="AK171" s="36"/>
      <c r="AL171" s="37"/>
      <c r="AM171" s="38"/>
      <c r="AN171" s="37"/>
      <c r="AO171" s="36"/>
      <c r="AP171" s="37"/>
      <c r="AQ171" s="38"/>
      <c r="AR171" s="37"/>
      <c r="AS171" s="36"/>
      <c r="AT171" s="37"/>
      <c r="AU171" s="38">
        <v>0</v>
      </c>
      <c r="AV171" s="37"/>
      <c r="AW171" s="36"/>
      <c r="AX171" s="37"/>
      <c r="AY171" s="38">
        <v>0</v>
      </c>
      <c r="AZ171" s="246"/>
      <c r="BA171" s="36"/>
      <c r="BB171" s="37"/>
      <c r="BC171" s="99">
        <v>0</v>
      </c>
      <c r="BD171" s="37"/>
      <c r="BE171" s="36"/>
      <c r="BF171" s="37">
        <f t="shared" si="522"/>
        <v>1</v>
      </c>
      <c r="BG171" s="54">
        <v>0</v>
      </c>
      <c r="BH171" s="37"/>
      <c r="BI171" s="41">
        <f t="shared" si="512"/>
        <v>0</v>
      </c>
      <c r="BJ171" s="42">
        <f t="shared" si="513"/>
        <v>0</v>
      </c>
      <c r="BK171" s="43">
        <f t="shared" si="514"/>
        <v>1</v>
      </c>
      <c r="BL171" s="44">
        <f t="shared" si="515"/>
        <v>1148</v>
      </c>
      <c r="BM171" s="45">
        <f t="shared" si="516"/>
        <v>0</v>
      </c>
      <c r="BN171" s="46">
        <f t="shared" si="517"/>
        <v>0</v>
      </c>
      <c r="BO171" s="36">
        <f t="shared" si="523"/>
        <v>0</v>
      </c>
      <c r="BP171" s="47">
        <f t="shared" si="523"/>
        <v>0</v>
      </c>
      <c r="BQ171" s="100">
        <f t="shared" si="524"/>
        <v>1</v>
      </c>
      <c r="BR171" s="38">
        <v>0</v>
      </c>
      <c r="BS171" s="246"/>
      <c r="BT171" s="36">
        <f t="shared" si="525"/>
        <v>3</v>
      </c>
      <c r="BU171" s="47">
        <f t="shared" si="526"/>
        <v>0</v>
      </c>
      <c r="BV171" s="37">
        <f t="shared" si="526"/>
        <v>0</v>
      </c>
      <c r="BW171" s="38">
        <v>0</v>
      </c>
      <c r="BX171" s="246"/>
      <c r="BY171" s="36">
        <f t="shared" si="527"/>
        <v>3</v>
      </c>
      <c r="BZ171" s="47">
        <f t="shared" si="528"/>
        <v>1</v>
      </c>
      <c r="CA171" s="37">
        <f t="shared" si="528"/>
        <v>1</v>
      </c>
      <c r="CB171" s="38">
        <v>0</v>
      </c>
      <c r="CC171" s="37"/>
      <c r="CD171" s="36">
        <f t="shared" si="529"/>
        <v>3</v>
      </c>
      <c r="CE171" s="47">
        <f t="shared" si="530"/>
        <v>1</v>
      </c>
      <c r="CF171" s="37">
        <f t="shared" si="530"/>
        <v>1</v>
      </c>
      <c r="CG171" s="38">
        <v>0</v>
      </c>
      <c r="CH171" s="246"/>
      <c r="CI171" s="36">
        <f t="shared" si="531"/>
        <v>3</v>
      </c>
      <c r="CJ171" s="47">
        <f t="shared" si="532"/>
        <v>1</v>
      </c>
      <c r="CK171" s="37">
        <f t="shared" si="533"/>
        <v>0</v>
      </c>
      <c r="CL171" s="38">
        <v>0</v>
      </c>
      <c r="CM171" s="37"/>
      <c r="CN171" s="36">
        <f t="shared" si="534"/>
        <v>3</v>
      </c>
      <c r="CO171" s="47">
        <f t="shared" si="535"/>
        <v>1</v>
      </c>
      <c r="CP171" s="37">
        <f t="shared" si="536"/>
        <v>0</v>
      </c>
      <c r="CQ171" s="38">
        <v>0</v>
      </c>
      <c r="CR171" s="37"/>
      <c r="CS171" s="36">
        <f t="shared" si="537"/>
        <v>3</v>
      </c>
      <c r="CT171" s="47">
        <f t="shared" si="538"/>
        <v>1</v>
      </c>
      <c r="CU171" s="37">
        <f t="shared" si="539"/>
        <v>0</v>
      </c>
      <c r="CV171" s="38">
        <v>0</v>
      </c>
      <c r="CW171" s="37"/>
      <c r="CX171" s="36">
        <f t="shared" si="540"/>
        <v>3</v>
      </c>
      <c r="CY171" s="47">
        <f t="shared" si="541"/>
        <v>1</v>
      </c>
      <c r="CZ171" s="37">
        <f t="shared" si="542"/>
        <v>0</v>
      </c>
      <c r="DA171" s="38">
        <v>0</v>
      </c>
      <c r="DB171" s="37"/>
      <c r="DC171" s="36">
        <f t="shared" si="543"/>
        <v>3</v>
      </c>
      <c r="DD171" s="47">
        <f t="shared" si="544"/>
        <v>1</v>
      </c>
      <c r="DE171" s="37">
        <f t="shared" si="545"/>
        <v>0</v>
      </c>
      <c r="DF171" s="38">
        <v>0</v>
      </c>
      <c r="DG171" s="37"/>
      <c r="DH171" s="36">
        <f t="shared" si="546"/>
        <v>3</v>
      </c>
      <c r="DI171" s="47">
        <f t="shared" si="547"/>
        <v>1</v>
      </c>
      <c r="DJ171" s="37">
        <f t="shared" si="548"/>
        <v>0</v>
      </c>
      <c r="DK171" s="38">
        <v>0</v>
      </c>
      <c r="DL171" s="37"/>
      <c r="DM171" s="36">
        <f t="shared" si="549"/>
        <v>3</v>
      </c>
      <c r="DN171" s="47">
        <f t="shared" si="550"/>
        <v>1</v>
      </c>
      <c r="DO171" s="37">
        <f t="shared" si="551"/>
        <v>0</v>
      </c>
      <c r="DP171" s="38">
        <v>0</v>
      </c>
      <c r="DQ171" s="37"/>
      <c r="DR171" s="36">
        <f t="shared" si="552"/>
        <v>3</v>
      </c>
      <c r="DS171" s="47">
        <f t="shared" si="553"/>
        <v>1</v>
      </c>
      <c r="DT171" s="37">
        <f t="shared" si="554"/>
        <v>0</v>
      </c>
      <c r="DU171" s="38"/>
      <c r="DV171" s="37"/>
      <c r="DW171" s="41" cm="1">
        <f t="array" ref="DW171">SUMPRODUCT(--(MOD(COLUMN($BO171:$DV171),5)=MOD(COLUMN($BO171),5)),$BO171:$DV171)</f>
        <v>33</v>
      </c>
      <c r="DX171" s="42">
        <f t="shared" si="518"/>
        <v>37884</v>
      </c>
      <c r="DY171" s="48" cm="1">
        <f t="array" ref="DY171">SUMPRODUCT(--(MOD(COLUMN($BO171:$DV171),5)=MOD(COLUMN($BP171),5)),$BO171:$DV171)</f>
        <v>10</v>
      </c>
      <c r="DZ171" s="49">
        <f t="shared" si="519"/>
        <v>11480</v>
      </c>
      <c r="EA171" s="43" cm="1">
        <f t="array" ref="EA171">SUMPRODUCT(--(MOD(COLUMN($BO171:$DV171),5)=MOD(COLUMN($BQ171),5)),$BO171:$DV171)</f>
        <v>3</v>
      </c>
      <c r="EB171" s="44">
        <f t="shared" si="520"/>
        <v>3444</v>
      </c>
      <c r="EC171" s="45" cm="1">
        <f t="array" ref="EC171">SUMPRODUCT(--(MOD(COLUMN($BO171:$DV171),5)=MOD(COLUMN($BR171),5)),$BO171:$DV171)</f>
        <v>0</v>
      </c>
      <c r="ED171" s="46">
        <f t="shared" si="521"/>
        <v>0</v>
      </c>
      <c r="EE171" s="36">
        <f t="shared" si="555"/>
        <v>1</v>
      </c>
      <c r="EF171" s="37">
        <v>1</v>
      </c>
      <c r="EG171" s="38"/>
      <c r="EH171" s="96"/>
      <c r="EI171" s="36">
        <f t="shared" si="556"/>
        <v>1</v>
      </c>
      <c r="EJ171" s="37">
        <v>0</v>
      </c>
      <c r="EK171" s="38"/>
      <c r="EL171" s="96"/>
      <c r="EM171" s="36">
        <f t="shared" si="557"/>
        <v>1</v>
      </c>
      <c r="EN171" s="37">
        <v>0</v>
      </c>
      <c r="EO171" s="38"/>
      <c r="EP171" s="96"/>
      <c r="EQ171" s="36">
        <f t="shared" si="558"/>
        <v>2</v>
      </c>
      <c r="ER171" s="37">
        <v>10</v>
      </c>
      <c r="ES171" s="38">
        <v>10</v>
      </c>
      <c r="ET171" s="246"/>
      <c r="EU171" s="36">
        <f t="shared" si="559"/>
        <v>2</v>
      </c>
      <c r="EV171" s="155">
        <v>15</v>
      </c>
      <c r="EW171" s="38">
        <v>0</v>
      </c>
      <c r="EX171" s="246"/>
      <c r="EY171" s="36">
        <f t="shared" si="560"/>
        <v>2</v>
      </c>
      <c r="EZ171" s="37">
        <v>2</v>
      </c>
      <c r="FA171" s="38"/>
      <c r="FB171" s="96"/>
      <c r="FC171" s="36">
        <f t="shared" si="561"/>
        <v>3</v>
      </c>
      <c r="FD171" s="37">
        <v>3</v>
      </c>
      <c r="FE171" s="38"/>
      <c r="FF171" s="96"/>
      <c r="FG171" s="36">
        <f t="shared" si="562"/>
        <v>3</v>
      </c>
      <c r="FH171" s="37">
        <v>3</v>
      </c>
      <c r="FI171" s="38"/>
      <c r="FJ171" s="96"/>
      <c r="FK171" s="36">
        <f t="shared" si="563"/>
        <v>3</v>
      </c>
      <c r="FL171" s="37">
        <v>3</v>
      </c>
      <c r="FM171" s="38"/>
      <c r="FN171" s="96"/>
      <c r="FO171" s="36">
        <f t="shared" si="564"/>
        <v>4</v>
      </c>
      <c r="FP171" s="37">
        <v>4</v>
      </c>
      <c r="FQ171" s="38"/>
      <c r="FR171" s="96"/>
      <c r="FS171" s="36">
        <f t="shared" si="565"/>
        <v>4</v>
      </c>
      <c r="FT171" s="37">
        <v>4</v>
      </c>
      <c r="FU171" s="38"/>
      <c r="FV171" s="96"/>
      <c r="FW171" s="36">
        <f t="shared" si="566"/>
        <v>4</v>
      </c>
      <c r="FX171" s="37">
        <v>4</v>
      </c>
      <c r="FY171" s="38"/>
      <c r="FZ171" s="96"/>
      <c r="GA171" s="41" cm="1">
        <f t="array" ref="GA171">SUMPRODUCT(--(MOD(COLUMN($EE171:$FZ171),4)=MOD(COLUMN($EE171),4)),$EE171:$FZ171)</f>
        <v>30</v>
      </c>
      <c r="GB171" s="42">
        <f t="shared" si="567"/>
        <v>34440</v>
      </c>
      <c r="GC171" s="43" cm="1">
        <f t="array" ref="GC171">SUMPRODUCT(--(MOD(COLUMN($EE171:$FZ171),4)=MOD(COLUMN($EF171),4)),$EE171:$FZ171)</f>
        <v>49</v>
      </c>
      <c r="GD171" s="44">
        <f t="shared" si="568"/>
        <v>56252</v>
      </c>
      <c r="GE171" s="45" cm="1">
        <f t="array" ref="GE171">SUMPRODUCT(--(MOD(COLUMN($EE171:$FZ171),4)=MOD(COLUMN($EG171),4)),$EE171:$FZ171)</f>
        <v>10</v>
      </c>
      <c r="GF171" s="46">
        <f t="shared" si="569"/>
        <v>11480</v>
      </c>
      <c r="GG171" s="36">
        <f t="shared" si="570"/>
        <v>3</v>
      </c>
      <c r="GH171" s="37"/>
      <c r="GI171" s="38"/>
      <c r="GJ171" s="96"/>
      <c r="GK171" s="36">
        <f t="shared" si="571"/>
        <v>3</v>
      </c>
      <c r="GL171" s="37"/>
      <c r="GM171" s="38"/>
      <c r="GN171" s="96"/>
      <c r="GO171" s="36">
        <f t="shared" si="572"/>
        <v>3</v>
      </c>
      <c r="GP171" s="37"/>
      <c r="GQ171" s="38"/>
      <c r="GR171" s="96"/>
      <c r="GS171" s="36">
        <f t="shared" si="573"/>
        <v>5</v>
      </c>
      <c r="GT171" s="37"/>
      <c r="GU171" s="38"/>
      <c r="GV171" s="96"/>
      <c r="GW171" s="36">
        <f t="shared" si="574"/>
        <v>5</v>
      </c>
      <c r="GX171" s="37"/>
      <c r="GY171" s="38"/>
      <c r="GZ171" s="96"/>
      <c r="HA171" s="36">
        <f t="shared" si="575"/>
        <v>5</v>
      </c>
      <c r="HB171" s="37"/>
      <c r="HC171" s="38"/>
      <c r="HD171" s="96"/>
      <c r="HE171" s="36">
        <f t="shared" si="576"/>
        <v>5</v>
      </c>
      <c r="HF171" s="37"/>
      <c r="HG171" s="38"/>
      <c r="HH171" s="96"/>
      <c r="HI171" s="36">
        <f t="shared" si="577"/>
        <v>5</v>
      </c>
      <c r="HJ171" s="37"/>
      <c r="HK171" s="38"/>
      <c r="HL171" s="96"/>
      <c r="HM171" s="36">
        <f t="shared" si="578"/>
        <v>5</v>
      </c>
      <c r="HN171" s="37"/>
      <c r="HO171" s="38"/>
      <c r="HP171" s="96"/>
      <c r="HQ171" s="36">
        <f t="shared" si="579"/>
        <v>5</v>
      </c>
      <c r="HR171" s="37"/>
      <c r="HS171" s="38"/>
      <c r="HT171" s="96"/>
      <c r="HU171" s="36">
        <f t="shared" si="580"/>
        <v>5</v>
      </c>
      <c r="HV171" s="37"/>
      <c r="HW171" s="38"/>
      <c r="HX171" s="96"/>
      <c r="HY171" s="36">
        <f t="shared" si="581"/>
        <v>5</v>
      </c>
      <c r="HZ171" s="37"/>
      <c r="IA171" s="38"/>
      <c r="IB171" s="96"/>
      <c r="IC171" s="41" cm="1">
        <f t="array" ref="IC171">SUMPRODUCT(--(MOD(COLUMN($GG171:$IB171),4)=MOD(COLUMN($GG171),4)),$GG171:$IB171)</f>
        <v>54</v>
      </c>
      <c r="ID171" s="42">
        <f t="shared" si="582"/>
        <v>61992</v>
      </c>
      <c r="IE171" s="43" cm="1">
        <f t="array" ref="IE171">SUMPRODUCT(--(MOD(COLUMN($GG171:$IB171),4)=MOD(COLUMN($GH171),4)),$GG171:$IB171)</f>
        <v>0</v>
      </c>
      <c r="IF171" s="44">
        <f t="shared" si="583"/>
        <v>0</v>
      </c>
      <c r="IG171" s="45" cm="1">
        <f t="array" ref="IG171">SUMPRODUCT(--(MOD(COLUMN($GG171:$IB171),4)=MOD(COLUMN($GI171),4)),$GG171:$IB171)</f>
        <v>0</v>
      </c>
      <c r="IH171" s="46">
        <f t="shared" si="584"/>
        <v>0</v>
      </c>
      <c r="II171" s="36">
        <f t="shared" si="585"/>
        <v>3</v>
      </c>
      <c r="IJ171" s="37"/>
      <c r="IK171" s="38"/>
      <c r="IL171" s="96"/>
      <c r="IM171" s="36">
        <f t="shared" si="586"/>
        <v>3</v>
      </c>
      <c r="IN171" s="37"/>
      <c r="IO171" s="38"/>
      <c r="IP171" s="96"/>
      <c r="IQ171" s="36">
        <f t="shared" si="587"/>
        <v>3</v>
      </c>
      <c r="IR171" s="37"/>
      <c r="IS171" s="38"/>
      <c r="IT171" s="96"/>
      <c r="IU171" s="36">
        <f t="shared" si="588"/>
        <v>5</v>
      </c>
      <c r="IV171" s="37"/>
      <c r="IW171" s="38"/>
      <c r="IX171" s="96"/>
      <c r="IY171" s="36">
        <f t="shared" si="589"/>
        <v>5</v>
      </c>
      <c r="IZ171" s="37"/>
      <c r="JA171" s="38"/>
      <c r="JB171" s="96"/>
      <c r="JC171" s="36">
        <f t="shared" si="590"/>
        <v>5</v>
      </c>
      <c r="JD171" s="37"/>
      <c r="JE171" s="38"/>
      <c r="JF171" s="96"/>
      <c r="JG171" s="36">
        <f t="shared" si="591"/>
        <v>5</v>
      </c>
      <c r="JH171" s="37"/>
      <c r="JI171" s="38"/>
      <c r="JJ171" s="96"/>
      <c r="JK171" s="36">
        <f t="shared" si="592"/>
        <v>5</v>
      </c>
      <c r="JL171" s="37"/>
      <c r="JM171" s="38"/>
      <c r="JN171" s="96"/>
      <c r="JO171" s="36">
        <f t="shared" si="593"/>
        <v>5</v>
      </c>
      <c r="JP171" s="37"/>
      <c r="JQ171" s="38"/>
      <c r="JR171" s="96"/>
      <c r="JS171" s="36">
        <f t="shared" si="594"/>
        <v>5</v>
      </c>
      <c r="JT171" s="37"/>
      <c r="JU171" s="38"/>
      <c r="JV171" s="96"/>
      <c r="JW171" s="36">
        <f t="shared" si="595"/>
        <v>5</v>
      </c>
      <c r="JX171" s="37"/>
      <c r="JY171" s="38"/>
      <c r="JZ171" s="96"/>
      <c r="KA171" s="36">
        <f t="shared" si="596"/>
        <v>5</v>
      </c>
      <c r="KB171" s="37"/>
      <c r="KC171" s="38"/>
      <c r="KD171" s="96"/>
      <c r="KE171" s="41" cm="1">
        <f t="array" ref="KE171">SUMPRODUCT(--(MOD(COLUMN($II171:$KD171),4)=MOD(COLUMN($II171),4)),$II171:$KD171)</f>
        <v>54</v>
      </c>
      <c r="KF171" s="42">
        <f t="shared" si="597"/>
        <v>61992</v>
      </c>
      <c r="KG171" s="43" cm="1">
        <f t="array" ref="KG171">SUMPRODUCT(--(MOD(COLUMN($II171:$KD171),4)=MOD(COLUMN($IJ171),4)),$II171:$KD171)</f>
        <v>0</v>
      </c>
      <c r="KH171" s="44">
        <f t="shared" si="598"/>
        <v>0</v>
      </c>
      <c r="KI171" s="45" cm="1">
        <f t="array" ref="KI171">SUMPRODUCT(--(MOD(COLUMN($II171:$KD171),4)=MOD(COLUMN($IK171),4)),$II171:$KD171)</f>
        <v>0</v>
      </c>
      <c r="KJ171" s="50">
        <f t="shared" si="599"/>
        <v>0</v>
      </c>
      <c r="KK171" s="80"/>
      <c r="KL171" s="80"/>
      <c r="KM171" s="80"/>
      <c r="KN171" s="51">
        <v>1</v>
      </c>
      <c r="KO171" s="285"/>
    </row>
    <row r="172" spans="1:301" s="68" customFormat="1" outlineLevel="1">
      <c r="A172" s="289"/>
      <c r="B172" s="278"/>
      <c r="C172" s="256"/>
      <c r="D172" s="282"/>
      <c r="E172" s="60">
        <v>6</v>
      </c>
      <c r="F172" s="60">
        <v>1</v>
      </c>
      <c r="G172" s="56">
        <v>4497230400</v>
      </c>
      <c r="H172" s="57" t="s">
        <v>287</v>
      </c>
      <c r="I172" s="235">
        <v>126</v>
      </c>
      <c r="J172" s="231">
        <v>126</v>
      </c>
      <c r="K172" s="55"/>
      <c r="L172" s="55"/>
      <c r="M172" s="36"/>
      <c r="N172" s="37"/>
      <c r="O172" s="38"/>
      <c r="P172" s="37"/>
      <c r="Q172" s="36"/>
      <c r="R172" s="37"/>
      <c r="S172" s="38"/>
      <c r="T172" s="37"/>
      <c r="U172" s="36"/>
      <c r="V172" s="37"/>
      <c r="W172" s="38"/>
      <c r="X172" s="37"/>
      <c r="Y172" s="36"/>
      <c r="Z172" s="37"/>
      <c r="AA172" s="38"/>
      <c r="AB172" s="37"/>
      <c r="AC172" s="36"/>
      <c r="AD172" s="37"/>
      <c r="AE172" s="38"/>
      <c r="AF172" s="37"/>
      <c r="AG172" s="36"/>
      <c r="AH172" s="37"/>
      <c r="AI172" s="38"/>
      <c r="AJ172" s="37"/>
      <c r="AK172" s="36"/>
      <c r="AL172" s="37"/>
      <c r="AM172" s="38"/>
      <c r="AN172" s="37"/>
      <c r="AO172" s="36"/>
      <c r="AP172" s="37"/>
      <c r="AQ172" s="38"/>
      <c r="AR172" s="37"/>
      <c r="AS172" s="36"/>
      <c r="AT172" s="37"/>
      <c r="AU172" s="38">
        <v>0</v>
      </c>
      <c r="AV172" s="37"/>
      <c r="AW172" s="36"/>
      <c r="AX172" s="37"/>
      <c r="AY172" s="38">
        <v>0</v>
      </c>
      <c r="AZ172" s="246"/>
      <c r="BA172" s="36"/>
      <c r="BB172" s="37"/>
      <c r="BC172" s="99">
        <v>0</v>
      </c>
      <c r="BD172" s="37"/>
      <c r="BE172" s="36"/>
      <c r="BF172" s="37">
        <f t="shared" si="522"/>
        <v>2</v>
      </c>
      <c r="BG172" s="54">
        <v>0</v>
      </c>
      <c r="BH172" s="37"/>
      <c r="BI172" s="41">
        <f t="shared" si="512"/>
        <v>0</v>
      </c>
      <c r="BJ172" s="42">
        <f t="shared" si="513"/>
        <v>0</v>
      </c>
      <c r="BK172" s="43">
        <f t="shared" si="514"/>
        <v>2</v>
      </c>
      <c r="BL172" s="44">
        <f t="shared" si="515"/>
        <v>252</v>
      </c>
      <c r="BM172" s="45">
        <f t="shared" si="516"/>
        <v>0</v>
      </c>
      <c r="BN172" s="46">
        <f t="shared" si="517"/>
        <v>0</v>
      </c>
      <c r="BO172" s="36">
        <f t="shared" si="523"/>
        <v>0</v>
      </c>
      <c r="BP172" s="47">
        <f t="shared" si="523"/>
        <v>0</v>
      </c>
      <c r="BQ172" s="100">
        <f t="shared" si="524"/>
        <v>2</v>
      </c>
      <c r="BR172" s="38">
        <v>0</v>
      </c>
      <c r="BS172" s="246"/>
      <c r="BT172" s="36">
        <f t="shared" si="525"/>
        <v>6</v>
      </c>
      <c r="BU172" s="47">
        <f t="shared" si="526"/>
        <v>0</v>
      </c>
      <c r="BV172" s="37">
        <f t="shared" si="526"/>
        <v>0</v>
      </c>
      <c r="BW172" s="38">
        <v>0</v>
      </c>
      <c r="BX172" s="246"/>
      <c r="BY172" s="36">
        <f t="shared" si="527"/>
        <v>6</v>
      </c>
      <c r="BZ172" s="47">
        <f t="shared" si="528"/>
        <v>2</v>
      </c>
      <c r="CA172" s="37">
        <f t="shared" si="528"/>
        <v>2</v>
      </c>
      <c r="CB172" s="38">
        <v>0</v>
      </c>
      <c r="CC172" s="37"/>
      <c r="CD172" s="36">
        <f t="shared" si="529"/>
        <v>6</v>
      </c>
      <c r="CE172" s="47">
        <f t="shared" si="530"/>
        <v>2</v>
      </c>
      <c r="CF172" s="37">
        <f t="shared" si="530"/>
        <v>2</v>
      </c>
      <c r="CG172" s="38">
        <v>0</v>
      </c>
      <c r="CH172" s="246"/>
      <c r="CI172" s="36">
        <f t="shared" si="531"/>
        <v>6</v>
      </c>
      <c r="CJ172" s="47">
        <f t="shared" si="532"/>
        <v>2</v>
      </c>
      <c r="CK172" s="37">
        <f t="shared" si="533"/>
        <v>0</v>
      </c>
      <c r="CL172" s="38">
        <v>0</v>
      </c>
      <c r="CM172" s="37"/>
      <c r="CN172" s="36">
        <f t="shared" si="534"/>
        <v>6</v>
      </c>
      <c r="CO172" s="47">
        <f t="shared" si="535"/>
        <v>2</v>
      </c>
      <c r="CP172" s="37">
        <f t="shared" si="536"/>
        <v>0</v>
      </c>
      <c r="CQ172" s="38">
        <v>0</v>
      </c>
      <c r="CR172" s="37"/>
      <c r="CS172" s="36">
        <f t="shared" si="537"/>
        <v>6</v>
      </c>
      <c r="CT172" s="47">
        <f t="shared" si="538"/>
        <v>2</v>
      </c>
      <c r="CU172" s="37">
        <f t="shared" si="539"/>
        <v>0</v>
      </c>
      <c r="CV172" s="38">
        <v>0</v>
      </c>
      <c r="CW172" s="37"/>
      <c r="CX172" s="36">
        <f t="shared" si="540"/>
        <v>6</v>
      </c>
      <c r="CY172" s="47">
        <f t="shared" si="541"/>
        <v>2</v>
      </c>
      <c r="CZ172" s="37">
        <f t="shared" si="542"/>
        <v>0</v>
      </c>
      <c r="DA172" s="38">
        <v>0</v>
      </c>
      <c r="DB172" s="37"/>
      <c r="DC172" s="36">
        <f t="shared" si="543"/>
        <v>6</v>
      </c>
      <c r="DD172" s="47">
        <f t="shared" si="544"/>
        <v>2</v>
      </c>
      <c r="DE172" s="37">
        <f t="shared" si="545"/>
        <v>0</v>
      </c>
      <c r="DF172" s="38">
        <v>0</v>
      </c>
      <c r="DG172" s="37"/>
      <c r="DH172" s="36">
        <f t="shared" si="546"/>
        <v>6</v>
      </c>
      <c r="DI172" s="47">
        <f t="shared" si="547"/>
        <v>2</v>
      </c>
      <c r="DJ172" s="37">
        <f t="shared" si="548"/>
        <v>0</v>
      </c>
      <c r="DK172" s="52">
        <v>0</v>
      </c>
      <c r="DL172" s="37"/>
      <c r="DM172" s="36">
        <f t="shared" si="549"/>
        <v>6</v>
      </c>
      <c r="DN172" s="47">
        <f t="shared" si="550"/>
        <v>2</v>
      </c>
      <c r="DO172" s="37">
        <f t="shared" si="551"/>
        <v>0</v>
      </c>
      <c r="DP172" s="38">
        <v>0</v>
      </c>
      <c r="DQ172" s="37"/>
      <c r="DR172" s="36">
        <f t="shared" si="552"/>
        <v>6</v>
      </c>
      <c r="DS172" s="47">
        <f t="shared" si="553"/>
        <v>2</v>
      </c>
      <c r="DT172" s="37">
        <f t="shared" si="554"/>
        <v>0</v>
      </c>
      <c r="DU172" s="38"/>
      <c r="DV172" s="37"/>
      <c r="DW172" s="41" cm="1">
        <f t="array" ref="DW172">SUMPRODUCT(--(MOD(COLUMN($BO172:$DV172),5)=MOD(COLUMN($BO172),5)),$BO172:$DV172)</f>
        <v>66</v>
      </c>
      <c r="DX172" s="42">
        <f t="shared" si="518"/>
        <v>8316</v>
      </c>
      <c r="DY172" s="48" cm="1">
        <f t="array" ref="DY172">SUMPRODUCT(--(MOD(COLUMN($BO172:$DV172),5)=MOD(COLUMN($BP172),5)),$BO172:$DV172)</f>
        <v>20</v>
      </c>
      <c r="DZ172" s="49">
        <f t="shared" si="519"/>
        <v>2520</v>
      </c>
      <c r="EA172" s="43" cm="1">
        <f t="array" ref="EA172">SUMPRODUCT(--(MOD(COLUMN($BO172:$DV172),5)=MOD(COLUMN($BQ172),5)),$BO172:$DV172)</f>
        <v>6</v>
      </c>
      <c r="EB172" s="44">
        <f t="shared" si="520"/>
        <v>756</v>
      </c>
      <c r="EC172" s="45" cm="1">
        <f t="array" ref="EC172">SUMPRODUCT(--(MOD(COLUMN($BO172:$DV172),5)=MOD(COLUMN($BR172),5)),$BO172:$DV172)</f>
        <v>0</v>
      </c>
      <c r="ED172" s="46">
        <f t="shared" si="521"/>
        <v>0</v>
      </c>
      <c r="EE172" s="36">
        <f t="shared" si="555"/>
        <v>2</v>
      </c>
      <c r="EF172" s="37">
        <v>2</v>
      </c>
      <c r="EG172" s="38"/>
      <c r="EH172" s="96"/>
      <c r="EI172" s="36">
        <f t="shared" si="556"/>
        <v>2</v>
      </c>
      <c r="EJ172" s="37">
        <v>0</v>
      </c>
      <c r="EK172" s="38"/>
      <c r="EL172" s="96"/>
      <c r="EM172" s="36">
        <f t="shared" si="557"/>
        <v>2</v>
      </c>
      <c r="EN172" s="37">
        <v>0</v>
      </c>
      <c r="EO172" s="38"/>
      <c r="EP172" s="96"/>
      <c r="EQ172" s="36">
        <f t="shared" si="558"/>
        <v>4</v>
      </c>
      <c r="ER172" s="37">
        <v>20</v>
      </c>
      <c r="ES172" s="38">
        <v>20</v>
      </c>
      <c r="ET172" s="246"/>
      <c r="EU172" s="36">
        <f t="shared" si="559"/>
        <v>4</v>
      </c>
      <c r="EV172" s="155">
        <v>30</v>
      </c>
      <c r="EW172" s="38">
        <v>0</v>
      </c>
      <c r="EX172" s="246"/>
      <c r="EY172" s="36">
        <f t="shared" si="560"/>
        <v>4</v>
      </c>
      <c r="EZ172" s="37">
        <v>4</v>
      </c>
      <c r="FA172" s="38"/>
      <c r="FB172" s="96"/>
      <c r="FC172" s="36">
        <f t="shared" si="561"/>
        <v>6</v>
      </c>
      <c r="FD172" s="37">
        <v>6</v>
      </c>
      <c r="FE172" s="38"/>
      <c r="FF172" s="96"/>
      <c r="FG172" s="36">
        <f t="shared" si="562"/>
        <v>6</v>
      </c>
      <c r="FH172" s="37">
        <v>6</v>
      </c>
      <c r="FI172" s="38"/>
      <c r="FJ172" s="96"/>
      <c r="FK172" s="36">
        <f t="shared" si="563"/>
        <v>6</v>
      </c>
      <c r="FL172" s="37">
        <v>6</v>
      </c>
      <c r="FM172" s="38"/>
      <c r="FN172" s="96"/>
      <c r="FO172" s="36">
        <f t="shared" si="564"/>
        <v>8</v>
      </c>
      <c r="FP172" s="37">
        <v>8</v>
      </c>
      <c r="FQ172" s="38"/>
      <c r="FR172" s="96"/>
      <c r="FS172" s="36">
        <f t="shared" si="565"/>
        <v>8</v>
      </c>
      <c r="FT172" s="37">
        <v>8</v>
      </c>
      <c r="FU172" s="38"/>
      <c r="FV172" s="96"/>
      <c r="FW172" s="36">
        <f t="shared" si="566"/>
        <v>8</v>
      </c>
      <c r="FX172" s="37">
        <v>8</v>
      </c>
      <c r="FY172" s="38"/>
      <c r="FZ172" s="96"/>
      <c r="GA172" s="41" cm="1">
        <f t="array" ref="GA172">SUMPRODUCT(--(MOD(COLUMN($EE172:$FZ172),4)=MOD(COLUMN($EE172),4)),$EE172:$FZ172)</f>
        <v>60</v>
      </c>
      <c r="GB172" s="42">
        <f t="shared" si="567"/>
        <v>7560</v>
      </c>
      <c r="GC172" s="43" cm="1">
        <f t="array" ref="GC172">SUMPRODUCT(--(MOD(COLUMN($EE172:$FZ172),4)=MOD(COLUMN($EF172),4)),$EE172:$FZ172)</f>
        <v>98</v>
      </c>
      <c r="GD172" s="44">
        <f t="shared" si="568"/>
        <v>12348</v>
      </c>
      <c r="GE172" s="45" cm="1">
        <f t="array" ref="GE172">SUMPRODUCT(--(MOD(COLUMN($EE172:$FZ172),4)=MOD(COLUMN($EG172),4)),$EE172:$FZ172)</f>
        <v>20</v>
      </c>
      <c r="GF172" s="46">
        <f t="shared" si="569"/>
        <v>2520</v>
      </c>
      <c r="GG172" s="36">
        <f t="shared" si="570"/>
        <v>6</v>
      </c>
      <c r="GH172" s="37"/>
      <c r="GI172" s="38"/>
      <c r="GJ172" s="96"/>
      <c r="GK172" s="36">
        <f t="shared" si="571"/>
        <v>6</v>
      </c>
      <c r="GL172" s="37"/>
      <c r="GM172" s="38"/>
      <c r="GN172" s="96"/>
      <c r="GO172" s="36">
        <f t="shared" si="572"/>
        <v>6</v>
      </c>
      <c r="GP172" s="37"/>
      <c r="GQ172" s="38"/>
      <c r="GR172" s="96"/>
      <c r="GS172" s="36">
        <f t="shared" si="573"/>
        <v>10</v>
      </c>
      <c r="GT172" s="37"/>
      <c r="GU172" s="38"/>
      <c r="GV172" s="96"/>
      <c r="GW172" s="36">
        <f t="shared" si="574"/>
        <v>10</v>
      </c>
      <c r="GX172" s="37"/>
      <c r="GY172" s="38"/>
      <c r="GZ172" s="96"/>
      <c r="HA172" s="36">
        <f t="shared" si="575"/>
        <v>10</v>
      </c>
      <c r="HB172" s="37"/>
      <c r="HC172" s="38"/>
      <c r="HD172" s="96"/>
      <c r="HE172" s="36">
        <f t="shared" si="576"/>
        <v>10</v>
      </c>
      <c r="HF172" s="37"/>
      <c r="HG172" s="38"/>
      <c r="HH172" s="96"/>
      <c r="HI172" s="36">
        <f t="shared" si="577"/>
        <v>10</v>
      </c>
      <c r="HJ172" s="37"/>
      <c r="HK172" s="38"/>
      <c r="HL172" s="96"/>
      <c r="HM172" s="36">
        <f t="shared" si="578"/>
        <v>10</v>
      </c>
      <c r="HN172" s="37"/>
      <c r="HO172" s="38"/>
      <c r="HP172" s="96"/>
      <c r="HQ172" s="36">
        <f t="shared" si="579"/>
        <v>10</v>
      </c>
      <c r="HR172" s="37"/>
      <c r="HS172" s="38"/>
      <c r="HT172" s="96"/>
      <c r="HU172" s="36">
        <f t="shared" si="580"/>
        <v>10</v>
      </c>
      <c r="HV172" s="37"/>
      <c r="HW172" s="38"/>
      <c r="HX172" s="96"/>
      <c r="HY172" s="36">
        <f t="shared" si="581"/>
        <v>10</v>
      </c>
      <c r="HZ172" s="37"/>
      <c r="IA172" s="38"/>
      <c r="IB172" s="96"/>
      <c r="IC172" s="41" cm="1">
        <f t="array" ref="IC172">SUMPRODUCT(--(MOD(COLUMN($GG172:$IB172),4)=MOD(COLUMN($GG172),4)),$GG172:$IB172)</f>
        <v>108</v>
      </c>
      <c r="ID172" s="42">
        <f t="shared" si="582"/>
        <v>13608</v>
      </c>
      <c r="IE172" s="43" cm="1">
        <f t="array" ref="IE172">SUMPRODUCT(--(MOD(COLUMN($GG172:$IB172),4)=MOD(COLUMN($GH172),4)),$GG172:$IB172)</f>
        <v>0</v>
      </c>
      <c r="IF172" s="44">
        <f t="shared" si="583"/>
        <v>0</v>
      </c>
      <c r="IG172" s="45" cm="1">
        <f t="array" ref="IG172">SUMPRODUCT(--(MOD(COLUMN($GG172:$IB172),4)=MOD(COLUMN($GI172),4)),$GG172:$IB172)</f>
        <v>0</v>
      </c>
      <c r="IH172" s="46">
        <f t="shared" si="584"/>
        <v>0</v>
      </c>
      <c r="II172" s="36">
        <f t="shared" si="585"/>
        <v>6</v>
      </c>
      <c r="IJ172" s="37"/>
      <c r="IK172" s="38"/>
      <c r="IL172" s="96"/>
      <c r="IM172" s="36">
        <f t="shared" si="586"/>
        <v>6</v>
      </c>
      <c r="IN172" s="37"/>
      <c r="IO172" s="38"/>
      <c r="IP172" s="96"/>
      <c r="IQ172" s="36">
        <f t="shared" si="587"/>
        <v>6</v>
      </c>
      <c r="IR172" s="37"/>
      <c r="IS172" s="38"/>
      <c r="IT172" s="96"/>
      <c r="IU172" s="36">
        <f t="shared" si="588"/>
        <v>10</v>
      </c>
      <c r="IV172" s="37"/>
      <c r="IW172" s="38"/>
      <c r="IX172" s="96"/>
      <c r="IY172" s="36">
        <f t="shared" si="589"/>
        <v>10</v>
      </c>
      <c r="IZ172" s="37"/>
      <c r="JA172" s="38"/>
      <c r="JB172" s="96"/>
      <c r="JC172" s="36">
        <f t="shared" si="590"/>
        <v>10</v>
      </c>
      <c r="JD172" s="37"/>
      <c r="JE172" s="38"/>
      <c r="JF172" s="96"/>
      <c r="JG172" s="36">
        <f t="shared" si="591"/>
        <v>10</v>
      </c>
      <c r="JH172" s="37"/>
      <c r="JI172" s="38"/>
      <c r="JJ172" s="96"/>
      <c r="JK172" s="36">
        <f t="shared" si="592"/>
        <v>10</v>
      </c>
      <c r="JL172" s="37"/>
      <c r="JM172" s="38"/>
      <c r="JN172" s="96"/>
      <c r="JO172" s="36">
        <f t="shared" si="593"/>
        <v>10</v>
      </c>
      <c r="JP172" s="37"/>
      <c r="JQ172" s="38"/>
      <c r="JR172" s="96"/>
      <c r="JS172" s="36">
        <f t="shared" si="594"/>
        <v>10</v>
      </c>
      <c r="JT172" s="37"/>
      <c r="JU172" s="38"/>
      <c r="JV172" s="96"/>
      <c r="JW172" s="36">
        <f t="shared" si="595"/>
        <v>10</v>
      </c>
      <c r="JX172" s="37"/>
      <c r="JY172" s="38"/>
      <c r="JZ172" s="96"/>
      <c r="KA172" s="36">
        <f t="shared" si="596"/>
        <v>10</v>
      </c>
      <c r="KB172" s="37"/>
      <c r="KC172" s="38"/>
      <c r="KD172" s="96"/>
      <c r="KE172" s="41" cm="1">
        <f t="array" ref="KE172">SUMPRODUCT(--(MOD(COLUMN($II172:$KD172),4)=MOD(COLUMN($II172),4)),$II172:$KD172)</f>
        <v>108</v>
      </c>
      <c r="KF172" s="42">
        <f t="shared" si="597"/>
        <v>13608</v>
      </c>
      <c r="KG172" s="43" cm="1">
        <f t="array" ref="KG172">SUMPRODUCT(--(MOD(COLUMN($II172:$KD172),4)=MOD(COLUMN($IJ172),4)),$II172:$KD172)</f>
        <v>0</v>
      </c>
      <c r="KH172" s="44">
        <f t="shared" si="598"/>
        <v>0</v>
      </c>
      <c r="KI172" s="45" cm="1">
        <f t="array" ref="KI172">SUMPRODUCT(--(MOD(COLUMN($II172:$KD172),4)=MOD(COLUMN($IK172),4)),$II172:$KD172)</f>
        <v>0</v>
      </c>
      <c r="KJ172" s="50">
        <f t="shared" si="599"/>
        <v>0</v>
      </c>
      <c r="KK172" s="80"/>
      <c r="KL172" s="80"/>
      <c r="KM172" s="80"/>
      <c r="KN172" s="51">
        <v>2</v>
      </c>
      <c r="KO172" s="285"/>
    </row>
    <row r="173" spans="1:301" s="68" customFormat="1" ht="28.8" outlineLevel="1">
      <c r="A173" s="289"/>
      <c r="B173" s="278"/>
      <c r="C173" s="256"/>
      <c r="D173" s="282"/>
      <c r="E173" s="60">
        <v>7</v>
      </c>
      <c r="F173" s="60">
        <v>1</v>
      </c>
      <c r="G173" s="56">
        <v>4640061000</v>
      </c>
      <c r="H173" s="57" t="s">
        <v>59</v>
      </c>
      <c r="I173" s="235">
        <v>347</v>
      </c>
      <c r="J173" s="231">
        <v>347</v>
      </c>
      <c r="K173" s="55"/>
      <c r="L173" s="55"/>
      <c r="M173" s="36"/>
      <c r="N173" s="37"/>
      <c r="O173" s="38"/>
      <c r="P173" s="37"/>
      <c r="Q173" s="36"/>
      <c r="R173" s="37"/>
      <c r="S173" s="38"/>
      <c r="T173" s="37"/>
      <c r="U173" s="36"/>
      <c r="V173" s="37"/>
      <c r="W173" s="38"/>
      <c r="X173" s="37"/>
      <c r="Y173" s="36"/>
      <c r="Z173" s="37"/>
      <c r="AA173" s="38"/>
      <c r="AB173" s="37"/>
      <c r="AC173" s="36"/>
      <c r="AD173" s="37"/>
      <c r="AE173" s="38"/>
      <c r="AF173" s="37"/>
      <c r="AG173" s="36"/>
      <c r="AH173" s="37"/>
      <c r="AI173" s="38"/>
      <c r="AJ173" s="37"/>
      <c r="AK173" s="36"/>
      <c r="AL173" s="37"/>
      <c r="AM173" s="38"/>
      <c r="AN173" s="37"/>
      <c r="AO173" s="36"/>
      <c r="AP173" s="37"/>
      <c r="AQ173" s="38"/>
      <c r="AR173" s="37"/>
      <c r="AS173" s="36"/>
      <c r="AT173" s="37"/>
      <c r="AU173" s="38">
        <v>0</v>
      </c>
      <c r="AV173" s="37"/>
      <c r="AW173" s="36"/>
      <c r="AX173" s="37"/>
      <c r="AY173" s="38">
        <v>0</v>
      </c>
      <c r="AZ173" s="246"/>
      <c r="BA173" s="36"/>
      <c r="BB173" s="37"/>
      <c r="BC173" s="99">
        <v>0</v>
      </c>
      <c r="BD173" s="37"/>
      <c r="BE173" s="36"/>
      <c r="BF173" s="37">
        <f t="shared" si="522"/>
        <v>1</v>
      </c>
      <c r="BG173" s="54">
        <v>0</v>
      </c>
      <c r="BH173" s="37"/>
      <c r="BI173" s="41">
        <f t="shared" si="512"/>
        <v>0</v>
      </c>
      <c r="BJ173" s="42">
        <f t="shared" si="513"/>
        <v>0</v>
      </c>
      <c r="BK173" s="43">
        <f t="shared" si="514"/>
        <v>1</v>
      </c>
      <c r="BL173" s="44">
        <f t="shared" si="515"/>
        <v>347</v>
      </c>
      <c r="BM173" s="45">
        <f t="shared" si="516"/>
        <v>0</v>
      </c>
      <c r="BN173" s="46">
        <f t="shared" si="517"/>
        <v>0</v>
      </c>
      <c r="BO173" s="36">
        <f t="shared" si="523"/>
        <v>0</v>
      </c>
      <c r="BP173" s="47">
        <f t="shared" si="523"/>
        <v>0</v>
      </c>
      <c r="BQ173" s="100">
        <f t="shared" si="524"/>
        <v>1</v>
      </c>
      <c r="BR173" s="38">
        <v>0</v>
      </c>
      <c r="BS173" s="246"/>
      <c r="BT173" s="36">
        <f t="shared" si="525"/>
        <v>3</v>
      </c>
      <c r="BU173" s="47">
        <f t="shared" si="526"/>
        <v>0</v>
      </c>
      <c r="BV173" s="37">
        <f t="shared" si="526"/>
        <v>0</v>
      </c>
      <c r="BW173" s="38">
        <v>0</v>
      </c>
      <c r="BX173" s="246"/>
      <c r="BY173" s="36">
        <f t="shared" si="527"/>
        <v>3</v>
      </c>
      <c r="BZ173" s="47">
        <f t="shared" si="528"/>
        <v>1</v>
      </c>
      <c r="CA173" s="37">
        <f t="shared" si="528"/>
        <v>1</v>
      </c>
      <c r="CB173" s="38">
        <v>0</v>
      </c>
      <c r="CC173" s="37"/>
      <c r="CD173" s="36">
        <f t="shared" si="529"/>
        <v>3</v>
      </c>
      <c r="CE173" s="47">
        <f t="shared" si="530"/>
        <v>1</v>
      </c>
      <c r="CF173" s="37">
        <f t="shared" si="530"/>
        <v>1</v>
      </c>
      <c r="CG173" s="38">
        <v>0</v>
      </c>
      <c r="CH173" s="246"/>
      <c r="CI173" s="36">
        <f t="shared" si="531"/>
        <v>3</v>
      </c>
      <c r="CJ173" s="47">
        <f t="shared" si="532"/>
        <v>1</v>
      </c>
      <c r="CK173" s="37">
        <f t="shared" si="533"/>
        <v>0</v>
      </c>
      <c r="CL173" s="38">
        <v>0</v>
      </c>
      <c r="CM173" s="37"/>
      <c r="CN173" s="36">
        <f t="shared" si="534"/>
        <v>3</v>
      </c>
      <c r="CO173" s="47">
        <f t="shared" si="535"/>
        <v>1</v>
      </c>
      <c r="CP173" s="37">
        <f t="shared" si="536"/>
        <v>0</v>
      </c>
      <c r="CQ173" s="38">
        <v>0</v>
      </c>
      <c r="CR173" s="37"/>
      <c r="CS173" s="36">
        <f t="shared" si="537"/>
        <v>3</v>
      </c>
      <c r="CT173" s="47">
        <f t="shared" si="538"/>
        <v>1</v>
      </c>
      <c r="CU173" s="37">
        <f t="shared" si="539"/>
        <v>0</v>
      </c>
      <c r="CV173" s="38">
        <v>0</v>
      </c>
      <c r="CW173" s="37"/>
      <c r="CX173" s="36">
        <f t="shared" si="540"/>
        <v>3</v>
      </c>
      <c r="CY173" s="47">
        <f t="shared" si="541"/>
        <v>1</v>
      </c>
      <c r="CZ173" s="37">
        <f t="shared" si="542"/>
        <v>0</v>
      </c>
      <c r="DA173" s="38">
        <v>0</v>
      </c>
      <c r="DB173" s="37"/>
      <c r="DC173" s="36">
        <f t="shared" si="543"/>
        <v>3</v>
      </c>
      <c r="DD173" s="47">
        <f t="shared" si="544"/>
        <v>1</v>
      </c>
      <c r="DE173" s="37">
        <f t="shared" si="545"/>
        <v>0</v>
      </c>
      <c r="DF173" s="38">
        <v>0</v>
      </c>
      <c r="DG173" s="37"/>
      <c r="DH173" s="36">
        <f t="shared" si="546"/>
        <v>3</v>
      </c>
      <c r="DI173" s="47">
        <f t="shared" si="547"/>
        <v>1</v>
      </c>
      <c r="DJ173" s="37">
        <f t="shared" si="548"/>
        <v>0</v>
      </c>
      <c r="DK173" s="38">
        <v>0</v>
      </c>
      <c r="DL173" s="37"/>
      <c r="DM173" s="36">
        <f t="shared" si="549"/>
        <v>3</v>
      </c>
      <c r="DN173" s="47">
        <f t="shared" si="550"/>
        <v>1</v>
      </c>
      <c r="DO173" s="37">
        <f t="shared" si="551"/>
        <v>0</v>
      </c>
      <c r="DP173" s="38">
        <v>0</v>
      </c>
      <c r="DQ173" s="37"/>
      <c r="DR173" s="36">
        <f t="shared" si="552"/>
        <v>3</v>
      </c>
      <c r="DS173" s="47">
        <f t="shared" si="553"/>
        <v>1</v>
      </c>
      <c r="DT173" s="37">
        <f t="shared" si="554"/>
        <v>0</v>
      </c>
      <c r="DU173" s="38"/>
      <c r="DV173" s="37"/>
      <c r="DW173" s="41" cm="1">
        <f t="array" ref="DW173">SUMPRODUCT(--(MOD(COLUMN($BO173:$DV173),5)=MOD(COLUMN($BO173),5)),$BO173:$DV173)</f>
        <v>33</v>
      </c>
      <c r="DX173" s="42">
        <f t="shared" si="518"/>
        <v>11451</v>
      </c>
      <c r="DY173" s="48" cm="1">
        <f t="array" ref="DY173">SUMPRODUCT(--(MOD(COLUMN($BO173:$DV173),5)=MOD(COLUMN($BP173),5)),$BO173:$DV173)</f>
        <v>10</v>
      </c>
      <c r="DZ173" s="49">
        <f t="shared" si="519"/>
        <v>3470</v>
      </c>
      <c r="EA173" s="43" cm="1">
        <f t="array" ref="EA173">SUMPRODUCT(--(MOD(COLUMN($BO173:$DV173),5)=MOD(COLUMN($BQ173),5)),$BO173:$DV173)</f>
        <v>3</v>
      </c>
      <c r="EB173" s="44">
        <f t="shared" si="520"/>
        <v>1041</v>
      </c>
      <c r="EC173" s="45" cm="1">
        <f t="array" ref="EC173">SUMPRODUCT(--(MOD(COLUMN($BO173:$DV173),5)=MOD(COLUMN($BR173),5)),$BO173:$DV173)</f>
        <v>0</v>
      </c>
      <c r="ED173" s="46">
        <f t="shared" si="521"/>
        <v>0</v>
      </c>
      <c r="EE173" s="36">
        <f t="shared" si="555"/>
        <v>1</v>
      </c>
      <c r="EF173" s="37">
        <v>1</v>
      </c>
      <c r="EG173" s="38"/>
      <c r="EH173" s="96"/>
      <c r="EI173" s="36">
        <f t="shared" si="556"/>
        <v>1</v>
      </c>
      <c r="EJ173" s="37">
        <v>0</v>
      </c>
      <c r="EK173" s="38"/>
      <c r="EL173" s="96"/>
      <c r="EM173" s="36">
        <f t="shared" si="557"/>
        <v>1</v>
      </c>
      <c r="EN173" s="37">
        <v>0</v>
      </c>
      <c r="EO173" s="38"/>
      <c r="EP173" s="96"/>
      <c r="EQ173" s="36">
        <f t="shared" si="558"/>
        <v>2</v>
      </c>
      <c r="ER173" s="37">
        <v>10</v>
      </c>
      <c r="ES173" s="38">
        <v>10</v>
      </c>
      <c r="ET173" s="246"/>
      <c r="EU173" s="36">
        <f t="shared" si="559"/>
        <v>2</v>
      </c>
      <c r="EV173" s="155">
        <v>15</v>
      </c>
      <c r="EW173" s="38">
        <v>0</v>
      </c>
      <c r="EX173" s="246"/>
      <c r="EY173" s="36">
        <f t="shared" si="560"/>
        <v>2</v>
      </c>
      <c r="EZ173" s="37">
        <v>2</v>
      </c>
      <c r="FA173" s="38"/>
      <c r="FB173" s="96"/>
      <c r="FC173" s="36">
        <f t="shared" si="561"/>
        <v>3</v>
      </c>
      <c r="FD173" s="37">
        <v>3</v>
      </c>
      <c r="FE173" s="38"/>
      <c r="FF173" s="96"/>
      <c r="FG173" s="36">
        <f t="shared" si="562"/>
        <v>3</v>
      </c>
      <c r="FH173" s="37">
        <v>3</v>
      </c>
      <c r="FI173" s="38"/>
      <c r="FJ173" s="96"/>
      <c r="FK173" s="36">
        <f t="shared" si="563"/>
        <v>3</v>
      </c>
      <c r="FL173" s="37">
        <v>3</v>
      </c>
      <c r="FM173" s="38"/>
      <c r="FN173" s="96"/>
      <c r="FO173" s="36">
        <f t="shared" si="564"/>
        <v>4</v>
      </c>
      <c r="FP173" s="37">
        <v>4</v>
      </c>
      <c r="FQ173" s="38"/>
      <c r="FR173" s="96"/>
      <c r="FS173" s="36">
        <f t="shared" si="565"/>
        <v>4</v>
      </c>
      <c r="FT173" s="37">
        <v>4</v>
      </c>
      <c r="FU173" s="38"/>
      <c r="FV173" s="96"/>
      <c r="FW173" s="36">
        <f t="shared" si="566"/>
        <v>4</v>
      </c>
      <c r="FX173" s="37">
        <v>4</v>
      </c>
      <c r="FY173" s="38"/>
      <c r="FZ173" s="96"/>
      <c r="GA173" s="41" cm="1">
        <f t="array" ref="GA173">SUMPRODUCT(--(MOD(COLUMN($EE173:$FZ173),4)=MOD(COLUMN($EE173),4)),$EE173:$FZ173)</f>
        <v>30</v>
      </c>
      <c r="GB173" s="42">
        <f t="shared" si="567"/>
        <v>10410</v>
      </c>
      <c r="GC173" s="43" cm="1">
        <f t="array" ref="GC173">SUMPRODUCT(--(MOD(COLUMN($EE173:$FZ173),4)=MOD(COLUMN($EF173),4)),$EE173:$FZ173)</f>
        <v>49</v>
      </c>
      <c r="GD173" s="44">
        <f t="shared" si="568"/>
        <v>17003</v>
      </c>
      <c r="GE173" s="45" cm="1">
        <f t="array" ref="GE173">SUMPRODUCT(--(MOD(COLUMN($EE173:$FZ173),4)=MOD(COLUMN($EG173),4)),$EE173:$FZ173)</f>
        <v>10</v>
      </c>
      <c r="GF173" s="46">
        <f t="shared" si="569"/>
        <v>3470</v>
      </c>
      <c r="GG173" s="36">
        <f t="shared" si="570"/>
        <v>3</v>
      </c>
      <c r="GH173" s="37"/>
      <c r="GI173" s="38"/>
      <c r="GJ173" s="96"/>
      <c r="GK173" s="36">
        <f t="shared" si="571"/>
        <v>3</v>
      </c>
      <c r="GL173" s="37"/>
      <c r="GM173" s="38"/>
      <c r="GN173" s="96"/>
      <c r="GO173" s="36">
        <f t="shared" si="572"/>
        <v>3</v>
      </c>
      <c r="GP173" s="37"/>
      <c r="GQ173" s="38"/>
      <c r="GR173" s="96"/>
      <c r="GS173" s="36">
        <f t="shared" si="573"/>
        <v>5</v>
      </c>
      <c r="GT173" s="37"/>
      <c r="GU173" s="38"/>
      <c r="GV173" s="96"/>
      <c r="GW173" s="36">
        <f t="shared" si="574"/>
        <v>5</v>
      </c>
      <c r="GX173" s="37"/>
      <c r="GY173" s="38"/>
      <c r="GZ173" s="96"/>
      <c r="HA173" s="36">
        <f t="shared" si="575"/>
        <v>5</v>
      </c>
      <c r="HB173" s="37"/>
      <c r="HC173" s="38"/>
      <c r="HD173" s="96"/>
      <c r="HE173" s="36">
        <f t="shared" si="576"/>
        <v>5</v>
      </c>
      <c r="HF173" s="37"/>
      <c r="HG173" s="38"/>
      <c r="HH173" s="96"/>
      <c r="HI173" s="36">
        <f t="shared" si="577"/>
        <v>5</v>
      </c>
      <c r="HJ173" s="37"/>
      <c r="HK173" s="38"/>
      <c r="HL173" s="96"/>
      <c r="HM173" s="36">
        <f t="shared" si="578"/>
        <v>5</v>
      </c>
      <c r="HN173" s="37"/>
      <c r="HO173" s="38"/>
      <c r="HP173" s="96"/>
      <c r="HQ173" s="36">
        <f t="shared" si="579"/>
        <v>5</v>
      </c>
      <c r="HR173" s="37"/>
      <c r="HS173" s="38"/>
      <c r="HT173" s="96"/>
      <c r="HU173" s="36">
        <f t="shared" si="580"/>
        <v>5</v>
      </c>
      <c r="HV173" s="37"/>
      <c r="HW173" s="38"/>
      <c r="HX173" s="96"/>
      <c r="HY173" s="36">
        <f t="shared" si="581"/>
        <v>5</v>
      </c>
      <c r="HZ173" s="37"/>
      <c r="IA173" s="38"/>
      <c r="IB173" s="96"/>
      <c r="IC173" s="41" cm="1">
        <f t="array" ref="IC173">SUMPRODUCT(--(MOD(COLUMN($GG173:$IB173),4)=MOD(COLUMN($GG173),4)),$GG173:$IB173)</f>
        <v>54</v>
      </c>
      <c r="ID173" s="42">
        <f t="shared" si="582"/>
        <v>18738</v>
      </c>
      <c r="IE173" s="43" cm="1">
        <f t="array" ref="IE173">SUMPRODUCT(--(MOD(COLUMN($GG173:$IB173),4)=MOD(COLUMN($GH173),4)),$GG173:$IB173)</f>
        <v>0</v>
      </c>
      <c r="IF173" s="44">
        <f t="shared" si="583"/>
        <v>0</v>
      </c>
      <c r="IG173" s="45" cm="1">
        <f t="array" ref="IG173">SUMPRODUCT(--(MOD(COLUMN($GG173:$IB173),4)=MOD(COLUMN($GI173),4)),$GG173:$IB173)</f>
        <v>0</v>
      </c>
      <c r="IH173" s="46">
        <f t="shared" si="584"/>
        <v>0</v>
      </c>
      <c r="II173" s="36">
        <f t="shared" si="585"/>
        <v>3</v>
      </c>
      <c r="IJ173" s="37"/>
      <c r="IK173" s="38"/>
      <c r="IL173" s="96"/>
      <c r="IM173" s="36">
        <f t="shared" si="586"/>
        <v>3</v>
      </c>
      <c r="IN173" s="37"/>
      <c r="IO173" s="38"/>
      <c r="IP173" s="96"/>
      <c r="IQ173" s="36">
        <f t="shared" si="587"/>
        <v>3</v>
      </c>
      <c r="IR173" s="37"/>
      <c r="IS173" s="38"/>
      <c r="IT173" s="96"/>
      <c r="IU173" s="36">
        <f t="shared" si="588"/>
        <v>5</v>
      </c>
      <c r="IV173" s="37"/>
      <c r="IW173" s="38"/>
      <c r="IX173" s="96"/>
      <c r="IY173" s="36">
        <f t="shared" si="589"/>
        <v>5</v>
      </c>
      <c r="IZ173" s="37"/>
      <c r="JA173" s="38"/>
      <c r="JB173" s="96"/>
      <c r="JC173" s="36">
        <f t="shared" si="590"/>
        <v>5</v>
      </c>
      <c r="JD173" s="37"/>
      <c r="JE173" s="38"/>
      <c r="JF173" s="96"/>
      <c r="JG173" s="36">
        <f t="shared" si="591"/>
        <v>5</v>
      </c>
      <c r="JH173" s="37"/>
      <c r="JI173" s="38"/>
      <c r="JJ173" s="96"/>
      <c r="JK173" s="36">
        <f t="shared" si="592"/>
        <v>5</v>
      </c>
      <c r="JL173" s="37"/>
      <c r="JM173" s="38"/>
      <c r="JN173" s="96"/>
      <c r="JO173" s="36">
        <f t="shared" si="593"/>
        <v>5</v>
      </c>
      <c r="JP173" s="37"/>
      <c r="JQ173" s="38"/>
      <c r="JR173" s="96"/>
      <c r="JS173" s="36">
        <f t="shared" si="594"/>
        <v>5</v>
      </c>
      <c r="JT173" s="37"/>
      <c r="JU173" s="38"/>
      <c r="JV173" s="96"/>
      <c r="JW173" s="36">
        <f t="shared" si="595"/>
        <v>5</v>
      </c>
      <c r="JX173" s="37"/>
      <c r="JY173" s="38"/>
      <c r="JZ173" s="96"/>
      <c r="KA173" s="36">
        <f t="shared" si="596"/>
        <v>5</v>
      </c>
      <c r="KB173" s="37"/>
      <c r="KC173" s="38"/>
      <c r="KD173" s="96"/>
      <c r="KE173" s="41" cm="1">
        <f t="array" ref="KE173">SUMPRODUCT(--(MOD(COLUMN($II173:$KD173),4)=MOD(COLUMN($II173),4)),$II173:$KD173)</f>
        <v>54</v>
      </c>
      <c r="KF173" s="42">
        <f t="shared" si="597"/>
        <v>18738</v>
      </c>
      <c r="KG173" s="43" cm="1">
        <f t="array" ref="KG173">SUMPRODUCT(--(MOD(COLUMN($II173:$KD173),4)=MOD(COLUMN($IJ173),4)),$II173:$KD173)</f>
        <v>0</v>
      </c>
      <c r="KH173" s="44">
        <f t="shared" si="598"/>
        <v>0</v>
      </c>
      <c r="KI173" s="45" cm="1">
        <f t="array" ref="KI173">SUMPRODUCT(--(MOD(COLUMN($II173:$KD173),4)=MOD(COLUMN($IK173),4)),$II173:$KD173)</f>
        <v>0</v>
      </c>
      <c r="KJ173" s="50">
        <f t="shared" si="599"/>
        <v>0</v>
      </c>
      <c r="KK173" s="80"/>
      <c r="KL173" s="80"/>
      <c r="KM173" s="80"/>
      <c r="KN173" s="51">
        <v>1</v>
      </c>
      <c r="KO173" s="285"/>
    </row>
    <row r="174" spans="1:301" s="68" customFormat="1" ht="28.8" outlineLevel="1">
      <c r="A174" s="289"/>
      <c r="B174" s="278"/>
      <c r="C174" s="256"/>
      <c r="D174" s="282"/>
      <c r="E174" s="60">
        <v>8</v>
      </c>
      <c r="F174" s="60">
        <v>1</v>
      </c>
      <c r="G174" s="56">
        <v>4630320200</v>
      </c>
      <c r="H174" s="57" t="s">
        <v>60</v>
      </c>
      <c r="I174" s="235">
        <v>305</v>
      </c>
      <c r="J174" s="231">
        <v>305</v>
      </c>
      <c r="K174" s="55"/>
      <c r="L174" s="55"/>
      <c r="M174" s="36"/>
      <c r="N174" s="37"/>
      <c r="O174" s="38"/>
      <c r="P174" s="37"/>
      <c r="Q174" s="36"/>
      <c r="R174" s="37"/>
      <c r="S174" s="38"/>
      <c r="T174" s="37"/>
      <c r="U174" s="36"/>
      <c r="V174" s="37"/>
      <c r="W174" s="38"/>
      <c r="X174" s="37"/>
      <c r="Y174" s="36"/>
      <c r="Z174" s="37"/>
      <c r="AA174" s="38"/>
      <c r="AB174" s="37"/>
      <c r="AC174" s="36"/>
      <c r="AD174" s="37"/>
      <c r="AE174" s="38"/>
      <c r="AF174" s="37"/>
      <c r="AG174" s="36"/>
      <c r="AH174" s="37"/>
      <c r="AI174" s="38"/>
      <c r="AJ174" s="37"/>
      <c r="AK174" s="36"/>
      <c r="AL174" s="37"/>
      <c r="AM174" s="38"/>
      <c r="AN174" s="37"/>
      <c r="AO174" s="36"/>
      <c r="AP174" s="37"/>
      <c r="AQ174" s="38"/>
      <c r="AR174" s="37"/>
      <c r="AS174" s="36"/>
      <c r="AT174" s="37"/>
      <c r="AU174" s="38">
        <v>0</v>
      </c>
      <c r="AV174" s="37"/>
      <c r="AW174" s="36"/>
      <c r="AX174" s="37"/>
      <c r="AY174" s="38">
        <v>0</v>
      </c>
      <c r="AZ174" s="246"/>
      <c r="BA174" s="36"/>
      <c r="BB174" s="37"/>
      <c r="BC174" s="99">
        <v>0</v>
      </c>
      <c r="BD174" s="37"/>
      <c r="BE174" s="36"/>
      <c r="BF174" s="37">
        <f t="shared" si="522"/>
        <v>1</v>
      </c>
      <c r="BG174" s="54">
        <v>0</v>
      </c>
      <c r="BH174" s="37"/>
      <c r="BI174" s="41">
        <f t="shared" si="512"/>
        <v>0</v>
      </c>
      <c r="BJ174" s="42">
        <f t="shared" si="513"/>
        <v>0</v>
      </c>
      <c r="BK174" s="43">
        <f t="shared" si="514"/>
        <v>1</v>
      </c>
      <c r="BL174" s="44">
        <f t="shared" si="515"/>
        <v>305</v>
      </c>
      <c r="BM174" s="45">
        <f t="shared" si="516"/>
        <v>0</v>
      </c>
      <c r="BN174" s="46">
        <f t="shared" si="517"/>
        <v>0</v>
      </c>
      <c r="BO174" s="36">
        <f t="shared" si="523"/>
        <v>0</v>
      </c>
      <c r="BP174" s="47">
        <f t="shared" si="523"/>
        <v>0</v>
      </c>
      <c r="BQ174" s="100">
        <f t="shared" si="524"/>
        <v>1</v>
      </c>
      <c r="BR174" s="38">
        <v>0</v>
      </c>
      <c r="BS174" s="246"/>
      <c r="BT174" s="36">
        <f t="shared" si="525"/>
        <v>3</v>
      </c>
      <c r="BU174" s="47">
        <f t="shared" si="526"/>
        <v>0</v>
      </c>
      <c r="BV174" s="37">
        <f t="shared" si="526"/>
        <v>0</v>
      </c>
      <c r="BW174" s="38">
        <v>0</v>
      </c>
      <c r="BX174" s="246"/>
      <c r="BY174" s="36">
        <f t="shared" si="527"/>
        <v>3</v>
      </c>
      <c r="BZ174" s="47">
        <f t="shared" si="528"/>
        <v>1</v>
      </c>
      <c r="CA174" s="37">
        <f t="shared" si="528"/>
        <v>1</v>
      </c>
      <c r="CB174" s="38">
        <v>0</v>
      </c>
      <c r="CC174" s="37"/>
      <c r="CD174" s="36">
        <f t="shared" si="529"/>
        <v>3</v>
      </c>
      <c r="CE174" s="47">
        <f t="shared" si="530"/>
        <v>1</v>
      </c>
      <c r="CF174" s="37">
        <f t="shared" si="530"/>
        <v>1</v>
      </c>
      <c r="CG174" s="38">
        <v>0</v>
      </c>
      <c r="CH174" s="246"/>
      <c r="CI174" s="36">
        <f t="shared" si="531"/>
        <v>3</v>
      </c>
      <c r="CJ174" s="47">
        <f t="shared" si="532"/>
        <v>1</v>
      </c>
      <c r="CK174" s="37">
        <f t="shared" si="533"/>
        <v>0</v>
      </c>
      <c r="CL174" s="38">
        <v>0</v>
      </c>
      <c r="CM174" s="37"/>
      <c r="CN174" s="36">
        <f t="shared" si="534"/>
        <v>3</v>
      </c>
      <c r="CO174" s="47">
        <f t="shared" si="535"/>
        <v>1</v>
      </c>
      <c r="CP174" s="37">
        <f t="shared" si="536"/>
        <v>0</v>
      </c>
      <c r="CQ174" s="38">
        <v>0</v>
      </c>
      <c r="CR174" s="37"/>
      <c r="CS174" s="36">
        <f t="shared" si="537"/>
        <v>3</v>
      </c>
      <c r="CT174" s="47">
        <f t="shared" si="538"/>
        <v>1</v>
      </c>
      <c r="CU174" s="37">
        <f t="shared" si="539"/>
        <v>0</v>
      </c>
      <c r="CV174" s="38">
        <v>0</v>
      </c>
      <c r="CW174" s="37"/>
      <c r="CX174" s="36">
        <f t="shared" si="540"/>
        <v>3</v>
      </c>
      <c r="CY174" s="47">
        <f t="shared" si="541"/>
        <v>1</v>
      </c>
      <c r="CZ174" s="37">
        <f t="shared" si="542"/>
        <v>0</v>
      </c>
      <c r="DA174" s="38">
        <v>0</v>
      </c>
      <c r="DB174" s="37"/>
      <c r="DC174" s="36">
        <f t="shared" si="543"/>
        <v>3</v>
      </c>
      <c r="DD174" s="47">
        <f t="shared" si="544"/>
        <v>1</v>
      </c>
      <c r="DE174" s="37">
        <f t="shared" si="545"/>
        <v>0</v>
      </c>
      <c r="DF174" s="38">
        <v>0</v>
      </c>
      <c r="DG174" s="37"/>
      <c r="DH174" s="36">
        <f t="shared" si="546"/>
        <v>3</v>
      </c>
      <c r="DI174" s="47">
        <f t="shared" si="547"/>
        <v>1</v>
      </c>
      <c r="DJ174" s="37">
        <f t="shared" si="548"/>
        <v>0</v>
      </c>
      <c r="DK174" s="52">
        <v>0</v>
      </c>
      <c r="DL174" s="37"/>
      <c r="DM174" s="36">
        <f t="shared" si="549"/>
        <v>3</v>
      </c>
      <c r="DN174" s="47">
        <f t="shared" si="550"/>
        <v>1</v>
      </c>
      <c r="DO174" s="37">
        <f t="shared" si="551"/>
        <v>0</v>
      </c>
      <c r="DP174" s="38">
        <v>0</v>
      </c>
      <c r="DQ174" s="37"/>
      <c r="DR174" s="36">
        <f t="shared" si="552"/>
        <v>3</v>
      </c>
      <c r="DS174" s="47">
        <f t="shared" si="553"/>
        <v>1</v>
      </c>
      <c r="DT174" s="37">
        <f t="shared" si="554"/>
        <v>0</v>
      </c>
      <c r="DU174" s="38"/>
      <c r="DV174" s="37"/>
      <c r="DW174" s="41" cm="1">
        <f t="array" ref="DW174">SUMPRODUCT(--(MOD(COLUMN($BO174:$DV174),5)=MOD(COLUMN($BO174),5)),$BO174:$DV174)</f>
        <v>33</v>
      </c>
      <c r="DX174" s="42">
        <f t="shared" si="518"/>
        <v>10065</v>
      </c>
      <c r="DY174" s="48" cm="1">
        <f t="array" ref="DY174">SUMPRODUCT(--(MOD(COLUMN($BO174:$DV174),5)=MOD(COLUMN($BP174),5)),$BO174:$DV174)</f>
        <v>10</v>
      </c>
      <c r="DZ174" s="49">
        <f t="shared" si="519"/>
        <v>3050</v>
      </c>
      <c r="EA174" s="43" cm="1">
        <f t="array" ref="EA174">SUMPRODUCT(--(MOD(COLUMN($BO174:$DV174),5)=MOD(COLUMN($BQ174),5)),$BO174:$DV174)</f>
        <v>3</v>
      </c>
      <c r="EB174" s="44">
        <f t="shared" si="520"/>
        <v>915</v>
      </c>
      <c r="EC174" s="45" cm="1">
        <f t="array" ref="EC174">SUMPRODUCT(--(MOD(COLUMN($BO174:$DV174),5)=MOD(COLUMN($BR174),5)),$BO174:$DV174)</f>
        <v>0</v>
      </c>
      <c r="ED174" s="46">
        <f t="shared" si="521"/>
        <v>0</v>
      </c>
      <c r="EE174" s="36">
        <f t="shared" si="555"/>
        <v>1</v>
      </c>
      <c r="EF174" s="37">
        <v>1</v>
      </c>
      <c r="EG174" s="38"/>
      <c r="EH174" s="96"/>
      <c r="EI174" s="36">
        <f t="shared" si="556"/>
        <v>1</v>
      </c>
      <c r="EJ174" s="37">
        <v>0</v>
      </c>
      <c r="EK174" s="38"/>
      <c r="EL174" s="96"/>
      <c r="EM174" s="36">
        <f t="shared" si="557"/>
        <v>1</v>
      </c>
      <c r="EN174" s="37">
        <v>0</v>
      </c>
      <c r="EO174" s="38"/>
      <c r="EP174" s="96"/>
      <c r="EQ174" s="36">
        <f t="shared" si="558"/>
        <v>2</v>
      </c>
      <c r="ER174" s="37">
        <v>10</v>
      </c>
      <c r="ES174" s="38">
        <v>10</v>
      </c>
      <c r="ET174" s="246"/>
      <c r="EU174" s="36">
        <f t="shared" si="559"/>
        <v>2</v>
      </c>
      <c r="EV174" s="155">
        <v>15</v>
      </c>
      <c r="EW174" s="38">
        <v>0</v>
      </c>
      <c r="EX174" s="246"/>
      <c r="EY174" s="36">
        <f t="shared" si="560"/>
        <v>2</v>
      </c>
      <c r="EZ174" s="37">
        <v>2</v>
      </c>
      <c r="FA174" s="38"/>
      <c r="FB174" s="96"/>
      <c r="FC174" s="36">
        <f t="shared" si="561"/>
        <v>3</v>
      </c>
      <c r="FD174" s="37">
        <v>3</v>
      </c>
      <c r="FE174" s="38"/>
      <c r="FF174" s="96"/>
      <c r="FG174" s="36">
        <f t="shared" si="562"/>
        <v>3</v>
      </c>
      <c r="FH174" s="37">
        <v>3</v>
      </c>
      <c r="FI174" s="38"/>
      <c r="FJ174" s="96"/>
      <c r="FK174" s="36">
        <f t="shared" si="563"/>
        <v>3</v>
      </c>
      <c r="FL174" s="37">
        <v>3</v>
      </c>
      <c r="FM174" s="38"/>
      <c r="FN174" s="96"/>
      <c r="FO174" s="36">
        <f t="shared" si="564"/>
        <v>4</v>
      </c>
      <c r="FP174" s="37">
        <v>4</v>
      </c>
      <c r="FQ174" s="38"/>
      <c r="FR174" s="96"/>
      <c r="FS174" s="36">
        <f t="shared" si="565"/>
        <v>4</v>
      </c>
      <c r="FT174" s="37">
        <v>4</v>
      </c>
      <c r="FU174" s="38"/>
      <c r="FV174" s="96"/>
      <c r="FW174" s="36">
        <f t="shared" si="566"/>
        <v>4</v>
      </c>
      <c r="FX174" s="37">
        <v>4</v>
      </c>
      <c r="FY174" s="38"/>
      <c r="FZ174" s="96"/>
      <c r="GA174" s="41" cm="1">
        <f t="array" ref="GA174">SUMPRODUCT(--(MOD(COLUMN($EE174:$FZ174),4)=MOD(COLUMN($EE174),4)),$EE174:$FZ174)</f>
        <v>30</v>
      </c>
      <c r="GB174" s="42">
        <f t="shared" si="567"/>
        <v>9150</v>
      </c>
      <c r="GC174" s="43" cm="1">
        <f t="array" ref="GC174">SUMPRODUCT(--(MOD(COLUMN($EE174:$FZ174),4)=MOD(COLUMN($EF174),4)),$EE174:$FZ174)</f>
        <v>49</v>
      </c>
      <c r="GD174" s="44">
        <f t="shared" si="568"/>
        <v>14945</v>
      </c>
      <c r="GE174" s="45" cm="1">
        <f t="array" ref="GE174">SUMPRODUCT(--(MOD(COLUMN($EE174:$FZ174),4)=MOD(COLUMN($EG174),4)),$EE174:$FZ174)</f>
        <v>10</v>
      </c>
      <c r="GF174" s="46">
        <f t="shared" si="569"/>
        <v>3050</v>
      </c>
      <c r="GG174" s="36">
        <f t="shared" si="570"/>
        <v>3</v>
      </c>
      <c r="GH174" s="37"/>
      <c r="GI174" s="38"/>
      <c r="GJ174" s="96"/>
      <c r="GK174" s="36">
        <f t="shared" si="571"/>
        <v>3</v>
      </c>
      <c r="GL174" s="37"/>
      <c r="GM174" s="38"/>
      <c r="GN174" s="96"/>
      <c r="GO174" s="36">
        <f t="shared" si="572"/>
        <v>3</v>
      </c>
      <c r="GP174" s="37"/>
      <c r="GQ174" s="38"/>
      <c r="GR174" s="96"/>
      <c r="GS174" s="36">
        <f t="shared" si="573"/>
        <v>5</v>
      </c>
      <c r="GT174" s="37"/>
      <c r="GU174" s="38"/>
      <c r="GV174" s="96"/>
      <c r="GW174" s="36">
        <f t="shared" si="574"/>
        <v>5</v>
      </c>
      <c r="GX174" s="37"/>
      <c r="GY174" s="38"/>
      <c r="GZ174" s="96"/>
      <c r="HA174" s="36">
        <f t="shared" si="575"/>
        <v>5</v>
      </c>
      <c r="HB174" s="37"/>
      <c r="HC174" s="38"/>
      <c r="HD174" s="96"/>
      <c r="HE174" s="36">
        <f t="shared" si="576"/>
        <v>5</v>
      </c>
      <c r="HF174" s="37"/>
      <c r="HG174" s="38"/>
      <c r="HH174" s="96"/>
      <c r="HI174" s="36">
        <f t="shared" si="577"/>
        <v>5</v>
      </c>
      <c r="HJ174" s="37"/>
      <c r="HK174" s="38"/>
      <c r="HL174" s="96"/>
      <c r="HM174" s="36">
        <f t="shared" si="578"/>
        <v>5</v>
      </c>
      <c r="HN174" s="37"/>
      <c r="HO174" s="38"/>
      <c r="HP174" s="96"/>
      <c r="HQ174" s="36">
        <f t="shared" si="579"/>
        <v>5</v>
      </c>
      <c r="HR174" s="37"/>
      <c r="HS174" s="38"/>
      <c r="HT174" s="96"/>
      <c r="HU174" s="36">
        <f t="shared" si="580"/>
        <v>5</v>
      </c>
      <c r="HV174" s="37"/>
      <c r="HW174" s="38"/>
      <c r="HX174" s="96"/>
      <c r="HY174" s="36">
        <f t="shared" si="581"/>
        <v>5</v>
      </c>
      <c r="HZ174" s="37"/>
      <c r="IA174" s="38"/>
      <c r="IB174" s="96"/>
      <c r="IC174" s="41" cm="1">
        <f t="array" ref="IC174">SUMPRODUCT(--(MOD(COLUMN($GG174:$IB174),4)=MOD(COLUMN($GG174),4)),$GG174:$IB174)</f>
        <v>54</v>
      </c>
      <c r="ID174" s="42">
        <f t="shared" si="582"/>
        <v>16470</v>
      </c>
      <c r="IE174" s="43" cm="1">
        <f t="array" ref="IE174">SUMPRODUCT(--(MOD(COLUMN($GG174:$IB174),4)=MOD(COLUMN($GH174),4)),$GG174:$IB174)</f>
        <v>0</v>
      </c>
      <c r="IF174" s="44">
        <f t="shared" si="583"/>
        <v>0</v>
      </c>
      <c r="IG174" s="45" cm="1">
        <f t="array" ref="IG174">SUMPRODUCT(--(MOD(COLUMN($GG174:$IB174),4)=MOD(COLUMN($GI174),4)),$GG174:$IB174)</f>
        <v>0</v>
      </c>
      <c r="IH174" s="46">
        <f t="shared" si="584"/>
        <v>0</v>
      </c>
      <c r="II174" s="36">
        <f t="shared" si="585"/>
        <v>3</v>
      </c>
      <c r="IJ174" s="37"/>
      <c r="IK174" s="38"/>
      <c r="IL174" s="96"/>
      <c r="IM174" s="36">
        <f t="shared" si="586"/>
        <v>3</v>
      </c>
      <c r="IN174" s="37"/>
      <c r="IO174" s="38"/>
      <c r="IP174" s="96"/>
      <c r="IQ174" s="36">
        <f t="shared" si="587"/>
        <v>3</v>
      </c>
      <c r="IR174" s="37"/>
      <c r="IS174" s="38"/>
      <c r="IT174" s="96"/>
      <c r="IU174" s="36">
        <f t="shared" si="588"/>
        <v>5</v>
      </c>
      <c r="IV174" s="37"/>
      <c r="IW174" s="38"/>
      <c r="IX174" s="96"/>
      <c r="IY174" s="36">
        <f t="shared" si="589"/>
        <v>5</v>
      </c>
      <c r="IZ174" s="37"/>
      <c r="JA174" s="38"/>
      <c r="JB174" s="96"/>
      <c r="JC174" s="36">
        <f t="shared" si="590"/>
        <v>5</v>
      </c>
      <c r="JD174" s="37"/>
      <c r="JE174" s="38"/>
      <c r="JF174" s="96"/>
      <c r="JG174" s="36">
        <f t="shared" si="591"/>
        <v>5</v>
      </c>
      <c r="JH174" s="37"/>
      <c r="JI174" s="38"/>
      <c r="JJ174" s="96"/>
      <c r="JK174" s="36">
        <f t="shared" si="592"/>
        <v>5</v>
      </c>
      <c r="JL174" s="37"/>
      <c r="JM174" s="38"/>
      <c r="JN174" s="96"/>
      <c r="JO174" s="36">
        <f t="shared" si="593"/>
        <v>5</v>
      </c>
      <c r="JP174" s="37"/>
      <c r="JQ174" s="38"/>
      <c r="JR174" s="96"/>
      <c r="JS174" s="36">
        <f t="shared" si="594"/>
        <v>5</v>
      </c>
      <c r="JT174" s="37"/>
      <c r="JU174" s="38"/>
      <c r="JV174" s="96"/>
      <c r="JW174" s="36">
        <f t="shared" si="595"/>
        <v>5</v>
      </c>
      <c r="JX174" s="37"/>
      <c r="JY174" s="38"/>
      <c r="JZ174" s="96"/>
      <c r="KA174" s="36">
        <f t="shared" si="596"/>
        <v>5</v>
      </c>
      <c r="KB174" s="37"/>
      <c r="KC174" s="38"/>
      <c r="KD174" s="96"/>
      <c r="KE174" s="41" cm="1">
        <f t="array" ref="KE174">SUMPRODUCT(--(MOD(COLUMN($II174:$KD174),4)=MOD(COLUMN($II174),4)),$II174:$KD174)</f>
        <v>54</v>
      </c>
      <c r="KF174" s="42">
        <f t="shared" si="597"/>
        <v>16470</v>
      </c>
      <c r="KG174" s="43" cm="1">
        <f t="array" ref="KG174">SUMPRODUCT(--(MOD(COLUMN($II174:$KD174),4)=MOD(COLUMN($IJ174),4)),$II174:$KD174)</f>
        <v>0</v>
      </c>
      <c r="KH174" s="44">
        <f t="shared" si="598"/>
        <v>0</v>
      </c>
      <c r="KI174" s="45" cm="1">
        <f t="array" ref="KI174">SUMPRODUCT(--(MOD(COLUMN($II174:$KD174),4)=MOD(COLUMN($IK174),4)),$II174:$KD174)</f>
        <v>0</v>
      </c>
      <c r="KJ174" s="50">
        <f t="shared" si="599"/>
        <v>0</v>
      </c>
      <c r="KK174" s="80"/>
      <c r="KL174" s="80"/>
      <c r="KM174" s="80"/>
      <c r="KN174" s="51">
        <v>1</v>
      </c>
      <c r="KO174" s="285"/>
    </row>
    <row r="175" spans="1:301" s="68" customFormat="1" outlineLevel="1">
      <c r="A175" s="289"/>
      <c r="B175" s="278"/>
      <c r="C175" s="256"/>
      <c r="D175" s="282"/>
      <c r="E175" s="60">
        <v>9</v>
      </c>
      <c r="F175" s="60">
        <v>1</v>
      </c>
      <c r="G175" s="56">
        <v>4334010030</v>
      </c>
      <c r="H175" s="57" t="s">
        <v>61</v>
      </c>
      <c r="I175" s="235">
        <v>40</v>
      </c>
      <c r="J175" s="231">
        <v>40</v>
      </c>
      <c r="K175" s="55"/>
      <c r="L175" s="55"/>
      <c r="M175" s="36"/>
      <c r="N175" s="37"/>
      <c r="O175" s="38"/>
      <c r="P175" s="37"/>
      <c r="Q175" s="36"/>
      <c r="R175" s="37"/>
      <c r="S175" s="38"/>
      <c r="T175" s="37"/>
      <c r="U175" s="36"/>
      <c r="V175" s="37"/>
      <c r="W175" s="38"/>
      <c r="X175" s="37"/>
      <c r="Y175" s="36"/>
      <c r="Z175" s="37"/>
      <c r="AA175" s="38"/>
      <c r="AB175" s="37"/>
      <c r="AC175" s="36"/>
      <c r="AD175" s="37"/>
      <c r="AE175" s="38"/>
      <c r="AF175" s="37"/>
      <c r="AG175" s="36"/>
      <c r="AH175" s="37"/>
      <c r="AI175" s="38"/>
      <c r="AJ175" s="37"/>
      <c r="AK175" s="36"/>
      <c r="AL175" s="37"/>
      <c r="AM175" s="38"/>
      <c r="AN175" s="37"/>
      <c r="AO175" s="36"/>
      <c r="AP175" s="37"/>
      <c r="AQ175" s="38"/>
      <c r="AR175" s="37"/>
      <c r="AS175" s="36"/>
      <c r="AT175" s="37"/>
      <c r="AU175" s="38">
        <v>0</v>
      </c>
      <c r="AV175" s="37"/>
      <c r="AW175" s="36"/>
      <c r="AX175" s="37"/>
      <c r="AY175" s="38">
        <v>0</v>
      </c>
      <c r="AZ175" s="246"/>
      <c r="BA175" s="36"/>
      <c r="BB175" s="37"/>
      <c r="BC175" s="99">
        <v>0</v>
      </c>
      <c r="BD175" s="37"/>
      <c r="BE175" s="36"/>
      <c r="BF175" s="37">
        <f t="shared" si="522"/>
        <v>1</v>
      </c>
      <c r="BG175" s="54">
        <v>0</v>
      </c>
      <c r="BH175" s="37"/>
      <c r="BI175" s="41">
        <f t="shared" si="512"/>
        <v>0</v>
      </c>
      <c r="BJ175" s="42">
        <f t="shared" si="513"/>
        <v>0</v>
      </c>
      <c r="BK175" s="43">
        <f t="shared" si="514"/>
        <v>1</v>
      </c>
      <c r="BL175" s="44">
        <f t="shared" si="515"/>
        <v>40</v>
      </c>
      <c r="BM175" s="45">
        <f t="shared" si="516"/>
        <v>0</v>
      </c>
      <c r="BN175" s="46">
        <f t="shared" si="517"/>
        <v>0</v>
      </c>
      <c r="BO175" s="36">
        <f t="shared" si="523"/>
        <v>0</v>
      </c>
      <c r="BP175" s="47">
        <f t="shared" si="523"/>
        <v>0</v>
      </c>
      <c r="BQ175" s="100">
        <f t="shared" si="524"/>
        <v>1</v>
      </c>
      <c r="BR175" s="38">
        <v>0</v>
      </c>
      <c r="BS175" s="246"/>
      <c r="BT175" s="36">
        <f t="shared" si="525"/>
        <v>3</v>
      </c>
      <c r="BU175" s="47">
        <f t="shared" si="526"/>
        <v>0</v>
      </c>
      <c r="BV175" s="37">
        <f t="shared" si="526"/>
        <v>0</v>
      </c>
      <c r="BW175" s="38">
        <v>0</v>
      </c>
      <c r="BX175" s="246"/>
      <c r="BY175" s="36">
        <f t="shared" si="527"/>
        <v>3</v>
      </c>
      <c r="BZ175" s="47">
        <f t="shared" si="528"/>
        <v>1</v>
      </c>
      <c r="CA175" s="37">
        <f t="shared" si="528"/>
        <v>1</v>
      </c>
      <c r="CB175" s="38">
        <v>0</v>
      </c>
      <c r="CC175" s="37"/>
      <c r="CD175" s="36">
        <f t="shared" si="529"/>
        <v>3</v>
      </c>
      <c r="CE175" s="47">
        <f t="shared" si="530"/>
        <v>1</v>
      </c>
      <c r="CF175" s="37">
        <f t="shared" si="530"/>
        <v>1</v>
      </c>
      <c r="CG175" s="38">
        <v>0</v>
      </c>
      <c r="CH175" s="246"/>
      <c r="CI175" s="36">
        <f t="shared" si="531"/>
        <v>3</v>
      </c>
      <c r="CJ175" s="47">
        <f t="shared" si="532"/>
        <v>1</v>
      </c>
      <c r="CK175" s="37">
        <f t="shared" si="533"/>
        <v>0</v>
      </c>
      <c r="CL175" s="38">
        <v>0</v>
      </c>
      <c r="CM175" s="37"/>
      <c r="CN175" s="36">
        <f t="shared" si="534"/>
        <v>3</v>
      </c>
      <c r="CO175" s="47">
        <f t="shared" si="535"/>
        <v>1</v>
      </c>
      <c r="CP175" s="37">
        <f t="shared" si="536"/>
        <v>0</v>
      </c>
      <c r="CQ175" s="38">
        <v>0</v>
      </c>
      <c r="CR175" s="37"/>
      <c r="CS175" s="36">
        <f t="shared" si="537"/>
        <v>3</v>
      </c>
      <c r="CT175" s="47">
        <f t="shared" si="538"/>
        <v>1</v>
      </c>
      <c r="CU175" s="37">
        <f t="shared" si="539"/>
        <v>0</v>
      </c>
      <c r="CV175" s="38">
        <v>0</v>
      </c>
      <c r="CW175" s="37"/>
      <c r="CX175" s="36">
        <f t="shared" si="540"/>
        <v>3</v>
      </c>
      <c r="CY175" s="47">
        <f t="shared" si="541"/>
        <v>1</v>
      </c>
      <c r="CZ175" s="37">
        <f t="shared" si="542"/>
        <v>0</v>
      </c>
      <c r="DA175" s="38">
        <v>0</v>
      </c>
      <c r="DB175" s="37"/>
      <c r="DC175" s="36">
        <f t="shared" si="543"/>
        <v>3</v>
      </c>
      <c r="DD175" s="47">
        <f t="shared" si="544"/>
        <v>1</v>
      </c>
      <c r="DE175" s="37">
        <f t="shared" si="545"/>
        <v>0</v>
      </c>
      <c r="DF175" s="38">
        <v>0</v>
      </c>
      <c r="DG175" s="37"/>
      <c r="DH175" s="36">
        <f t="shared" si="546"/>
        <v>3</v>
      </c>
      <c r="DI175" s="47">
        <f t="shared" si="547"/>
        <v>1</v>
      </c>
      <c r="DJ175" s="37">
        <f t="shared" si="548"/>
        <v>0</v>
      </c>
      <c r="DK175" s="38">
        <v>0</v>
      </c>
      <c r="DL175" s="37"/>
      <c r="DM175" s="36">
        <f t="shared" si="549"/>
        <v>3</v>
      </c>
      <c r="DN175" s="47">
        <f t="shared" si="550"/>
        <v>1</v>
      </c>
      <c r="DO175" s="37">
        <f t="shared" si="551"/>
        <v>0</v>
      </c>
      <c r="DP175" s="38">
        <v>0</v>
      </c>
      <c r="DQ175" s="37"/>
      <c r="DR175" s="36">
        <f t="shared" si="552"/>
        <v>3</v>
      </c>
      <c r="DS175" s="47">
        <f t="shared" si="553"/>
        <v>1</v>
      </c>
      <c r="DT175" s="37">
        <f t="shared" si="554"/>
        <v>0</v>
      </c>
      <c r="DU175" s="38"/>
      <c r="DV175" s="37"/>
      <c r="DW175" s="41" cm="1">
        <f t="array" ref="DW175">SUMPRODUCT(--(MOD(COLUMN($BO175:$DV175),5)=MOD(COLUMN($BO175),5)),$BO175:$DV175)</f>
        <v>33</v>
      </c>
      <c r="DX175" s="42">
        <f t="shared" si="518"/>
        <v>1320</v>
      </c>
      <c r="DY175" s="48" cm="1">
        <f t="array" ref="DY175">SUMPRODUCT(--(MOD(COLUMN($BO175:$DV175),5)=MOD(COLUMN($BP175),5)),$BO175:$DV175)</f>
        <v>10</v>
      </c>
      <c r="DZ175" s="49">
        <f t="shared" si="519"/>
        <v>400</v>
      </c>
      <c r="EA175" s="43" cm="1">
        <f t="array" ref="EA175">SUMPRODUCT(--(MOD(COLUMN($BO175:$DV175),5)=MOD(COLUMN($BQ175),5)),$BO175:$DV175)</f>
        <v>3</v>
      </c>
      <c r="EB175" s="44">
        <f t="shared" si="520"/>
        <v>120</v>
      </c>
      <c r="EC175" s="45" cm="1">
        <f t="array" ref="EC175">SUMPRODUCT(--(MOD(COLUMN($BO175:$DV175),5)=MOD(COLUMN($BR175),5)),$BO175:$DV175)</f>
        <v>0</v>
      </c>
      <c r="ED175" s="46">
        <f t="shared" si="521"/>
        <v>0</v>
      </c>
      <c r="EE175" s="36">
        <f t="shared" si="555"/>
        <v>1</v>
      </c>
      <c r="EF175" s="37">
        <v>1</v>
      </c>
      <c r="EG175" s="38"/>
      <c r="EH175" s="96"/>
      <c r="EI175" s="36">
        <f t="shared" si="556"/>
        <v>1</v>
      </c>
      <c r="EJ175" s="37">
        <v>0</v>
      </c>
      <c r="EK175" s="38"/>
      <c r="EL175" s="96"/>
      <c r="EM175" s="36">
        <f t="shared" si="557"/>
        <v>1</v>
      </c>
      <c r="EN175" s="37">
        <v>0</v>
      </c>
      <c r="EO175" s="38"/>
      <c r="EP175" s="96"/>
      <c r="EQ175" s="36">
        <f t="shared" si="558"/>
        <v>2</v>
      </c>
      <c r="ER175" s="37">
        <v>10</v>
      </c>
      <c r="ES175" s="38">
        <v>10</v>
      </c>
      <c r="ET175" s="246"/>
      <c r="EU175" s="36">
        <f t="shared" si="559"/>
        <v>2</v>
      </c>
      <c r="EV175" s="155">
        <v>15</v>
      </c>
      <c r="EW175" s="38">
        <v>0</v>
      </c>
      <c r="EX175" s="246"/>
      <c r="EY175" s="36">
        <f t="shared" si="560"/>
        <v>2</v>
      </c>
      <c r="EZ175" s="37">
        <v>2</v>
      </c>
      <c r="FA175" s="38"/>
      <c r="FB175" s="96"/>
      <c r="FC175" s="36">
        <f t="shared" si="561"/>
        <v>3</v>
      </c>
      <c r="FD175" s="37">
        <v>3</v>
      </c>
      <c r="FE175" s="38"/>
      <c r="FF175" s="96"/>
      <c r="FG175" s="36">
        <f t="shared" si="562"/>
        <v>3</v>
      </c>
      <c r="FH175" s="37">
        <v>3</v>
      </c>
      <c r="FI175" s="38"/>
      <c r="FJ175" s="96"/>
      <c r="FK175" s="36">
        <f t="shared" si="563"/>
        <v>3</v>
      </c>
      <c r="FL175" s="37">
        <v>3</v>
      </c>
      <c r="FM175" s="38"/>
      <c r="FN175" s="96"/>
      <c r="FO175" s="36">
        <f t="shared" si="564"/>
        <v>4</v>
      </c>
      <c r="FP175" s="37">
        <v>4</v>
      </c>
      <c r="FQ175" s="38"/>
      <c r="FR175" s="96"/>
      <c r="FS175" s="36">
        <f t="shared" si="565"/>
        <v>4</v>
      </c>
      <c r="FT175" s="37">
        <v>4</v>
      </c>
      <c r="FU175" s="38"/>
      <c r="FV175" s="96"/>
      <c r="FW175" s="36">
        <f t="shared" si="566"/>
        <v>4</v>
      </c>
      <c r="FX175" s="37">
        <v>4</v>
      </c>
      <c r="FY175" s="38"/>
      <c r="FZ175" s="96"/>
      <c r="GA175" s="41" cm="1">
        <f t="array" ref="GA175">SUMPRODUCT(--(MOD(COLUMN($EE175:$FZ175),4)=MOD(COLUMN($EE175),4)),$EE175:$FZ175)</f>
        <v>30</v>
      </c>
      <c r="GB175" s="42">
        <f t="shared" si="567"/>
        <v>1200</v>
      </c>
      <c r="GC175" s="43" cm="1">
        <f t="array" ref="GC175">SUMPRODUCT(--(MOD(COLUMN($EE175:$FZ175),4)=MOD(COLUMN($EF175),4)),$EE175:$FZ175)</f>
        <v>49</v>
      </c>
      <c r="GD175" s="44">
        <f t="shared" si="568"/>
        <v>1960</v>
      </c>
      <c r="GE175" s="45" cm="1">
        <f t="array" ref="GE175">SUMPRODUCT(--(MOD(COLUMN($EE175:$FZ175),4)=MOD(COLUMN($EG175),4)),$EE175:$FZ175)</f>
        <v>10</v>
      </c>
      <c r="GF175" s="46">
        <f t="shared" si="569"/>
        <v>400</v>
      </c>
      <c r="GG175" s="36">
        <f t="shared" si="570"/>
        <v>3</v>
      </c>
      <c r="GH175" s="37"/>
      <c r="GI175" s="38"/>
      <c r="GJ175" s="96"/>
      <c r="GK175" s="36">
        <f t="shared" si="571"/>
        <v>3</v>
      </c>
      <c r="GL175" s="37"/>
      <c r="GM175" s="38"/>
      <c r="GN175" s="96"/>
      <c r="GO175" s="36">
        <f t="shared" si="572"/>
        <v>3</v>
      </c>
      <c r="GP175" s="37"/>
      <c r="GQ175" s="38"/>
      <c r="GR175" s="96"/>
      <c r="GS175" s="36">
        <f t="shared" si="573"/>
        <v>5</v>
      </c>
      <c r="GT175" s="37"/>
      <c r="GU175" s="38"/>
      <c r="GV175" s="96"/>
      <c r="GW175" s="36">
        <f t="shared" si="574"/>
        <v>5</v>
      </c>
      <c r="GX175" s="37"/>
      <c r="GY175" s="38"/>
      <c r="GZ175" s="96"/>
      <c r="HA175" s="36">
        <f t="shared" si="575"/>
        <v>5</v>
      </c>
      <c r="HB175" s="37"/>
      <c r="HC175" s="38"/>
      <c r="HD175" s="96"/>
      <c r="HE175" s="36">
        <f t="shared" si="576"/>
        <v>5</v>
      </c>
      <c r="HF175" s="37"/>
      <c r="HG175" s="38"/>
      <c r="HH175" s="96"/>
      <c r="HI175" s="36">
        <f t="shared" si="577"/>
        <v>5</v>
      </c>
      <c r="HJ175" s="37"/>
      <c r="HK175" s="38"/>
      <c r="HL175" s="96"/>
      <c r="HM175" s="36">
        <f t="shared" si="578"/>
        <v>5</v>
      </c>
      <c r="HN175" s="37"/>
      <c r="HO175" s="38"/>
      <c r="HP175" s="96"/>
      <c r="HQ175" s="36">
        <f t="shared" si="579"/>
        <v>5</v>
      </c>
      <c r="HR175" s="37"/>
      <c r="HS175" s="38"/>
      <c r="HT175" s="96"/>
      <c r="HU175" s="36">
        <f t="shared" si="580"/>
        <v>5</v>
      </c>
      <c r="HV175" s="37"/>
      <c r="HW175" s="38"/>
      <c r="HX175" s="96"/>
      <c r="HY175" s="36">
        <f t="shared" si="581"/>
        <v>5</v>
      </c>
      <c r="HZ175" s="37"/>
      <c r="IA175" s="38"/>
      <c r="IB175" s="96"/>
      <c r="IC175" s="41" cm="1">
        <f t="array" ref="IC175">SUMPRODUCT(--(MOD(COLUMN($GG175:$IB175),4)=MOD(COLUMN($GG175),4)),$GG175:$IB175)</f>
        <v>54</v>
      </c>
      <c r="ID175" s="42">
        <f t="shared" si="582"/>
        <v>2160</v>
      </c>
      <c r="IE175" s="43" cm="1">
        <f t="array" ref="IE175">SUMPRODUCT(--(MOD(COLUMN($GG175:$IB175),4)=MOD(COLUMN($GH175),4)),$GG175:$IB175)</f>
        <v>0</v>
      </c>
      <c r="IF175" s="44">
        <f t="shared" si="583"/>
        <v>0</v>
      </c>
      <c r="IG175" s="45" cm="1">
        <f t="array" ref="IG175">SUMPRODUCT(--(MOD(COLUMN($GG175:$IB175),4)=MOD(COLUMN($GI175),4)),$GG175:$IB175)</f>
        <v>0</v>
      </c>
      <c r="IH175" s="46">
        <f t="shared" si="584"/>
        <v>0</v>
      </c>
      <c r="II175" s="36">
        <f t="shared" si="585"/>
        <v>3</v>
      </c>
      <c r="IJ175" s="37"/>
      <c r="IK175" s="38"/>
      <c r="IL175" s="96"/>
      <c r="IM175" s="36">
        <f t="shared" si="586"/>
        <v>3</v>
      </c>
      <c r="IN175" s="37"/>
      <c r="IO175" s="38"/>
      <c r="IP175" s="96"/>
      <c r="IQ175" s="36">
        <f t="shared" si="587"/>
        <v>3</v>
      </c>
      <c r="IR175" s="37"/>
      <c r="IS175" s="38"/>
      <c r="IT175" s="96"/>
      <c r="IU175" s="36">
        <f t="shared" si="588"/>
        <v>5</v>
      </c>
      <c r="IV175" s="37"/>
      <c r="IW175" s="38"/>
      <c r="IX175" s="96"/>
      <c r="IY175" s="36">
        <f t="shared" si="589"/>
        <v>5</v>
      </c>
      <c r="IZ175" s="37"/>
      <c r="JA175" s="38"/>
      <c r="JB175" s="96"/>
      <c r="JC175" s="36">
        <f t="shared" si="590"/>
        <v>5</v>
      </c>
      <c r="JD175" s="37"/>
      <c r="JE175" s="38"/>
      <c r="JF175" s="96"/>
      <c r="JG175" s="36">
        <f t="shared" si="591"/>
        <v>5</v>
      </c>
      <c r="JH175" s="37"/>
      <c r="JI175" s="38"/>
      <c r="JJ175" s="96"/>
      <c r="JK175" s="36">
        <f t="shared" si="592"/>
        <v>5</v>
      </c>
      <c r="JL175" s="37"/>
      <c r="JM175" s="38"/>
      <c r="JN175" s="96"/>
      <c r="JO175" s="36">
        <f t="shared" si="593"/>
        <v>5</v>
      </c>
      <c r="JP175" s="37"/>
      <c r="JQ175" s="38"/>
      <c r="JR175" s="96"/>
      <c r="JS175" s="36">
        <f t="shared" si="594"/>
        <v>5</v>
      </c>
      <c r="JT175" s="37"/>
      <c r="JU175" s="38"/>
      <c r="JV175" s="96"/>
      <c r="JW175" s="36">
        <f t="shared" si="595"/>
        <v>5</v>
      </c>
      <c r="JX175" s="37"/>
      <c r="JY175" s="38"/>
      <c r="JZ175" s="96"/>
      <c r="KA175" s="36">
        <f t="shared" si="596"/>
        <v>5</v>
      </c>
      <c r="KB175" s="37"/>
      <c r="KC175" s="38"/>
      <c r="KD175" s="96"/>
      <c r="KE175" s="41" cm="1">
        <f t="array" ref="KE175">SUMPRODUCT(--(MOD(COLUMN($II175:$KD175),4)=MOD(COLUMN($II175),4)),$II175:$KD175)</f>
        <v>54</v>
      </c>
      <c r="KF175" s="42">
        <f t="shared" si="597"/>
        <v>2160</v>
      </c>
      <c r="KG175" s="43" cm="1">
        <f t="array" ref="KG175">SUMPRODUCT(--(MOD(COLUMN($II175:$KD175),4)=MOD(COLUMN($IJ175),4)),$II175:$KD175)</f>
        <v>0</v>
      </c>
      <c r="KH175" s="44">
        <f t="shared" si="598"/>
        <v>0</v>
      </c>
      <c r="KI175" s="45" cm="1">
        <f t="array" ref="KI175">SUMPRODUCT(--(MOD(COLUMN($II175:$KD175),4)=MOD(COLUMN($IK175),4)),$II175:$KD175)</f>
        <v>0</v>
      </c>
      <c r="KJ175" s="50">
        <f t="shared" si="599"/>
        <v>0</v>
      </c>
      <c r="KK175" s="80"/>
      <c r="KL175" s="80"/>
      <c r="KM175" s="80"/>
      <c r="KN175" s="51">
        <v>1</v>
      </c>
      <c r="KO175" s="285"/>
    </row>
    <row r="176" spans="1:301" s="68" customFormat="1" ht="43.2" outlineLevel="1">
      <c r="A176" s="289"/>
      <c r="B176" s="278"/>
      <c r="C176" s="256"/>
      <c r="D176" s="282"/>
      <c r="E176" s="60">
        <v>10</v>
      </c>
      <c r="F176" s="60">
        <v>1</v>
      </c>
      <c r="G176" s="56">
        <v>4630840310</v>
      </c>
      <c r="H176" s="57" t="s">
        <v>62</v>
      </c>
      <c r="I176" s="235">
        <v>515</v>
      </c>
      <c r="J176" s="231">
        <v>515</v>
      </c>
      <c r="K176" s="55"/>
      <c r="L176" s="55"/>
      <c r="M176" s="36"/>
      <c r="N176" s="37"/>
      <c r="O176" s="38"/>
      <c r="P176" s="37"/>
      <c r="Q176" s="36"/>
      <c r="R176" s="37"/>
      <c r="S176" s="38"/>
      <c r="T176" s="37"/>
      <c r="U176" s="36"/>
      <c r="V176" s="37"/>
      <c r="W176" s="38"/>
      <c r="X176" s="37"/>
      <c r="Y176" s="36"/>
      <c r="Z176" s="37"/>
      <c r="AA176" s="38"/>
      <c r="AB176" s="37"/>
      <c r="AC176" s="36"/>
      <c r="AD176" s="37"/>
      <c r="AE176" s="38"/>
      <c r="AF176" s="37"/>
      <c r="AG176" s="36"/>
      <c r="AH176" s="37"/>
      <c r="AI176" s="38"/>
      <c r="AJ176" s="37"/>
      <c r="AK176" s="36"/>
      <c r="AL176" s="37"/>
      <c r="AM176" s="38"/>
      <c r="AN176" s="37"/>
      <c r="AO176" s="36"/>
      <c r="AP176" s="37"/>
      <c r="AQ176" s="38"/>
      <c r="AR176" s="37"/>
      <c r="AS176" s="36"/>
      <c r="AT176" s="37"/>
      <c r="AU176" s="38">
        <v>0</v>
      </c>
      <c r="AV176" s="37"/>
      <c r="AW176" s="36"/>
      <c r="AX176" s="37"/>
      <c r="AY176" s="38">
        <v>0</v>
      </c>
      <c r="AZ176" s="246"/>
      <c r="BA176" s="36"/>
      <c r="BB176" s="37"/>
      <c r="BC176" s="99">
        <v>0</v>
      </c>
      <c r="BD176" s="37"/>
      <c r="BE176" s="36"/>
      <c r="BF176" s="37">
        <f t="shared" si="522"/>
        <v>1</v>
      </c>
      <c r="BG176" s="54">
        <v>0</v>
      </c>
      <c r="BH176" s="37"/>
      <c r="BI176" s="41">
        <f t="shared" si="512"/>
        <v>0</v>
      </c>
      <c r="BJ176" s="42">
        <f t="shared" si="513"/>
        <v>0</v>
      </c>
      <c r="BK176" s="43">
        <f t="shared" si="514"/>
        <v>1</v>
      </c>
      <c r="BL176" s="44">
        <f t="shared" si="515"/>
        <v>515</v>
      </c>
      <c r="BM176" s="45">
        <f t="shared" si="516"/>
        <v>0</v>
      </c>
      <c r="BN176" s="46">
        <f t="shared" si="517"/>
        <v>0</v>
      </c>
      <c r="BO176" s="36">
        <f t="shared" si="523"/>
        <v>0</v>
      </c>
      <c r="BP176" s="47">
        <f t="shared" si="523"/>
        <v>0</v>
      </c>
      <c r="BQ176" s="100">
        <f t="shared" si="524"/>
        <v>1</v>
      </c>
      <c r="BR176" s="38">
        <v>0</v>
      </c>
      <c r="BS176" s="246"/>
      <c r="BT176" s="36">
        <f t="shared" si="525"/>
        <v>3</v>
      </c>
      <c r="BU176" s="47">
        <f t="shared" si="526"/>
        <v>0</v>
      </c>
      <c r="BV176" s="37">
        <f t="shared" si="526"/>
        <v>0</v>
      </c>
      <c r="BW176" s="38">
        <v>0</v>
      </c>
      <c r="BX176" s="246"/>
      <c r="BY176" s="36">
        <f t="shared" si="527"/>
        <v>3</v>
      </c>
      <c r="BZ176" s="47">
        <f t="shared" si="528"/>
        <v>1</v>
      </c>
      <c r="CA176" s="37">
        <f t="shared" si="528"/>
        <v>1</v>
      </c>
      <c r="CB176" s="38">
        <v>0</v>
      </c>
      <c r="CC176" s="37"/>
      <c r="CD176" s="36">
        <f t="shared" si="529"/>
        <v>3</v>
      </c>
      <c r="CE176" s="47">
        <f t="shared" si="530"/>
        <v>1</v>
      </c>
      <c r="CF176" s="37">
        <f t="shared" si="530"/>
        <v>1</v>
      </c>
      <c r="CG176" s="38">
        <v>0</v>
      </c>
      <c r="CH176" s="246"/>
      <c r="CI176" s="36">
        <f t="shared" si="531"/>
        <v>3</v>
      </c>
      <c r="CJ176" s="47">
        <f t="shared" si="532"/>
        <v>1</v>
      </c>
      <c r="CK176" s="37">
        <f t="shared" si="533"/>
        <v>0</v>
      </c>
      <c r="CL176" s="38">
        <v>0</v>
      </c>
      <c r="CM176" s="37"/>
      <c r="CN176" s="36">
        <f t="shared" si="534"/>
        <v>3</v>
      </c>
      <c r="CO176" s="47">
        <f t="shared" si="535"/>
        <v>1</v>
      </c>
      <c r="CP176" s="37">
        <f t="shared" si="536"/>
        <v>0</v>
      </c>
      <c r="CQ176" s="38">
        <v>0</v>
      </c>
      <c r="CR176" s="37"/>
      <c r="CS176" s="36">
        <f t="shared" si="537"/>
        <v>3</v>
      </c>
      <c r="CT176" s="47">
        <f t="shared" si="538"/>
        <v>1</v>
      </c>
      <c r="CU176" s="37">
        <f t="shared" si="539"/>
        <v>0</v>
      </c>
      <c r="CV176" s="38">
        <v>0</v>
      </c>
      <c r="CW176" s="37"/>
      <c r="CX176" s="36">
        <f t="shared" si="540"/>
        <v>3</v>
      </c>
      <c r="CY176" s="47">
        <f t="shared" si="541"/>
        <v>1</v>
      </c>
      <c r="CZ176" s="37">
        <f t="shared" si="542"/>
        <v>0</v>
      </c>
      <c r="DA176" s="38">
        <v>0</v>
      </c>
      <c r="DB176" s="37"/>
      <c r="DC176" s="36">
        <f t="shared" si="543"/>
        <v>3</v>
      </c>
      <c r="DD176" s="47">
        <f t="shared" si="544"/>
        <v>1</v>
      </c>
      <c r="DE176" s="37">
        <f t="shared" si="545"/>
        <v>0</v>
      </c>
      <c r="DF176" s="38">
        <v>0</v>
      </c>
      <c r="DG176" s="37"/>
      <c r="DH176" s="36">
        <f t="shared" si="546"/>
        <v>3</v>
      </c>
      <c r="DI176" s="47">
        <f t="shared" si="547"/>
        <v>1</v>
      </c>
      <c r="DJ176" s="37">
        <f t="shared" si="548"/>
        <v>0</v>
      </c>
      <c r="DK176" s="52">
        <v>0</v>
      </c>
      <c r="DL176" s="37"/>
      <c r="DM176" s="36">
        <f t="shared" si="549"/>
        <v>3</v>
      </c>
      <c r="DN176" s="47">
        <f t="shared" si="550"/>
        <v>1</v>
      </c>
      <c r="DO176" s="37">
        <f t="shared" si="551"/>
        <v>0</v>
      </c>
      <c r="DP176" s="38">
        <v>0</v>
      </c>
      <c r="DQ176" s="37"/>
      <c r="DR176" s="36">
        <f t="shared" si="552"/>
        <v>3</v>
      </c>
      <c r="DS176" s="47">
        <f t="shared" si="553"/>
        <v>1</v>
      </c>
      <c r="DT176" s="37">
        <f t="shared" si="554"/>
        <v>0</v>
      </c>
      <c r="DU176" s="38"/>
      <c r="DV176" s="37"/>
      <c r="DW176" s="41" cm="1">
        <f t="array" ref="DW176">SUMPRODUCT(--(MOD(COLUMN($BO176:$DV176),5)=MOD(COLUMN($BO176),5)),$BO176:$DV176)</f>
        <v>33</v>
      </c>
      <c r="DX176" s="42">
        <f t="shared" si="518"/>
        <v>16995</v>
      </c>
      <c r="DY176" s="48" cm="1">
        <f t="array" ref="DY176">SUMPRODUCT(--(MOD(COLUMN($BO176:$DV176),5)=MOD(COLUMN($BP176),5)),$BO176:$DV176)</f>
        <v>10</v>
      </c>
      <c r="DZ176" s="49">
        <f t="shared" si="519"/>
        <v>5150</v>
      </c>
      <c r="EA176" s="43" cm="1">
        <f t="array" ref="EA176">SUMPRODUCT(--(MOD(COLUMN($BO176:$DV176),5)=MOD(COLUMN($BQ176),5)),$BO176:$DV176)</f>
        <v>3</v>
      </c>
      <c r="EB176" s="44">
        <f t="shared" si="520"/>
        <v>1545</v>
      </c>
      <c r="EC176" s="45" cm="1">
        <f t="array" ref="EC176">SUMPRODUCT(--(MOD(COLUMN($BO176:$DV176),5)=MOD(COLUMN($BR176),5)),$BO176:$DV176)</f>
        <v>0</v>
      </c>
      <c r="ED176" s="46">
        <f t="shared" si="521"/>
        <v>0</v>
      </c>
      <c r="EE176" s="36">
        <f t="shared" si="555"/>
        <v>1</v>
      </c>
      <c r="EF176" s="37">
        <v>1</v>
      </c>
      <c r="EG176" s="38"/>
      <c r="EH176" s="96"/>
      <c r="EI176" s="36">
        <f t="shared" si="556"/>
        <v>1</v>
      </c>
      <c r="EJ176" s="37">
        <v>0</v>
      </c>
      <c r="EK176" s="38"/>
      <c r="EL176" s="96"/>
      <c r="EM176" s="36">
        <f t="shared" si="557"/>
        <v>1</v>
      </c>
      <c r="EN176" s="37">
        <v>0</v>
      </c>
      <c r="EO176" s="38"/>
      <c r="EP176" s="96"/>
      <c r="EQ176" s="36">
        <f t="shared" si="558"/>
        <v>2</v>
      </c>
      <c r="ER176" s="37">
        <v>10</v>
      </c>
      <c r="ES176" s="38">
        <v>10</v>
      </c>
      <c r="ET176" s="246"/>
      <c r="EU176" s="36">
        <f t="shared" si="559"/>
        <v>2</v>
      </c>
      <c r="EV176" s="155">
        <v>15</v>
      </c>
      <c r="EW176" s="38">
        <v>0</v>
      </c>
      <c r="EX176" s="246"/>
      <c r="EY176" s="36">
        <f t="shared" si="560"/>
        <v>2</v>
      </c>
      <c r="EZ176" s="37">
        <v>2</v>
      </c>
      <c r="FA176" s="38"/>
      <c r="FB176" s="96"/>
      <c r="FC176" s="36">
        <f t="shared" si="561"/>
        <v>3</v>
      </c>
      <c r="FD176" s="37">
        <v>3</v>
      </c>
      <c r="FE176" s="38"/>
      <c r="FF176" s="96"/>
      <c r="FG176" s="36">
        <f t="shared" si="562"/>
        <v>3</v>
      </c>
      <c r="FH176" s="37">
        <v>3</v>
      </c>
      <c r="FI176" s="38"/>
      <c r="FJ176" s="96"/>
      <c r="FK176" s="36">
        <f t="shared" si="563"/>
        <v>3</v>
      </c>
      <c r="FL176" s="37">
        <v>3</v>
      </c>
      <c r="FM176" s="38"/>
      <c r="FN176" s="96"/>
      <c r="FO176" s="36">
        <f t="shared" si="564"/>
        <v>4</v>
      </c>
      <c r="FP176" s="37">
        <v>4</v>
      </c>
      <c r="FQ176" s="38"/>
      <c r="FR176" s="96"/>
      <c r="FS176" s="36">
        <f t="shared" si="565"/>
        <v>4</v>
      </c>
      <c r="FT176" s="37">
        <v>4</v>
      </c>
      <c r="FU176" s="38"/>
      <c r="FV176" s="96"/>
      <c r="FW176" s="36">
        <f t="shared" si="566"/>
        <v>4</v>
      </c>
      <c r="FX176" s="37">
        <v>4</v>
      </c>
      <c r="FY176" s="38"/>
      <c r="FZ176" s="96"/>
      <c r="GA176" s="41" cm="1">
        <f t="array" ref="GA176">SUMPRODUCT(--(MOD(COLUMN($EE176:$FZ176),4)=MOD(COLUMN($EE176),4)),$EE176:$FZ176)</f>
        <v>30</v>
      </c>
      <c r="GB176" s="42">
        <f t="shared" si="567"/>
        <v>15450</v>
      </c>
      <c r="GC176" s="43" cm="1">
        <f t="array" ref="GC176">SUMPRODUCT(--(MOD(COLUMN($EE176:$FZ176),4)=MOD(COLUMN($EF176),4)),$EE176:$FZ176)</f>
        <v>49</v>
      </c>
      <c r="GD176" s="44">
        <f t="shared" si="568"/>
        <v>25235</v>
      </c>
      <c r="GE176" s="45" cm="1">
        <f t="array" ref="GE176">SUMPRODUCT(--(MOD(COLUMN($EE176:$FZ176),4)=MOD(COLUMN($EG176),4)),$EE176:$FZ176)</f>
        <v>10</v>
      </c>
      <c r="GF176" s="46">
        <f t="shared" si="569"/>
        <v>5150</v>
      </c>
      <c r="GG176" s="36">
        <f t="shared" si="570"/>
        <v>3</v>
      </c>
      <c r="GH176" s="37"/>
      <c r="GI176" s="38"/>
      <c r="GJ176" s="96"/>
      <c r="GK176" s="36">
        <f t="shared" si="571"/>
        <v>3</v>
      </c>
      <c r="GL176" s="37"/>
      <c r="GM176" s="38"/>
      <c r="GN176" s="96"/>
      <c r="GO176" s="36">
        <f t="shared" si="572"/>
        <v>3</v>
      </c>
      <c r="GP176" s="37"/>
      <c r="GQ176" s="38"/>
      <c r="GR176" s="96"/>
      <c r="GS176" s="36">
        <f t="shared" si="573"/>
        <v>5</v>
      </c>
      <c r="GT176" s="37"/>
      <c r="GU176" s="38"/>
      <c r="GV176" s="96"/>
      <c r="GW176" s="36">
        <f t="shared" si="574"/>
        <v>5</v>
      </c>
      <c r="GX176" s="37"/>
      <c r="GY176" s="38"/>
      <c r="GZ176" s="96"/>
      <c r="HA176" s="36">
        <f t="shared" si="575"/>
        <v>5</v>
      </c>
      <c r="HB176" s="37"/>
      <c r="HC176" s="38"/>
      <c r="HD176" s="96"/>
      <c r="HE176" s="36">
        <f t="shared" si="576"/>
        <v>5</v>
      </c>
      <c r="HF176" s="37"/>
      <c r="HG176" s="38"/>
      <c r="HH176" s="96"/>
      <c r="HI176" s="36">
        <f t="shared" si="577"/>
        <v>5</v>
      </c>
      <c r="HJ176" s="37"/>
      <c r="HK176" s="38"/>
      <c r="HL176" s="96"/>
      <c r="HM176" s="36">
        <f t="shared" si="578"/>
        <v>5</v>
      </c>
      <c r="HN176" s="37"/>
      <c r="HO176" s="38"/>
      <c r="HP176" s="96"/>
      <c r="HQ176" s="36">
        <f t="shared" si="579"/>
        <v>5</v>
      </c>
      <c r="HR176" s="37"/>
      <c r="HS176" s="38"/>
      <c r="HT176" s="96"/>
      <c r="HU176" s="36">
        <f t="shared" si="580"/>
        <v>5</v>
      </c>
      <c r="HV176" s="37"/>
      <c r="HW176" s="38"/>
      <c r="HX176" s="96"/>
      <c r="HY176" s="36">
        <f t="shared" si="581"/>
        <v>5</v>
      </c>
      <c r="HZ176" s="37"/>
      <c r="IA176" s="38"/>
      <c r="IB176" s="96"/>
      <c r="IC176" s="41" cm="1">
        <f t="array" ref="IC176">SUMPRODUCT(--(MOD(COLUMN($GG176:$IB176),4)=MOD(COLUMN($GG176),4)),$GG176:$IB176)</f>
        <v>54</v>
      </c>
      <c r="ID176" s="42">
        <f t="shared" si="582"/>
        <v>27810</v>
      </c>
      <c r="IE176" s="43" cm="1">
        <f t="array" ref="IE176">SUMPRODUCT(--(MOD(COLUMN($GG176:$IB176),4)=MOD(COLUMN($GH176),4)),$GG176:$IB176)</f>
        <v>0</v>
      </c>
      <c r="IF176" s="44">
        <f t="shared" si="583"/>
        <v>0</v>
      </c>
      <c r="IG176" s="45" cm="1">
        <f t="array" ref="IG176">SUMPRODUCT(--(MOD(COLUMN($GG176:$IB176),4)=MOD(COLUMN($GI176),4)),$GG176:$IB176)</f>
        <v>0</v>
      </c>
      <c r="IH176" s="46">
        <f t="shared" si="584"/>
        <v>0</v>
      </c>
      <c r="II176" s="36">
        <f t="shared" si="585"/>
        <v>3</v>
      </c>
      <c r="IJ176" s="37"/>
      <c r="IK176" s="38"/>
      <c r="IL176" s="96"/>
      <c r="IM176" s="36">
        <f t="shared" si="586"/>
        <v>3</v>
      </c>
      <c r="IN176" s="37"/>
      <c r="IO176" s="38"/>
      <c r="IP176" s="96"/>
      <c r="IQ176" s="36">
        <f t="shared" si="587"/>
        <v>3</v>
      </c>
      <c r="IR176" s="37"/>
      <c r="IS176" s="38"/>
      <c r="IT176" s="96"/>
      <c r="IU176" s="36">
        <f t="shared" si="588"/>
        <v>5</v>
      </c>
      <c r="IV176" s="37"/>
      <c r="IW176" s="38"/>
      <c r="IX176" s="96"/>
      <c r="IY176" s="36">
        <f t="shared" si="589"/>
        <v>5</v>
      </c>
      <c r="IZ176" s="37"/>
      <c r="JA176" s="38"/>
      <c r="JB176" s="96"/>
      <c r="JC176" s="36">
        <f t="shared" si="590"/>
        <v>5</v>
      </c>
      <c r="JD176" s="37"/>
      <c r="JE176" s="38"/>
      <c r="JF176" s="96"/>
      <c r="JG176" s="36">
        <f t="shared" si="591"/>
        <v>5</v>
      </c>
      <c r="JH176" s="37"/>
      <c r="JI176" s="38"/>
      <c r="JJ176" s="96"/>
      <c r="JK176" s="36">
        <f t="shared" si="592"/>
        <v>5</v>
      </c>
      <c r="JL176" s="37"/>
      <c r="JM176" s="38"/>
      <c r="JN176" s="96"/>
      <c r="JO176" s="36">
        <f t="shared" si="593"/>
        <v>5</v>
      </c>
      <c r="JP176" s="37"/>
      <c r="JQ176" s="38"/>
      <c r="JR176" s="96"/>
      <c r="JS176" s="36">
        <f t="shared" si="594"/>
        <v>5</v>
      </c>
      <c r="JT176" s="37"/>
      <c r="JU176" s="38"/>
      <c r="JV176" s="96"/>
      <c r="JW176" s="36">
        <f t="shared" si="595"/>
        <v>5</v>
      </c>
      <c r="JX176" s="37"/>
      <c r="JY176" s="38"/>
      <c r="JZ176" s="96"/>
      <c r="KA176" s="36">
        <f t="shared" si="596"/>
        <v>5</v>
      </c>
      <c r="KB176" s="37"/>
      <c r="KC176" s="38"/>
      <c r="KD176" s="96"/>
      <c r="KE176" s="41" cm="1">
        <f t="array" ref="KE176">SUMPRODUCT(--(MOD(COLUMN($II176:$KD176),4)=MOD(COLUMN($II176),4)),$II176:$KD176)</f>
        <v>54</v>
      </c>
      <c r="KF176" s="42">
        <f t="shared" si="597"/>
        <v>27810</v>
      </c>
      <c r="KG176" s="43" cm="1">
        <f t="array" ref="KG176">SUMPRODUCT(--(MOD(COLUMN($II176:$KD176),4)=MOD(COLUMN($IJ176),4)),$II176:$KD176)</f>
        <v>0</v>
      </c>
      <c r="KH176" s="44">
        <f t="shared" si="598"/>
        <v>0</v>
      </c>
      <c r="KI176" s="45" cm="1">
        <f t="array" ref="KI176">SUMPRODUCT(--(MOD(COLUMN($II176:$KD176),4)=MOD(COLUMN($IK176),4)),$II176:$KD176)</f>
        <v>0</v>
      </c>
      <c r="KJ176" s="50">
        <f t="shared" si="599"/>
        <v>0</v>
      </c>
      <c r="KK176" s="80"/>
      <c r="KL176" s="80"/>
      <c r="KM176" s="80"/>
      <c r="KN176" s="51">
        <v>1</v>
      </c>
      <c r="KO176" s="285" t="s">
        <v>63</v>
      </c>
    </row>
    <row r="177" spans="1:301" s="68" customFormat="1" ht="43.2" outlineLevel="1">
      <c r="A177" s="289"/>
      <c r="B177" s="278"/>
      <c r="C177" s="317"/>
      <c r="D177" s="282"/>
      <c r="E177" s="60">
        <v>11</v>
      </c>
      <c r="F177" s="60">
        <v>1</v>
      </c>
      <c r="G177" s="56">
        <v>4494430600</v>
      </c>
      <c r="H177" s="57" t="s">
        <v>65</v>
      </c>
      <c r="I177" s="235">
        <v>175</v>
      </c>
      <c r="J177" s="231">
        <v>175</v>
      </c>
      <c r="K177" s="55"/>
      <c r="L177" s="55"/>
      <c r="M177" s="36"/>
      <c r="N177" s="37"/>
      <c r="O177" s="38"/>
      <c r="P177" s="37"/>
      <c r="Q177" s="36"/>
      <c r="R177" s="37"/>
      <c r="S177" s="38"/>
      <c r="T177" s="37"/>
      <c r="U177" s="36"/>
      <c r="V177" s="37"/>
      <c r="W177" s="38"/>
      <c r="X177" s="37"/>
      <c r="Y177" s="36"/>
      <c r="Z177" s="37"/>
      <c r="AA177" s="38"/>
      <c r="AB177" s="37"/>
      <c r="AC177" s="36"/>
      <c r="AD177" s="37"/>
      <c r="AE177" s="38"/>
      <c r="AF177" s="37"/>
      <c r="AG177" s="36"/>
      <c r="AH177" s="37"/>
      <c r="AI177" s="38"/>
      <c r="AJ177" s="37"/>
      <c r="AK177" s="36"/>
      <c r="AL177" s="37"/>
      <c r="AM177" s="38"/>
      <c r="AN177" s="37"/>
      <c r="AO177" s="36"/>
      <c r="AP177" s="37"/>
      <c r="AQ177" s="38"/>
      <c r="AR177" s="37"/>
      <c r="AS177" s="36"/>
      <c r="AT177" s="37"/>
      <c r="AU177" s="38">
        <v>0</v>
      </c>
      <c r="AV177" s="37"/>
      <c r="AW177" s="36"/>
      <c r="AX177" s="37"/>
      <c r="AY177" s="38">
        <v>0</v>
      </c>
      <c r="AZ177" s="246"/>
      <c r="BA177" s="36"/>
      <c r="BB177" s="37"/>
      <c r="BC177" s="99">
        <v>0</v>
      </c>
      <c r="BD177" s="37"/>
      <c r="BE177" s="36"/>
      <c r="BF177" s="37">
        <f t="shared" si="522"/>
        <v>1</v>
      </c>
      <c r="BG177" s="54">
        <v>0</v>
      </c>
      <c r="BH177" s="37"/>
      <c r="BI177" s="41">
        <f t="shared" si="512"/>
        <v>0</v>
      </c>
      <c r="BJ177" s="42">
        <f t="shared" si="513"/>
        <v>0</v>
      </c>
      <c r="BK177" s="43">
        <f t="shared" si="514"/>
        <v>1</v>
      </c>
      <c r="BL177" s="44">
        <f t="shared" si="515"/>
        <v>175</v>
      </c>
      <c r="BM177" s="45">
        <f t="shared" si="516"/>
        <v>0</v>
      </c>
      <c r="BN177" s="46">
        <f t="shared" si="517"/>
        <v>0</v>
      </c>
      <c r="BO177" s="36">
        <f t="shared" si="523"/>
        <v>0</v>
      </c>
      <c r="BP177" s="47">
        <f t="shared" si="523"/>
        <v>0</v>
      </c>
      <c r="BQ177" s="100">
        <f t="shared" si="524"/>
        <v>1</v>
      </c>
      <c r="BR177" s="38">
        <v>0</v>
      </c>
      <c r="BS177" s="246"/>
      <c r="BT177" s="36">
        <f t="shared" si="525"/>
        <v>3</v>
      </c>
      <c r="BU177" s="47">
        <f t="shared" si="526"/>
        <v>0</v>
      </c>
      <c r="BV177" s="37">
        <f t="shared" si="526"/>
        <v>0</v>
      </c>
      <c r="BW177" s="38">
        <v>0</v>
      </c>
      <c r="BX177" s="246"/>
      <c r="BY177" s="36">
        <f t="shared" si="527"/>
        <v>3</v>
      </c>
      <c r="BZ177" s="47">
        <f t="shared" si="528"/>
        <v>1</v>
      </c>
      <c r="CA177" s="37">
        <f t="shared" si="528"/>
        <v>1</v>
      </c>
      <c r="CB177" s="38">
        <v>0</v>
      </c>
      <c r="CC177" s="37"/>
      <c r="CD177" s="36">
        <f t="shared" si="529"/>
        <v>3</v>
      </c>
      <c r="CE177" s="47">
        <f t="shared" si="530"/>
        <v>1</v>
      </c>
      <c r="CF177" s="37">
        <f t="shared" si="530"/>
        <v>1</v>
      </c>
      <c r="CG177" s="38">
        <v>0</v>
      </c>
      <c r="CH177" s="246"/>
      <c r="CI177" s="36">
        <f t="shared" si="531"/>
        <v>3</v>
      </c>
      <c r="CJ177" s="47">
        <f t="shared" si="532"/>
        <v>1</v>
      </c>
      <c r="CK177" s="37">
        <f t="shared" si="533"/>
        <v>0</v>
      </c>
      <c r="CL177" s="38">
        <v>0</v>
      </c>
      <c r="CM177" s="37"/>
      <c r="CN177" s="36">
        <f t="shared" si="534"/>
        <v>3</v>
      </c>
      <c r="CO177" s="47">
        <f t="shared" si="535"/>
        <v>1</v>
      </c>
      <c r="CP177" s="37">
        <f t="shared" si="536"/>
        <v>0</v>
      </c>
      <c r="CQ177" s="38">
        <v>0</v>
      </c>
      <c r="CR177" s="37"/>
      <c r="CS177" s="36">
        <f t="shared" si="537"/>
        <v>3</v>
      </c>
      <c r="CT177" s="47">
        <f t="shared" si="538"/>
        <v>1</v>
      </c>
      <c r="CU177" s="37">
        <f t="shared" si="539"/>
        <v>0</v>
      </c>
      <c r="CV177" s="38">
        <v>0</v>
      </c>
      <c r="CW177" s="37"/>
      <c r="CX177" s="36">
        <f t="shared" si="540"/>
        <v>3</v>
      </c>
      <c r="CY177" s="47">
        <f t="shared" si="541"/>
        <v>1</v>
      </c>
      <c r="CZ177" s="37">
        <f t="shared" si="542"/>
        <v>0</v>
      </c>
      <c r="DA177" s="38">
        <v>0</v>
      </c>
      <c r="DB177" s="37"/>
      <c r="DC177" s="36">
        <f t="shared" si="543"/>
        <v>3</v>
      </c>
      <c r="DD177" s="47">
        <f t="shared" si="544"/>
        <v>1</v>
      </c>
      <c r="DE177" s="37">
        <f t="shared" si="545"/>
        <v>0</v>
      </c>
      <c r="DF177" s="38">
        <v>0</v>
      </c>
      <c r="DG177" s="37"/>
      <c r="DH177" s="36">
        <f t="shared" si="546"/>
        <v>3</v>
      </c>
      <c r="DI177" s="47">
        <f t="shared" si="547"/>
        <v>1</v>
      </c>
      <c r="DJ177" s="37">
        <f t="shared" si="548"/>
        <v>0</v>
      </c>
      <c r="DK177" s="38">
        <v>0</v>
      </c>
      <c r="DL177" s="37"/>
      <c r="DM177" s="36">
        <f t="shared" si="549"/>
        <v>3</v>
      </c>
      <c r="DN177" s="47">
        <f t="shared" si="550"/>
        <v>1</v>
      </c>
      <c r="DO177" s="37">
        <f t="shared" si="551"/>
        <v>0</v>
      </c>
      <c r="DP177" s="38">
        <v>0</v>
      </c>
      <c r="DQ177" s="37"/>
      <c r="DR177" s="36">
        <f t="shared" si="552"/>
        <v>3</v>
      </c>
      <c r="DS177" s="47">
        <f t="shared" si="553"/>
        <v>1</v>
      </c>
      <c r="DT177" s="37">
        <f t="shared" si="554"/>
        <v>0</v>
      </c>
      <c r="DU177" s="38"/>
      <c r="DV177" s="37"/>
      <c r="DW177" s="41" cm="1">
        <f t="array" ref="DW177">SUMPRODUCT(--(MOD(COLUMN($BO177:$DV177),5)=MOD(COLUMN($BO177),5)),$BO177:$DV177)</f>
        <v>33</v>
      </c>
      <c r="DX177" s="42">
        <f t="shared" si="518"/>
        <v>5775</v>
      </c>
      <c r="DY177" s="48" cm="1">
        <f t="array" ref="DY177">SUMPRODUCT(--(MOD(COLUMN($BO177:$DV177),5)=MOD(COLUMN($BP177),5)),$BO177:$DV177)</f>
        <v>10</v>
      </c>
      <c r="DZ177" s="49">
        <f t="shared" si="519"/>
        <v>1750</v>
      </c>
      <c r="EA177" s="43" cm="1">
        <f t="array" ref="EA177">SUMPRODUCT(--(MOD(COLUMN($BO177:$DV177),5)=MOD(COLUMN($BQ177),5)),$BO177:$DV177)</f>
        <v>3</v>
      </c>
      <c r="EB177" s="44">
        <f t="shared" si="520"/>
        <v>525</v>
      </c>
      <c r="EC177" s="45" cm="1">
        <f t="array" ref="EC177">SUMPRODUCT(--(MOD(COLUMN($BO177:$DV177),5)=MOD(COLUMN($BR177),5)),$BO177:$DV177)</f>
        <v>0</v>
      </c>
      <c r="ED177" s="46">
        <f t="shared" si="521"/>
        <v>0</v>
      </c>
      <c r="EE177" s="36">
        <f t="shared" si="555"/>
        <v>1</v>
      </c>
      <c r="EF177" s="37">
        <v>1</v>
      </c>
      <c r="EG177" s="38"/>
      <c r="EH177" s="96"/>
      <c r="EI177" s="36">
        <f t="shared" si="556"/>
        <v>1</v>
      </c>
      <c r="EJ177" s="37">
        <v>0</v>
      </c>
      <c r="EK177" s="38"/>
      <c r="EL177" s="96"/>
      <c r="EM177" s="36">
        <f t="shared" si="557"/>
        <v>1</v>
      </c>
      <c r="EN177" s="37">
        <v>0</v>
      </c>
      <c r="EO177" s="38"/>
      <c r="EP177" s="96"/>
      <c r="EQ177" s="36">
        <f t="shared" si="558"/>
        <v>2</v>
      </c>
      <c r="ER177" s="37">
        <v>10</v>
      </c>
      <c r="ES177" s="38">
        <v>10</v>
      </c>
      <c r="ET177" s="246"/>
      <c r="EU177" s="36">
        <f t="shared" si="559"/>
        <v>2</v>
      </c>
      <c r="EV177" s="155">
        <v>15</v>
      </c>
      <c r="EW177" s="38">
        <v>0</v>
      </c>
      <c r="EX177" s="247"/>
      <c r="EY177" s="36">
        <f t="shared" si="560"/>
        <v>2</v>
      </c>
      <c r="EZ177" s="37">
        <v>2</v>
      </c>
      <c r="FA177" s="38"/>
      <c r="FB177" s="96"/>
      <c r="FC177" s="36">
        <f t="shared" si="561"/>
        <v>3</v>
      </c>
      <c r="FD177" s="37">
        <v>3</v>
      </c>
      <c r="FE177" s="38"/>
      <c r="FF177" s="96"/>
      <c r="FG177" s="36">
        <f t="shared" si="562"/>
        <v>3</v>
      </c>
      <c r="FH177" s="37">
        <v>3</v>
      </c>
      <c r="FI177" s="38"/>
      <c r="FJ177" s="96"/>
      <c r="FK177" s="36">
        <f t="shared" si="563"/>
        <v>3</v>
      </c>
      <c r="FL177" s="37">
        <v>3</v>
      </c>
      <c r="FM177" s="38"/>
      <c r="FN177" s="96"/>
      <c r="FO177" s="36">
        <f t="shared" si="564"/>
        <v>4</v>
      </c>
      <c r="FP177" s="37">
        <v>4</v>
      </c>
      <c r="FQ177" s="38"/>
      <c r="FR177" s="96"/>
      <c r="FS177" s="36">
        <f t="shared" si="565"/>
        <v>4</v>
      </c>
      <c r="FT177" s="37">
        <v>4</v>
      </c>
      <c r="FU177" s="38"/>
      <c r="FV177" s="96"/>
      <c r="FW177" s="36">
        <f t="shared" si="566"/>
        <v>4</v>
      </c>
      <c r="FX177" s="37">
        <v>4</v>
      </c>
      <c r="FY177" s="38"/>
      <c r="FZ177" s="96"/>
      <c r="GA177" s="41" cm="1">
        <f t="array" ref="GA177">SUMPRODUCT(--(MOD(COLUMN($EE177:$FZ177),4)=MOD(COLUMN($EE177),4)),$EE177:$FZ177)</f>
        <v>30</v>
      </c>
      <c r="GB177" s="42">
        <f t="shared" si="567"/>
        <v>5250</v>
      </c>
      <c r="GC177" s="43" cm="1">
        <f t="array" ref="GC177">SUMPRODUCT(--(MOD(COLUMN($EE177:$FZ177),4)=MOD(COLUMN($EF177),4)),$EE177:$FZ177)</f>
        <v>49</v>
      </c>
      <c r="GD177" s="44">
        <f t="shared" si="568"/>
        <v>8575</v>
      </c>
      <c r="GE177" s="45" cm="1">
        <f t="array" ref="GE177">SUMPRODUCT(--(MOD(COLUMN($EE177:$FZ177),4)=MOD(COLUMN($EG177),4)),$EE177:$FZ177)</f>
        <v>10</v>
      </c>
      <c r="GF177" s="46">
        <f t="shared" si="569"/>
        <v>1750</v>
      </c>
      <c r="GG177" s="36">
        <f t="shared" si="570"/>
        <v>3</v>
      </c>
      <c r="GH177" s="37"/>
      <c r="GI177" s="38"/>
      <c r="GJ177" s="96"/>
      <c r="GK177" s="36">
        <f t="shared" si="571"/>
        <v>3</v>
      </c>
      <c r="GL177" s="37"/>
      <c r="GM177" s="38"/>
      <c r="GN177" s="96"/>
      <c r="GO177" s="36">
        <f t="shared" si="572"/>
        <v>3</v>
      </c>
      <c r="GP177" s="37"/>
      <c r="GQ177" s="38"/>
      <c r="GR177" s="96"/>
      <c r="GS177" s="36">
        <f t="shared" si="573"/>
        <v>5</v>
      </c>
      <c r="GT177" s="37"/>
      <c r="GU177" s="38"/>
      <c r="GV177" s="96"/>
      <c r="GW177" s="36">
        <f t="shared" si="574"/>
        <v>5</v>
      </c>
      <c r="GX177" s="37"/>
      <c r="GY177" s="38"/>
      <c r="GZ177" s="96"/>
      <c r="HA177" s="36">
        <f t="shared" si="575"/>
        <v>5</v>
      </c>
      <c r="HB177" s="37"/>
      <c r="HC177" s="38"/>
      <c r="HD177" s="96"/>
      <c r="HE177" s="36">
        <f t="shared" si="576"/>
        <v>5</v>
      </c>
      <c r="HF177" s="37"/>
      <c r="HG177" s="38"/>
      <c r="HH177" s="96"/>
      <c r="HI177" s="36">
        <f t="shared" si="577"/>
        <v>5</v>
      </c>
      <c r="HJ177" s="37"/>
      <c r="HK177" s="38"/>
      <c r="HL177" s="96"/>
      <c r="HM177" s="36">
        <f t="shared" si="578"/>
        <v>5</v>
      </c>
      <c r="HN177" s="37"/>
      <c r="HO177" s="38"/>
      <c r="HP177" s="96"/>
      <c r="HQ177" s="36">
        <f t="shared" si="579"/>
        <v>5</v>
      </c>
      <c r="HR177" s="37"/>
      <c r="HS177" s="38"/>
      <c r="HT177" s="96"/>
      <c r="HU177" s="36">
        <f t="shared" si="580"/>
        <v>5</v>
      </c>
      <c r="HV177" s="37"/>
      <c r="HW177" s="38"/>
      <c r="HX177" s="96"/>
      <c r="HY177" s="36">
        <f t="shared" si="581"/>
        <v>5</v>
      </c>
      <c r="HZ177" s="37"/>
      <c r="IA177" s="38"/>
      <c r="IB177" s="96"/>
      <c r="IC177" s="41" cm="1">
        <f t="array" ref="IC177">SUMPRODUCT(--(MOD(COLUMN($GG177:$IB177),4)=MOD(COLUMN($GG177),4)),$GG177:$IB177)</f>
        <v>54</v>
      </c>
      <c r="ID177" s="42">
        <f t="shared" si="582"/>
        <v>9450</v>
      </c>
      <c r="IE177" s="43" cm="1">
        <f t="array" ref="IE177">SUMPRODUCT(--(MOD(COLUMN($GG177:$IB177),4)=MOD(COLUMN($GH177),4)),$GG177:$IB177)</f>
        <v>0</v>
      </c>
      <c r="IF177" s="44">
        <f t="shared" si="583"/>
        <v>0</v>
      </c>
      <c r="IG177" s="45" cm="1">
        <f t="array" ref="IG177">SUMPRODUCT(--(MOD(COLUMN($GG177:$IB177),4)=MOD(COLUMN($GI177),4)),$GG177:$IB177)</f>
        <v>0</v>
      </c>
      <c r="IH177" s="46">
        <f t="shared" si="584"/>
        <v>0</v>
      </c>
      <c r="II177" s="36">
        <f t="shared" si="585"/>
        <v>3</v>
      </c>
      <c r="IJ177" s="37"/>
      <c r="IK177" s="38"/>
      <c r="IL177" s="96"/>
      <c r="IM177" s="36">
        <f t="shared" si="586"/>
        <v>3</v>
      </c>
      <c r="IN177" s="37"/>
      <c r="IO177" s="38"/>
      <c r="IP177" s="96"/>
      <c r="IQ177" s="36">
        <f t="shared" si="587"/>
        <v>3</v>
      </c>
      <c r="IR177" s="37"/>
      <c r="IS177" s="38"/>
      <c r="IT177" s="96"/>
      <c r="IU177" s="36">
        <f t="shared" si="588"/>
        <v>5</v>
      </c>
      <c r="IV177" s="37"/>
      <c r="IW177" s="38"/>
      <c r="IX177" s="96"/>
      <c r="IY177" s="36">
        <f t="shared" si="589"/>
        <v>5</v>
      </c>
      <c r="IZ177" s="37"/>
      <c r="JA177" s="38"/>
      <c r="JB177" s="96"/>
      <c r="JC177" s="36">
        <f t="shared" si="590"/>
        <v>5</v>
      </c>
      <c r="JD177" s="37"/>
      <c r="JE177" s="38"/>
      <c r="JF177" s="96"/>
      <c r="JG177" s="36">
        <f t="shared" si="591"/>
        <v>5</v>
      </c>
      <c r="JH177" s="37"/>
      <c r="JI177" s="38"/>
      <c r="JJ177" s="96"/>
      <c r="JK177" s="36">
        <f t="shared" si="592"/>
        <v>5</v>
      </c>
      <c r="JL177" s="37"/>
      <c r="JM177" s="38"/>
      <c r="JN177" s="96"/>
      <c r="JO177" s="36">
        <f t="shared" si="593"/>
        <v>5</v>
      </c>
      <c r="JP177" s="37"/>
      <c r="JQ177" s="38"/>
      <c r="JR177" s="96"/>
      <c r="JS177" s="36">
        <f t="shared" si="594"/>
        <v>5</v>
      </c>
      <c r="JT177" s="37"/>
      <c r="JU177" s="38"/>
      <c r="JV177" s="96"/>
      <c r="JW177" s="36">
        <f t="shared" si="595"/>
        <v>5</v>
      </c>
      <c r="JX177" s="37"/>
      <c r="JY177" s="38"/>
      <c r="JZ177" s="96"/>
      <c r="KA177" s="36">
        <f t="shared" si="596"/>
        <v>5</v>
      </c>
      <c r="KB177" s="37"/>
      <c r="KC177" s="38"/>
      <c r="KD177" s="96"/>
      <c r="KE177" s="41" cm="1">
        <f t="array" ref="KE177">SUMPRODUCT(--(MOD(COLUMN($II177:$KD177),4)=MOD(COLUMN($II177),4)),$II177:$KD177)</f>
        <v>54</v>
      </c>
      <c r="KF177" s="42">
        <f t="shared" si="597"/>
        <v>9450</v>
      </c>
      <c r="KG177" s="43" cm="1">
        <f t="array" ref="KG177">SUMPRODUCT(--(MOD(COLUMN($II177:$KD177),4)=MOD(COLUMN($IJ177),4)),$II177:$KD177)</f>
        <v>0</v>
      </c>
      <c r="KH177" s="44">
        <f t="shared" si="598"/>
        <v>0</v>
      </c>
      <c r="KI177" s="45" cm="1">
        <f t="array" ref="KI177">SUMPRODUCT(--(MOD(COLUMN($II177:$KD177),4)=MOD(COLUMN($IK177),4)),$II177:$KD177)</f>
        <v>0</v>
      </c>
      <c r="KJ177" s="50">
        <f t="shared" si="599"/>
        <v>0</v>
      </c>
      <c r="KK177" s="80"/>
      <c r="KL177" s="80"/>
      <c r="KM177" s="80"/>
      <c r="KN177" s="51">
        <v>1</v>
      </c>
      <c r="KO177" s="291"/>
    </row>
    <row r="178" spans="1:301" s="68" customFormat="1" ht="86.4" outlineLevel="1">
      <c r="A178" s="289"/>
      <c r="B178" s="278"/>
      <c r="C178" s="317"/>
      <c r="D178" s="282"/>
      <c r="E178" s="60">
        <v>12</v>
      </c>
      <c r="F178" s="170">
        <v>1</v>
      </c>
      <c r="G178" s="56" t="s">
        <v>288</v>
      </c>
      <c r="H178" s="172" t="s">
        <v>289</v>
      </c>
      <c r="I178" s="236">
        <v>2240</v>
      </c>
      <c r="J178" s="232">
        <v>2240</v>
      </c>
      <c r="K178" s="173"/>
      <c r="L178" s="173"/>
      <c r="M178" s="175"/>
      <c r="N178" s="176"/>
      <c r="O178" s="177"/>
      <c r="P178" s="176"/>
      <c r="Q178" s="175"/>
      <c r="R178" s="176"/>
      <c r="S178" s="177"/>
      <c r="T178" s="176"/>
      <c r="U178" s="175"/>
      <c r="V178" s="176"/>
      <c r="W178" s="177"/>
      <c r="X178" s="176"/>
      <c r="Y178" s="175"/>
      <c r="Z178" s="176"/>
      <c r="AA178" s="177"/>
      <c r="AB178" s="176"/>
      <c r="AC178" s="175"/>
      <c r="AD178" s="176"/>
      <c r="AE178" s="177"/>
      <c r="AF178" s="176"/>
      <c r="AG178" s="175"/>
      <c r="AH178" s="176"/>
      <c r="AI178" s="177"/>
      <c r="AJ178" s="176"/>
      <c r="AK178" s="175"/>
      <c r="AL178" s="176"/>
      <c r="AM178" s="177"/>
      <c r="AN178" s="176"/>
      <c r="AO178" s="175"/>
      <c r="AP178" s="176"/>
      <c r="AQ178" s="177"/>
      <c r="AR178" s="176"/>
      <c r="AS178" s="175"/>
      <c r="AT178" s="176"/>
      <c r="AU178" s="177"/>
      <c r="AV178" s="176"/>
      <c r="AW178" s="175"/>
      <c r="AX178" s="176"/>
      <c r="AY178" s="177"/>
      <c r="AZ178" s="246"/>
      <c r="BA178" s="175"/>
      <c r="BB178" s="176"/>
      <c r="BC178" s="178"/>
      <c r="BD178" s="176"/>
      <c r="BE178" s="175"/>
      <c r="BF178" s="176"/>
      <c r="BG178" s="208"/>
      <c r="BH178" s="176"/>
      <c r="BI178" s="180"/>
      <c r="BJ178" s="181"/>
      <c r="BK178" s="182"/>
      <c r="BL178" s="183"/>
      <c r="BM178" s="184"/>
      <c r="BN178" s="185"/>
      <c r="BO178" s="175"/>
      <c r="BP178" s="186"/>
      <c r="BQ178" s="237"/>
      <c r="BR178" s="177"/>
      <c r="BS178" s="246"/>
      <c r="BT178" s="175"/>
      <c r="BU178" s="186"/>
      <c r="BV178" s="176"/>
      <c r="BW178" s="177"/>
      <c r="BX178" s="246"/>
      <c r="BY178" s="175"/>
      <c r="BZ178" s="186"/>
      <c r="CA178" s="176"/>
      <c r="CB178" s="177"/>
      <c r="CC178" s="176"/>
      <c r="CD178" s="175"/>
      <c r="CE178" s="186"/>
      <c r="CF178" s="176"/>
      <c r="CG178" s="177"/>
      <c r="CH178" s="246"/>
      <c r="CI178" s="175"/>
      <c r="CJ178" s="186"/>
      <c r="CK178" s="176"/>
      <c r="CL178" s="177"/>
      <c r="CM178" s="176"/>
      <c r="CN178" s="175"/>
      <c r="CO178" s="186"/>
      <c r="CP178" s="176"/>
      <c r="CQ178" s="177"/>
      <c r="CR178" s="176"/>
      <c r="CS178" s="175"/>
      <c r="CT178" s="186"/>
      <c r="CU178" s="176"/>
      <c r="CV178" s="177"/>
      <c r="CW178" s="176"/>
      <c r="CX178" s="175"/>
      <c r="CY178" s="186"/>
      <c r="CZ178" s="176"/>
      <c r="DA178" s="177"/>
      <c r="DB178" s="176"/>
      <c r="DC178" s="175"/>
      <c r="DD178" s="186"/>
      <c r="DE178" s="176"/>
      <c r="DF178" s="177"/>
      <c r="DG178" s="176"/>
      <c r="DH178" s="175"/>
      <c r="DI178" s="186"/>
      <c r="DJ178" s="176"/>
      <c r="DK178" s="52"/>
      <c r="DL178" s="176"/>
      <c r="DM178" s="175"/>
      <c r="DN178" s="186"/>
      <c r="DO178" s="176"/>
      <c r="DP178" s="177"/>
      <c r="DQ178" s="176"/>
      <c r="DR178" s="175"/>
      <c r="DS178" s="186"/>
      <c r="DT178" s="176"/>
      <c r="DU178" s="177"/>
      <c r="DV178" s="176"/>
      <c r="DW178" s="180"/>
      <c r="DX178" s="181"/>
      <c r="DY178" s="187"/>
      <c r="DZ178" s="188"/>
      <c r="EA178" s="182"/>
      <c r="EB178" s="183"/>
      <c r="EC178" s="184"/>
      <c r="ED178" s="185"/>
      <c r="EE178" s="175"/>
      <c r="EF178" s="176"/>
      <c r="EG178" s="177"/>
      <c r="EH178" s="151"/>
      <c r="EI178" s="175"/>
      <c r="EJ178" s="176"/>
      <c r="EK178" s="177"/>
      <c r="EL178" s="151"/>
      <c r="EM178" s="175"/>
      <c r="EN178" s="176"/>
      <c r="EO178" s="177"/>
      <c r="EP178" s="151"/>
      <c r="EQ178" s="175"/>
      <c r="ER178" s="37">
        <v>1</v>
      </c>
      <c r="ES178" s="38">
        <v>1</v>
      </c>
      <c r="ET178" s="246"/>
      <c r="EU178" s="175"/>
      <c r="EV178" s="206"/>
      <c r="EW178" s="177"/>
      <c r="EX178" s="151"/>
      <c r="EY178" s="175"/>
      <c r="EZ178" s="176"/>
      <c r="FA178" s="177"/>
      <c r="FB178" s="151"/>
      <c r="FC178" s="175"/>
      <c r="FD178" s="176"/>
      <c r="FE178" s="177"/>
      <c r="FF178" s="151"/>
      <c r="FG178" s="175"/>
      <c r="FH178" s="176"/>
      <c r="FI178" s="177"/>
      <c r="FJ178" s="151"/>
      <c r="FK178" s="175"/>
      <c r="FL178" s="176"/>
      <c r="FM178" s="177"/>
      <c r="FN178" s="151"/>
      <c r="FO178" s="175"/>
      <c r="FP178" s="176"/>
      <c r="FQ178" s="177"/>
      <c r="FR178" s="151"/>
      <c r="FS178" s="175"/>
      <c r="FT178" s="176"/>
      <c r="FU178" s="177"/>
      <c r="FV178" s="151"/>
      <c r="FW178" s="175"/>
      <c r="FX178" s="176"/>
      <c r="FY178" s="177"/>
      <c r="FZ178" s="151"/>
      <c r="GA178" s="41" cm="1">
        <f t="array" ref="GA178">SUMPRODUCT(--(MOD(COLUMN($EE178:$FZ178),4)=MOD(COLUMN($EE178),4)),$EE178:$FZ178)</f>
        <v>0</v>
      </c>
      <c r="GB178" s="42">
        <f t="shared" si="567"/>
        <v>0</v>
      </c>
      <c r="GC178" s="43" cm="1">
        <f t="array" ref="GC178">SUMPRODUCT(--(MOD(COLUMN($EE178:$FZ178),4)=MOD(COLUMN($EF178),4)),$EE178:$FZ178)</f>
        <v>1</v>
      </c>
      <c r="GD178" s="44">
        <f t="shared" si="568"/>
        <v>2240</v>
      </c>
      <c r="GE178" s="45" cm="1">
        <f t="array" ref="GE178">SUMPRODUCT(--(MOD(COLUMN($EE178:$FZ178),4)=MOD(COLUMN($EG178),4)),$EE178:$FZ178)</f>
        <v>1</v>
      </c>
      <c r="GF178" s="46">
        <f t="shared" si="569"/>
        <v>2240</v>
      </c>
      <c r="GG178" s="175"/>
      <c r="GH178" s="176"/>
      <c r="GI178" s="177"/>
      <c r="GJ178" s="151"/>
      <c r="GK178" s="175"/>
      <c r="GL178" s="176"/>
      <c r="GM178" s="177"/>
      <c r="GN178" s="151"/>
      <c r="GO178" s="175"/>
      <c r="GP178" s="176"/>
      <c r="GQ178" s="177"/>
      <c r="GR178" s="151"/>
      <c r="GS178" s="175"/>
      <c r="GT178" s="176"/>
      <c r="GU178" s="177"/>
      <c r="GV178" s="151"/>
      <c r="GW178" s="175"/>
      <c r="GX178" s="176"/>
      <c r="GY178" s="177"/>
      <c r="GZ178" s="151"/>
      <c r="HA178" s="175"/>
      <c r="HB178" s="176"/>
      <c r="HC178" s="177"/>
      <c r="HD178" s="151"/>
      <c r="HE178" s="175"/>
      <c r="HF178" s="176"/>
      <c r="HG178" s="177"/>
      <c r="HH178" s="151"/>
      <c r="HI178" s="175"/>
      <c r="HJ178" s="176"/>
      <c r="HK178" s="177"/>
      <c r="HL178" s="151"/>
      <c r="HM178" s="175"/>
      <c r="HN178" s="176"/>
      <c r="HO178" s="177"/>
      <c r="HP178" s="151"/>
      <c r="HQ178" s="175"/>
      <c r="HR178" s="176"/>
      <c r="HS178" s="177"/>
      <c r="HT178" s="151"/>
      <c r="HU178" s="175"/>
      <c r="HV178" s="176"/>
      <c r="HW178" s="177"/>
      <c r="HX178" s="151"/>
      <c r="HY178" s="175"/>
      <c r="HZ178" s="176"/>
      <c r="IA178" s="177"/>
      <c r="IB178" s="151"/>
      <c r="IC178" s="41" cm="1">
        <f t="array" ref="IC178">SUMPRODUCT(--(MOD(COLUMN($GG178:$IB178),4)=MOD(COLUMN($GG178),4)),$GG178:$IB178)</f>
        <v>0</v>
      </c>
      <c r="ID178" s="42">
        <f t="shared" si="582"/>
        <v>0</v>
      </c>
      <c r="IE178" s="43" cm="1">
        <f t="array" ref="IE178">SUMPRODUCT(--(MOD(COLUMN($GG178:$IB178),4)=MOD(COLUMN($GH178),4)),$GG178:$IB178)</f>
        <v>0</v>
      </c>
      <c r="IF178" s="44">
        <f t="shared" si="583"/>
        <v>0</v>
      </c>
      <c r="IG178" s="45" cm="1">
        <f t="array" ref="IG178">SUMPRODUCT(--(MOD(COLUMN($GG178:$IB178),4)=MOD(COLUMN($GI178),4)),$GG178:$IB178)</f>
        <v>0</v>
      </c>
      <c r="IH178" s="46">
        <f t="shared" si="584"/>
        <v>0</v>
      </c>
      <c r="II178" s="36">
        <f t="shared" si="585"/>
        <v>0</v>
      </c>
      <c r="IJ178" s="37"/>
      <c r="IK178" s="38"/>
      <c r="IL178" s="96"/>
      <c r="IM178" s="36">
        <f t="shared" si="586"/>
        <v>0</v>
      </c>
      <c r="IN178" s="37"/>
      <c r="IO178" s="38"/>
      <c r="IP178" s="96"/>
      <c r="IQ178" s="36">
        <f t="shared" si="587"/>
        <v>0</v>
      </c>
      <c r="IR178" s="37"/>
      <c r="IS178" s="38"/>
      <c r="IT178" s="96"/>
      <c r="IU178" s="36">
        <f t="shared" si="588"/>
        <v>0</v>
      </c>
      <c r="IV178" s="37"/>
      <c r="IW178" s="38"/>
      <c r="IX178" s="96"/>
      <c r="IY178" s="36">
        <f t="shared" si="589"/>
        <v>0</v>
      </c>
      <c r="IZ178" s="37"/>
      <c r="JA178" s="38"/>
      <c r="JB178" s="96"/>
      <c r="JC178" s="36">
        <f t="shared" si="590"/>
        <v>0</v>
      </c>
      <c r="JD178" s="37"/>
      <c r="JE178" s="38"/>
      <c r="JF178" s="96"/>
      <c r="JG178" s="36">
        <f t="shared" si="591"/>
        <v>0</v>
      </c>
      <c r="JH178" s="37"/>
      <c r="JI178" s="38"/>
      <c r="JJ178" s="96"/>
      <c r="JK178" s="36">
        <f t="shared" si="592"/>
        <v>0</v>
      </c>
      <c r="JL178" s="37"/>
      <c r="JM178" s="38"/>
      <c r="JN178" s="96"/>
      <c r="JO178" s="36">
        <f t="shared" si="593"/>
        <v>0</v>
      </c>
      <c r="JP178" s="37"/>
      <c r="JQ178" s="38"/>
      <c r="JR178" s="96"/>
      <c r="JS178" s="36">
        <f t="shared" si="594"/>
        <v>0</v>
      </c>
      <c r="JT178" s="37"/>
      <c r="JU178" s="38"/>
      <c r="JV178" s="96"/>
      <c r="JW178" s="36">
        <f t="shared" si="595"/>
        <v>0</v>
      </c>
      <c r="JX178" s="37"/>
      <c r="JY178" s="38"/>
      <c r="JZ178" s="96"/>
      <c r="KA178" s="36">
        <f t="shared" si="596"/>
        <v>0</v>
      </c>
      <c r="KB178" s="37"/>
      <c r="KC178" s="38"/>
      <c r="KD178" s="96"/>
      <c r="KE178" s="41" cm="1">
        <f t="array" ref="KE178">SUMPRODUCT(--(MOD(COLUMN($II178:$KD178),4)=MOD(COLUMN($II178),4)),$II178:$KD178)</f>
        <v>0</v>
      </c>
      <c r="KF178" s="42">
        <f t="shared" si="597"/>
        <v>0</v>
      </c>
      <c r="KG178" s="43" cm="1">
        <f t="array" ref="KG178">SUMPRODUCT(--(MOD(COLUMN($II178:$KD178),4)=MOD(COLUMN($IJ178),4)),$II178:$KD178)</f>
        <v>0</v>
      </c>
      <c r="KH178" s="44">
        <f t="shared" si="598"/>
        <v>0</v>
      </c>
      <c r="KI178" s="45" cm="1">
        <f t="array" ref="KI178">SUMPRODUCT(--(MOD(COLUMN($II178:$KD178),4)=MOD(COLUMN($IK178),4)),$II178:$KD178)</f>
        <v>0</v>
      </c>
      <c r="KJ178" s="50">
        <f t="shared" si="599"/>
        <v>0</v>
      </c>
      <c r="KK178" s="189"/>
      <c r="KL178" s="189"/>
      <c r="KM178" s="189"/>
      <c r="KN178" s="190"/>
      <c r="KO178" s="291"/>
    </row>
    <row r="179" spans="1:301" s="68" customFormat="1" ht="57.6" outlineLevel="1">
      <c r="A179" s="289"/>
      <c r="B179" s="278"/>
      <c r="C179" s="256"/>
      <c r="D179" s="282"/>
      <c r="E179" s="60">
        <v>13</v>
      </c>
      <c r="F179" s="60">
        <v>1</v>
      </c>
      <c r="G179" s="56">
        <v>4463003700</v>
      </c>
      <c r="H179" s="57" t="s">
        <v>290</v>
      </c>
      <c r="I179" s="235">
        <v>335</v>
      </c>
      <c r="J179" s="231">
        <v>335</v>
      </c>
      <c r="K179" s="55"/>
      <c r="L179" s="55"/>
      <c r="M179" s="36"/>
      <c r="N179" s="37"/>
      <c r="O179" s="38"/>
      <c r="P179" s="37"/>
      <c r="Q179" s="36"/>
      <c r="R179" s="37"/>
      <c r="S179" s="38"/>
      <c r="T179" s="37"/>
      <c r="U179" s="36"/>
      <c r="V179" s="37"/>
      <c r="W179" s="38"/>
      <c r="X179" s="37"/>
      <c r="Y179" s="36"/>
      <c r="Z179" s="37"/>
      <c r="AA179" s="38"/>
      <c r="AB179" s="37"/>
      <c r="AC179" s="36"/>
      <c r="AD179" s="37"/>
      <c r="AE179" s="38"/>
      <c r="AF179" s="37"/>
      <c r="AG179" s="36"/>
      <c r="AH179" s="37"/>
      <c r="AI179" s="38"/>
      <c r="AJ179" s="37"/>
      <c r="AK179" s="36"/>
      <c r="AL179" s="37"/>
      <c r="AM179" s="38"/>
      <c r="AN179" s="37"/>
      <c r="AO179" s="36"/>
      <c r="AP179" s="37"/>
      <c r="AQ179" s="38"/>
      <c r="AR179" s="37"/>
      <c r="AS179" s="36"/>
      <c r="AT179" s="37"/>
      <c r="AU179" s="38"/>
      <c r="AV179" s="37"/>
      <c r="AW179" s="36"/>
      <c r="AX179" s="37"/>
      <c r="AY179" s="38"/>
      <c r="AZ179" s="247"/>
      <c r="BA179" s="36"/>
      <c r="BB179" s="37"/>
      <c r="BC179" s="99"/>
      <c r="BD179" s="37"/>
      <c r="BE179" s="36"/>
      <c r="BF179" s="37"/>
      <c r="BG179" s="54"/>
      <c r="BH179" s="37"/>
      <c r="BI179" s="41">
        <f t="shared" si="512"/>
        <v>0</v>
      </c>
      <c r="BJ179" s="42">
        <f t="shared" si="513"/>
        <v>0</v>
      </c>
      <c r="BK179" s="43">
        <f t="shared" si="514"/>
        <v>0</v>
      </c>
      <c r="BL179" s="44">
        <f t="shared" si="515"/>
        <v>0</v>
      </c>
      <c r="BM179" s="45">
        <f t="shared" si="516"/>
        <v>0</v>
      </c>
      <c r="BN179" s="46">
        <f t="shared" si="517"/>
        <v>0</v>
      </c>
      <c r="BO179" s="36"/>
      <c r="BP179" s="47"/>
      <c r="BQ179" s="100"/>
      <c r="BR179" s="38"/>
      <c r="BS179" s="247"/>
      <c r="BT179" s="36"/>
      <c r="BU179" s="47"/>
      <c r="BV179" s="37"/>
      <c r="BW179" s="38"/>
      <c r="BX179" s="247"/>
      <c r="BY179" s="36"/>
      <c r="BZ179" s="47"/>
      <c r="CA179" s="37"/>
      <c r="CB179" s="38"/>
      <c r="CC179" s="37"/>
      <c r="CD179" s="36"/>
      <c r="CE179" s="47"/>
      <c r="CF179" s="37"/>
      <c r="CG179" s="38"/>
      <c r="CH179" s="247"/>
      <c r="CI179" s="36"/>
      <c r="CJ179" s="47"/>
      <c r="CK179" s="37"/>
      <c r="CL179" s="38"/>
      <c r="CM179" s="37"/>
      <c r="CN179" s="36"/>
      <c r="CO179" s="47"/>
      <c r="CP179" s="37"/>
      <c r="CQ179" s="38"/>
      <c r="CR179" s="37"/>
      <c r="CS179" s="36"/>
      <c r="CT179" s="47"/>
      <c r="CU179" s="37"/>
      <c r="CV179" s="38"/>
      <c r="CW179" s="37"/>
      <c r="CX179" s="36"/>
      <c r="CY179" s="47"/>
      <c r="CZ179" s="37"/>
      <c r="DA179" s="38"/>
      <c r="DB179" s="37"/>
      <c r="DC179" s="36"/>
      <c r="DD179" s="47"/>
      <c r="DE179" s="37"/>
      <c r="DF179" s="38"/>
      <c r="DG179" s="37"/>
      <c r="DH179" s="36"/>
      <c r="DI179" s="47"/>
      <c r="DJ179" s="37"/>
      <c r="DK179" s="38"/>
      <c r="DL179" s="37"/>
      <c r="DM179" s="36"/>
      <c r="DN179" s="47"/>
      <c r="DO179" s="37"/>
      <c r="DP179" s="38"/>
      <c r="DQ179" s="37"/>
      <c r="DR179" s="36"/>
      <c r="DS179" s="47"/>
      <c r="DT179" s="37"/>
      <c r="DU179" s="38"/>
      <c r="DV179" s="37"/>
      <c r="DW179" s="41" cm="1">
        <f t="array" ref="DW179">SUMPRODUCT(--(MOD(COLUMN($BO179:$DV179),5)=MOD(COLUMN($BO179),5)),$BO179:$DV179)</f>
        <v>0</v>
      </c>
      <c r="DX179" s="42">
        <f t="shared" si="518"/>
        <v>0</v>
      </c>
      <c r="DY179" s="48" cm="1">
        <f t="array" ref="DY179">SUMPRODUCT(--(MOD(COLUMN($BO179:$DV179),5)=MOD(COLUMN($BP179),5)),$BO179:$DV179)</f>
        <v>0</v>
      </c>
      <c r="DZ179" s="49">
        <f t="shared" si="519"/>
        <v>0</v>
      </c>
      <c r="EA179" s="43" cm="1">
        <f t="array" ref="EA179">SUMPRODUCT(--(MOD(COLUMN($BO179:$DV179),5)=MOD(COLUMN($BQ179),5)),$BO179:$DV179)</f>
        <v>0</v>
      </c>
      <c r="EB179" s="44">
        <f t="shared" si="520"/>
        <v>0</v>
      </c>
      <c r="EC179" s="45" cm="1">
        <f t="array" ref="EC179">SUMPRODUCT(--(MOD(COLUMN($BO179:$DV179),5)=MOD(COLUMN($BR179),5)),$BO179:$DV179)</f>
        <v>0</v>
      </c>
      <c r="ED179" s="46">
        <f t="shared" si="521"/>
        <v>0</v>
      </c>
      <c r="EE179" s="36"/>
      <c r="EF179" s="37"/>
      <c r="EG179" s="38"/>
      <c r="EH179" s="96"/>
      <c r="EI179" s="36"/>
      <c r="EJ179" s="37"/>
      <c r="EK179" s="38"/>
      <c r="EL179" s="96"/>
      <c r="EM179" s="36"/>
      <c r="EN179" s="37"/>
      <c r="EO179" s="38"/>
      <c r="EP179" s="96"/>
      <c r="EQ179" s="36"/>
      <c r="ER179" s="37">
        <v>1</v>
      </c>
      <c r="ES179" s="38">
        <v>1</v>
      </c>
      <c r="ET179" s="247"/>
      <c r="EU179" s="36"/>
      <c r="EV179" s="39"/>
      <c r="EW179" s="38"/>
      <c r="EX179" s="96"/>
      <c r="EY179" s="36"/>
      <c r="EZ179" s="37"/>
      <c r="FA179" s="38"/>
      <c r="FB179" s="96"/>
      <c r="FC179" s="36"/>
      <c r="FD179" s="37"/>
      <c r="FE179" s="38"/>
      <c r="FF179" s="96"/>
      <c r="FG179" s="36"/>
      <c r="FH179" s="37"/>
      <c r="FI179" s="38"/>
      <c r="FJ179" s="96"/>
      <c r="FK179" s="36"/>
      <c r="FL179" s="37"/>
      <c r="FM179" s="38"/>
      <c r="FN179" s="96"/>
      <c r="FO179" s="36"/>
      <c r="FP179" s="37"/>
      <c r="FQ179" s="38"/>
      <c r="FR179" s="96"/>
      <c r="FS179" s="36"/>
      <c r="FT179" s="37"/>
      <c r="FU179" s="38"/>
      <c r="FV179" s="96"/>
      <c r="FW179" s="36"/>
      <c r="FX179" s="37"/>
      <c r="FY179" s="38"/>
      <c r="FZ179" s="96"/>
      <c r="GA179" s="41" cm="1">
        <f t="array" ref="GA179">SUMPRODUCT(--(MOD(COLUMN($EE179:$FZ179),4)=MOD(COLUMN($EE179),4)),$EE179:$FZ179)</f>
        <v>0</v>
      </c>
      <c r="GB179" s="42">
        <f t="shared" si="567"/>
        <v>0</v>
      </c>
      <c r="GC179" s="43" cm="1">
        <f t="array" ref="GC179">SUMPRODUCT(--(MOD(COLUMN($EE179:$FZ179),4)=MOD(COLUMN($EF179),4)),$EE179:$FZ179)</f>
        <v>1</v>
      </c>
      <c r="GD179" s="44">
        <f t="shared" si="568"/>
        <v>335</v>
      </c>
      <c r="GE179" s="45" cm="1">
        <f t="array" ref="GE179">SUMPRODUCT(--(MOD(COLUMN($EE179:$FZ179),4)=MOD(COLUMN($EG179),4)),$EE179:$FZ179)</f>
        <v>1</v>
      </c>
      <c r="GF179" s="46">
        <f t="shared" si="569"/>
        <v>335</v>
      </c>
      <c r="GG179" s="36"/>
      <c r="GH179" s="37"/>
      <c r="GI179" s="38"/>
      <c r="GJ179" s="96"/>
      <c r="GK179" s="36"/>
      <c r="GL179" s="37"/>
      <c r="GM179" s="38"/>
      <c r="GN179" s="96"/>
      <c r="GO179" s="36"/>
      <c r="GP179" s="37"/>
      <c r="GQ179" s="38"/>
      <c r="GR179" s="96"/>
      <c r="GS179" s="36"/>
      <c r="GT179" s="37"/>
      <c r="GU179" s="38"/>
      <c r="GV179" s="96"/>
      <c r="GW179" s="36"/>
      <c r="GX179" s="37"/>
      <c r="GY179" s="38"/>
      <c r="GZ179" s="96"/>
      <c r="HA179" s="36"/>
      <c r="HB179" s="37"/>
      <c r="HC179" s="38"/>
      <c r="HD179" s="96"/>
      <c r="HE179" s="36"/>
      <c r="HF179" s="37"/>
      <c r="HG179" s="38"/>
      <c r="HH179" s="96"/>
      <c r="HI179" s="36"/>
      <c r="HJ179" s="37"/>
      <c r="HK179" s="38"/>
      <c r="HL179" s="96"/>
      <c r="HM179" s="36"/>
      <c r="HN179" s="37"/>
      <c r="HO179" s="38"/>
      <c r="HP179" s="96"/>
      <c r="HQ179" s="36"/>
      <c r="HR179" s="37"/>
      <c r="HS179" s="38"/>
      <c r="HT179" s="96"/>
      <c r="HU179" s="36"/>
      <c r="HV179" s="37"/>
      <c r="HW179" s="38"/>
      <c r="HX179" s="96"/>
      <c r="HY179" s="36"/>
      <c r="HZ179" s="37"/>
      <c r="IA179" s="38"/>
      <c r="IB179" s="96"/>
      <c r="IC179" s="41" cm="1">
        <f t="array" ref="IC179">SUMPRODUCT(--(MOD(COLUMN($GG179:$IB179),4)=MOD(COLUMN($GG179),4)),$GG179:$IB179)</f>
        <v>0</v>
      </c>
      <c r="ID179" s="42">
        <f t="shared" si="582"/>
        <v>0</v>
      </c>
      <c r="IE179" s="43" cm="1">
        <f t="array" ref="IE179">SUMPRODUCT(--(MOD(COLUMN($GG179:$IB179),4)=MOD(COLUMN($GH179),4)),$GG179:$IB179)</f>
        <v>0</v>
      </c>
      <c r="IF179" s="44">
        <f t="shared" si="583"/>
        <v>0</v>
      </c>
      <c r="IG179" s="45" cm="1">
        <f t="array" ref="IG179">SUMPRODUCT(--(MOD(COLUMN($GG179:$IB179),4)=MOD(COLUMN($GI179),4)),$GG179:$IB179)</f>
        <v>0</v>
      </c>
      <c r="IH179" s="46">
        <f t="shared" si="584"/>
        <v>0</v>
      </c>
      <c r="II179" s="36">
        <f t="shared" si="585"/>
        <v>0</v>
      </c>
      <c r="IJ179" s="37"/>
      <c r="IK179" s="38"/>
      <c r="IL179" s="96"/>
      <c r="IM179" s="36">
        <f t="shared" si="586"/>
        <v>0</v>
      </c>
      <c r="IN179" s="37"/>
      <c r="IO179" s="38"/>
      <c r="IP179" s="96"/>
      <c r="IQ179" s="36">
        <f t="shared" si="587"/>
        <v>0</v>
      </c>
      <c r="IR179" s="37"/>
      <c r="IS179" s="38"/>
      <c r="IT179" s="96"/>
      <c r="IU179" s="36">
        <f t="shared" si="588"/>
        <v>0</v>
      </c>
      <c r="IV179" s="37"/>
      <c r="IW179" s="38"/>
      <c r="IX179" s="96"/>
      <c r="IY179" s="36">
        <f t="shared" si="589"/>
        <v>0</v>
      </c>
      <c r="IZ179" s="37"/>
      <c r="JA179" s="38"/>
      <c r="JB179" s="96"/>
      <c r="JC179" s="36">
        <f t="shared" si="590"/>
        <v>0</v>
      </c>
      <c r="JD179" s="37"/>
      <c r="JE179" s="38"/>
      <c r="JF179" s="96"/>
      <c r="JG179" s="36">
        <f t="shared" si="591"/>
        <v>0</v>
      </c>
      <c r="JH179" s="37"/>
      <c r="JI179" s="38"/>
      <c r="JJ179" s="96"/>
      <c r="JK179" s="36">
        <f t="shared" si="592"/>
        <v>0</v>
      </c>
      <c r="JL179" s="37"/>
      <c r="JM179" s="38"/>
      <c r="JN179" s="96"/>
      <c r="JO179" s="36">
        <f t="shared" si="593"/>
        <v>0</v>
      </c>
      <c r="JP179" s="37"/>
      <c r="JQ179" s="38"/>
      <c r="JR179" s="96"/>
      <c r="JS179" s="36">
        <f t="shared" si="594"/>
        <v>0</v>
      </c>
      <c r="JT179" s="37"/>
      <c r="JU179" s="38"/>
      <c r="JV179" s="96"/>
      <c r="JW179" s="36">
        <f t="shared" si="595"/>
        <v>0</v>
      </c>
      <c r="JX179" s="37"/>
      <c r="JY179" s="38"/>
      <c r="JZ179" s="96"/>
      <c r="KA179" s="36">
        <f t="shared" si="596"/>
        <v>0</v>
      </c>
      <c r="KB179" s="37"/>
      <c r="KC179" s="38"/>
      <c r="KD179" s="96"/>
      <c r="KE179" s="41" cm="1">
        <f t="array" ref="KE179">SUMPRODUCT(--(MOD(COLUMN($II179:$KD179),4)=MOD(COLUMN($II179),4)),$II179:$KD179)</f>
        <v>0</v>
      </c>
      <c r="KF179" s="42">
        <f t="shared" si="597"/>
        <v>0</v>
      </c>
      <c r="KG179" s="43" cm="1">
        <f t="array" ref="KG179">SUMPRODUCT(--(MOD(COLUMN($II179:$KD179),4)=MOD(COLUMN($IJ179),4)),$II179:$KD179)</f>
        <v>0</v>
      </c>
      <c r="KH179" s="44">
        <f t="shared" si="598"/>
        <v>0</v>
      </c>
      <c r="KI179" s="45" cm="1">
        <f t="array" ref="KI179">SUMPRODUCT(--(MOD(COLUMN($II179:$KD179),4)=MOD(COLUMN($IK179),4)),$II179:$KD179)</f>
        <v>0</v>
      </c>
      <c r="KJ179" s="50">
        <f t="shared" si="599"/>
        <v>0</v>
      </c>
      <c r="KK179" s="80"/>
      <c r="KL179" s="80"/>
      <c r="KM179" s="80"/>
      <c r="KN179" s="51"/>
      <c r="KO179" s="285"/>
    </row>
    <row r="180" spans="1:301" s="68" customFormat="1" outlineLevel="1">
      <c r="A180" s="21"/>
      <c r="B180" s="69"/>
      <c r="C180" s="23"/>
      <c r="D180" s="23"/>
      <c r="E180" s="70"/>
      <c r="F180" s="70"/>
      <c r="G180" s="71"/>
      <c r="H180" s="72" t="s">
        <v>78</v>
      </c>
      <c r="I180" s="73"/>
      <c r="J180" s="65"/>
      <c r="K180" s="65"/>
      <c r="L180" s="65"/>
      <c r="M180" s="74"/>
      <c r="N180" s="75"/>
      <c r="O180" s="28"/>
      <c r="P180" s="75"/>
      <c r="Q180" s="74"/>
      <c r="R180" s="75"/>
      <c r="S180" s="28"/>
      <c r="T180" s="75"/>
      <c r="U180" s="74"/>
      <c r="V180" s="75"/>
      <c r="W180" s="28"/>
      <c r="X180" s="75"/>
      <c r="Y180" s="74"/>
      <c r="Z180" s="75"/>
      <c r="AA180" s="38"/>
      <c r="AB180" s="75"/>
      <c r="AC180" s="74"/>
      <c r="AD180" s="75"/>
      <c r="AE180" s="28"/>
      <c r="AF180" s="75"/>
      <c r="AG180" s="74"/>
      <c r="AH180" s="75"/>
      <c r="AI180" s="38"/>
      <c r="AJ180" s="75"/>
      <c r="AK180" s="74"/>
      <c r="AL180" s="75"/>
      <c r="AM180" s="38"/>
      <c r="AN180" s="75"/>
      <c r="AO180" s="74"/>
      <c r="AP180" s="75"/>
      <c r="AQ180" s="38"/>
      <c r="AR180" s="75"/>
      <c r="AS180" s="74"/>
      <c r="AT180" s="75"/>
      <c r="AU180" s="38"/>
      <c r="AV180" s="75"/>
      <c r="AW180" s="74"/>
      <c r="AX180" s="75"/>
      <c r="AY180" s="28"/>
      <c r="AZ180" s="75"/>
      <c r="BA180" s="74"/>
      <c r="BB180" s="97"/>
      <c r="BC180" s="77"/>
      <c r="BD180" s="75"/>
      <c r="BE180" s="74"/>
      <c r="BF180" s="76"/>
      <c r="BG180" s="78"/>
      <c r="BH180" s="75"/>
      <c r="BI180" s="41">
        <f t="shared" si="512"/>
        <v>0</v>
      </c>
      <c r="BJ180" s="42">
        <f t="shared" si="513"/>
        <v>0</v>
      </c>
      <c r="BK180" s="43">
        <f t="shared" si="514"/>
        <v>0</v>
      </c>
      <c r="BL180" s="44">
        <f t="shared" si="515"/>
        <v>0</v>
      </c>
      <c r="BM180" s="45">
        <f t="shared" si="516"/>
        <v>0</v>
      </c>
      <c r="BN180" s="46">
        <f t="shared" si="517"/>
        <v>0</v>
      </c>
      <c r="BO180" s="74"/>
      <c r="BP180" s="79"/>
      <c r="BQ180" s="75"/>
      <c r="BR180" s="28"/>
      <c r="BS180" s="75"/>
      <c r="BT180" s="74"/>
      <c r="BU180" s="79"/>
      <c r="BV180" s="75"/>
      <c r="BW180" s="28"/>
      <c r="BX180" s="75"/>
      <c r="BY180" s="74"/>
      <c r="BZ180" s="79"/>
      <c r="CA180" s="75"/>
      <c r="CB180" s="28"/>
      <c r="CC180" s="75"/>
      <c r="CD180" s="74"/>
      <c r="CE180" s="79"/>
      <c r="CF180" s="75"/>
      <c r="CG180" s="28"/>
      <c r="CH180" s="75"/>
      <c r="CI180" s="74"/>
      <c r="CJ180" s="79"/>
      <c r="CK180" s="75"/>
      <c r="CL180" s="28"/>
      <c r="CM180" s="75"/>
      <c r="CN180" s="74"/>
      <c r="CO180" s="79"/>
      <c r="CP180" s="75"/>
      <c r="CQ180" s="28"/>
      <c r="CR180" s="75"/>
      <c r="CS180" s="74"/>
      <c r="CT180" s="79"/>
      <c r="CU180" s="75"/>
      <c r="CV180" s="28"/>
      <c r="CW180" s="75"/>
      <c r="CX180" s="74"/>
      <c r="CY180" s="79"/>
      <c r="CZ180" s="75"/>
      <c r="DA180" s="28"/>
      <c r="DB180" s="75"/>
      <c r="DC180" s="74"/>
      <c r="DD180" s="79"/>
      <c r="DE180" s="75"/>
      <c r="DF180" s="28"/>
      <c r="DG180" s="75"/>
      <c r="DH180" s="74"/>
      <c r="DI180" s="79"/>
      <c r="DJ180" s="75"/>
      <c r="DK180" s="28"/>
      <c r="DL180" s="75"/>
      <c r="DM180" s="74"/>
      <c r="DN180" s="79"/>
      <c r="DO180" s="75"/>
      <c r="DP180" s="28"/>
      <c r="DQ180" s="75"/>
      <c r="DR180" s="74"/>
      <c r="DS180" s="79"/>
      <c r="DT180" s="75"/>
      <c r="DU180" s="28"/>
      <c r="DV180" s="75"/>
      <c r="DW180" s="41"/>
      <c r="DX180" s="41"/>
      <c r="DY180" s="48"/>
      <c r="DZ180" s="48"/>
      <c r="EA180" s="43"/>
      <c r="EB180" s="44"/>
      <c r="EC180" s="45"/>
      <c r="ED180" s="46"/>
      <c r="EE180" s="74"/>
      <c r="EF180" s="75"/>
      <c r="EG180" s="28"/>
      <c r="EH180" s="75"/>
      <c r="EI180" s="74"/>
      <c r="EJ180" s="75"/>
      <c r="EK180" s="28"/>
      <c r="EL180" s="75"/>
      <c r="EM180" s="74"/>
      <c r="EN180" s="75"/>
      <c r="EO180" s="28"/>
      <c r="EP180" s="75"/>
      <c r="EQ180" s="74"/>
      <c r="ER180" s="75"/>
      <c r="ES180" s="28"/>
      <c r="ET180" s="75"/>
      <c r="EU180" s="74"/>
      <c r="EV180" s="75"/>
      <c r="EW180" s="28"/>
      <c r="EX180" s="75"/>
      <c r="EY180" s="74"/>
      <c r="EZ180" s="75"/>
      <c r="FA180" s="28"/>
      <c r="FB180" s="75"/>
      <c r="FC180" s="74"/>
      <c r="FD180" s="75"/>
      <c r="FE180" s="28"/>
      <c r="FF180" s="75"/>
      <c r="FG180" s="74"/>
      <c r="FH180" s="75"/>
      <c r="FI180" s="28"/>
      <c r="FJ180" s="75"/>
      <c r="FK180" s="74"/>
      <c r="FL180" s="75"/>
      <c r="FM180" s="28"/>
      <c r="FN180" s="75"/>
      <c r="FO180" s="74"/>
      <c r="FP180" s="75"/>
      <c r="FQ180" s="28"/>
      <c r="FR180" s="75"/>
      <c r="FS180" s="74"/>
      <c r="FT180" s="75"/>
      <c r="FU180" s="28"/>
      <c r="FV180" s="75"/>
      <c r="FW180" s="74"/>
      <c r="FX180" s="75"/>
      <c r="FY180" s="28"/>
      <c r="FZ180" s="75"/>
      <c r="GA180" s="41"/>
      <c r="GB180" s="42"/>
      <c r="GC180" s="43"/>
      <c r="GD180" s="44"/>
      <c r="GE180" s="45"/>
      <c r="GF180" s="46"/>
      <c r="GG180" s="74"/>
      <c r="GH180" s="75"/>
      <c r="GI180" s="28"/>
      <c r="GJ180" s="75"/>
      <c r="GK180" s="74"/>
      <c r="GL180" s="75"/>
      <c r="GM180" s="28"/>
      <c r="GN180" s="75"/>
      <c r="GO180" s="74"/>
      <c r="GP180" s="75"/>
      <c r="GQ180" s="28"/>
      <c r="GR180" s="75"/>
      <c r="GS180" s="74"/>
      <c r="GT180" s="75"/>
      <c r="GU180" s="28"/>
      <c r="GV180" s="75"/>
      <c r="GW180" s="74"/>
      <c r="GX180" s="75"/>
      <c r="GY180" s="28"/>
      <c r="GZ180" s="75"/>
      <c r="HA180" s="74"/>
      <c r="HB180" s="75"/>
      <c r="HC180" s="28"/>
      <c r="HD180" s="75"/>
      <c r="HE180" s="74"/>
      <c r="HF180" s="75"/>
      <c r="HG180" s="28"/>
      <c r="HH180" s="75"/>
      <c r="HI180" s="74"/>
      <c r="HJ180" s="75"/>
      <c r="HK180" s="28"/>
      <c r="HL180" s="75"/>
      <c r="HM180" s="74"/>
      <c r="HN180" s="75"/>
      <c r="HO180" s="28"/>
      <c r="HP180" s="75"/>
      <c r="HQ180" s="74"/>
      <c r="HR180" s="75"/>
      <c r="HS180" s="28"/>
      <c r="HT180" s="75"/>
      <c r="HU180" s="74"/>
      <c r="HV180" s="75"/>
      <c r="HW180" s="28"/>
      <c r="HX180" s="75"/>
      <c r="HY180" s="74"/>
      <c r="HZ180" s="75"/>
      <c r="IA180" s="28"/>
      <c r="IB180" s="75"/>
      <c r="IC180" s="41"/>
      <c r="ID180" s="42"/>
      <c r="IE180" s="43"/>
      <c r="IF180" s="44"/>
      <c r="IG180" s="45"/>
      <c r="IH180" s="46"/>
      <c r="II180" s="74"/>
      <c r="IJ180" s="75"/>
      <c r="IK180" s="28"/>
      <c r="IL180" s="75"/>
      <c r="IM180" s="74"/>
      <c r="IN180" s="75"/>
      <c r="IO180" s="28"/>
      <c r="IP180" s="75"/>
      <c r="IQ180" s="74"/>
      <c r="IR180" s="75"/>
      <c r="IS180" s="28"/>
      <c r="IT180" s="75"/>
      <c r="IU180" s="74"/>
      <c r="IV180" s="75"/>
      <c r="IW180" s="28"/>
      <c r="IX180" s="75"/>
      <c r="IY180" s="74"/>
      <c r="IZ180" s="75"/>
      <c r="JA180" s="28"/>
      <c r="JB180" s="75"/>
      <c r="JC180" s="74"/>
      <c r="JD180" s="75"/>
      <c r="JE180" s="28"/>
      <c r="JF180" s="75"/>
      <c r="JG180" s="74"/>
      <c r="JH180" s="75"/>
      <c r="JI180" s="28"/>
      <c r="JJ180" s="75"/>
      <c r="JK180" s="74"/>
      <c r="JL180" s="75"/>
      <c r="JM180" s="28"/>
      <c r="JN180" s="75"/>
      <c r="JO180" s="74"/>
      <c r="JP180" s="75"/>
      <c r="JQ180" s="28"/>
      <c r="JR180" s="75"/>
      <c r="JS180" s="74"/>
      <c r="JT180" s="75"/>
      <c r="JU180" s="28"/>
      <c r="JV180" s="75"/>
      <c r="JW180" s="74"/>
      <c r="JX180" s="75"/>
      <c r="JY180" s="28"/>
      <c r="JZ180" s="75"/>
      <c r="KA180" s="74"/>
      <c r="KB180" s="75"/>
      <c r="KC180" s="28"/>
      <c r="KD180" s="75"/>
      <c r="KE180" s="41"/>
      <c r="KF180" s="42"/>
      <c r="KG180" s="43"/>
      <c r="KH180" s="44"/>
      <c r="KI180" s="45"/>
      <c r="KJ180" s="50"/>
      <c r="KK180" s="80"/>
      <c r="KL180" s="80"/>
      <c r="KM180" s="80"/>
      <c r="KN180" s="22"/>
      <c r="KO180" s="22"/>
    </row>
    <row r="181" spans="1:301" s="68" customFormat="1" ht="28.8">
      <c r="A181" s="82" t="s">
        <v>271</v>
      </c>
      <c r="B181" s="81"/>
      <c r="C181" s="82"/>
      <c r="D181" s="82"/>
      <c r="E181" s="83"/>
      <c r="F181" s="83"/>
      <c r="G181" s="84"/>
      <c r="H181" s="85"/>
      <c r="I181" s="86"/>
      <c r="J181" s="86"/>
      <c r="K181" s="86"/>
      <c r="L181" s="86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7"/>
      <c r="AZ181" s="81"/>
      <c r="BA181" s="87"/>
      <c r="BB181" s="87"/>
      <c r="BC181" s="88"/>
      <c r="BD181" s="81"/>
      <c r="BE181" s="87"/>
      <c r="BF181" s="87"/>
      <c r="BG181" s="87"/>
      <c r="BH181" s="81"/>
      <c r="BI181" s="89">
        <f t="shared" si="512"/>
        <v>0</v>
      </c>
      <c r="BJ181" s="90">
        <f t="shared" si="513"/>
        <v>0</v>
      </c>
      <c r="BK181" s="89">
        <f t="shared" si="514"/>
        <v>0</v>
      </c>
      <c r="BL181" s="90">
        <f t="shared" si="515"/>
        <v>0</v>
      </c>
      <c r="BM181" s="89">
        <f t="shared" si="516"/>
        <v>0</v>
      </c>
      <c r="BN181" s="90">
        <f t="shared" si="517"/>
        <v>0</v>
      </c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9">
        <f>SUMPRODUCT(--(MOD(COLUMN($BO181:$DV181),5)=MOD(COLUMN($BO181),5)),$BO181:$DV181)</f>
        <v>0</v>
      </c>
      <c r="DX181" s="89">
        <f t="shared" ref="DX181:DX192" si="600">DW181*$J181</f>
        <v>0</v>
      </c>
      <c r="DY181" s="89">
        <f>SUMPRODUCT(--(MOD(COLUMN($BO181:$DV181),5)=MOD(COLUMN($BO181),5)+1),$BO181:$DV181)</f>
        <v>0</v>
      </c>
      <c r="DZ181" s="89">
        <f t="shared" ref="DZ181:DZ192" si="601">DY181*$J181</f>
        <v>0</v>
      </c>
      <c r="EA181" s="89">
        <f>SUMPRODUCT(--(MOD(COLUMN($BO181:$DV181),5)=MOD(COLUMN($BO181),5)+2),$BO181:$DV181)</f>
        <v>0</v>
      </c>
      <c r="EB181" s="90">
        <f t="shared" ref="EB181:EB192" si="602">EA181*$J181</f>
        <v>0</v>
      </c>
      <c r="EC181" s="89">
        <f>SUMPRODUCT(--(MOD(COLUMN($BO181:$DV181),5)=MOD(COLUMN($BO181),5)+3),$BO181:$DV181)</f>
        <v>0</v>
      </c>
      <c r="ED181" s="90">
        <f t="shared" ref="ED181:ED192" si="603">EC181*$J181</f>
        <v>0</v>
      </c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9"/>
      <c r="GB181" s="90"/>
      <c r="GC181" s="160"/>
      <c r="GD181" s="161"/>
      <c r="GE181" s="89"/>
      <c r="GF181" s="90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9"/>
      <c r="ID181" s="90"/>
      <c r="IE181" s="160"/>
      <c r="IF181" s="161"/>
      <c r="IG181" s="89"/>
      <c r="IH181" s="90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  <c r="IY181" s="81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  <c r="JX181" s="81"/>
      <c r="JY181" s="81"/>
      <c r="JZ181" s="81"/>
      <c r="KA181" s="81"/>
      <c r="KB181" s="81"/>
      <c r="KC181" s="81"/>
      <c r="KD181" s="81"/>
      <c r="KE181" s="89"/>
      <c r="KF181" s="90"/>
      <c r="KG181" s="160"/>
      <c r="KH181" s="161"/>
      <c r="KI181" s="89"/>
      <c r="KJ181" s="91"/>
      <c r="KK181" s="80"/>
      <c r="KL181" s="80"/>
      <c r="KM181" s="80"/>
      <c r="KN181" s="22"/>
      <c r="KO181" s="22"/>
    </row>
    <row r="182" spans="1:301" s="68" customFormat="1" ht="30" customHeight="1" outlineLevel="1">
      <c r="A182" s="295" t="s">
        <v>273</v>
      </c>
      <c r="B182" s="313" t="s">
        <v>102</v>
      </c>
      <c r="C182" s="256" t="s">
        <v>47</v>
      </c>
      <c r="D182" s="281" t="s">
        <v>48</v>
      </c>
      <c r="E182" s="60">
        <v>1</v>
      </c>
      <c r="F182" s="60">
        <v>1</v>
      </c>
      <c r="G182" s="56">
        <v>9522010010</v>
      </c>
      <c r="H182" s="57" t="s">
        <v>49</v>
      </c>
      <c r="I182" s="55">
        <v>76.19047619047619</v>
      </c>
      <c r="J182" s="35">
        <f>89.6/1.2*1.0863</f>
        <v>81.110400000000013</v>
      </c>
      <c r="K182" s="55"/>
      <c r="L182" s="55"/>
      <c r="M182" s="36"/>
      <c r="N182" s="37"/>
      <c r="O182" s="38"/>
      <c r="P182" s="37"/>
      <c r="Q182" s="36"/>
      <c r="R182" s="37"/>
      <c r="S182" s="38"/>
      <c r="T182" s="37"/>
      <c r="U182" s="36"/>
      <c r="V182" s="37"/>
      <c r="W182" s="38"/>
      <c r="X182" s="37"/>
      <c r="Y182" s="36"/>
      <c r="Z182" s="37"/>
      <c r="AA182" s="38"/>
      <c r="AB182" s="37"/>
      <c r="AC182" s="36"/>
      <c r="AD182" s="37"/>
      <c r="AE182" s="38"/>
      <c r="AF182" s="37"/>
      <c r="AG182" s="36"/>
      <c r="AH182" s="37"/>
      <c r="AI182" s="38"/>
      <c r="AJ182" s="37"/>
      <c r="AK182" s="36"/>
      <c r="AL182" s="37"/>
      <c r="AM182" s="38"/>
      <c r="AN182" s="37"/>
      <c r="AO182" s="36"/>
      <c r="AP182" s="37"/>
      <c r="AQ182" s="38"/>
      <c r="AR182" s="37"/>
      <c r="AS182" s="36"/>
      <c r="AT182" s="37"/>
      <c r="AU182" s="38">
        <v>0</v>
      </c>
      <c r="AV182" s="37"/>
      <c r="AW182" s="36"/>
      <c r="AX182" s="37"/>
      <c r="AY182" s="38"/>
      <c r="AZ182" s="96"/>
      <c r="BA182" s="36"/>
      <c r="BB182" s="37"/>
      <c r="BC182" s="99">
        <v>0</v>
      </c>
      <c r="BD182" s="37"/>
      <c r="BE182" s="36"/>
      <c r="BF182" s="37"/>
      <c r="BG182" s="54">
        <v>0</v>
      </c>
      <c r="BH182" s="37"/>
      <c r="BI182" s="41">
        <f t="shared" si="512"/>
        <v>0</v>
      </c>
      <c r="BJ182" s="42">
        <f t="shared" si="513"/>
        <v>0</v>
      </c>
      <c r="BK182" s="43">
        <f t="shared" si="514"/>
        <v>0</v>
      </c>
      <c r="BL182" s="44">
        <f t="shared" si="515"/>
        <v>0</v>
      </c>
      <c r="BM182" s="45">
        <f t="shared" si="516"/>
        <v>0</v>
      </c>
      <c r="BN182" s="46">
        <f t="shared" si="517"/>
        <v>0</v>
      </c>
      <c r="BO182" s="36">
        <f t="shared" ref="BO182:BP192" si="604">$KN182*0</f>
        <v>0</v>
      </c>
      <c r="BP182" s="47">
        <f t="shared" si="604"/>
        <v>0</v>
      </c>
      <c r="BQ182" s="37">
        <v>0</v>
      </c>
      <c r="BR182" s="38">
        <v>0</v>
      </c>
      <c r="BS182" s="245" t="s">
        <v>124</v>
      </c>
      <c r="BT182" s="36">
        <f t="shared" ref="BT182:BT192" si="605">$KN182*3</f>
        <v>3</v>
      </c>
      <c r="BU182" s="47">
        <f t="shared" ref="BU182:BV192" si="606">$KN182*0</f>
        <v>0</v>
      </c>
      <c r="BV182" s="37">
        <f t="shared" si="606"/>
        <v>0</v>
      </c>
      <c r="BW182" s="38">
        <v>0</v>
      </c>
      <c r="BX182" s="37"/>
      <c r="BY182" s="36">
        <f t="shared" ref="BY182:BY192" si="607">$KN182*3</f>
        <v>3</v>
      </c>
      <c r="BZ182" s="47">
        <f t="shared" ref="BZ182:BZ192" si="608">$KN182*1</f>
        <v>1</v>
      </c>
      <c r="CA182" s="37">
        <f t="shared" ref="CA182:CA192" si="609">$KN182*0</f>
        <v>0</v>
      </c>
      <c r="CB182" s="38">
        <v>0</v>
      </c>
      <c r="CC182" s="37"/>
      <c r="CD182" s="36">
        <f t="shared" ref="CD182:CD192" si="610">$KN182*3</f>
        <v>3</v>
      </c>
      <c r="CE182" s="47">
        <f t="shared" ref="CE182:CE192" si="611">$KN182*1</f>
        <v>1</v>
      </c>
      <c r="CF182" s="37">
        <f t="shared" ref="CF182:CF192" si="612">$KN182*0</f>
        <v>0</v>
      </c>
      <c r="CG182" s="38">
        <v>0</v>
      </c>
      <c r="CH182" s="37"/>
      <c r="CI182" s="36">
        <f t="shared" ref="CI182:CI192" si="613">$KN182*3</f>
        <v>3</v>
      </c>
      <c r="CJ182" s="47">
        <f t="shared" ref="CJ182:CJ192" si="614">$KN182*1</f>
        <v>1</v>
      </c>
      <c r="CK182" s="37">
        <f t="shared" ref="CK182:CK192" si="615">$KN182*0</f>
        <v>0</v>
      </c>
      <c r="CL182" s="38">
        <v>0</v>
      </c>
      <c r="CM182" s="37"/>
      <c r="CN182" s="36">
        <f t="shared" ref="CN182:CN192" si="616">$KN182*3</f>
        <v>3</v>
      </c>
      <c r="CO182" s="47">
        <f t="shared" ref="CO182:CO192" si="617">$KN182*1</f>
        <v>1</v>
      </c>
      <c r="CP182" s="37">
        <f t="shared" ref="CP182:CP192" si="618">$KN182*0</f>
        <v>0</v>
      </c>
      <c r="CQ182" s="38">
        <v>0</v>
      </c>
      <c r="CR182" s="37"/>
      <c r="CS182" s="36">
        <f t="shared" ref="CS182:CS192" si="619">$KN182*3</f>
        <v>3</v>
      </c>
      <c r="CT182" s="47">
        <f t="shared" ref="CT182:CT192" si="620">$KN182*1</f>
        <v>1</v>
      </c>
      <c r="CU182" s="37">
        <f t="shared" ref="CU182:CU192" si="621">$KN182*0</f>
        <v>0</v>
      </c>
      <c r="CV182" s="38">
        <v>0</v>
      </c>
      <c r="CW182" s="37"/>
      <c r="CX182" s="36">
        <f t="shared" ref="CX182:CX192" si="622">$KN182*3</f>
        <v>3</v>
      </c>
      <c r="CY182" s="47">
        <f t="shared" ref="CY182:CY192" si="623">$KN182*1</f>
        <v>1</v>
      </c>
      <c r="CZ182" s="37">
        <f t="shared" ref="CZ182:CZ192" si="624">$KN182*0</f>
        <v>0</v>
      </c>
      <c r="DA182" s="38">
        <v>0</v>
      </c>
      <c r="DB182" s="37"/>
      <c r="DC182" s="36">
        <f t="shared" ref="DC182:DC192" si="625">$KN182*3</f>
        <v>3</v>
      </c>
      <c r="DD182" s="47">
        <f t="shared" ref="DD182:DD192" si="626">$KN182*1</f>
        <v>1</v>
      </c>
      <c r="DE182" s="37">
        <f t="shared" ref="DE182:DE192" si="627">$KN182*0</f>
        <v>0</v>
      </c>
      <c r="DF182" s="38">
        <v>0</v>
      </c>
      <c r="DG182" s="37"/>
      <c r="DH182" s="36">
        <f t="shared" ref="DH182:DH192" si="628">$KN182*3</f>
        <v>3</v>
      </c>
      <c r="DI182" s="47">
        <f t="shared" ref="DI182:DI192" si="629">$KN182*1</f>
        <v>1</v>
      </c>
      <c r="DJ182" s="37">
        <f t="shared" ref="DJ182:DJ192" si="630">$KN182*0</f>
        <v>0</v>
      </c>
      <c r="DK182" s="38">
        <v>0</v>
      </c>
      <c r="DL182" s="37"/>
      <c r="DM182" s="36">
        <f t="shared" ref="DM182:DM192" si="631">$KN182*3</f>
        <v>3</v>
      </c>
      <c r="DN182" s="47">
        <f t="shared" ref="DN182:DN192" si="632">$KN182*1</f>
        <v>1</v>
      </c>
      <c r="DO182" s="37">
        <f t="shared" ref="DO182:DO192" si="633">$KN182*0</f>
        <v>0</v>
      </c>
      <c r="DP182" s="38">
        <v>0</v>
      </c>
      <c r="DQ182" s="37"/>
      <c r="DR182" s="36">
        <f t="shared" ref="DR182:DR192" si="634">$KN182*3</f>
        <v>3</v>
      </c>
      <c r="DS182" s="47">
        <f t="shared" ref="DS182:DS192" si="635">$KN182*1</f>
        <v>1</v>
      </c>
      <c r="DT182" s="37">
        <f t="shared" ref="DT182:DT192" si="636">$KN182*0</f>
        <v>0</v>
      </c>
      <c r="DU182" s="38">
        <v>0</v>
      </c>
      <c r="DV182" s="37"/>
      <c r="DW182" s="41" cm="1">
        <f t="array" ref="DW182">SUMPRODUCT(--(MOD(COLUMN($BO182:$DV182),5)=MOD(COLUMN($BO182),5)),$BO182:$DV182)</f>
        <v>33</v>
      </c>
      <c r="DX182" s="42">
        <f t="shared" si="600"/>
        <v>2676.6432000000004</v>
      </c>
      <c r="DY182" s="48" cm="1">
        <f t="array" ref="DY182">SUMPRODUCT(--(MOD(COLUMN($BO182:$DV182),5)=MOD(COLUMN($BP182),5)),$BO182:$DV182)</f>
        <v>10</v>
      </c>
      <c r="DZ182" s="49">
        <f t="shared" si="601"/>
        <v>811.10400000000016</v>
      </c>
      <c r="EA182" s="43" cm="1">
        <f t="array" ref="EA182">SUMPRODUCT(--(MOD(COLUMN($BO182:$DV182),5)=MOD(COLUMN($BQ182),5)),$BO182:$DV182)</f>
        <v>0</v>
      </c>
      <c r="EB182" s="44">
        <f t="shared" si="602"/>
        <v>0</v>
      </c>
      <c r="EC182" s="45" cm="1">
        <f t="array" ref="EC182">SUMPRODUCT(--(MOD(COLUMN($BO182:$DV182),5)=MOD(COLUMN($BR182),5)),$BO182:$DV182)</f>
        <v>0</v>
      </c>
      <c r="ED182" s="46">
        <f t="shared" si="603"/>
        <v>0</v>
      </c>
      <c r="EE182" s="36">
        <f t="shared" ref="EE182:EE192" si="637">$KN182*1</f>
        <v>1</v>
      </c>
      <c r="EF182" s="37">
        <v>1</v>
      </c>
      <c r="EG182" s="38">
        <v>0</v>
      </c>
      <c r="EH182" s="37"/>
      <c r="EI182" s="36">
        <f t="shared" ref="EI182:EI192" si="638">$KN182*1</f>
        <v>1</v>
      </c>
      <c r="EJ182" s="37">
        <v>0</v>
      </c>
      <c r="EK182" s="38"/>
      <c r="EL182" s="37"/>
      <c r="EM182" s="36">
        <f t="shared" ref="EM182:EM192" si="639">$KN182*1</f>
        <v>1</v>
      </c>
      <c r="EN182" s="37">
        <v>0</v>
      </c>
      <c r="EO182" s="38"/>
      <c r="EP182" s="37"/>
      <c r="EQ182" s="36">
        <f t="shared" ref="EQ182:EQ192" si="640">$KN182*2</f>
        <v>2</v>
      </c>
      <c r="ER182" s="37">
        <v>0</v>
      </c>
      <c r="ES182" s="38"/>
      <c r="ET182" s="37"/>
      <c r="EU182" s="36">
        <f t="shared" ref="EU182:EU192" si="641">$KN182*2</f>
        <v>2</v>
      </c>
      <c r="EV182" s="37">
        <v>0</v>
      </c>
      <c r="EW182" s="38"/>
      <c r="EX182" s="37"/>
      <c r="EY182" s="36">
        <f t="shared" ref="EY182:EY192" si="642">$KN182*2</f>
        <v>2</v>
      </c>
      <c r="EZ182" s="37">
        <v>2</v>
      </c>
      <c r="FA182" s="38"/>
      <c r="FB182" s="37"/>
      <c r="FC182" s="36">
        <f t="shared" ref="FC182:FC192" si="643">$KN182*3</f>
        <v>3</v>
      </c>
      <c r="FD182" s="37">
        <v>3</v>
      </c>
      <c r="FE182" s="38"/>
      <c r="FF182" s="37"/>
      <c r="FG182" s="36">
        <f t="shared" ref="FG182:FG192" si="644">$KN182*3</f>
        <v>3</v>
      </c>
      <c r="FH182" s="37">
        <v>3</v>
      </c>
      <c r="FI182" s="38"/>
      <c r="FJ182" s="37"/>
      <c r="FK182" s="36">
        <f t="shared" ref="FK182:FK192" si="645">$KN182*3</f>
        <v>3</v>
      </c>
      <c r="FL182" s="37">
        <v>3</v>
      </c>
      <c r="FM182" s="38"/>
      <c r="FN182" s="37"/>
      <c r="FO182" s="36">
        <f t="shared" ref="FO182:FO192" si="646">$KN182*4</f>
        <v>4</v>
      </c>
      <c r="FP182" s="37">
        <v>4</v>
      </c>
      <c r="FQ182" s="38"/>
      <c r="FR182" s="37"/>
      <c r="FS182" s="36">
        <f t="shared" ref="FS182:FS192" si="647">$KN182*4</f>
        <v>4</v>
      </c>
      <c r="FT182" s="37">
        <v>4</v>
      </c>
      <c r="FU182" s="38"/>
      <c r="FV182" s="37"/>
      <c r="FW182" s="36">
        <f t="shared" ref="FW182:FW192" si="648">$KN182*4</f>
        <v>4</v>
      </c>
      <c r="FX182" s="37">
        <v>4</v>
      </c>
      <c r="FY182" s="38"/>
      <c r="FZ182" s="37"/>
      <c r="GA182" s="41">
        <f>SUMPRODUCT(--(MOD(COLUMN($EE182:$FZ182),4)=MOD(COLUMN($EE182),4)),$EE182:$FZ182)</f>
        <v>30</v>
      </c>
      <c r="GB182" s="42">
        <f t="shared" ref="GB182:GB192" si="649">GA182*$J182</f>
        <v>2433.3120000000004</v>
      </c>
      <c r="GC182" s="43">
        <f>SUMPRODUCT(--(MOD(COLUMN($EE182:$FZ182),4)=MOD(COLUMN($EF182),4)),$EE182:$FZ182)</f>
        <v>24</v>
      </c>
      <c r="GD182" s="44">
        <f t="shared" ref="GD182:GD192" si="650">GC182*$J182</f>
        <v>1946.6496000000002</v>
      </c>
      <c r="GE182" s="45">
        <f>SUMPRODUCT(--(MOD(COLUMN($EE182:$FZ182),4)=MOD(COLUMN($EG182),4)),$EE182:$FZ182)</f>
        <v>0</v>
      </c>
      <c r="GF182" s="46">
        <f t="shared" ref="GF182:GF192" si="651">GE182*$J182</f>
        <v>0</v>
      </c>
      <c r="GG182" s="36">
        <f t="shared" ref="GG182:GG192" si="652">$KN182*3</f>
        <v>3</v>
      </c>
      <c r="GH182" s="37"/>
      <c r="GI182" s="38"/>
      <c r="GJ182" s="37"/>
      <c r="GK182" s="36">
        <f t="shared" ref="GK182:GK192" si="653">$KN182*3</f>
        <v>3</v>
      </c>
      <c r="GL182" s="37"/>
      <c r="GM182" s="38"/>
      <c r="GN182" s="37"/>
      <c r="GO182" s="36">
        <f t="shared" ref="GO182:GO192" si="654">$KN182*3</f>
        <v>3</v>
      </c>
      <c r="GP182" s="37"/>
      <c r="GQ182" s="38"/>
      <c r="GR182" s="37"/>
      <c r="GS182" s="36">
        <f t="shared" ref="GS182:GS192" si="655">$KN182*5</f>
        <v>5</v>
      </c>
      <c r="GT182" s="37"/>
      <c r="GU182" s="38"/>
      <c r="GV182" s="37"/>
      <c r="GW182" s="36">
        <f t="shared" ref="GW182:GW192" si="656">$KN182*5</f>
        <v>5</v>
      </c>
      <c r="GX182" s="37"/>
      <c r="GY182" s="38"/>
      <c r="GZ182" s="37"/>
      <c r="HA182" s="36">
        <f t="shared" ref="HA182:HA192" si="657">$KN182*5</f>
        <v>5</v>
      </c>
      <c r="HB182" s="37"/>
      <c r="HC182" s="38"/>
      <c r="HD182" s="37"/>
      <c r="HE182" s="36">
        <f t="shared" ref="HE182:HE192" si="658">$KN182*5</f>
        <v>5</v>
      </c>
      <c r="HF182" s="37"/>
      <c r="HG182" s="38"/>
      <c r="HH182" s="37"/>
      <c r="HI182" s="36">
        <f t="shared" ref="HI182:HI192" si="659">$KN182*5</f>
        <v>5</v>
      </c>
      <c r="HJ182" s="37"/>
      <c r="HK182" s="38"/>
      <c r="HL182" s="37"/>
      <c r="HM182" s="36">
        <f t="shared" ref="HM182:HM192" si="660">$KN182*5</f>
        <v>5</v>
      </c>
      <c r="HN182" s="37"/>
      <c r="HO182" s="38"/>
      <c r="HP182" s="37"/>
      <c r="HQ182" s="36">
        <f t="shared" ref="HQ182:HQ192" si="661">$KN182*5</f>
        <v>5</v>
      </c>
      <c r="HR182" s="37"/>
      <c r="HS182" s="38"/>
      <c r="HT182" s="37"/>
      <c r="HU182" s="36">
        <f t="shared" ref="HU182:HU192" si="662">$KN182*5</f>
        <v>5</v>
      </c>
      <c r="HV182" s="37"/>
      <c r="HW182" s="38"/>
      <c r="HX182" s="37"/>
      <c r="HY182" s="36">
        <f t="shared" ref="HY182:HY192" si="663">$KN182*5</f>
        <v>5</v>
      </c>
      <c r="HZ182" s="37"/>
      <c r="IA182" s="38"/>
      <c r="IB182" s="37"/>
      <c r="IC182" s="41" cm="1">
        <f t="array" ref="IC182">SUMPRODUCT(--(MOD(COLUMN($GG182:$IB182),4)=MOD(COLUMN($GG182),4)),$GG182:$IB182)</f>
        <v>54</v>
      </c>
      <c r="ID182" s="42">
        <f t="shared" ref="ID182:ID192" si="664">IC182*$J182</f>
        <v>4379.9616000000005</v>
      </c>
      <c r="IE182" s="43" cm="1">
        <f t="array" ref="IE182">SUMPRODUCT(--(MOD(COLUMN($GG182:$IB182),4)=MOD(COLUMN($GH182),4)),$GG182:$IB182)</f>
        <v>0</v>
      </c>
      <c r="IF182" s="44">
        <f t="shared" ref="IF182:IF192" si="665">IE182*$J182</f>
        <v>0</v>
      </c>
      <c r="IG182" s="45" cm="1">
        <f t="array" ref="IG182">SUMPRODUCT(--(MOD(COLUMN($GG182:$IB182),4)=MOD(COLUMN($GI182),4)),$GG182:$IB182)</f>
        <v>0</v>
      </c>
      <c r="IH182" s="46">
        <f t="shared" ref="IH182:IH192" si="666">IG182*$J182</f>
        <v>0</v>
      </c>
      <c r="II182" s="36">
        <f t="shared" ref="II182:II192" si="667">$KN182*3</f>
        <v>3</v>
      </c>
      <c r="IJ182" s="37"/>
      <c r="IK182" s="38"/>
      <c r="IL182" s="37"/>
      <c r="IM182" s="36">
        <f t="shared" ref="IM182:IM192" si="668">$KN182*3</f>
        <v>3</v>
      </c>
      <c r="IN182" s="37"/>
      <c r="IO182" s="38"/>
      <c r="IP182" s="37"/>
      <c r="IQ182" s="36">
        <f t="shared" ref="IQ182:IQ192" si="669">$KN182*3</f>
        <v>3</v>
      </c>
      <c r="IR182" s="37"/>
      <c r="IS182" s="38"/>
      <c r="IT182" s="37"/>
      <c r="IU182" s="36">
        <f t="shared" ref="IU182:IU192" si="670">$KN182*5</f>
        <v>5</v>
      </c>
      <c r="IV182" s="37"/>
      <c r="IW182" s="38"/>
      <c r="IX182" s="37"/>
      <c r="IY182" s="36">
        <f t="shared" ref="IY182:IY192" si="671">$KN182*5</f>
        <v>5</v>
      </c>
      <c r="IZ182" s="37"/>
      <c r="JA182" s="38"/>
      <c r="JB182" s="37"/>
      <c r="JC182" s="36">
        <f t="shared" ref="JC182:JC192" si="672">$KN182*5</f>
        <v>5</v>
      </c>
      <c r="JD182" s="37"/>
      <c r="JE182" s="38"/>
      <c r="JF182" s="37"/>
      <c r="JG182" s="36">
        <f t="shared" ref="JG182:JG192" si="673">$KN182*5</f>
        <v>5</v>
      </c>
      <c r="JH182" s="37"/>
      <c r="JI182" s="38"/>
      <c r="JJ182" s="37"/>
      <c r="JK182" s="36">
        <f t="shared" ref="JK182:JK192" si="674">$KN182*5</f>
        <v>5</v>
      </c>
      <c r="JL182" s="37"/>
      <c r="JM182" s="38"/>
      <c r="JN182" s="37"/>
      <c r="JO182" s="36">
        <f t="shared" ref="JO182:JO192" si="675">$KN182*5</f>
        <v>5</v>
      </c>
      <c r="JP182" s="37"/>
      <c r="JQ182" s="38"/>
      <c r="JR182" s="37"/>
      <c r="JS182" s="36">
        <f t="shared" ref="JS182:JS192" si="676">$KN182*5</f>
        <v>5</v>
      </c>
      <c r="JT182" s="37"/>
      <c r="JU182" s="38"/>
      <c r="JV182" s="37"/>
      <c r="JW182" s="36">
        <f t="shared" ref="JW182:JW192" si="677">$KN182*5</f>
        <v>5</v>
      </c>
      <c r="JX182" s="37"/>
      <c r="JY182" s="38"/>
      <c r="JZ182" s="37"/>
      <c r="KA182" s="36">
        <f t="shared" ref="KA182:KA192" si="678">$KN182*5</f>
        <v>5</v>
      </c>
      <c r="KB182" s="37"/>
      <c r="KC182" s="38"/>
      <c r="KD182" s="37"/>
      <c r="KE182" s="41" cm="1">
        <f t="array" ref="KE182">SUMPRODUCT(--(MOD(COLUMN($II182:$KD182),4)=MOD(COLUMN($II182),4)),$II182:$KD182)</f>
        <v>54</v>
      </c>
      <c r="KF182" s="42">
        <f t="shared" ref="KF182:KF192" si="679">KE182*$J182</f>
        <v>4379.9616000000005</v>
      </c>
      <c r="KG182" s="43" cm="1">
        <f t="array" ref="KG182">SUMPRODUCT(--(MOD(COLUMN($II182:$KD182),4)=MOD(COLUMN($IJ182),4)),$II182:$KD182)</f>
        <v>0</v>
      </c>
      <c r="KH182" s="44">
        <f t="shared" ref="KH182:KH192" si="680">KG182*$J182</f>
        <v>0</v>
      </c>
      <c r="KI182" s="45" cm="1">
        <f t="array" ref="KI182">SUMPRODUCT(--(MOD(COLUMN($II182:$KD182),4)=MOD(COLUMN($IK182),4)),$II182:$KD182)</f>
        <v>0</v>
      </c>
      <c r="KJ182" s="50">
        <f t="shared" ref="KJ182:KJ192" si="681">KI182*$J182</f>
        <v>0</v>
      </c>
      <c r="KK182" s="80"/>
      <c r="KL182" s="80"/>
      <c r="KM182" s="80"/>
      <c r="KN182" s="51">
        <v>1</v>
      </c>
      <c r="KO182" s="285" t="s">
        <v>53</v>
      </c>
    </row>
    <row r="183" spans="1:301" s="68" customFormat="1" ht="43.2" outlineLevel="1">
      <c r="A183" s="296"/>
      <c r="B183" s="314"/>
      <c r="C183" s="256"/>
      <c r="D183" s="282"/>
      <c r="E183" s="60">
        <v>2</v>
      </c>
      <c r="F183" s="60">
        <v>1</v>
      </c>
      <c r="G183" s="56">
        <v>9522010020</v>
      </c>
      <c r="H183" s="57" t="s">
        <v>54</v>
      </c>
      <c r="I183" s="55">
        <v>76.19047619047619</v>
      </c>
      <c r="J183" s="35">
        <f>89.6/1.2*1.0863</f>
        <v>81.110400000000013</v>
      </c>
      <c r="K183" s="55"/>
      <c r="L183" s="55"/>
      <c r="M183" s="36"/>
      <c r="N183" s="37"/>
      <c r="O183" s="38"/>
      <c r="P183" s="37"/>
      <c r="Q183" s="36"/>
      <c r="R183" s="37"/>
      <c r="S183" s="38"/>
      <c r="T183" s="37"/>
      <c r="U183" s="36"/>
      <c r="V183" s="37"/>
      <c r="W183" s="38"/>
      <c r="X183" s="37"/>
      <c r="Y183" s="36"/>
      <c r="Z183" s="37"/>
      <c r="AA183" s="38"/>
      <c r="AB183" s="37"/>
      <c r="AC183" s="36"/>
      <c r="AD183" s="37"/>
      <c r="AE183" s="38"/>
      <c r="AF183" s="37"/>
      <c r="AG183" s="36"/>
      <c r="AH183" s="37"/>
      <c r="AI183" s="38"/>
      <c r="AJ183" s="37"/>
      <c r="AK183" s="36"/>
      <c r="AL183" s="37"/>
      <c r="AM183" s="38"/>
      <c r="AN183" s="37"/>
      <c r="AO183" s="36"/>
      <c r="AP183" s="37"/>
      <c r="AQ183" s="38"/>
      <c r="AR183" s="37"/>
      <c r="AS183" s="36"/>
      <c r="AT183" s="37"/>
      <c r="AU183" s="38">
        <v>0</v>
      </c>
      <c r="AV183" s="37"/>
      <c r="AW183" s="36"/>
      <c r="AX183" s="37"/>
      <c r="AY183" s="38"/>
      <c r="AZ183" s="96"/>
      <c r="BA183" s="36"/>
      <c r="BB183" s="37"/>
      <c r="BC183" s="99">
        <v>0</v>
      </c>
      <c r="BD183" s="37"/>
      <c r="BE183" s="36"/>
      <c r="BF183" s="37"/>
      <c r="BG183" s="54">
        <v>0</v>
      </c>
      <c r="BH183" s="37"/>
      <c r="BI183" s="41">
        <f t="shared" si="512"/>
        <v>0</v>
      </c>
      <c r="BJ183" s="42">
        <f t="shared" si="513"/>
        <v>0</v>
      </c>
      <c r="BK183" s="43">
        <f t="shared" si="514"/>
        <v>0</v>
      </c>
      <c r="BL183" s="44">
        <f t="shared" si="515"/>
        <v>0</v>
      </c>
      <c r="BM183" s="45">
        <f t="shared" si="516"/>
        <v>0</v>
      </c>
      <c r="BN183" s="46">
        <f t="shared" si="517"/>
        <v>0</v>
      </c>
      <c r="BO183" s="36">
        <f t="shared" si="604"/>
        <v>0</v>
      </c>
      <c r="BP183" s="47">
        <f t="shared" si="604"/>
        <v>0</v>
      </c>
      <c r="BQ183" s="37">
        <v>0</v>
      </c>
      <c r="BR183" s="38">
        <v>0</v>
      </c>
      <c r="BS183" s="246"/>
      <c r="BT183" s="36">
        <f t="shared" si="605"/>
        <v>3</v>
      </c>
      <c r="BU183" s="47">
        <f t="shared" si="606"/>
        <v>0</v>
      </c>
      <c r="BV183" s="37">
        <f t="shared" si="606"/>
        <v>0</v>
      </c>
      <c r="BW183" s="38">
        <v>0</v>
      </c>
      <c r="BX183" s="37"/>
      <c r="BY183" s="36">
        <f t="shared" si="607"/>
        <v>3</v>
      </c>
      <c r="BZ183" s="47">
        <f t="shared" si="608"/>
        <v>1</v>
      </c>
      <c r="CA183" s="37">
        <f t="shared" si="609"/>
        <v>0</v>
      </c>
      <c r="CB183" s="38">
        <v>0</v>
      </c>
      <c r="CC183" s="37"/>
      <c r="CD183" s="36">
        <f t="shared" si="610"/>
        <v>3</v>
      </c>
      <c r="CE183" s="47">
        <f t="shared" si="611"/>
        <v>1</v>
      </c>
      <c r="CF183" s="37">
        <f t="shared" si="612"/>
        <v>0</v>
      </c>
      <c r="CG183" s="38">
        <v>0</v>
      </c>
      <c r="CH183" s="37"/>
      <c r="CI183" s="36">
        <f t="shared" si="613"/>
        <v>3</v>
      </c>
      <c r="CJ183" s="47">
        <f t="shared" si="614"/>
        <v>1</v>
      </c>
      <c r="CK183" s="37">
        <f t="shared" si="615"/>
        <v>0</v>
      </c>
      <c r="CL183" s="38">
        <v>0</v>
      </c>
      <c r="CM183" s="37"/>
      <c r="CN183" s="36">
        <f t="shared" si="616"/>
        <v>3</v>
      </c>
      <c r="CO183" s="47">
        <f t="shared" si="617"/>
        <v>1</v>
      </c>
      <c r="CP183" s="37">
        <f t="shared" si="618"/>
        <v>0</v>
      </c>
      <c r="CQ183" s="38">
        <v>0</v>
      </c>
      <c r="CR183" s="37"/>
      <c r="CS183" s="36">
        <f t="shared" si="619"/>
        <v>3</v>
      </c>
      <c r="CT183" s="47">
        <f t="shared" si="620"/>
        <v>1</v>
      </c>
      <c r="CU183" s="37">
        <f t="shared" si="621"/>
        <v>0</v>
      </c>
      <c r="CV183" s="38">
        <v>0</v>
      </c>
      <c r="CW183" s="37"/>
      <c r="CX183" s="36">
        <f t="shared" si="622"/>
        <v>3</v>
      </c>
      <c r="CY183" s="47">
        <f t="shared" si="623"/>
        <v>1</v>
      </c>
      <c r="CZ183" s="37">
        <f t="shared" si="624"/>
        <v>0</v>
      </c>
      <c r="DA183" s="38">
        <v>0</v>
      </c>
      <c r="DB183" s="37"/>
      <c r="DC183" s="36">
        <f t="shared" si="625"/>
        <v>3</v>
      </c>
      <c r="DD183" s="47">
        <f t="shared" si="626"/>
        <v>1</v>
      </c>
      <c r="DE183" s="37">
        <f t="shared" si="627"/>
        <v>0</v>
      </c>
      <c r="DF183" s="38">
        <v>0</v>
      </c>
      <c r="DG183" s="37"/>
      <c r="DH183" s="36">
        <f t="shared" si="628"/>
        <v>3</v>
      </c>
      <c r="DI183" s="47">
        <f t="shared" si="629"/>
        <v>1</v>
      </c>
      <c r="DJ183" s="37">
        <f t="shared" si="630"/>
        <v>0</v>
      </c>
      <c r="DK183" s="52">
        <v>0</v>
      </c>
      <c r="DL183" s="37"/>
      <c r="DM183" s="36">
        <f t="shared" si="631"/>
        <v>3</v>
      </c>
      <c r="DN183" s="47">
        <f t="shared" si="632"/>
        <v>1</v>
      </c>
      <c r="DO183" s="37">
        <f t="shared" si="633"/>
        <v>0</v>
      </c>
      <c r="DP183" s="38">
        <v>0</v>
      </c>
      <c r="DQ183" s="37"/>
      <c r="DR183" s="36">
        <f t="shared" si="634"/>
        <v>3</v>
      </c>
      <c r="DS183" s="47">
        <f t="shared" si="635"/>
        <v>1</v>
      </c>
      <c r="DT183" s="37">
        <f t="shared" si="636"/>
        <v>0</v>
      </c>
      <c r="DU183" s="38"/>
      <c r="DV183" s="37"/>
      <c r="DW183" s="41" cm="1">
        <f t="array" ref="DW183">SUMPRODUCT(--(MOD(COLUMN($BO183:$DV183),5)=MOD(COLUMN($BO183),5)),$BO183:$DV183)</f>
        <v>33</v>
      </c>
      <c r="DX183" s="42">
        <f t="shared" si="600"/>
        <v>2676.6432000000004</v>
      </c>
      <c r="DY183" s="48" cm="1">
        <f t="array" ref="DY183">SUMPRODUCT(--(MOD(COLUMN($BO183:$DV183),5)=MOD(COLUMN($BP183),5)),$BO183:$DV183)</f>
        <v>10</v>
      </c>
      <c r="DZ183" s="49">
        <f t="shared" si="601"/>
        <v>811.10400000000016</v>
      </c>
      <c r="EA183" s="43" cm="1">
        <f t="array" ref="EA183">SUMPRODUCT(--(MOD(COLUMN($BO183:$DV183),5)=MOD(COLUMN($BQ183),5)),$BO183:$DV183)</f>
        <v>0</v>
      </c>
      <c r="EB183" s="44">
        <f t="shared" si="602"/>
        <v>0</v>
      </c>
      <c r="EC183" s="45" cm="1">
        <f t="array" ref="EC183">SUMPRODUCT(--(MOD(COLUMN($BO183:$DV183),5)=MOD(COLUMN($BR183),5)),$BO183:$DV183)</f>
        <v>0</v>
      </c>
      <c r="ED183" s="46">
        <f t="shared" si="603"/>
        <v>0</v>
      </c>
      <c r="EE183" s="36">
        <f t="shared" si="637"/>
        <v>1</v>
      </c>
      <c r="EF183" s="37">
        <v>1</v>
      </c>
      <c r="EG183" s="38"/>
      <c r="EH183" s="37"/>
      <c r="EI183" s="36">
        <f t="shared" si="638"/>
        <v>1</v>
      </c>
      <c r="EJ183" s="37">
        <v>0</v>
      </c>
      <c r="EK183" s="38"/>
      <c r="EL183" s="37"/>
      <c r="EM183" s="36">
        <f t="shared" si="639"/>
        <v>1</v>
      </c>
      <c r="EN183" s="37">
        <v>0</v>
      </c>
      <c r="EO183" s="38"/>
      <c r="EP183" s="37"/>
      <c r="EQ183" s="36">
        <f t="shared" si="640"/>
        <v>2</v>
      </c>
      <c r="ER183" s="37">
        <v>0</v>
      </c>
      <c r="ES183" s="38"/>
      <c r="ET183" s="37"/>
      <c r="EU183" s="36">
        <f t="shared" si="641"/>
        <v>2</v>
      </c>
      <c r="EV183" s="37">
        <v>0</v>
      </c>
      <c r="EW183" s="38"/>
      <c r="EX183" s="37"/>
      <c r="EY183" s="36">
        <f t="shared" si="642"/>
        <v>2</v>
      </c>
      <c r="EZ183" s="37">
        <v>2</v>
      </c>
      <c r="FA183" s="38"/>
      <c r="FB183" s="37"/>
      <c r="FC183" s="36">
        <f t="shared" si="643"/>
        <v>3</v>
      </c>
      <c r="FD183" s="37">
        <v>3</v>
      </c>
      <c r="FE183" s="38"/>
      <c r="FF183" s="37"/>
      <c r="FG183" s="36">
        <f t="shared" si="644"/>
        <v>3</v>
      </c>
      <c r="FH183" s="37">
        <v>3</v>
      </c>
      <c r="FI183" s="38"/>
      <c r="FJ183" s="37"/>
      <c r="FK183" s="36">
        <f t="shared" si="645"/>
        <v>3</v>
      </c>
      <c r="FL183" s="37">
        <v>3</v>
      </c>
      <c r="FM183" s="38"/>
      <c r="FN183" s="37"/>
      <c r="FO183" s="36">
        <f t="shared" si="646"/>
        <v>4</v>
      </c>
      <c r="FP183" s="37">
        <v>4</v>
      </c>
      <c r="FQ183" s="38"/>
      <c r="FR183" s="37"/>
      <c r="FS183" s="36">
        <f t="shared" si="647"/>
        <v>4</v>
      </c>
      <c r="FT183" s="37">
        <v>4</v>
      </c>
      <c r="FU183" s="38"/>
      <c r="FV183" s="37"/>
      <c r="FW183" s="36">
        <f t="shared" si="648"/>
        <v>4</v>
      </c>
      <c r="FX183" s="37">
        <v>4</v>
      </c>
      <c r="FY183" s="38"/>
      <c r="FZ183" s="37"/>
      <c r="GA183" s="41" cm="1">
        <f t="array" ref="GA183">SUMPRODUCT(--(MOD(COLUMN($EE183:$FZ183),4)=MOD(COLUMN($EE183),4)),$EE183:$FZ183)</f>
        <v>30</v>
      </c>
      <c r="GB183" s="42">
        <f t="shared" si="649"/>
        <v>2433.3120000000004</v>
      </c>
      <c r="GC183" s="43" cm="1">
        <f t="array" ref="GC183">SUMPRODUCT(--(MOD(COLUMN($EE183:$FZ183),4)=MOD(COLUMN($EF183),4)),$EE183:$FZ183)</f>
        <v>24</v>
      </c>
      <c r="GD183" s="44">
        <f t="shared" si="650"/>
        <v>1946.6496000000002</v>
      </c>
      <c r="GE183" s="45" cm="1">
        <f t="array" ref="GE183">SUMPRODUCT(--(MOD(COLUMN($EE183:$FZ183),4)=MOD(COLUMN($EG183),4)),$EE183:$FZ183)</f>
        <v>0</v>
      </c>
      <c r="GF183" s="46">
        <f t="shared" si="651"/>
        <v>0</v>
      </c>
      <c r="GG183" s="36">
        <f t="shared" si="652"/>
        <v>3</v>
      </c>
      <c r="GH183" s="37"/>
      <c r="GI183" s="38"/>
      <c r="GJ183" s="37"/>
      <c r="GK183" s="36">
        <f t="shared" si="653"/>
        <v>3</v>
      </c>
      <c r="GL183" s="37"/>
      <c r="GM183" s="38"/>
      <c r="GN183" s="37"/>
      <c r="GO183" s="36">
        <f t="shared" si="654"/>
        <v>3</v>
      </c>
      <c r="GP183" s="37"/>
      <c r="GQ183" s="38"/>
      <c r="GR183" s="37"/>
      <c r="GS183" s="36">
        <f t="shared" si="655"/>
        <v>5</v>
      </c>
      <c r="GT183" s="37"/>
      <c r="GU183" s="38"/>
      <c r="GV183" s="37"/>
      <c r="GW183" s="36">
        <f t="shared" si="656"/>
        <v>5</v>
      </c>
      <c r="GX183" s="37"/>
      <c r="GY183" s="38"/>
      <c r="GZ183" s="37"/>
      <c r="HA183" s="36">
        <f t="shared" si="657"/>
        <v>5</v>
      </c>
      <c r="HB183" s="37"/>
      <c r="HC183" s="38"/>
      <c r="HD183" s="37"/>
      <c r="HE183" s="36">
        <f t="shared" si="658"/>
        <v>5</v>
      </c>
      <c r="HF183" s="37"/>
      <c r="HG183" s="38"/>
      <c r="HH183" s="37"/>
      <c r="HI183" s="36">
        <f t="shared" si="659"/>
        <v>5</v>
      </c>
      <c r="HJ183" s="37"/>
      <c r="HK183" s="38"/>
      <c r="HL183" s="37"/>
      <c r="HM183" s="36">
        <f t="shared" si="660"/>
        <v>5</v>
      </c>
      <c r="HN183" s="37"/>
      <c r="HO183" s="38"/>
      <c r="HP183" s="37"/>
      <c r="HQ183" s="36">
        <f t="shared" si="661"/>
        <v>5</v>
      </c>
      <c r="HR183" s="37"/>
      <c r="HS183" s="38"/>
      <c r="HT183" s="37"/>
      <c r="HU183" s="36">
        <f t="shared" si="662"/>
        <v>5</v>
      </c>
      <c r="HV183" s="37"/>
      <c r="HW183" s="38"/>
      <c r="HX183" s="37"/>
      <c r="HY183" s="36">
        <f t="shared" si="663"/>
        <v>5</v>
      </c>
      <c r="HZ183" s="37"/>
      <c r="IA183" s="38"/>
      <c r="IB183" s="37"/>
      <c r="IC183" s="41" cm="1">
        <f t="array" ref="IC183">SUMPRODUCT(--(MOD(COLUMN($GG183:$IB183),4)=MOD(COLUMN($GG183),4)),$GG183:$IB183)</f>
        <v>54</v>
      </c>
      <c r="ID183" s="42">
        <f t="shared" si="664"/>
        <v>4379.9616000000005</v>
      </c>
      <c r="IE183" s="43" cm="1">
        <f t="array" ref="IE183">SUMPRODUCT(--(MOD(COLUMN($GG183:$IB183),4)=MOD(COLUMN($GH183),4)),$GG183:$IB183)</f>
        <v>0</v>
      </c>
      <c r="IF183" s="44">
        <f t="shared" si="665"/>
        <v>0</v>
      </c>
      <c r="IG183" s="45" cm="1">
        <f t="array" ref="IG183">SUMPRODUCT(--(MOD(COLUMN($GG183:$IB183),4)=MOD(COLUMN($GI183),4)),$GG183:$IB183)</f>
        <v>0</v>
      </c>
      <c r="IH183" s="46">
        <f t="shared" si="666"/>
        <v>0</v>
      </c>
      <c r="II183" s="36">
        <f t="shared" si="667"/>
        <v>3</v>
      </c>
      <c r="IJ183" s="37"/>
      <c r="IK183" s="38"/>
      <c r="IL183" s="37"/>
      <c r="IM183" s="36">
        <f t="shared" si="668"/>
        <v>3</v>
      </c>
      <c r="IN183" s="37"/>
      <c r="IO183" s="38"/>
      <c r="IP183" s="37"/>
      <c r="IQ183" s="36">
        <f t="shared" si="669"/>
        <v>3</v>
      </c>
      <c r="IR183" s="37"/>
      <c r="IS183" s="38"/>
      <c r="IT183" s="37"/>
      <c r="IU183" s="36">
        <f t="shared" si="670"/>
        <v>5</v>
      </c>
      <c r="IV183" s="37"/>
      <c r="IW183" s="38"/>
      <c r="IX183" s="37"/>
      <c r="IY183" s="36">
        <f t="shared" si="671"/>
        <v>5</v>
      </c>
      <c r="IZ183" s="37"/>
      <c r="JA183" s="38"/>
      <c r="JB183" s="37"/>
      <c r="JC183" s="36">
        <f t="shared" si="672"/>
        <v>5</v>
      </c>
      <c r="JD183" s="37"/>
      <c r="JE183" s="38"/>
      <c r="JF183" s="37"/>
      <c r="JG183" s="36">
        <f t="shared" si="673"/>
        <v>5</v>
      </c>
      <c r="JH183" s="37"/>
      <c r="JI183" s="38"/>
      <c r="JJ183" s="37"/>
      <c r="JK183" s="36">
        <f t="shared" si="674"/>
        <v>5</v>
      </c>
      <c r="JL183" s="37"/>
      <c r="JM183" s="38"/>
      <c r="JN183" s="37"/>
      <c r="JO183" s="36">
        <f t="shared" si="675"/>
        <v>5</v>
      </c>
      <c r="JP183" s="37"/>
      <c r="JQ183" s="38"/>
      <c r="JR183" s="37"/>
      <c r="JS183" s="36">
        <f t="shared" si="676"/>
        <v>5</v>
      </c>
      <c r="JT183" s="37"/>
      <c r="JU183" s="38"/>
      <c r="JV183" s="37"/>
      <c r="JW183" s="36">
        <f t="shared" si="677"/>
        <v>5</v>
      </c>
      <c r="JX183" s="37"/>
      <c r="JY183" s="38"/>
      <c r="JZ183" s="37"/>
      <c r="KA183" s="36">
        <f t="shared" si="678"/>
        <v>5</v>
      </c>
      <c r="KB183" s="37"/>
      <c r="KC183" s="38"/>
      <c r="KD183" s="37"/>
      <c r="KE183" s="41" cm="1">
        <f t="array" ref="KE183">SUMPRODUCT(--(MOD(COLUMN($II183:$KD183),4)=MOD(COLUMN($II183),4)),$II183:$KD183)</f>
        <v>54</v>
      </c>
      <c r="KF183" s="42">
        <f t="shared" si="679"/>
        <v>4379.9616000000005</v>
      </c>
      <c r="KG183" s="43" cm="1">
        <f t="array" ref="KG183">SUMPRODUCT(--(MOD(COLUMN($II183:$KD183),4)=MOD(COLUMN($IJ183),4)),$II183:$KD183)</f>
        <v>0</v>
      </c>
      <c r="KH183" s="44">
        <f t="shared" si="680"/>
        <v>0</v>
      </c>
      <c r="KI183" s="45" cm="1">
        <f t="array" ref="KI183">SUMPRODUCT(--(MOD(COLUMN($II183:$KD183),4)=MOD(COLUMN($IK183),4)),$II183:$KD183)</f>
        <v>0</v>
      </c>
      <c r="KJ183" s="50">
        <f t="shared" si="681"/>
        <v>0</v>
      </c>
      <c r="KK183" s="80"/>
      <c r="KL183" s="80"/>
      <c r="KM183" s="80"/>
      <c r="KN183" s="51">
        <v>1</v>
      </c>
      <c r="KO183" s="285"/>
    </row>
    <row r="184" spans="1:301" s="68" customFormat="1" ht="43.2" outlineLevel="1">
      <c r="A184" s="296"/>
      <c r="B184" s="314"/>
      <c r="C184" s="256"/>
      <c r="D184" s="282"/>
      <c r="E184" s="60">
        <v>3</v>
      </c>
      <c r="F184" s="60">
        <v>1</v>
      </c>
      <c r="G184" s="56">
        <v>9710029000</v>
      </c>
      <c r="H184" s="57" t="s">
        <v>55</v>
      </c>
      <c r="I184" s="55">
        <v>543.36734693877554</v>
      </c>
      <c r="J184" s="35">
        <f>639/1.2*1.0863</f>
        <v>578.45474999999999</v>
      </c>
      <c r="K184" s="55"/>
      <c r="L184" s="55"/>
      <c r="M184" s="36"/>
      <c r="N184" s="37"/>
      <c r="O184" s="38"/>
      <c r="P184" s="37"/>
      <c r="Q184" s="36"/>
      <c r="R184" s="37"/>
      <c r="S184" s="38"/>
      <c r="T184" s="37"/>
      <c r="U184" s="36"/>
      <c r="V184" s="37"/>
      <c r="W184" s="38"/>
      <c r="X184" s="37"/>
      <c r="Y184" s="36"/>
      <c r="Z184" s="37"/>
      <c r="AA184" s="38"/>
      <c r="AB184" s="37"/>
      <c r="AC184" s="36"/>
      <c r="AD184" s="37"/>
      <c r="AE184" s="38"/>
      <c r="AF184" s="37"/>
      <c r="AG184" s="36"/>
      <c r="AH184" s="37"/>
      <c r="AI184" s="38"/>
      <c r="AJ184" s="37"/>
      <c r="AK184" s="36"/>
      <c r="AL184" s="37"/>
      <c r="AM184" s="38"/>
      <c r="AN184" s="37"/>
      <c r="AO184" s="36"/>
      <c r="AP184" s="37"/>
      <c r="AQ184" s="38"/>
      <c r="AR184" s="37"/>
      <c r="AS184" s="36"/>
      <c r="AT184" s="37"/>
      <c r="AU184" s="38">
        <v>0</v>
      </c>
      <c r="AV184" s="37"/>
      <c r="AW184" s="36"/>
      <c r="AX184" s="37"/>
      <c r="AY184" s="38"/>
      <c r="AZ184" s="96"/>
      <c r="BA184" s="36"/>
      <c r="BB184" s="37"/>
      <c r="BC184" s="99">
        <v>0</v>
      </c>
      <c r="BD184" s="37"/>
      <c r="BE184" s="36"/>
      <c r="BF184" s="37"/>
      <c r="BG184" s="54">
        <v>0</v>
      </c>
      <c r="BH184" s="37"/>
      <c r="BI184" s="41">
        <f t="shared" si="512"/>
        <v>0</v>
      </c>
      <c r="BJ184" s="42">
        <f t="shared" si="513"/>
        <v>0</v>
      </c>
      <c r="BK184" s="43">
        <f t="shared" si="514"/>
        <v>0</v>
      </c>
      <c r="BL184" s="44">
        <f t="shared" si="515"/>
        <v>0</v>
      </c>
      <c r="BM184" s="45">
        <f t="shared" si="516"/>
        <v>0</v>
      </c>
      <c r="BN184" s="46">
        <f t="shared" si="517"/>
        <v>0</v>
      </c>
      <c r="BO184" s="36">
        <f t="shared" si="604"/>
        <v>0</v>
      </c>
      <c r="BP184" s="47">
        <f t="shared" si="604"/>
        <v>0</v>
      </c>
      <c r="BQ184" s="37">
        <v>0</v>
      </c>
      <c r="BR184" s="38">
        <v>0</v>
      </c>
      <c r="BS184" s="246"/>
      <c r="BT184" s="36">
        <f t="shared" si="605"/>
        <v>3</v>
      </c>
      <c r="BU184" s="47">
        <f t="shared" si="606"/>
        <v>0</v>
      </c>
      <c r="BV184" s="37">
        <f t="shared" si="606"/>
        <v>0</v>
      </c>
      <c r="BW184" s="38">
        <v>0</v>
      </c>
      <c r="BX184" s="37"/>
      <c r="BY184" s="36">
        <f t="shared" si="607"/>
        <v>3</v>
      </c>
      <c r="BZ184" s="47">
        <f t="shared" si="608"/>
        <v>1</v>
      </c>
      <c r="CA184" s="37">
        <f t="shared" si="609"/>
        <v>0</v>
      </c>
      <c r="CB184" s="38">
        <v>0</v>
      </c>
      <c r="CC184" s="37"/>
      <c r="CD184" s="36">
        <f t="shared" si="610"/>
        <v>3</v>
      </c>
      <c r="CE184" s="47">
        <f t="shared" si="611"/>
        <v>1</v>
      </c>
      <c r="CF184" s="37">
        <f t="shared" si="612"/>
        <v>0</v>
      </c>
      <c r="CG184" s="38">
        <v>0</v>
      </c>
      <c r="CH184" s="37"/>
      <c r="CI184" s="36">
        <f t="shared" si="613"/>
        <v>3</v>
      </c>
      <c r="CJ184" s="47">
        <f t="shared" si="614"/>
        <v>1</v>
      </c>
      <c r="CK184" s="37">
        <f t="shared" si="615"/>
        <v>0</v>
      </c>
      <c r="CL184" s="38">
        <v>0</v>
      </c>
      <c r="CM184" s="37"/>
      <c r="CN184" s="36">
        <f t="shared" si="616"/>
        <v>3</v>
      </c>
      <c r="CO184" s="47">
        <f t="shared" si="617"/>
        <v>1</v>
      </c>
      <c r="CP184" s="37">
        <f t="shared" si="618"/>
        <v>0</v>
      </c>
      <c r="CQ184" s="38">
        <v>0</v>
      </c>
      <c r="CR184" s="37"/>
      <c r="CS184" s="36">
        <f t="shared" si="619"/>
        <v>3</v>
      </c>
      <c r="CT184" s="47">
        <f t="shared" si="620"/>
        <v>1</v>
      </c>
      <c r="CU184" s="37">
        <f t="shared" si="621"/>
        <v>0</v>
      </c>
      <c r="CV184" s="38">
        <v>0</v>
      </c>
      <c r="CW184" s="37"/>
      <c r="CX184" s="36">
        <f t="shared" si="622"/>
        <v>3</v>
      </c>
      <c r="CY184" s="47">
        <f t="shared" si="623"/>
        <v>1</v>
      </c>
      <c r="CZ184" s="37">
        <f t="shared" si="624"/>
        <v>0</v>
      </c>
      <c r="DA184" s="38">
        <v>0</v>
      </c>
      <c r="DB184" s="37"/>
      <c r="DC184" s="36">
        <f t="shared" si="625"/>
        <v>3</v>
      </c>
      <c r="DD184" s="47">
        <f t="shared" si="626"/>
        <v>1</v>
      </c>
      <c r="DE184" s="37">
        <f t="shared" si="627"/>
        <v>0</v>
      </c>
      <c r="DF184" s="38">
        <v>0</v>
      </c>
      <c r="DG184" s="37"/>
      <c r="DH184" s="36">
        <f t="shared" si="628"/>
        <v>3</v>
      </c>
      <c r="DI184" s="47">
        <f t="shared" si="629"/>
        <v>1</v>
      </c>
      <c r="DJ184" s="37">
        <f t="shared" si="630"/>
        <v>0</v>
      </c>
      <c r="DK184" s="38">
        <v>0</v>
      </c>
      <c r="DL184" s="37"/>
      <c r="DM184" s="36">
        <f t="shared" si="631"/>
        <v>3</v>
      </c>
      <c r="DN184" s="47">
        <f t="shared" si="632"/>
        <v>1</v>
      </c>
      <c r="DO184" s="37">
        <f t="shared" si="633"/>
        <v>0</v>
      </c>
      <c r="DP184" s="38">
        <v>0</v>
      </c>
      <c r="DQ184" s="37"/>
      <c r="DR184" s="36">
        <f t="shared" si="634"/>
        <v>3</v>
      </c>
      <c r="DS184" s="47">
        <f t="shared" si="635"/>
        <v>1</v>
      </c>
      <c r="DT184" s="37">
        <f t="shared" si="636"/>
        <v>0</v>
      </c>
      <c r="DU184" s="38"/>
      <c r="DV184" s="37"/>
      <c r="DW184" s="41" cm="1">
        <f t="array" ref="DW184">SUMPRODUCT(--(MOD(COLUMN($BO184:$DV184),5)=MOD(COLUMN($BO184),5)),$BO184:$DV184)</f>
        <v>33</v>
      </c>
      <c r="DX184" s="42">
        <f t="shared" si="600"/>
        <v>19089.00675</v>
      </c>
      <c r="DY184" s="48" cm="1">
        <f t="array" ref="DY184">SUMPRODUCT(--(MOD(COLUMN($BO184:$DV184),5)=MOD(COLUMN($BP184),5)),$BO184:$DV184)</f>
        <v>10</v>
      </c>
      <c r="DZ184" s="49">
        <f t="shared" si="601"/>
        <v>5784.5474999999997</v>
      </c>
      <c r="EA184" s="43" cm="1">
        <f t="array" ref="EA184">SUMPRODUCT(--(MOD(COLUMN($BO184:$DV184),5)=MOD(COLUMN($BQ184),5)),$BO184:$DV184)</f>
        <v>0</v>
      </c>
      <c r="EB184" s="44">
        <f t="shared" si="602"/>
        <v>0</v>
      </c>
      <c r="EC184" s="45" cm="1">
        <f t="array" ref="EC184">SUMPRODUCT(--(MOD(COLUMN($BO184:$DV184),5)=MOD(COLUMN($BR184),5)),$BO184:$DV184)</f>
        <v>0</v>
      </c>
      <c r="ED184" s="46">
        <f t="shared" si="603"/>
        <v>0</v>
      </c>
      <c r="EE184" s="36">
        <f t="shared" si="637"/>
        <v>1</v>
      </c>
      <c r="EF184" s="37">
        <v>1</v>
      </c>
      <c r="EG184" s="38"/>
      <c r="EH184" s="37"/>
      <c r="EI184" s="36">
        <f t="shared" si="638"/>
        <v>1</v>
      </c>
      <c r="EJ184" s="37">
        <v>0</v>
      </c>
      <c r="EK184" s="38"/>
      <c r="EL184" s="37"/>
      <c r="EM184" s="36">
        <f t="shared" si="639"/>
        <v>1</v>
      </c>
      <c r="EN184" s="37">
        <v>0</v>
      </c>
      <c r="EO184" s="38"/>
      <c r="EP184" s="37"/>
      <c r="EQ184" s="36">
        <f t="shared" si="640"/>
        <v>2</v>
      </c>
      <c r="ER184" s="37">
        <v>0</v>
      </c>
      <c r="ES184" s="38"/>
      <c r="ET184" s="37"/>
      <c r="EU184" s="36">
        <f t="shared" si="641"/>
        <v>2</v>
      </c>
      <c r="EV184" s="37">
        <v>0</v>
      </c>
      <c r="EW184" s="38"/>
      <c r="EX184" s="37"/>
      <c r="EY184" s="36">
        <f t="shared" si="642"/>
        <v>2</v>
      </c>
      <c r="EZ184" s="37">
        <v>2</v>
      </c>
      <c r="FA184" s="38"/>
      <c r="FB184" s="37"/>
      <c r="FC184" s="36">
        <f t="shared" si="643"/>
        <v>3</v>
      </c>
      <c r="FD184" s="37">
        <v>3</v>
      </c>
      <c r="FE184" s="38"/>
      <c r="FF184" s="37"/>
      <c r="FG184" s="36">
        <f t="shared" si="644"/>
        <v>3</v>
      </c>
      <c r="FH184" s="37">
        <v>3</v>
      </c>
      <c r="FI184" s="38"/>
      <c r="FJ184" s="37"/>
      <c r="FK184" s="36">
        <f t="shared" si="645"/>
        <v>3</v>
      </c>
      <c r="FL184" s="37">
        <v>3</v>
      </c>
      <c r="FM184" s="38"/>
      <c r="FN184" s="37"/>
      <c r="FO184" s="36">
        <f t="shared" si="646"/>
        <v>4</v>
      </c>
      <c r="FP184" s="37">
        <v>4</v>
      </c>
      <c r="FQ184" s="38"/>
      <c r="FR184" s="37"/>
      <c r="FS184" s="36">
        <f t="shared" si="647"/>
        <v>4</v>
      </c>
      <c r="FT184" s="37">
        <v>4</v>
      </c>
      <c r="FU184" s="38"/>
      <c r="FV184" s="37"/>
      <c r="FW184" s="36">
        <f t="shared" si="648"/>
        <v>4</v>
      </c>
      <c r="FX184" s="37">
        <v>4</v>
      </c>
      <c r="FY184" s="38"/>
      <c r="FZ184" s="37"/>
      <c r="GA184" s="41" cm="1">
        <f t="array" ref="GA184">SUMPRODUCT(--(MOD(COLUMN($EE184:$FZ184),4)=MOD(COLUMN($EE184),4)),$EE184:$FZ184)</f>
        <v>30</v>
      </c>
      <c r="GB184" s="42">
        <f t="shared" si="649"/>
        <v>17353.642499999998</v>
      </c>
      <c r="GC184" s="43" cm="1">
        <f t="array" ref="GC184">SUMPRODUCT(--(MOD(COLUMN($EE184:$FZ184),4)=MOD(COLUMN($EF184),4)),$EE184:$FZ184)</f>
        <v>24</v>
      </c>
      <c r="GD184" s="44">
        <f t="shared" si="650"/>
        <v>13882.914000000001</v>
      </c>
      <c r="GE184" s="45" cm="1">
        <f t="array" ref="GE184">SUMPRODUCT(--(MOD(COLUMN($EE184:$FZ184),4)=MOD(COLUMN($EG184),4)),$EE184:$FZ184)</f>
        <v>0</v>
      </c>
      <c r="GF184" s="46">
        <f t="shared" si="651"/>
        <v>0</v>
      </c>
      <c r="GG184" s="36">
        <f t="shared" si="652"/>
        <v>3</v>
      </c>
      <c r="GH184" s="37"/>
      <c r="GI184" s="38"/>
      <c r="GJ184" s="37"/>
      <c r="GK184" s="36">
        <f t="shared" si="653"/>
        <v>3</v>
      </c>
      <c r="GL184" s="37"/>
      <c r="GM184" s="38"/>
      <c r="GN184" s="37"/>
      <c r="GO184" s="36">
        <f t="shared" si="654"/>
        <v>3</v>
      </c>
      <c r="GP184" s="37"/>
      <c r="GQ184" s="38"/>
      <c r="GR184" s="37"/>
      <c r="GS184" s="36">
        <f t="shared" si="655"/>
        <v>5</v>
      </c>
      <c r="GT184" s="37"/>
      <c r="GU184" s="38"/>
      <c r="GV184" s="37"/>
      <c r="GW184" s="36">
        <f t="shared" si="656"/>
        <v>5</v>
      </c>
      <c r="GX184" s="37"/>
      <c r="GY184" s="38"/>
      <c r="GZ184" s="37"/>
      <c r="HA184" s="36">
        <f t="shared" si="657"/>
        <v>5</v>
      </c>
      <c r="HB184" s="37"/>
      <c r="HC184" s="38"/>
      <c r="HD184" s="37"/>
      <c r="HE184" s="36">
        <f t="shared" si="658"/>
        <v>5</v>
      </c>
      <c r="HF184" s="37"/>
      <c r="HG184" s="38"/>
      <c r="HH184" s="37"/>
      <c r="HI184" s="36">
        <f t="shared" si="659"/>
        <v>5</v>
      </c>
      <c r="HJ184" s="37"/>
      <c r="HK184" s="38"/>
      <c r="HL184" s="37"/>
      <c r="HM184" s="36">
        <f t="shared" si="660"/>
        <v>5</v>
      </c>
      <c r="HN184" s="37"/>
      <c r="HO184" s="38"/>
      <c r="HP184" s="37"/>
      <c r="HQ184" s="36">
        <f t="shared" si="661"/>
        <v>5</v>
      </c>
      <c r="HR184" s="37"/>
      <c r="HS184" s="38"/>
      <c r="HT184" s="37"/>
      <c r="HU184" s="36">
        <f t="shared" si="662"/>
        <v>5</v>
      </c>
      <c r="HV184" s="37"/>
      <c r="HW184" s="38"/>
      <c r="HX184" s="37"/>
      <c r="HY184" s="36">
        <f t="shared" si="663"/>
        <v>5</v>
      </c>
      <c r="HZ184" s="37"/>
      <c r="IA184" s="38"/>
      <c r="IB184" s="37"/>
      <c r="IC184" s="41" cm="1">
        <f t="array" ref="IC184">SUMPRODUCT(--(MOD(COLUMN($GG184:$IB184),4)=MOD(COLUMN($GG184),4)),$GG184:$IB184)</f>
        <v>54</v>
      </c>
      <c r="ID184" s="42">
        <f t="shared" si="664"/>
        <v>31236.556499999999</v>
      </c>
      <c r="IE184" s="43" cm="1">
        <f t="array" ref="IE184">SUMPRODUCT(--(MOD(COLUMN($GG184:$IB184),4)=MOD(COLUMN($GH184),4)),$GG184:$IB184)</f>
        <v>0</v>
      </c>
      <c r="IF184" s="44">
        <f t="shared" si="665"/>
        <v>0</v>
      </c>
      <c r="IG184" s="45" cm="1">
        <f t="array" ref="IG184">SUMPRODUCT(--(MOD(COLUMN($GG184:$IB184),4)=MOD(COLUMN($GI184),4)),$GG184:$IB184)</f>
        <v>0</v>
      </c>
      <c r="IH184" s="46">
        <f t="shared" si="666"/>
        <v>0</v>
      </c>
      <c r="II184" s="36">
        <f t="shared" si="667"/>
        <v>3</v>
      </c>
      <c r="IJ184" s="37"/>
      <c r="IK184" s="38"/>
      <c r="IL184" s="37"/>
      <c r="IM184" s="36">
        <f t="shared" si="668"/>
        <v>3</v>
      </c>
      <c r="IN184" s="37"/>
      <c r="IO184" s="38"/>
      <c r="IP184" s="37"/>
      <c r="IQ184" s="36">
        <f t="shared" si="669"/>
        <v>3</v>
      </c>
      <c r="IR184" s="37"/>
      <c r="IS184" s="38"/>
      <c r="IT184" s="37"/>
      <c r="IU184" s="36">
        <f t="shared" si="670"/>
        <v>5</v>
      </c>
      <c r="IV184" s="37"/>
      <c r="IW184" s="38"/>
      <c r="IX184" s="37"/>
      <c r="IY184" s="36">
        <f t="shared" si="671"/>
        <v>5</v>
      </c>
      <c r="IZ184" s="37"/>
      <c r="JA184" s="38"/>
      <c r="JB184" s="37"/>
      <c r="JC184" s="36">
        <f t="shared" si="672"/>
        <v>5</v>
      </c>
      <c r="JD184" s="37"/>
      <c r="JE184" s="38"/>
      <c r="JF184" s="37"/>
      <c r="JG184" s="36">
        <f t="shared" si="673"/>
        <v>5</v>
      </c>
      <c r="JH184" s="37"/>
      <c r="JI184" s="38"/>
      <c r="JJ184" s="37"/>
      <c r="JK184" s="36">
        <f t="shared" si="674"/>
        <v>5</v>
      </c>
      <c r="JL184" s="37"/>
      <c r="JM184" s="38"/>
      <c r="JN184" s="37"/>
      <c r="JO184" s="36">
        <f t="shared" si="675"/>
        <v>5</v>
      </c>
      <c r="JP184" s="37"/>
      <c r="JQ184" s="38"/>
      <c r="JR184" s="37"/>
      <c r="JS184" s="36">
        <f t="shared" si="676"/>
        <v>5</v>
      </c>
      <c r="JT184" s="37"/>
      <c r="JU184" s="38"/>
      <c r="JV184" s="37"/>
      <c r="JW184" s="36">
        <f t="shared" si="677"/>
        <v>5</v>
      </c>
      <c r="JX184" s="37"/>
      <c r="JY184" s="38"/>
      <c r="JZ184" s="37"/>
      <c r="KA184" s="36">
        <f t="shared" si="678"/>
        <v>5</v>
      </c>
      <c r="KB184" s="37"/>
      <c r="KC184" s="38"/>
      <c r="KD184" s="37"/>
      <c r="KE184" s="41" cm="1">
        <f t="array" ref="KE184">SUMPRODUCT(--(MOD(COLUMN($II184:$KD184),4)=MOD(COLUMN($II184),4)),$II184:$KD184)</f>
        <v>54</v>
      </c>
      <c r="KF184" s="42">
        <f t="shared" si="679"/>
        <v>31236.556499999999</v>
      </c>
      <c r="KG184" s="43" cm="1">
        <f t="array" ref="KG184">SUMPRODUCT(--(MOD(COLUMN($II184:$KD184),4)=MOD(COLUMN($IJ184),4)),$II184:$KD184)</f>
        <v>0</v>
      </c>
      <c r="KH184" s="44">
        <f t="shared" si="680"/>
        <v>0</v>
      </c>
      <c r="KI184" s="45" cm="1">
        <f t="array" ref="KI184">SUMPRODUCT(--(MOD(COLUMN($II184:$KD184),4)=MOD(COLUMN($IK184),4)),$II184:$KD184)</f>
        <v>0</v>
      </c>
      <c r="KJ184" s="50">
        <f t="shared" si="681"/>
        <v>0</v>
      </c>
      <c r="KK184" s="80"/>
      <c r="KL184" s="80"/>
      <c r="KM184" s="80"/>
      <c r="KN184" s="51">
        <v>1</v>
      </c>
      <c r="KO184" s="285"/>
    </row>
    <row r="185" spans="1:301" s="68" customFormat="1" ht="28.8" outlineLevel="1">
      <c r="A185" s="296"/>
      <c r="B185" s="314"/>
      <c r="C185" s="256"/>
      <c r="D185" s="282"/>
      <c r="E185" s="60">
        <v>4</v>
      </c>
      <c r="F185" s="60">
        <v>1</v>
      </c>
      <c r="G185" s="56">
        <v>4801020640</v>
      </c>
      <c r="H185" s="57" t="s">
        <v>56</v>
      </c>
      <c r="I185" s="55">
        <f>4169.1/1.2*1.0863*1.048</f>
        <v>3955.2335082000009</v>
      </c>
      <c r="J185" s="35">
        <f>4169/1.2*1.0863*1.048*1.05</f>
        <v>4152.8955699000007</v>
      </c>
      <c r="K185" s="55"/>
      <c r="L185" s="55"/>
      <c r="M185" s="36"/>
      <c r="N185" s="37"/>
      <c r="O185" s="38"/>
      <c r="P185" s="37"/>
      <c r="Q185" s="36"/>
      <c r="R185" s="37"/>
      <c r="S185" s="38"/>
      <c r="T185" s="37"/>
      <c r="U185" s="36"/>
      <c r="V185" s="37"/>
      <c r="W185" s="38"/>
      <c r="X185" s="37"/>
      <c r="Y185" s="36"/>
      <c r="Z185" s="37"/>
      <c r="AA185" s="38"/>
      <c r="AB185" s="37"/>
      <c r="AC185" s="36"/>
      <c r="AD185" s="37"/>
      <c r="AE185" s="38"/>
      <c r="AF185" s="37"/>
      <c r="AG185" s="36"/>
      <c r="AH185" s="37"/>
      <c r="AI185" s="38"/>
      <c r="AJ185" s="37"/>
      <c r="AK185" s="36"/>
      <c r="AL185" s="37"/>
      <c r="AM185" s="38"/>
      <c r="AN185" s="37"/>
      <c r="AO185" s="36"/>
      <c r="AP185" s="37"/>
      <c r="AQ185" s="38"/>
      <c r="AR185" s="37"/>
      <c r="AS185" s="36"/>
      <c r="AT185" s="37"/>
      <c r="AU185" s="38">
        <v>0</v>
      </c>
      <c r="AV185" s="37"/>
      <c r="AW185" s="36"/>
      <c r="AX185" s="37"/>
      <c r="AY185" s="38"/>
      <c r="AZ185" s="96"/>
      <c r="BA185" s="36"/>
      <c r="BB185" s="37"/>
      <c r="BC185" s="99">
        <v>0</v>
      </c>
      <c r="BD185" s="37"/>
      <c r="BE185" s="36"/>
      <c r="BF185" s="37"/>
      <c r="BG185" s="54">
        <v>0</v>
      </c>
      <c r="BH185" s="37"/>
      <c r="BI185" s="41">
        <f t="shared" si="512"/>
        <v>0</v>
      </c>
      <c r="BJ185" s="42">
        <f t="shared" si="513"/>
        <v>0</v>
      </c>
      <c r="BK185" s="43">
        <f t="shared" si="514"/>
        <v>0</v>
      </c>
      <c r="BL185" s="44">
        <f t="shared" si="515"/>
        <v>0</v>
      </c>
      <c r="BM185" s="45">
        <f t="shared" si="516"/>
        <v>0</v>
      </c>
      <c r="BN185" s="46">
        <f t="shared" si="517"/>
        <v>0</v>
      </c>
      <c r="BO185" s="36">
        <f t="shared" si="604"/>
        <v>0</v>
      </c>
      <c r="BP185" s="47">
        <f t="shared" si="604"/>
        <v>0</v>
      </c>
      <c r="BQ185" s="37">
        <v>0</v>
      </c>
      <c r="BR185" s="38">
        <v>0</v>
      </c>
      <c r="BS185" s="246"/>
      <c r="BT185" s="36">
        <f t="shared" si="605"/>
        <v>3</v>
      </c>
      <c r="BU185" s="47">
        <f t="shared" si="606"/>
        <v>0</v>
      </c>
      <c r="BV185" s="37">
        <f t="shared" si="606"/>
        <v>0</v>
      </c>
      <c r="BW185" s="38">
        <v>0</v>
      </c>
      <c r="BX185" s="37"/>
      <c r="BY185" s="36">
        <f t="shared" si="607"/>
        <v>3</v>
      </c>
      <c r="BZ185" s="47">
        <f t="shared" si="608"/>
        <v>1</v>
      </c>
      <c r="CA185" s="37">
        <f t="shared" si="609"/>
        <v>0</v>
      </c>
      <c r="CB185" s="38">
        <v>0</v>
      </c>
      <c r="CC185" s="37"/>
      <c r="CD185" s="36">
        <f t="shared" si="610"/>
        <v>3</v>
      </c>
      <c r="CE185" s="47">
        <f t="shared" si="611"/>
        <v>1</v>
      </c>
      <c r="CF185" s="37">
        <f t="shared" si="612"/>
        <v>0</v>
      </c>
      <c r="CG185" s="38">
        <v>0</v>
      </c>
      <c r="CH185" s="37"/>
      <c r="CI185" s="36">
        <f t="shared" si="613"/>
        <v>3</v>
      </c>
      <c r="CJ185" s="47">
        <f t="shared" si="614"/>
        <v>1</v>
      </c>
      <c r="CK185" s="37">
        <f t="shared" si="615"/>
        <v>0</v>
      </c>
      <c r="CL185" s="38">
        <v>0</v>
      </c>
      <c r="CM185" s="37"/>
      <c r="CN185" s="36">
        <f t="shared" si="616"/>
        <v>3</v>
      </c>
      <c r="CO185" s="47">
        <f t="shared" si="617"/>
        <v>1</v>
      </c>
      <c r="CP185" s="37">
        <f t="shared" si="618"/>
        <v>0</v>
      </c>
      <c r="CQ185" s="38">
        <v>0</v>
      </c>
      <c r="CR185" s="37"/>
      <c r="CS185" s="36">
        <f t="shared" si="619"/>
        <v>3</v>
      </c>
      <c r="CT185" s="47">
        <f t="shared" si="620"/>
        <v>1</v>
      </c>
      <c r="CU185" s="37">
        <f t="shared" si="621"/>
        <v>0</v>
      </c>
      <c r="CV185" s="38">
        <v>0</v>
      </c>
      <c r="CW185" s="37"/>
      <c r="CX185" s="36">
        <f t="shared" si="622"/>
        <v>3</v>
      </c>
      <c r="CY185" s="47">
        <f t="shared" si="623"/>
        <v>1</v>
      </c>
      <c r="CZ185" s="37">
        <f t="shared" si="624"/>
        <v>0</v>
      </c>
      <c r="DA185" s="38">
        <v>0</v>
      </c>
      <c r="DB185" s="37"/>
      <c r="DC185" s="36">
        <f t="shared" si="625"/>
        <v>3</v>
      </c>
      <c r="DD185" s="47">
        <f t="shared" si="626"/>
        <v>1</v>
      </c>
      <c r="DE185" s="37">
        <f t="shared" si="627"/>
        <v>0</v>
      </c>
      <c r="DF185" s="38">
        <v>0</v>
      </c>
      <c r="DG185" s="37"/>
      <c r="DH185" s="36">
        <f t="shared" si="628"/>
        <v>3</v>
      </c>
      <c r="DI185" s="47">
        <f t="shared" si="629"/>
        <v>1</v>
      </c>
      <c r="DJ185" s="37">
        <f t="shared" si="630"/>
        <v>0</v>
      </c>
      <c r="DK185" s="52">
        <v>0</v>
      </c>
      <c r="DL185" s="37"/>
      <c r="DM185" s="36">
        <f t="shared" si="631"/>
        <v>3</v>
      </c>
      <c r="DN185" s="47">
        <f t="shared" si="632"/>
        <v>1</v>
      </c>
      <c r="DO185" s="37">
        <f t="shared" si="633"/>
        <v>0</v>
      </c>
      <c r="DP185" s="38">
        <v>0</v>
      </c>
      <c r="DQ185" s="37"/>
      <c r="DR185" s="36">
        <f t="shared" si="634"/>
        <v>3</v>
      </c>
      <c r="DS185" s="47">
        <f t="shared" si="635"/>
        <v>1</v>
      </c>
      <c r="DT185" s="37">
        <f t="shared" si="636"/>
        <v>0</v>
      </c>
      <c r="DU185" s="38"/>
      <c r="DV185" s="37"/>
      <c r="DW185" s="41" cm="1">
        <f t="array" ref="DW185">SUMPRODUCT(--(MOD(COLUMN($BO185:$DV185),5)=MOD(COLUMN($BO185),5)),$BO185:$DV185)</f>
        <v>33</v>
      </c>
      <c r="DX185" s="42">
        <f t="shared" si="600"/>
        <v>137045.55380670002</v>
      </c>
      <c r="DY185" s="48" cm="1">
        <f t="array" ref="DY185">SUMPRODUCT(--(MOD(COLUMN($BO185:$DV185),5)=MOD(COLUMN($BP185),5)),$BO185:$DV185)</f>
        <v>10</v>
      </c>
      <c r="DZ185" s="49">
        <f t="shared" si="601"/>
        <v>41528.955699000006</v>
      </c>
      <c r="EA185" s="43" cm="1">
        <f t="array" ref="EA185">SUMPRODUCT(--(MOD(COLUMN($BO185:$DV185),5)=MOD(COLUMN($BQ185),5)),$BO185:$DV185)</f>
        <v>0</v>
      </c>
      <c r="EB185" s="44">
        <f t="shared" si="602"/>
        <v>0</v>
      </c>
      <c r="EC185" s="45" cm="1">
        <f t="array" ref="EC185">SUMPRODUCT(--(MOD(COLUMN($BO185:$DV185),5)=MOD(COLUMN($BR185),5)),$BO185:$DV185)</f>
        <v>0</v>
      </c>
      <c r="ED185" s="46">
        <f t="shared" si="603"/>
        <v>0</v>
      </c>
      <c r="EE185" s="36">
        <f t="shared" si="637"/>
        <v>1</v>
      </c>
      <c r="EF185" s="37">
        <v>1</v>
      </c>
      <c r="EG185" s="38"/>
      <c r="EH185" s="37"/>
      <c r="EI185" s="36">
        <f t="shared" si="638"/>
        <v>1</v>
      </c>
      <c r="EJ185" s="37">
        <v>0</v>
      </c>
      <c r="EK185" s="38"/>
      <c r="EL185" s="37"/>
      <c r="EM185" s="36">
        <f t="shared" si="639"/>
        <v>1</v>
      </c>
      <c r="EN185" s="37">
        <v>0</v>
      </c>
      <c r="EO185" s="38"/>
      <c r="EP185" s="37"/>
      <c r="EQ185" s="36">
        <f t="shared" si="640"/>
        <v>2</v>
      </c>
      <c r="ER185" s="37">
        <v>0</v>
      </c>
      <c r="ES185" s="38"/>
      <c r="ET185" s="37"/>
      <c r="EU185" s="36">
        <f t="shared" si="641"/>
        <v>2</v>
      </c>
      <c r="EV185" s="37">
        <v>0</v>
      </c>
      <c r="EW185" s="38"/>
      <c r="EX185" s="37"/>
      <c r="EY185" s="36">
        <f t="shared" si="642"/>
        <v>2</v>
      </c>
      <c r="EZ185" s="37">
        <v>2</v>
      </c>
      <c r="FA185" s="38"/>
      <c r="FB185" s="37"/>
      <c r="FC185" s="36">
        <f t="shared" si="643"/>
        <v>3</v>
      </c>
      <c r="FD185" s="37">
        <v>3</v>
      </c>
      <c r="FE185" s="38"/>
      <c r="FF185" s="37"/>
      <c r="FG185" s="36">
        <f t="shared" si="644"/>
        <v>3</v>
      </c>
      <c r="FH185" s="37">
        <v>3</v>
      </c>
      <c r="FI185" s="38"/>
      <c r="FJ185" s="37"/>
      <c r="FK185" s="36">
        <f t="shared" si="645"/>
        <v>3</v>
      </c>
      <c r="FL185" s="37">
        <v>3</v>
      </c>
      <c r="FM185" s="38"/>
      <c r="FN185" s="37"/>
      <c r="FO185" s="36">
        <f t="shared" si="646"/>
        <v>4</v>
      </c>
      <c r="FP185" s="37">
        <v>4</v>
      </c>
      <c r="FQ185" s="38"/>
      <c r="FR185" s="37"/>
      <c r="FS185" s="36">
        <f t="shared" si="647"/>
        <v>4</v>
      </c>
      <c r="FT185" s="37">
        <v>4</v>
      </c>
      <c r="FU185" s="38"/>
      <c r="FV185" s="37"/>
      <c r="FW185" s="36">
        <f t="shared" si="648"/>
        <v>4</v>
      </c>
      <c r="FX185" s="37">
        <v>4</v>
      </c>
      <c r="FY185" s="38"/>
      <c r="FZ185" s="37"/>
      <c r="GA185" s="41" cm="1">
        <f t="array" ref="GA185">SUMPRODUCT(--(MOD(COLUMN($EE185:$FZ185),4)=MOD(COLUMN($EE185),4)),$EE185:$FZ185)</f>
        <v>30</v>
      </c>
      <c r="GB185" s="42">
        <f t="shared" si="649"/>
        <v>124586.86709700002</v>
      </c>
      <c r="GC185" s="43" cm="1">
        <f t="array" ref="GC185">SUMPRODUCT(--(MOD(COLUMN($EE185:$FZ185),4)=MOD(COLUMN($EF185),4)),$EE185:$FZ185)</f>
        <v>24</v>
      </c>
      <c r="GD185" s="44">
        <f t="shared" si="650"/>
        <v>99669.493677600025</v>
      </c>
      <c r="GE185" s="45" cm="1">
        <f t="array" ref="GE185">SUMPRODUCT(--(MOD(COLUMN($EE185:$FZ185),4)=MOD(COLUMN($EG185),4)),$EE185:$FZ185)</f>
        <v>0</v>
      </c>
      <c r="GF185" s="46">
        <f t="shared" si="651"/>
        <v>0</v>
      </c>
      <c r="GG185" s="36">
        <f t="shared" si="652"/>
        <v>3</v>
      </c>
      <c r="GH185" s="37"/>
      <c r="GI185" s="38"/>
      <c r="GJ185" s="37"/>
      <c r="GK185" s="36">
        <f t="shared" si="653"/>
        <v>3</v>
      </c>
      <c r="GL185" s="37"/>
      <c r="GM185" s="38"/>
      <c r="GN185" s="37"/>
      <c r="GO185" s="36">
        <f t="shared" si="654"/>
        <v>3</v>
      </c>
      <c r="GP185" s="37"/>
      <c r="GQ185" s="38"/>
      <c r="GR185" s="37"/>
      <c r="GS185" s="36">
        <f t="shared" si="655"/>
        <v>5</v>
      </c>
      <c r="GT185" s="37"/>
      <c r="GU185" s="38"/>
      <c r="GV185" s="37"/>
      <c r="GW185" s="36">
        <f t="shared" si="656"/>
        <v>5</v>
      </c>
      <c r="GX185" s="37"/>
      <c r="GY185" s="38"/>
      <c r="GZ185" s="37"/>
      <c r="HA185" s="36">
        <f t="shared" si="657"/>
        <v>5</v>
      </c>
      <c r="HB185" s="37"/>
      <c r="HC185" s="38"/>
      <c r="HD185" s="37"/>
      <c r="HE185" s="36">
        <f t="shared" si="658"/>
        <v>5</v>
      </c>
      <c r="HF185" s="37"/>
      <c r="HG185" s="38"/>
      <c r="HH185" s="37"/>
      <c r="HI185" s="36">
        <f t="shared" si="659"/>
        <v>5</v>
      </c>
      <c r="HJ185" s="37"/>
      <c r="HK185" s="38"/>
      <c r="HL185" s="37"/>
      <c r="HM185" s="36">
        <f t="shared" si="660"/>
        <v>5</v>
      </c>
      <c r="HN185" s="37"/>
      <c r="HO185" s="38"/>
      <c r="HP185" s="37"/>
      <c r="HQ185" s="36">
        <f t="shared" si="661"/>
        <v>5</v>
      </c>
      <c r="HR185" s="37"/>
      <c r="HS185" s="38"/>
      <c r="HT185" s="37"/>
      <c r="HU185" s="36">
        <f t="shared" si="662"/>
        <v>5</v>
      </c>
      <c r="HV185" s="37"/>
      <c r="HW185" s="38"/>
      <c r="HX185" s="37"/>
      <c r="HY185" s="36">
        <f t="shared" si="663"/>
        <v>5</v>
      </c>
      <c r="HZ185" s="37"/>
      <c r="IA185" s="38"/>
      <c r="IB185" s="37"/>
      <c r="IC185" s="41" cm="1">
        <f t="array" ref="IC185">SUMPRODUCT(--(MOD(COLUMN($GG185:$IB185),4)=MOD(COLUMN($GG185),4)),$GG185:$IB185)</f>
        <v>54</v>
      </c>
      <c r="ID185" s="42">
        <f t="shared" si="664"/>
        <v>224256.36077460003</v>
      </c>
      <c r="IE185" s="43" cm="1">
        <f t="array" ref="IE185">SUMPRODUCT(--(MOD(COLUMN($GG185:$IB185),4)=MOD(COLUMN($GH185),4)),$GG185:$IB185)</f>
        <v>0</v>
      </c>
      <c r="IF185" s="44">
        <f t="shared" si="665"/>
        <v>0</v>
      </c>
      <c r="IG185" s="45" cm="1">
        <f t="array" ref="IG185">SUMPRODUCT(--(MOD(COLUMN($GG185:$IB185),4)=MOD(COLUMN($GI185),4)),$GG185:$IB185)</f>
        <v>0</v>
      </c>
      <c r="IH185" s="46">
        <f t="shared" si="666"/>
        <v>0</v>
      </c>
      <c r="II185" s="36">
        <f t="shared" si="667"/>
        <v>3</v>
      </c>
      <c r="IJ185" s="37"/>
      <c r="IK185" s="38"/>
      <c r="IL185" s="37"/>
      <c r="IM185" s="36">
        <f t="shared" si="668"/>
        <v>3</v>
      </c>
      <c r="IN185" s="37"/>
      <c r="IO185" s="38"/>
      <c r="IP185" s="37"/>
      <c r="IQ185" s="36">
        <f t="shared" si="669"/>
        <v>3</v>
      </c>
      <c r="IR185" s="37"/>
      <c r="IS185" s="38"/>
      <c r="IT185" s="37"/>
      <c r="IU185" s="36">
        <f t="shared" si="670"/>
        <v>5</v>
      </c>
      <c r="IV185" s="37"/>
      <c r="IW185" s="38"/>
      <c r="IX185" s="37"/>
      <c r="IY185" s="36">
        <f t="shared" si="671"/>
        <v>5</v>
      </c>
      <c r="IZ185" s="37"/>
      <c r="JA185" s="38"/>
      <c r="JB185" s="37"/>
      <c r="JC185" s="36">
        <f t="shared" si="672"/>
        <v>5</v>
      </c>
      <c r="JD185" s="37"/>
      <c r="JE185" s="38"/>
      <c r="JF185" s="37"/>
      <c r="JG185" s="36">
        <f t="shared" si="673"/>
        <v>5</v>
      </c>
      <c r="JH185" s="37"/>
      <c r="JI185" s="38"/>
      <c r="JJ185" s="37"/>
      <c r="JK185" s="36">
        <f t="shared" si="674"/>
        <v>5</v>
      </c>
      <c r="JL185" s="37"/>
      <c r="JM185" s="38"/>
      <c r="JN185" s="37"/>
      <c r="JO185" s="36">
        <f t="shared" si="675"/>
        <v>5</v>
      </c>
      <c r="JP185" s="37"/>
      <c r="JQ185" s="38"/>
      <c r="JR185" s="37"/>
      <c r="JS185" s="36">
        <f t="shared" si="676"/>
        <v>5</v>
      </c>
      <c r="JT185" s="37"/>
      <c r="JU185" s="38"/>
      <c r="JV185" s="37"/>
      <c r="JW185" s="36">
        <f t="shared" si="677"/>
        <v>5</v>
      </c>
      <c r="JX185" s="37"/>
      <c r="JY185" s="38"/>
      <c r="JZ185" s="37"/>
      <c r="KA185" s="36">
        <f t="shared" si="678"/>
        <v>5</v>
      </c>
      <c r="KB185" s="37"/>
      <c r="KC185" s="38"/>
      <c r="KD185" s="37"/>
      <c r="KE185" s="41" cm="1">
        <f t="array" ref="KE185">SUMPRODUCT(--(MOD(COLUMN($II185:$KD185),4)=MOD(COLUMN($II185),4)),$II185:$KD185)</f>
        <v>54</v>
      </c>
      <c r="KF185" s="42">
        <f t="shared" si="679"/>
        <v>224256.36077460003</v>
      </c>
      <c r="KG185" s="43" cm="1">
        <f t="array" ref="KG185">SUMPRODUCT(--(MOD(COLUMN($II185:$KD185),4)=MOD(COLUMN($IJ185),4)),$II185:$KD185)</f>
        <v>0</v>
      </c>
      <c r="KH185" s="44">
        <f t="shared" si="680"/>
        <v>0</v>
      </c>
      <c r="KI185" s="45" cm="1">
        <f t="array" ref="KI185">SUMPRODUCT(--(MOD(COLUMN($II185:$KD185),4)=MOD(COLUMN($IK185),4)),$II185:$KD185)</f>
        <v>0</v>
      </c>
      <c r="KJ185" s="50">
        <f t="shared" si="681"/>
        <v>0</v>
      </c>
      <c r="KK185" s="80"/>
      <c r="KL185" s="80"/>
      <c r="KM185" s="80"/>
      <c r="KN185" s="51">
        <v>1</v>
      </c>
      <c r="KO185" s="285"/>
    </row>
    <row r="186" spans="1:301" s="68" customFormat="1" outlineLevel="1">
      <c r="A186" s="296"/>
      <c r="B186" s="314"/>
      <c r="C186" s="256"/>
      <c r="D186" s="282"/>
      <c r="E186" s="60">
        <v>5</v>
      </c>
      <c r="F186" s="60">
        <v>1</v>
      </c>
      <c r="G186" s="56">
        <v>4491731200</v>
      </c>
      <c r="H186" s="57" t="s">
        <v>57</v>
      </c>
      <c r="I186" s="55">
        <v>716.15646258503409</v>
      </c>
      <c r="J186" s="35">
        <f>842.2/1.2*1.0863</f>
        <v>762.40155000000004</v>
      </c>
      <c r="K186" s="55"/>
      <c r="L186" s="55"/>
      <c r="M186" s="36"/>
      <c r="N186" s="37"/>
      <c r="O186" s="38"/>
      <c r="P186" s="37"/>
      <c r="Q186" s="36"/>
      <c r="R186" s="37"/>
      <c r="S186" s="38"/>
      <c r="T186" s="37"/>
      <c r="U186" s="36"/>
      <c r="V186" s="37"/>
      <c r="W186" s="38"/>
      <c r="X186" s="37"/>
      <c r="Y186" s="36"/>
      <c r="Z186" s="37"/>
      <c r="AA186" s="38"/>
      <c r="AB186" s="37"/>
      <c r="AC186" s="36"/>
      <c r="AD186" s="37"/>
      <c r="AE186" s="38"/>
      <c r="AF186" s="37"/>
      <c r="AG186" s="36"/>
      <c r="AH186" s="37"/>
      <c r="AI186" s="38"/>
      <c r="AJ186" s="37"/>
      <c r="AK186" s="36"/>
      <c r="AL186" s="37"/>
      <c r="AM186" s="38"/>
      <c r="AN186" s="37"/>
      <c r="AO186" s="36"/>
      <c r="AP186" s="37"/>
      <c r="AQ186" s="38"/>
      <c r="AR186" s="37"/>
      <c r="AS186" s="36"/>
      <c r="AT186" s="37"/>
      <c r="AU186" s="38">
        <v>0</v>
      </c>
      <c r="AV186" s="37"/>
      <c r="AW186" s="36"/>
      <c r="AX186" s="37"/>
      <c r="AY186" s="38"/>
      <c r="AZ186" s="96"/>
      <c r="BA186" s="36"/>
      <c r="BB186" s="37"/>
      <c r="BC186" s="99">
        <v>0</v>
      </c>
      <c r="BD186" s="37"/>
      <c r="BE186" s="36"/>
      <c r="BF186" s="37"/>
      <c r="BG186" s="54">
        <v>0</v>
      </c>
      <c r="BH186" s="37"/>
      <c r="BI186" s="41">
        <f t="shared" si="512"/>
        <v>0</v>
      </c>
      <c r="BJ186" s="42">
        <f t="shared" si="513"/>
        <v>0</v>
      </c>
      <c r="BK186" s="43">
        <f t="shared" si="514"/>
        <v>0</v>
      </c>
      <c r="BL186" s="44">
        <f t="shared" si="515"/>
        <v>0</v>
      </c>
      <c r="BM186" s="45">
        <f t="shared" si="516"/>
        <v>0</v>
      </c>
      <c r="BN186" s="46">
        <f t="shared" si="517"/>
        <v>0</v>
      </c>
      <c r="BO186" s="36">
        <f t="shared" si="604"/>
        <v>0</v>
      </c>
      <c r="BP186" s="47">
        <f t="shared" si="604"/>
        <v>0</v>
      </c>
      <c r="BQ186" s="37">
        <v>0</v>
      </c>
      <c r="BR186" s="38">
        <v>0</v>
      </c>
      <c r="BS186" s="246"/>
      <c r="BT186" s="36">
        <f t="shared" si="605"/>
        <v>3</v>
      </c>
      <c r="BU186" s="47">
        <f t="shared" si="606"/>
        <v>0</v>
      </c>
      <c r="BV186" s="37">
        <f t="shared" si="606"/>
        <v>0</v>
      </c>
      <c r="BW186" s="38">
        <v>0</v>
      </c>
      <c r="BX186" s="37"/>
      <c r="BY186" s="36">
        <f t="shared" si="607"/>
        <v>3</v>
      </c>
      <c r="BZ186" s="47">
        <f t="shared" si="608"/>
        <v>1</v>
      </c>
      <c r="CA186" s="37">
        <f t="shared" si="609"/>
        <v>0</v>
      </c>
      <c r="CB186" s="38">
        <v>0</v>
      </c>
      <c r="CC186" s="37"/>
      <c r="CD186" s="36">
        <f t="shared" si="610"/>
        <v>3</v>
      </c>
      <c r="CE186" s="47">
        <f t="shared" si="611"/>
        <v>1</v>
      </c>
      <c r="CF186" s="37">
        <f t="shared" si="612"/>
        <v>0</v>
      </c>
      <c r="CG186" s="38">
        <v>0</v>
      </c>
      <c r="CH186" s="37"/>
      <c r="CI186" s="36">
        <f t="shared" si="613"/>
        <v>3</v>
      </c>
      <c r="CJ186" s="47">
        <f t="shared" si="614"/>
        <v>1</v>
      </c>
      <c r="CK186" s="37">
        <f t="shared" si="615"/>
        <v>0</v>
      </c>
      <c r="CL186" s="38">
        <v>0</v>
      </c>
      <c r="CM186" s="37"/>
      <c r="CN186" s="36">
        <f t="shared" si="616"/>
        <v>3</v>
      </c>
      <c r="CO186" s="47">
        <f t="shared" si="617"/>
        <v>1</v>
      </c>
      <c r="CP186" s="37">
        <f t="shared" si="618"/>
        <v>0</v>
      </c>
      <c r="CQ186" s="38">
        <v>0</v>
      </c>
      <c r="CR186" s="37"/>
      <c r="CS186" s="36">
        <f t="shared" si="619"/>
        <v>3</v>
      </c>
      <c r="CT186" s="47">
        <f t="shared" si="620"/>
        <v>1</v>
      </c>
      <c r="CU186" s="37">
        <f t="shared" si="621"/>
        <v>0</v>
      </c>
      <c r="CV186" s="38">
        <v>0</v>
      </c>
      <c r="CW186" s="37"/>
      <c r="CX186" s="36">
        <f t="shared" si="622"/>
        <v>3</v>
      </c>
      <c r="CY186" s="47">
        <f t="shared" si="623"/>
        <v>1</v>
      </c>
      <c r="CZ186" s="37">
        <f t="shared" si="624"/>
        <v>0</v>
      </c>
      <c r="DA186" s="38">
        <v>0</v>
      </c>
      <c r="DB186" s="37"/>
      <c r="DC186" s="36">
        <f t="shared" si="625"/>
        <v>3</v>
      </c>
      <c r="DD186" s="47">
        <f t="shared" si="626"/>
        <v>1</v>
      </c>
      <c r="DE186" s="37">
        <f t="shared" si="627"/>
        <v>0</v>
      </c>
      <c r="DF186" s="38">
        <v>0</v>
      </c>
      <c r="DG186" s="37"/>
      <c r="DH186" s="36">
        <f t="shared" si="628"/>
        <v>3</v>
      </c>
      <c r="DI186" s="47">
        <f t="shared" si="629"/>
        <v>1</v>
      </c>
      <c r="DJ186" s="37">
        <f t="shared" si="630"/>
        <v>0</v>
      </c>
      <c r="DK186" s="38">
        <v>0</v>
      </c>
      <c r="DL186" s="37"/>
      <c r="DM186" s="36">
        <f t="shared" si="631"/>
        <v>3</v>
      </c>
      <c r="DN186" s="47">
        <f t="shared" si="632"/>
        <v>1</v>
      </c>
      <c r="DO186" s="37">
        <f t="shared" si="633"/>
        <v>0</v>
      </c>
      <c r="DP186" s="38">
        <v>0</v>
      </c>
      <c r="DQ186" s="37"/>
      <c r="DR186" s="36">
        <f t="shared" si="634"/>
        <v>3</v>
      </c>
      <c r="DS186" s="47">
        <f t="shared" si="635"/>
        <v>1</v>
      </c>
      <c r="DT186" s="37">
        <f t="shared" si="636"/>
        <v>0</v>
      </c>
      <c r="DU186" s="38"/>
      <c r="DV186" s="37"/>
      <c r="DW186" s="41" cm="1">
        <f t="array" ref="DW186">SUMPRODUCT(--(MOD(COLUMN($BO186:$DV186),5)=MOD(COLUMN($BO186),5)),$BO186:$DV186)</f>
        <v>33</v>
      </c>
      <c r="DX186" s="42">
        <f t="shared" si="600"/>
        <v>25159.25115</v>
      </c>
      <c r="DY186" s="48" cm="1">
        <f t="array" ref="DY186">SUMPRODUCT(--(MOD(COLUMN($BO186:$DV186),5)=MOD(COLUMN($BP186),5)),$BO186:$DV186)</f>
        <v>10</v>
      </c>
      <c r="DZ186" s="49">
        <f t="shared" si="601"/>
        <v>7624.0155000000004</v>
      </c>
      <c r="EA186" s="43" cm="1">
        <f t="array" ref="EA186">SUMPRODUCT(--(MOD(COLUMN($BO186:$DV186),5)=MOD(COLUMN($BQ186),5)),$BO186:$DV186)</f>
        <v>0</v>
      </c>
      <c r="EB186" s="44">
        <f t="shared" si="602"/>
        <v>0</v>
      </c>
      <c r="EC186" s="45" cm="1">
        <f t="array" ref="EC186">SUMPRODUCT(--(MOD(COLUMN($BO186:$DV186),5)=MOD(COLUMN($BR186),5)),$BO186:$DV186)</f>
        <v>0</v>
      </c>
      <c r="ED186" s="46">
        <f t="shared" si="603"/>
        <v>0</v>
      </c>
      <c r="EE186" s="36">
        <f t="shared" si="637"/>
        <v>1</v>
      </c>
      <c r="EF186" s="37">
        <v>1</v>
      </c>
      <c r="EG186" s="38"/>
      <c r="EH186" s="37"/>
      <c r="EI186" s="36">
        <f t="shared" si="638"/>
        <v>1</v>
      </c>
      <c r="EJ186" s="37">
        <v>0</v>
      </c>
      <c r="EK186" s="38"/>
      <c r="EL186" s="37"/>
      <c r="EM186" s="36">
        <f t="shared" si="639"/>
        <v>1</v>
      </c>
      <c r="EN186" s="37">
        <v>0</v>
      </c>
      <c r="EO186" s="38"/>
      <c r="EP186" s="37"/>
      <c r="EQ186" s="36">
        <f t="shared" si="640"/>
        <v>2</v>
      </c>
      <c r="ER186" s="37">
        <v>0</v>
      </c>
      <c r="ES186" s="38"/>
      <c r="ET186" s="37"/>
      <c r="EU186" s="36">
        <f t="shared" si="641"/>
        <v>2</v>
      </c>
      <c r="EV186" s="37">
        <v>0</v>
      </c>
      <c r="EW186" s="38"/>
      <c r="EX186" s="37"/>
      <c r="EY186" s="36">
        <f t="shared" si="642"/>
        <v>2</v>
      </c>
      <c r="EZ186" s="37">
        <v>2</v>
      </c>
      <c r="FA186" s="38"/>
      <c r="FB186" s="37"/>
      <c r="FC186" s="36">
        <f t="shared" si="643"/>
        <v>3</v>
      </c>
      <c r="FD186" s="37">
        <v>3</v>
      </c>
      <c r="FE186" s="38"/>
      <c r="FF186" s="37"/>
      <c r="FG186" s="36">
        <f t="shared" si="644"/>
        <v>3</v>
      </c>
      <c r="FH186" s="37">
        <v>3</v>
      </c>
      <c r="FI186" s="38"/>
      <c r="FJ186" s="37"/>
      <c r="FK186" s="36">
        <f t="shared" si="645"/>
        <v>3</v>
      </c>
      <c r="FL186" s="37">
        <v>3</v>
      </c>
      <c r="FM186" s="38"/>
      <c r="FN186" s="37"/>
      <c r="FO186" s="36">
        <f t="shared" si="646"/>
        <v>4</v>
      </c>
      <c r="FP186" s="37">
        <v>4</v>
      </c>
      <c r="FQ186" s="38"/>
      <c r="FR186" s="37"/>
      <c r="FS186" s="36">
        <f t="shared" si="647"/>
        <v>4</v>
      </c>
      <c r="FT186" s="37">
        <v>4</v>
      </c>
      <c r="FU186" s="38"/>
      <c r="FV186" s="37"/>
      <c r="FW186" s="36">
        <f t="shared" si="648"/>
        <v>4</v>
      </c>
      <c r="FX186" s="37">
        <v>4</v>
      </c>
      <c r="FY186" s="38"/>
      <c r="FZ186" s="37"/>
      <c r="GA186" s="41" cm="1">
        <f t="array" ref="GA186">SUMPRODUCT(--(MOD(COLUMN($EE186:$FZ186),4)=MOD(COLUMN($EE186),4)),$EE186:$FZ186)</f>
        <v>30</v>
      </c>
      <c r="GB186" s="42">
        <f t="shared" si="649"/>
        <v>22872.0465</v>
      </c>
      <c r="GC186" s="43" cm="1">
        <f t="array" ref="GC186">SUMPRODUCT(--(MOD(COLUMN($EE186:$FZ186),4)=MOD(COLUMN($EF186),4)),$EE186:$FZ186)</f>
        <v>24</v>
      </c>
      <c r="GD186" s="44">
        <f t="shared" si="650"/>
        <v>18297.637200000001</v>
      </c>
      <c r="GE186" s="45" cm="1">
        <f t="array" ref="GE186">SUMPRODUCT(--(MOD(COLUMN($EE186:$FZ186),4)=MOD(COLUMN($EG186),4)),$EE186:$FZ186)</f>
        <v>0</v>
      </c>
      <c r="GF186" s="46">
        <f t="shared" si="651"/>
        <v>0</v>
      </c>
      <c r="GG186" s="36">
        <f t="shared" si="652"/>
        <v>3</v>
      </c>
      <c r="GH186" s="37"/>
      <c r="GI186" s="38"/>
      <c r="GJ186" s="37"/>
      <c r="GK186" s="36">
        <f t="shared" si="653"/>
        <v>3</v>
      </c>
      <c r="GL186" s="37"/>
      <c r="GM186" s="38"/>
      <c r="GN186" s="37"/>
      <c r="GO186" s="36">
        <f t="shared" si="654"/>
        <v>3</v>
      </c>
      <c r="GP186" s="37"/>
      <c r="GQ186" s="38"/>
      <c r="GR186" s="37"/>
      <c r="GS186" s="36">
        <f t="shared" si="655"/>
        <v>5</v>
      </c>
      <c r="GT186" s="37"/>
      <c r="GU186" s="38"/>
      <c r="GV186" s="37"/>
      <c r="GW186" s="36">
        <f t="shared" si="656"/>
        <v>5</v>
      </c>
      <c r="GX186" s="37"/>
      <c r="GY186" s="38"/>
      <c r="GZ186" s="37"/>
      <c r="HA186" s="36">
        <f t="shared" si="657"/>
        <v>5</v>
      </c>
      <c r="HB186" s="37"/>
      <c r="HC186" s="38"/>
      <c r="HD186" s="37"/>
      <c r="HE186" s="36">
        <f t="shared" si="658"/>
        <v>5</v>
      </c>
      <c r="HF186" s="37"/>
      <c r="HG186" s="38"/>
      <c r="HH186" s="37"/>
      <c r="HI186" s="36">
        <f t="shared" si="659"/>
        <v>5</v>
      </c>
      <c r="HJ186" s="37"/>
      <c r="HK186" s="38"/>
      <c r="HL186" s="37"/>
      <c r="HM186" s="36">
        <f t="shared" si="660"/>
        <v>5</v>
      </c>
      <c r="HN186" s="37"/>
      <c r="HO186" s="38"/>
      <c r="HP186" s="37"/>
      <c r="HQ186" s="36">
        <f t="shared" si="661"/>
        <v>5</v>
      </c>
      <c r="HR186" s="37"/>
      <c r="HS186" s="38"/>
      <c r="HT186" s="37"/>
      <c r="HU186" s="36">
        <f t="shared" si="662"/>
        <v>5</v>
      </c>
      <c r="HV186" s="37"/>
      <c r="HW186" s="38"/>
      <c r="HX186" s="37"/>
      <c r="HY186" s="36">
        <f t="shared" si="663"/>
        <v>5</v>
      </c>
      <c r="HZ186" s="37"/>
      <c r="IA186" s="38"/>
      <c r="IB186" s="37"/>
      <c r="IC186" s="41" cm="1">
        <f t="array" ref="IC186">SUMPRODUCT(--(MOD(COLUMN($GG186:$IB186),4)=MOD(COLUMN($GG186),4)),$GG186:$IB186)</f>
        <v>54</v>
      </c>
      <c r="ID186" s="42">
        <f t="shared" si="664"/>
        <v>41169.683700000001</v>
      </c>
      <c r="IE186" s="43" cm="1">
        <f t="array" ref="IE186">SUMPRODUCT(--(MOD(COLUMN($GG186:$IB186),4)=MOD(COLUMN($GH186),4)),$GG186:$IB186)</f>
        <v>0</v>
      </c>
      <c r="IF186" s="44">
        <f t="shared" si="665"/>
        <v>0</v>
      </c>
      <c r="IG186" s="45" cm="1">
        <f t="array" ref="IG186">SUMPRODUCT(--(MOD(COLUMN($GG186:$IB186),4)=MOD(COLUMN($GI186),4)),$GG186:$IB186)</f>
        <v>0</v>
      </c>
      <c r="IH186" s="46">
        <f t="shared" si="666"/>
        <v>0</v>
      </c>
      <c r="II186" s="36">
        <f t="shared" si="667"/>
        <v>3</v>
      </c>
      <c r="IJ186" s="37"/>
      <c r="IK186" s="38"/>
      <c r="IL186" s="37"/>
      <c r="IM186" s="36">
        <f t="shared" si="668"/>
        <v>3</v>
      </c>
      <c r="IN186" s="37"/>
      <c r="IO186" s="38"/>
      <c r="IP186" s="37"/>
      <c r="IQ186" s="36">
        <f t="shared" si="669"/>
        <v>3</v>
      </c>
      <c r="IR186" s="37"/>
      <c r="IS186" s="38"/>
      <c r="IT186" s="37"/>
      <c r="IU186" s="36">
        <f t="shared" si="670"/>
        <v>5</v>
      </c>
      <c r="IV186" s="37"/>
      <c r="IW186" s="38"/>
      <c r="IX186" s="37"/>
      <c r="IY186" s="36">
        <f t="shared" si="671"/>
        <v>5</v>
      </c>
      <c r="IZ186" s="37"/>
      <c r="JA186" s="38"/>
      <c r="JB186" s="37"/>
      <c r="JC186" s="36">
        <f t="shared" si="672"/>
        <v>5</v>
      </c>
      <c r="JD186" s="37"/>
      <c r="JE186" s="38"/>
      <c r="JF186" s="37"/>
      <c r="JG186" s="36">
        <f t="shared" si="673"/>
        <v>5</v>
      </c>
      <c r="JH186" s="37"/>
      <c r="JI186" s="38"/>
      <c r="JJ186" s="37"/>
      <c r="JK186" s="36">
        <f t="shared" si="674"/>
        <v>5</v>
      </c>
      <c r="JL186" s="37"/>
      <c r="JM186" s="38"/>
      <c r="JN186" s="37"/>
      <c r="JO186" s="36">
        <f t="shared" si="675"/>
        <v>5</v>
      </c>
      <c r="JP186" s="37"/>
      <c r="JQ186" s="38"/>
      <c r="JR186" s="37"/>
      <c r="JS186" s="36">
        <f t="shared" si="676"/>
        <v>5</v>
      </c>
      <c r="JT186" s="37"/>
      <c r="JU186" s="38"/>
      <c r="JV186" s="37"/>
      <c r="JW186" s="36">
        <f t="shared" si="677"/>
        <v>5</v>
      </c>
      <c r="JX186" s="37"/>
      <c r="JY186" s="38"/>
      <c r="JZ186" s="37"/>
      <c r="KA186" s="36">
        <f t="shared" si="678"/>
        <v>5</v>
      </c>
      <c r="KB186" s="37"/>
      <c r="KC186" s="38"/>
      <c r="KD186" s="37"/>
      <c r="KE186" s="41" cm="1">
        <f t="array" ref="KE186">SUMPRODUCT(--(MOD(COLUMN($II186:$KD186),4)=MOD(COLUMN($II186),4)),$II186:$KD186)</f>
        <v>54</v>
      </c>
      <c r="KF186" s="42">
        <f t="shared" si="679"/>
        <v>41169.683700000001</v>
      </c>
      <c r="KG186" s="43" cm="1">
        <f t="array" ref="KG186">SUMPRODUCT(--(MOD(COLUMN($II186:$KD186),4)=MOD(COLUMN($IJ186),4)),$II186:$KD186)</f>
        <v>0</v>
      </c>
      <c r="KH186" s="44">
        <f t="shared" si="680"/>
        <v>0</v>
      </c>
      <c r="KI186" s="45" cm="1">
        <f t="array" ref="KI186">SUMPRODUCT(--(MOD(COLUMN($II186:$KD186),4)=MOD(COLUMN($IK186),4)),$II186:$KD186)</f>
        <v>0</v>
      </c>
      <c r="KJ186" s="50">
        <f t="shared" si="681"/>
        <v>0</v>
      </c>
      <c r="KK186" s="80"/>
      <c r="KL186" s="80"/>
      <c r="KM186" s="80"/>
      <c r="KN186" s="51">
        <v>1</v>
      </c>
      <c r="KO186" s="285"/>
    </row>
    <row r="187" spans="1:301" s="68" customFormat="1" outlineLevel="1">
      <c r="A187" s="296"/>
      <c r="B187" s="314"/>
      <c r="C187" s="256"/>
      <c r="D187" s="282"/>
      <c r="E187" s="60">
        <v>6</v>
      </c>
      <c r="F187" s="60">
        <v>1</v>
      </c>
      <c r="G187" s="56">
        <v>4497230500</v>
      </c>
      <c r="H187" s="57" t="s">
        <v>58</v>
      </c>
      <c r="I187" s="55">
        <v>60.969387755102048</v>
      </c>
      <c r="J187" s="35">
        <f>71.7/1.2*1.0863</f>
        <v>64.906425000000013</v>
      </c>
      <c r="K187" s="55"/>
      <c r="L187" s="55"/>
      <c r="M187" s="36"/>
      <c r="N187" s="37"/>
      <c r="O187" s="38"/>
      <c r="P187" s="37"/>
      <c r="Q187" s="36"/>
      <c r="R187" s="37"/>
      <c r="S187" s="38"/>
      <c r="T187" s="37"/>
      <c r="U187" s="36"/>
      <c r="V187" s="37"/>
      <c r="W187" s="38"/>
      <c r="X187" s="37"/>
      <c r="Y187" s="36"/>
      <c r="Z187" s="37"/>
      <c r="AA187" s="38"/>
      <c r="AB187" s="37"/>
      <c r="AC187" s="36"/>
      <c r="AD187" s="37"/>
      <c r="AE187" s="38"/>
      <c r="AF187" s="37"/>
      <c r="AG187" s="36"/>
      <c r="AH187" s="37"/>
      <c r="AI187" s="38"/>
      <c r="AJ187" s="37"/>
      <c r="AK187" s="36"/>
      <c r="AL187" s="37"/>
      <c r="AM187" s="38"/>
      <c r="AN187" s="37"/>
      <c r="AO187" s="36"/>
      <c r="AP187" s="37"/>
      <c r="AQ187" s="38"/>
      <c r="AR187" s="37"/>
      <c r="AS187" s="36"/>
      <c r="AT187" s="37"/>
      <c r="AU187" s="38">
        <v>0</v>
      </c>
      <c r="AV187" s="37"/>
      <c r="AW187" s="36"/>
      <c r="AX187" s="37"/>
      <c r="AY187" s="38"/>
      <c r="AZ187" s="96"/>
      <c r="BA187" s="36"/>
      <c r="BB187" s="37"/>
      <c r="BC187" s="99">
        <v>0</v>
      </c>
      <c r="BD187" s="37"/>
      <c r="BE187" s="36"/>
      <c r="BF187" s="37"/>
      <c r="BG187" s="54">
        <v>0</v>
      </c>
      <c r="BH187" s="37"/>
      <c r="BI187" s="41">
        <f t="shared" si="512"/>
        <v>0</v>
      </c>
      <c r="BJ187" s="42">
        <f t="shared" si="513"/>
        <v>0</v>
      </c>
      <c r="BK187" s="43">
        <f t="shared" si="514"/>
        <v>0</v>
      </c>
      <c r="BL187" s="44">
        <f t="shared" si="515"/>
        <v>0</v>
      </c>
      <c r="BM187" s="45">
        <f t="shared" si="516"/>
        <v>0</v>
      </c>
      <c r="BN187" s="46">
        <f t="shared" si="517"/>
        <v>0</v>
      </c>
      <c r="BO187" s="36">
        <f t="shared" si="604"/>
        <v>0</v>
      </c>
      <c r="BP187" s="47">
        <f t="shared" si="604"/>
        <v>0</v>
      </c>
      <c r="BQ187" s="37">
        <v>0</v>
      </c>
      <c r="BR187" s="38">
        <v>0</v>
      </c>
      <c r="BS187" s="246"/>
      <c r="BT187" s="36">
        <f t="shared" si="605"/>
        <v>6</v>
      </c>
      <c r="BU187" s="47">
        <f t="shared" si="606"/>
        <v>0</v>
      </c>
      <c r="BV187" s="37">
        <f t="shared" si="606"/>
        <v>0</v>
      </c>
      <c r="BW187" s="38">
        <v>0</v>
      </c>
      <c r="BX187" s="37"/>
      <c r="BY187" s="36">
        <f t="shared" si="607"/>
        <v>6</v>
      </c>
      <c r="BZ187" s="47">
        <f t="shared" si="608"/>
        <v>2</v>
      </c>
      <c r="CA187" s="37">
        <f t="shared" si="609"/>
        <v>0</v>
      </c>
      <c r="CB187" s="38">
        <v>0</v>
      </c>
      <c r="CC187" s="37"/>
      <c r="CD187" s="36">
        <f t="shared" si="610"/>
        <v>6</v>
      </c>
      <c r="CE187" s="47">
        <f t="shared" si="611"/>
        <v>2</v>
      </c>
      <c r="CF187" s="37">
        <f t="shared" si="612"/>
        <v>0</v>
      </c>
      <c r="CG187" s="38">
        <v>0</v>
      </c>
      <c r="CH187" s="37"/>
      <c r="CI187" s="36">
        <f t="shared" si="613"/>
        <v>6</v>
      </c>
      <c r="CJ187" s="47">
        <f t="shared" si="614"/>
        <v>2</v>
      </c>
      <c r="CK187" s="37">
        <f t="shared" si="615"/>
        <v>0</v>
      </c>
      <c r="CL187" s="38">
        <v>0</v>
      </c>
      <c r="CM187" s="37"/>
      <c r="CN187" s="36">
        <f t="shared" si="616"/>
        <v>6</v>
      </c>
      <c r="CO187" s="47">
        <f t="shared" si="617"/>
        <v>2</v>
      </c>
      <c r="CP187" s="37">
        <f t="shared" si="618"/>
        <v>0</v>
      </c>
      <c r="CQ187" s="38">
        <v>0</v>
      </c>
      <c r="CR187" s="37"/>
      <c r="CS187" s="36">
        <f t="shared" si="619"/>
        <v>6</v>
      </c>
      <c r="CT187" s="47">
        <f t="shared" si="620"/>
        <v>2</v>
      </c>
      <c r="CU187" s="37">
        <f t="shared" si="621"/>
        <v>0</v>
      </c>
      <c r="CV187" s="38">
        <v>0</v>
      </c>
      <c r="CW187" s="37"/>
      <c r="CX187" s="36">
        <f t="shared" si="622"/>
        <v>6</v>
      </c>
      <c r="CY187" s="47">
        <f t="shared" si="623"/>
        <v>2</v>
      </c>
      <c r="CZ187" s="37">
        <f t="shared" si="624"/>
        <v>0</v>
      </c>
      <c r="DA187" s="38">
        <v>0</v>
      </c>
      <c r="DB187" s="37"/>
      <c r="DC187" s="36">
        <f t="shared" si="625"/>
        <v>6</v>
      </c>
      <c r="DD187" s="47">
        <f t="shared" si="626"/>
        <v>2</v>
      </c>
      <c r="DE187" s="37">
        <f t="shared" si="627"/>
        <v>0</v>
      </c>
      <c r="DF187" s="38">
        <v>0</v>
      </c>
      <c r="DG187" s="37"/>
      <c r="DH187" s="36">
        <f t="shared" si="628"/>
        <v>6</v>
      </c>
      <c r="DI187" s="47">
        <f t="shared" si="629"/>
        <v>2</v>
      </c>
      <c r="DJ187" s="37">
        <f t="shared" si="630"/>
        <v>0</v>
      </c>
      <c r="DK187" s="52">
        <v>0</v>
      </c>
      <c r="DL187" s="37"/>
      <c r="DM187" s="36">
        <f t="shared" si="631"/>
        <v>6</v>
      </c>
      <c r="DN187" s="47">
        <f t="shared" si="632"/>
        <v>2</v>
      </c>
      <c r="DO187" s="37">
        <f t="shared" si="633"/>
        <v>0</v>
      </c>
      <c r="DP187" s="38">
        <v>0</v>
      </c>
      <c r="DQ187" s="37"/>
      <c r="DR187" s="36">
        <f t="shared" si="634"/>
        <v>6</v>
      </c>
      <c r="DS187" s="47">
        <f t="shared" si="635"/>
        <v>2</v>
      </c>
      <c r="DT187" s="37">
        <f t="shared" si="636"/>
        <v>0</v>
      </c>
      <c r="DU187" s="38"/>
      <c r="DV187" s="37"/>
      <c r="DW187" s="41" cm="1">
        <f t="array" ref="DW187">SUMPRODUCT(--(MOD(COLUMN($BO187:$DV187),5)=MOD(COLUMN($BO187),5)),$BO187:$DV187)</f>
        <v>66</v>
      </c>
      <c r="DX187" s="42">
        <f t="shared" si="600"/>
        <v>4283.8240500000011</v>
      </c>
      <c r="DY187" s="48" cm="1">
        <f t="array" ref="DY187">SUMPRODUCT(--(MOD(COLUMN($BO187:$DV187),5)=MOD(COLUMN($BP187),5)),$BO187:$DV187)</f>
        <v>20</v>
      </c>
      <c r="DZ187" s="49">
        <f t="shared" si="601"/>
        <v>1298.1285000000003</v>
      </c>
      <c r="EA187" s="43" cm="1">
        <f t="array" ref="EA187">SUMPRODUCT(--(MOD(COLUMN($BO187:$DV187),5)=MOD(COLUMN($BQ187),5)),$BO187:$DV187)</f>
        <v>0</v>
      </c>
      <c r="EB187" s="44">
        <f t="shared" si="602"/>
        <v>0</v>
      </c>
      <c r="EC187" s="45" cm="1">
        <f t="array" ref="EC187">SUMPRODUCT(--(MOD(COLUMN($BO187:$DV187),5)=MOD(COLUMN($BR187),5)),$BO187:$DV187)</f>
        <v>0</v>
      </c>
      <c r="ED187" s="46">
        <f t="shared" si="603"/>
        <v>0</v>
      </c>
      <c r="EE187" s="36">
        <f t="shared" si="637"/>
        <v>2</v>
      </c>
      <c r="EF187" s="37">
        <v>2</v>
      </c>
      <c r="EG187" s="38"/>
      <c r="EH187" s="37"/>
      <c r="EI187" s="36">
        <f t="shared" si="638"/>
        <v>2</v>
      </c>
      <c r="EJ187" s="37">
        <v>0</v>
      </c>
      <c r="EK187" s="38"/>
      <c r="EL187" s="37"/>
      <c r="EM187" s="36">
        <f t="shared" si="639"/>
        <v>2</v>
      </c>
      <c r="EN187" s="37">
        <v>0</v>
      </c>
      <c r="EO187" s="38"/>
      <c r="EP187" s="37"/>
      <c r="EQ187" s="36">
        <f t="shared" si="640"/>
        <v>4</v>
      </c>
      <c r="ER187" s="37">
        <v>0</v>
      </c>
      <c r="ES187" s="38"/>
      <c r="ET187" s="37"/>
      <c r="EU187" s="36">
        <f t="shared" si="641"/>
        <v>4</v>
      </c>
      <c r="EV187" s="37">
        <v>0</v>
      </c>
      <c r="EW187" s="38"/>
      <c r="EX187" s="37"/>
      <c r="EY187" s="36">
        <f t="shared" si="642"/>
        <v>4</v>
      </c>
      <c r="EZ187" s="37">
        <v>4</v>
      </c>
      <c r="FA187" s="38"/>
      <c r="FB187" s="37"/>
      <c r="FC187" s="36">
        <f t="shared" si="643"/>
        <v>6</v>
      </c>
      <c r="FD187" s="37">
        <v>6</v>
      </c>
      <c r="FE187" s="38"/>
      <c r="FF187" s="37"/>
      <c r="FG187" s="36">
        <f t="shared" si="644"/>
        <v>6</v>
      </c>
      <c r="FH187" s="37">
        <v>6</v>
      </c>
      <c r="FI187" s="38"/>
      <c r="FJ187" s="37"/>
      <c r="FK187" s="36">
        <f t="shared" si="645"/>
        <v>6</v>
      </c>
      <c r="FL187" s="37">
        <v>6</v>
      </c>
      <c r="FM187" s="38"/>
      <c r="FN187" s="37"/>
      <c r="FO187" s="36">
        <f t="shared" si="646"/>
        <v>8</v>
      </c>
      <c r="FP187" s="37">
        <v>8</v>
      </c>
      <c r="FQ187" s="38"/>
      <c r="FR187" s="37"/>
      <c r="FS187" s="36">
        <f t="shared" si="647"/>
        <v>8</v>
      </c>
      <c r="FT187" s="37">
        <v>8</v>
      </c>
      <c r="FU187" s="38"/>
      <c r="FV187" s="37"/>
      <c r="FW187" s="36">
        <f t="shared" si="648"/>
        <v>8</v>
      </c>
      <c r="FX187" s="37">
        <v>8</v>
      </c>
      <c r="FY187" s="38"/>
      <c r="FZ187" s="37"/>
      <c r="GA187" s="41" cm="1">
        <f t="array" ref="GA187">SUMPRODUCT(--(MOD(COLUMN($EE187:$FZ187),4)=MOD(COLUMN($EE187),4)),$EE187:$FZ187)</f>
        <v>60</v>
      </c>
      <c r="GB187" s="42">
        <f t="shared" si="649"/>
        <v>3894.3855000000008</v>
      </c>
      <c r="GC187" s="43" cm="1">
        <f t="array" ref="GC187">SUMPRODUCT(--(MOD(COLUMN($EE187:$FZ187),4)=MOD(COLUMN($EF187),4)),$EE187:$FZ187)</f>
        <v>48</v>
      </c>
      <c r="GD187" s="44">
        <f t="shared" si="650"/>
        <v>3115.5084000000006</v>
      </c>
      <c r="GE187" s="45" cm="1">
        <f t="array" ref="GE187">SUMPRODUCT(--(MOD(COLUMN($EE187:$FZ187),4)=MOD(COLUMN($EG187),4)),$EE187:$FZ187)</f>
        <v>0</v>
      </c>
      <c r="GF187" s="46">
        <f t="shared" si="651"/>
        <v>0</v>
      </c>
      <c r="GG187" s="36">
        <f t="shared" si="652"/>
        <v>6</v>
      </c>
      <c r="GH187" s="37"/>
      <c r="GI187" s="38"/>
      <c r="GJ187" s="37"/>
      <c r="GK187" s="36">
        <f t="shared" si="653"/>
        <v>6</v>
      </c>
      <c r="GL187" s="37"/>
      <c r="GM187" s="38"/>
      <c r="GN187" s="37"/>
      <c r="GO187" s="36">
        <f t="shared" si="654"/>
        <v>6</v>
      </c>
      <c r="GP187" s="37"/>
      <c r="GQ187" s="38"/>
      <c r="GR187" s="37"/>
      <c r="GS187" s="36">
        <f t="shared" si="655"/>
        <v>10</v>
      </c>
      <c r="GT187" s="37"/>
      <c r="GU187" s="38"/>
      <c r="GV187" s="37"/>
      <c r="GW187" s="36">
        <f t="shared" si="656"/>
        <v>10</v>
      </c>
      <c r="GX187" s="37"/>
      <c r="GY187" s="38"/>
      <c r="GZ187" s="37"/>
      <c r="HA187" s="36">
        <f t="shared" si="657"/>
        <v>10</v>
      </c>
      <c r="HB187" s="37"/>
      <c r="HC187" s="38"/>
      <c r="HD187" s="37"/>
      <c r="HE187" s="36">
        <f t="shared" si="658"/>
        <v>10</v>
      </c>
      <c r="HF187" s="37"/>
      <c r="HG187" s="38"/>
      <c r="HH187" s="37"/>
      <c r="HI187" s="36">
        <f t="shared" si="659"/>
        <v>10</v>
      </c>
      <c r="HJ187" s="37"/>
      <c r="HK187" s="38"/>
      <c r="HL187" s="37"/>
      <c r="HM187" s="36">
        <f t="shared" si="660"/>
        <v>10</v>
      </c>
      <c r="HN187" s="37"/>
      <c r="HO187" s="38"/>
      <c r="HP187" s="37"/>
      <c r="HQ187" s="36">
        <f t="shared" si="661"/>
        <v>10</v>
      </c>
      <c r="HR187" s="37"/>
      <c r="HS187" s="38"/>
      <c r="HT187" s="37"/>
      <c r="HU187" s="36">
        <f t="shared" si="662"/>
        <v>10</v>
      </c>
      <c r="HV187" s="37"/>
      <c r="HW187" s="38"/>
      <c r="HX187" s="37"/>
      <c r="HY187" s="36">
        <f t="shared" si="663"/>
        <v>10</v>
      </c>
      <c r="HZ187" s="37"/>
      <c r="IA187" s="38"/>
      <c r="IB187" s="37"/>
      <c r="IC187" s="41" cm="1">
        <f t="array" ref="IC187">SUMPRODUCT(--(MOD(COLUMN($GG187:$IB187),4)=MOD(COLUMN($GG187),4)),$GG187:$IB187)</f>
        <v>108</v>
      </c>
      <c r="ID187" s="42">
        <f t="shared" si="664"/>
        <v>7009.8939000000009</v>
      </c>
      <c r="IE187" s="43" cm="1">
        <f t="array" ref="IE187">SUMPRODUCT(--(MOD(COLUMN($GG187:$IB187),4)=MOD(COLUMN($GH187),4)),$GG187:$IB187)</f>
        <v>0</v>
      </c>
      <c r="IF187" s="44">
        <f t="shared" si="665"/>
        <v>0</v>
      </c>
      <c r="IG187" s="45" cm="1">
        <f t="array" ref="IG187">SUMPRODUCT(--(MOD(COLUMN($GG187:$IB187),4)=MOD(COLUMN($GI187),4)),$GG187:$IB187)</f>
        <v>0</v>
      </c>
      <c r="IH187" s="46">
        <f t="shared" si="666"/>
        <v>0</v>
      </c>
      <c r="II187" s="36">
        <f t="shared" si="667"/>
        <v>6</v>
      </c>
      <c r="IJ187" s="37"/>
      <c r="IK187" s="38"/>
      <c r="IL187" s="37"/>
      <c r="IM187" s="36">
        <f t="shared" si="668"/>
        <v>6</v>
      </c>
      <c r="IN187" s="37"/>
      <c r="IO187" s="38"/>
      <c r="IP187" s="37"/>
      <c r="IQ187" s="36">
        <f t="shared" si="669"/>
        <v>6</v>
      </c>
      <c r="IR187" s="37"/>
      <c r="IS187" s="38"/>
      <c r="IT187" s="37"/>
      <c r="IU187" s="36">
        <f t="shared" si="670"/>
        <v>10</v>
      </c>
      <c r="IV187" s="37"/>
      <c r="IW187" s="38"/>
      <c r="IX187" s="37"/>
      <c r="IY187" s="36">
        <f t="shared" si="671"/>
        <v>10</v>
      </c>
      <c r="IZ187" s="37"/>
      <c r="JA187" s="38"/>
      <c r="JB187" s="37"/>
      <c r="JC187" s="36">
        <f t="shared" si="672"/>
        <v>10</v>
      </c>
      <c r="JD187" s="37"/>
      <c r="JE187" s="38"/>
      <c r="JF187" s="37"/>
      <c r="JG187" s="36">
        <f t="shared" si="673"/>
        <v>10</v>
      </c>
      <c r="JH187" s="37"/>
      <c r="JI187" s="38"/>
      <c r="JJ187" s="37"/>
      <c r="JK187" s="36">
        <f t="shared" si="674"/>
        <v>10</v>
      </c>
      <c r="JL187" s="37"/>
      <c r="JM187" s="38"/>
      <c r="JN187" s="37"/>
      <c r="JO187" s="36">
        <f t="shared" si="675"/>
        <v>10</v>
      </c>
      <c r="JP187" s="37"/>
      <c r="JQ187" s="38"/>
      <c r="JR187" s="37"/>
      <c r="JS187" s="36">
        <f t="shared" si="676"/>
        <v>10</v>
      </c>
      <c r="JT187" s="37"/>
      <c r="JU187" s="38"/>
      <c r="JV187" s="37"/>
      <c r="JW187" s="36">
        <f t="shared" si="677"/>
        <v>10</v>
      </c>
      <c r="JX187" s="37"/>
      <c r="JY187" s="38"/>
      <c r="JZ187" s="37"/>
      <c r="KA187" s="36">
        <f t="shared" si="678"/>
        <v>10</v>
      </c>
      <c r="KB187" s="37"/>
      <c r="KC187" s="38"/>
      <c r="KD187" s="37"/>
      <c r="KE187" s="41" cm="1">
        <f t="array" ref="KE187">SUMPRODUCT(--(MOD(COLUMN($II187:$KD187),4)=MOD(COLUMN($II187),4)),$II187:$KD187)</f>
        <v>108</v>
      </c>
      <c r="KF187" s="42">
        <f t="shared" si="679"/>
        <v>7009.8939000000009</v>
      </c>
      <c r="KG187" s="43" cm="1">
        <f t="array" ref="KG187">SUMPRODUCT(--(MOD(COLUMN($II187:$KD187),4)=MOD(COLUMN($IJ187),4)),$II187:$KD187)</f>
        <v>0</v>
      </c>
      <c r="KH187" s="44">
        <f t="shared" si="680"/>
        <v>0</v>
      </c>
      <c r="KI187" s="45" cm="1">
        <f t="array" ref="KI187">SUMPRODUCT(--(MOD(COLUMN($II187:$KD187),4)=MOD(COLUMN($IK187),4)),$II187:$KD187)</f>
        <v>0</v>
      </c>
      <c r="KJ187" s="50">
        <f t="shared" si="681"/>
        <v>0</v>
      </c>
      <c r="KK187" s="80"/>
      <c r="KL187" s="80"/>
      <c r="KM187" s="80"/>
      <c r="KN187" s="51">
        <v>2</v>
      </c>
      <c r="KO187" s="285"/>
    </row>
    <row r="188" spans="1:301" s="68" customFormat="1" ht="28.8" outlineLevel="1">
      <c r="A188" s="296"/>
      <c r="B188" s="314"/>
      <c r="C188" s="256"/>
      <c r="D188" s="282"/>
      <c r="E188" s="60">
        <v>7</v>
      </c>
      <c r="F188" s="60">
        <v>1</v>
      </c>
      <c r="G188" s="56">
        <v>4640061000</v>
      </c>
      <c r="H188" s="57" t="s">
        <v>59</v>
      </c>
      <c r="I188" s="55">
        <v>496.59863945578235</v>
      </c>
      <c r="J188" s="35">
        <f>584/1.2*1.0863</f>
        <v>528.66600000000005</v>
      </c>
      <c r="K188" s="55"/>
      <c r="L188" s="55"/>
      <c r="M188" s="36"/>
      <c r="N188" s="37"/>
      <c r="O188" s="38"/>
      <c r="P188" s="37"/>
      <c r="Q188" s="36"/>
      <c r="R188" s="37"/>
      <c r="S188" s="38"/>
      <c r="T188" s="37"/>
      <c r="U188" s="36"/>
      <c r="V188" s="37"/>
      <c r="W188" s="38"/>
      <c r="X188" s="37"/>
      <c r="Y188" s="36"/>
      <c r="Z188" s="37"/>
      <c r="AA188" s="38"/>
      <c r="AB188" s="37"/>
      <c r="AC188" s="36"/>
      <c r="AD188" s="37"/>
      <c r="AE188" s="38"/>
      <c r="AF188" s="37"/>
      <c r="AG188" s="36"/>
      <c r="AH188" s="37"/>
      <c r="AI188" s="38"/>
      <c r="AJ188" s="37"/>
      <c r="AK188" s="36"/>
      <c r="AL188" s="37"/>
      <c r="AM188" s="38"/>
      <c r="AN188" s="37"/>
      <c r="AO188" s="36"/>
      <c r="AP188" s="37"/>
      <c r="AQ188" s="38"/>
      <c r="AR188" s="37"/>
      <c r="AS188" s="36"/>
      <c r="AT188" s="37"/>
      <c r="AU188" s="38">
        <v>0</v>
      </c>
      <c r="AV188" s="37"/>
      <c r="AW188" s="36"/>
      <c r="AX188" s="37"/>
      <c r="AY188" s="38"/>
      <c r="AZ188" s="96"/>
      <c r="BA188" s="36"/>
      <c r="BB188" s="37"/>
      <c r="BC188" s="99">
        <v>0</v>
      </c>
      <c r="BD188" s="37"/>
      <c r="BE188" s="36"/>
      <c r="BF188" s="37"/>
      <c r="BG188" s="54">
        <v>0</v>
      </c>
      <c r="BH188" s="37"/>
      <c r="BI188" s="41">
        <f t="shared" si="512"/>
        <v>0</v>
      </c>
      <c r="BJ188" s="42">
        <f t="shared" si="513"/>
        <v>0</v>
      </c>
      <c r="BK188" s="43">
        <f t="shared" si="514"/>
        <v>0</v>
      </c>
      <c r="BL188" s="44">
        <f t="shared" si="515"/>
        <v>0</v>
      </c>
      <c r="BM188" s="45">
        <f t="shared" si="516"/>
        <v>0</v>
      </c>
      <c r="BN188" s="46">
        <f t="shared" si="517"/>
        <v>0</v>
      </c>
      <c r="BO188" s="36">
        <f t="shared" si="604"/>
        <v>0</v>
      </c>
      <c r="BP188" s="47">
        <f t="shared" si="604"/>
        <v>0</v>
      </c>
      <c r="BQ188" s="37">
        <v>0</v>
      </c>
      <c r="BR188" s="38">
        <v>0</v>
      </c>
      <c r="BS188" s="246"/>
      <c r="BT188" s="36">
        <f t="shared" si="605"/>
        <v>3</v>
      </c>
      <c r="BU188" s="47">
        <f t="shared" si="606"/>
        <v>0</v>
      </c>
      <c r="BV188" s="37">
        <f t="shared" si="606"/>
        <v>0</v>
      </c>
      <c r="BW188" s="38">
        <v>0</v>
      </c>
      <c r="BX188" s="37"/>
      <c r="BY188" s="36">
        <f t="shared" si="607"/>
        <v>3</v>
      </c>
      <c r="BZ188" s="47">
        <f t="shared" si="608"/>
        <v>1</v>
      </c>
      <c r="CA188" s="37">
        <f t="shared" si="609"/>
        <v>0</v>
      </c>
      <c r="CB188" s="38">
        <v>0</v>
      </c>
      <c r="CC188" s="37"/>
      <c r="CD188" s="36">
        <f t="shared" si="610"/>
        <v>3</v>
      </c>
      <c r="CE188" s="47">
        <f t="shared" si="611"/>
        <v>1</v>
      </c>
      <c r="CF188" s="37">
        <f t="shared" si="612"/>
        <v>0</v>
      </c>
      <c r="CG188" s="38">
        <v>0</v>
      </c>
      <c r="CH188" s="37"/>
      <c r="CI188" s="36">
        <f t="shared" si="613"/>
        <v>3</v>
      </c>
      <c r="CJ188" s="47">
        <f t="shared" si="614"/>
        <v>1</v>
      </c>
      <c r="CK188" s="37">
        <f t="shared" si="615"/>
        <v>0</v>
      </c>
      <c r="CL188" s="38">
        <v>0</v>
      </c>
      <c r="CM188" s="37"/>
      <c r="CN188" s="36">
        <f t="shared" si="616"/>
        <v>3</v>
      </c>
      <c r="CO188" s="47">
        <f t="shared" si="617"/>
        <v>1</v>
      </c>
      <c r="CP188" s="37">
        <f t="shared" si="618"/>
        <v>0</v>
      </c>
      <c r="CQ188" s="38">
        <v>0</v>
      </c>
      <c r="CR188" s="37"/>
      <c r="CS188" s="36">
        <f t="shared" si="619"/>
        <v>3</v>
      </c>
      <c r="CT188" s="47">
        <f t="shared" si="620"/>
        <v>1</v>
      </c>
      <c r="CU188" s="37">
        <f t="shared" si="621"/>
        <v>0</v>
      </c>
      <c r="CV188" s="38">
        <v>0</v>
      </c>
      <c r="CW188" s="37"/>
      <c r="CX188" s="36">
        <f t="shared" si="622"/>
        <v>3</v>
      </c>
      <c r="CY188" s="47">
        <f t="shared" si="623"/>
        <v>1</v>
      </c>
      <c r="CZ188" s="37">
        <f t="shared" si="624"/>
        <v>0</v>
      </c>
      <c r="DA188" s="38">
        <v>0</v>
      </c>
      <c r="DB188" s="37"/>
      <c r="DC188" s="36">
        <f t="shared" si="625"/>
        <v>3</v>
      </c>
      <c r="DD188" s="47">
        <f t="shared" si="626"/>
        <v>1</v>
      </c>
      <c r="DE188" s="37">
        <f t="shared" si="627"/>
        <v>0</v>
      </c>
      <c r="DF188" s="38">
        <v>0</v>
      </c>
      <c r="DG188" s="37"/>
      <c r="DH188" s="36">
        <f t="shared" si="628"/>
        <v>3</v>
      </c>
      <c r="DI188" s="47">
        <f t="shared" si="629"/>
        <v>1</v>
      </c>
      <c r="DJ188" s="37">
        <f t="shared" si="630"/>
        <v>0</v>
      </c>
      <c r="DK188" s="38">
        <v>0</v>
      </c>
      <c r="DL188" s="37"/>
      <c r="DM188" s="36">
        <f t="shared" si="631"/>
        <v>3</v>
      </c>
      <c r="DN188" s="47">
        <f t="shared" si="632"/>
        <v>1</v>
      </c>
      <c r="DO188" s="37">
        <f t="shared" si="633"/>
        <v>0</v>
      </c>
      <c r="DP188" s="38">
        <v>0</v>
      </c>
      <c r="DQ188" s="37"/>
      <c r="DR188" s="36">
        <f t="shared" si="634"/>
        <v>3</v>
      </c>
      <c r="DS188" s="47">
        <f t="shared" si="635"/>
        <v>1</v>
      </c>
      <c r="DT188" s="37">
        <f t="shared" si="636"/>
        <v>0</v>
      </c>
      <c r="DU188" s="38"/>
      <c r="DV188" s="37"/>
      <c r="DW188" s="41" cm="1">
        <f t="array" ref="DW188">SUMPRODUCT(--(MOD(COLUMN($BO188:$DV188),5)=MOD(COLUMN($BO188),5)),$BO188:$DV188)</f>
        <v>33</v>
      </c>
      <c r="DX188" s="42">
        <f t="shared" si="600"/>
        <v>17445.978000000003</v>
      </c>
      <c r="DY188" s="48" cm="1">
        <f t="array" ref="DY188">SUMPRODUCT(--(MOD(COLUMN($BO188:$DV188),5)=MOD(COLUMN($BP188),5)),$BO188:$DV188)</f>
        <v>10</v>
      </c>
      <c r="DZ188" s="49">
        <f t="shared" si="601"/>
        <v>5286.6600000000008</v>
      </c>
      <c r="EA188" s="43" cm="1">
        <f t="array" ref="EA188">SUMPRODUCT(--(MOD(COLUMN($BO188:$DV188),5)=MOD(COLUMN($BQ188),5)),$BO188:$DV188)</f>
        <v>0</v>
      </c>
      <c r="EB188" s="44">
        <f t="shared" si="602"/>
        <v>0</v>
      </c>
      <c r="EC188" s="45" cm="1">
        <f t="array" ref="EC188">SUMPRODUCT(--(MOD(COLUMN($BO188:$DV188),5)=MOD(COLUMN($BR188),5)),$BO188:$DV188)</f>
        <v>0</v>
      </c>
      <c r="ED188" s="46">
        <f t="shared" si="603"/>
        <v>0</v>
      </c>
      <c r="EE188" s="36">
        <f t="shared" si="637"/>
        <v>1</v>
      </c>
      <c r="EF188" s="37">
        <v>1</v>
      </c>
      <c r="EG188" s="38"/>
      <c r="EH188" s="37"/>
      <c r="EI188" s="36">
        <f t="shared" si="638"/>
        <v>1</v>
      </c>
      <c r="EJ188" s="37">
        <v>0</v>
      </c>
      <c r="EK188" s="38"/>
      <c r="EL188" s="37"/>
      <c r="EM188" s="36">
        <f t="shared" si="639"/>
        <v>1</v>
      </c>
      <c r="EN188" s="37">
        <v>0</v>
      </c>
      <c r="EO188" s="38"/>
      <c r="EP188" s="37"/>
      <c r="EQ188" s="36">
        <f t="shared" si="640"/>
        <v>2</v>
      </c>
      <c r="ER188" s="37">
        <v>0</v>
      </c>
      <c r="ES188" s="38"/>
      <c r="ET188" s="37"/>
      <c r="EU188" s="36">
        <f t="shared" si="641"/>
        <v>2</v>
      </c>
      <c r="EV188" s="37">
        <v>0</v>
      </c>
      <c r="EW188" s="38"/>
      <c r="EX188" s="37"/>
      <c r="EY188" s="36">
        <f t="shared" si="642"/>
        <v>2</v>
      </c>
      <c r="EZ188" s="37">
        <v>2</v>
      </c>
      <c r="FA188" s="38"/>
      <c r="FB188" s="37"/>
      <c r="FC188" s="36">
        <f t="shared" si="643"/>
        <v>3</v>
      </c>
      <c r="FD188" s="37">
        <v>3</v>
      </c>
      <c r="FE188" s="38"/>
      <c r="FF188" s="37"/>
      <c r="FG188" s="36">
        <f t="shared" si="644"/>
        <v>3</v>
      </c>
      <c r="FH188" s="37">
        <v>3</v>
      </c>
      <c r="FI188" s="38"/>
      <c r="FJ188" s="37"/>
      <c r="FK188" s="36">
        <f t="shared" si="645"/>
        <v>3</v>
      </c>
      <c r="FL188" s="37">
        <v>3</v>
      </c>
      <c r="FM188" s="38"/>
      <c r="FN188" s="37"/>
      <c r="FO188" s="36">
        <f t="shared" si="646"/>
        <v>4</v>
      </c>
      <c r="FP188" s="37">
        <v>4</v>
      </c>
      <c r="FQ188" s="38"/>
      <c r="FR188" s="37"/>
      <c r="FS188" s="36">
        <f t="shared" si="647"/>
        <v>4</v>
      </c>
      <c r="FT188" s="37">
        <v>4</v>
      </c>
      <c r="FU188" s="38"/>
      <c r="FV188" s="37"/>
      <c r="FW188" s="36">
        <f t="shared" si="648"/>
        <v>4</v>
      </c>
      <c r="FX188" s="37">
        <v>4</v>
      </c>
      <c r="FY188" s="38"/>
      <c r="FZ188" s="37"/>
      <c r="GA188" s="41" cm="1">
        <f t="array" ref="GA188">SUMPRODUCT(--(MOD(COLUMN($EE188:$FZ188),4)=MOD(COLUMN($EE188),4)),$EE188:$FZ188)</f>
        <v>30</v>
      </c>
      <c r="GB188" s="42">
        <f t="shared" si="649"/>
        <v>15859.980000000001</v>
      </c>
      <c r="GC188" s="43" cm="1">
        <f t="array" ref="GC188">SUMPRODUCT(--(MOD(COLUMN($EE188:$FZ188),4)=MOD(COLUMN($EF188),4)),$EE188:$FZ188)</f>
        <v>24</v>
      </c>
      <c r="GD188" s="44">
        <f t="shared" si="650"/>
        <v>12687.984</v>
      </c>
      <c r="GE188" s="45" cm="1">
        <f t="array" ref="GE188">SUMPRODUCT(--(MOD(COLUMN($EE188:$FZ188),4)=MOD(COLUMN($EG188),4)),$EE188:$FZ188)</f>
        <v>0</v>
      </c>
      <c r="GF188" s="46">
        <f t="shared" si="651"/>
        <v>0</v>
      </c>
      <c r="GG188" s="36">
        <f t="shared" si="652"/>
        <v>3</v>
      </c>
      <c r="GH188" s="37"/>
      <c r="GI188" s="38"/>
      <c r="GJ188" s="37"/>
      <c r="GK188" s="36">
        <f t="shared" si="653"/>
        <v>3</v>
      </c>
      <c r="GL188" s="37"/>
      <c r="GM188" s="38"/>
      <c r="GN188" s="37"/>
      <c r="GO188" s="36">
        <f t="shared" si="654"/>
        <v>3</v>
      </c>
      <c r="GP188" s="37"/>
      <c r="GQ188" s="38"/>
      <c r="GR188" s="37"/>
      <c r="GS188" s="36">
        <f t="shared" si="655"/>
        <v>5</v>
      </c>
      <c r="GT188" s="37"/>
      <c r="GU188" s="38"/>
      <c r="GV188" s="37"/>
      <c r="GW188" s="36">
        <f t="shared" si="656"/>
        <v>5</v>
      </c>
      <c r="GX188" s="37"/>
      <c r="GY188" s="38"/>
      <c r="GZ188" s="37"/>
      <c r="HA188" s="36">
        <f t="shared" si="657"/>
        <v>5</v>
      </c>
      <c r="HB188" s="37"/>
      <c r="HC188" s="38"/>
      <c r="HD188" s="37"/>
      <c r="HE188" s="36">
        <f t="shared" si="658"/>
        <v>5</v>
      </c>
      <c r="HF188" s="37"/>
      <c r="HG188" s="38"/>
      <c r="HH188" s="37"/>
      <c r="HI188" s="36">
        <f t="shared" si="659"/>
        <v>5</v>
      </c>
      <c r="HJ188" s="37"/>
      <c r="HK188" s="38"/>
      <c r="HL188" s="37"/>
      <c r="HM188" s="36">
        <f t="shared" si="660"/>
        <v>5</v>
      </c>
      <c r="HN188" s="37"/>
      <c r="HO188" s="38"/>
      <c r="HP188" s="37"/>
      <c r="HQ188" s="36">
        <f t="shared" si="661"/>
        <v>5</v>
      </c>
      <c r="HR188" s="37"/>
      <c r="HS188" s="38"/>
      <c r="HT188" s="37"/>
      <c r="HU188" s="36">
        <f t="shared" si="662"/>
        <v>5</v>
      </c>
      <c r="HV188" s="37"/>
      <c r="HW188" s="38"/>
      <c r="HX188" s="37"/>
      <c r="HY188" s="36">
        <f t="shared" si="663"/>
        <v>5</v>
      </c>
      <c r="HZ188" s="37"/>
      <c r="IA188" s="38"/>
      <c r="IB188" s="37"/>
      <c r="IC188" s="41" cm="1">
        <f t="array" ref="IC188">SUMPRODUCT(--(MOD(COLUMN($GG188:$IB188),4)=MOD(COLUMN($GG188),4)),$GG188:$IB188)</f>
        <v>54</v>
      </c>
      <c r="ID188" s="42">
        <f t="shared" si="664"/>
        <v>28547.964000000004</v>
      </c>
      <c r="IE188" s="43" cm="1">
        <f t="array" ref="IE188">SUMPRODUCT(--(MOD(COLUMN($GG188:$IB188),4)=MOD(COLUMN($GH188),4)),$GG188:$IB188)</f>
        <v>0</v>
      </c>
      <c r="IF188" s="44">
        <f t="shared" si="665"/>
        <v>0</v>
      </c>
      <c r="IG188" s="45" cm="1">
        <f t="array" ref="IG188">SUMPRODUCT(--(MOD(COLUMN($GG188:$IB188),4)=MOD(COLUMN($GI188),4)),$GG188:$IB188)</f>
        <v>0</v>
      </c>
      <c r="IH188" s="46">
        <f t="shared" si="666"/>
        <v>0</v>
      </c>
      <c r="II188" s="36">
        <f t="shared" si="667"/>
        <v>3</v>
      </c>
      <c r="IJ188" s="37"/>
      <c r="IK188" s="38"/>
      <c r="IL188" s="37"/>
      <c r="IM188" s="36">
        <f t="shared" si="668"/>
        <v>3</v>
      </c>
      <c r="IN188" s="37"/>
      <c r="IO188" s="38"/>
      <c r="IP188" s="37"/>
      <c r="IQ188" s="36">
        <f t="shared" si="669"/>
        <v>3</v>
      </c>
      <c r="IR188" s="37"/>
      <c r="IS188" s="38"/>
      <c r="IT188" s="37"/>
      <c r="IU188" s="36">
        <f t="shared" si="670"/>
        <v>5</v>
      </c>
      <c r="IV188" s="37"/>
      <c r="IW188" s="38"/>
      <c r="IX188" s="37"/>
      <c r="IY188" s="36">
        <f t="shared" si="671"/>
        <v>5</v>
      </c>
      <c r="IZ188" s="37"/>
      <c r="JA188" s="38"/>
      <c r="JB188" s="37"/>
      <c r="JC188" s="36">
        <f t="shared" si="672"/>
        <v>5</v>
      </c>
      <c r="JD188" s="37"/>
      <c r="JE188" s="38"/>
      <c r="JF188" s="37"/>
      <c r="JG188" s="36">
        <f t="shared" si="673"/>
        <v>5</v>
      </c>
      <c r="JH188" s="37"/>
      <c r="JI188" s="38"/>
      <c r="JJ188" s="37"/>
      <c r="JK188" s="36">
        <f t="shared" si="674"/>
        <v>5</v>
      </c>
      <c r="JL188" s="37"/>
      <c r="JM188" s="38"/>
      <c r="JN188" s="37"/>
      <c r="JO188" s="36">
        <f t="shared" si="675"/>
        <v>5</v>
      </c>
      <c r="JP188" s="37"/>
      <c r="JQ188" s="38"/>
      <c r="JR188" s="37"/>
      <c r="JS188" s="36">
        <f t="shared" si="676"/>
        <v>5</v>
      </c>
      <c r="JT188" s="37"/>
      <c r="JU188" s="38"/>
      <c r="JV188" s="37"/>
      <c r="JW188" s="36">
        <f t="shared" si="677"/>
        <v>5</v>
      </c>
      <c r="JX188" s="37"/>
      <c r="JY188" s="38"/>
      <c r="JZ188" s="37"/>
      <c r="KA188" s="36">
        <f t="shared" si="678"/>
        <v>5</v>
      </c>
      <c r="KB188" s="37"/>
      <c r="KC188" s="38"/>
      <c r="KD188" s="37"/>
      <c r="KE188" s="41" cm="1">
        <f t="array" ref="KE188">SUMPRODUCT(--(MOD(COLUMN($II188:$KD188),4)=MOD(COLUMN($II188),4)),$II188:$KD188)</f>
        <v>54</v>
      </c>
      <c r="KF188" s="42">
        <f t="shared" si="679"/>
        <v>28547.964000000004</v>
      </c>
      <c r="KG188" s="43" cm="1">
        <f t="array" ref="KG188">SUMPRODUCT(--(MOD(COLUMN($II188:$KD188),4)=MOD(COLUMN($IJ188),4)),$II188:$KD188)</f>
        <v>0</v>
      </c>
      <c r="KH188" s="44">
        <f t="shared" si="680"/>
        <v>0</v>
      </c>
      <c r="KI188" s="45" cm="1">
        <f t="array" ref="KI188">SUMPRODUCT(--(MOD(COLUMN($II188:$KD188),4)=MOD(COLUMN($IK188),4)),$II188:$KD188)</f>
        <v>0</v>
      </c>
      <c r="KJ188" s="50">
        <f t="shared" si="681"/>
        <v>0</v>
      </c>
      <c r="KK188" s="80"/>
      <c r="KL188" s="80"/>
      <c r="KM188" s="80"/>
      <c r="KN188" s="51">
        <v>1</v>
      </c>
      <c r="KO188" s="285"/>
    </row>
    <row r="189" spans="1:301" s="68" customFormat="1" ht="28.8" outlineLevel="1">
      <c r="A189" s="296"/>
      <c r="B189" s="314"/>
      <c r="C189" s="256"/>
      <c r="D189" s="282"/>
      <c r="E189" s="60">
        <v>8</v>
      </c>
      <c r="F189" s="60">
        <v>1</v>
      </c>
      <c r="G189" s="56">
        <v>4630320200</v>
      </c>
      <c r="H189" s="57" t="s">
        <v>60</v>
      </c>
      <c r="I189" s="55">
        <v>456.97278911564626</v>
      </c>
      <c r="J189" s="35">
        <f>537.4/1.2*1.0863</f>
        <v>486.48135000000002</v>
      </c>
      <c r="K189" s="55"/>
      <c r="L189" s="55"/>
      <c r="M189" s="36"/>
      <c r="N189" s="37"/>
      <c r="O189" s="38"/>
      <c r="P189" s="37"/>
      <c r="Q189" s="36"/>
      <c r="R189" s="37"/>
      <c r="S189" s="38"/>
      <c r="T189" s="37"/>
      <c r="U189" s="36"/>
      <c r="V189" s="37"/>
      <c r="W189" s="38"/>
      <c r="X189" s="37"/>
      <c r="Y189" s="36"/>
      <c r="Z189" s="37"/>
      <c r="AA189" s="38"/>
      <c r="AB189" s="37"/>
      <c r="AC189" s="36"/>
      <c r="AD189" s="37"/>
      <c r="AE189" s="38"/>
      <c r="AF189" s="37"/>
      <c r="AG189" s="36"/>
      <c r="AH189" s="37"/>
      <c r="AI189" s="38"/>
      <c r="AJ189" s="37"/>
      <c r="AK189" s="36"/>
      <c r="AL189" s="37"/>
      <c r="AM189" s="38"/>
      <c r="AN189" s="37"/>
      <c r="AO189" s="36"/>
      <c r="AP189" s="37"/>
      <c r="AQ189" s="38"/>
      <c r="AR189" s="37"/>
      <c r="AS189" s="36"/>
      <c r="AT189" s="37"/>
      <c r="AU189" s="38">
        <v>0</v>
      </c>
      <c r="AV189" s="37"/>
      <c r="AW189" s="36"/>
      <c r="AX189" s="37"/>
      <c r="AY189" s="38"/>
      <c r="AZ189" s="96"/>
      <c r="BA189" s="36"/>
      <c r="BB189" s="37"/>
      <c r="BC189" s="99">
        <v>0</v>
      </c>
      <c r="BD189" s="37"/>
      <c r="BE189" s="36"/>
      <c r="BF189" s="37"/>
      <c r="BG189" s="54">
        <v>0</v>
      </c>
      <c r="BH189" s="37"/>
      <c r="BI189" s="41">
        <f t="shared" si="512"/>
        <v>0</v>
      </c>
      <c r="BJ189" s="42">
        <f t="shared" si="513"/>
        <v>0</v>
      </c>
      <c r="BK189" s="43">
        <f t="shared" si="514"/>
        <v>0</v>
      </c>
      <c r="BL189" s="44">
        <f t="shared" si="515"/>
        <v>0</v>
      </c>
      <c r="BM189" s="45">
        <f t="shared" si="516"/>
        <v>0</v>
      </c>
      <c r="BN189" s="46">
        <f t="shared" si="517"/>
        <v>0</v>
      </c>
      <c r="BO189" s="36">
        <f t="shared" si="604"/>
        <v>0</v>
      </c>
      <c r="BP189" s="47">
        <f t="shared" si="604"/>
        <v>0</v>
      </c>
      <c r="BQ189" s="37">
        <v>0</v>
      </c>
      <c r="BR189" s="38">
        <v>0</v>
      </c>
      <c r="BS189" s="246"/>
      <c r="BT189" s="36">
        <f t="shared" si="605"/>
        <v>3</v>
      </c>
      <c r="BU189" s="47">
        <f t="shared" si="606"/>
        <v>0</v>
      </c>
      <c r="BV189" s="37">
        <f t="shared" si="606"/>
        <v>0</v>
      </c>
      <c r="BW189" s="38">
        <v>0</v>
      </c>
      <c r="BX189" s="37"/>
      <c r="BY189" s="36">
        <f t="shared" si="607"/>
        <v>3</v>
      </c>
      <c r="BZ189" s="47">
        <f t="shared" si="608"/>
        <v>1</v>
      </c>
      <c r="CA189" s="37">
        <f t="shared" si="609"/>
        <v>0</v>
      </c>
      <c r="CB189" s="38">
        <v>0</v>
      </c>
      <c r="CC189" s="37"/>
      <c r="CD189" s="36">
        <f t="shared" si="610"/>
        <v>3</v>
      </c>
      <c r="CE189" s="47">
        <f t="shared" si="611"/>
        <v>1</v>
      </c>
      <c r="CF189" s="37">
        <f t="shared" si="612"/>
        <v>0</v>
      </c>
      <c r="CG189" s="38">
        <v>0</v>
      </c>
      <c r="CH189" s="37"/>
      <c r="CI189" s="36">
        <f t="shared" si="613"/>
        <v>3</v>
      </c>
      <c r="CJ189" s="47">
        <f t="shared" si="614"/>
        <v>1</v>
      </c>
      <c r="CK189" s="37">
        <f t="shared" si="615"/>
        <v>0</v>
      </c>
      <c r="CL189" s="38">
        <v>0</v>
      </c>
      <c r="CM189" s="37"/>
      <c r="CN189" s="36">
        <f t="shared" si="616"/>
        <v>3</v>
      </c>
      <c r="CO189" s="47">
        <f t="shared" si="617"/>
        <v>1</v>
      </c>
      <c r="CP189" s="37">
        <f t="shared" si="618"/>
        <v>0</v>
      </c>
      <c r="CQ189" s="38">
        <v>0</v>
      </c>
      <c r="CR189" s="37"/>
      <c r="CS189" s="36">
        <f t="shared" si="619"/>
        <v>3</v>
      </c>
      <c r="CT189" s="47">
        <f t="shared" si="620"/>
        <v>1</v>
      </c>
      <c r="CU189" s="37">
        <f t="shared" si="621"/>
        <v>0</v>
      </c>
      <c r="CV189" s="38">
        <v>0</v>
      </c>
      <c r="CW189" s="37"/>
      <c r="CX189" s="36">
        <f t="shared" si="622"/>
        <v>3</v>
      </c>
      <c r="CY189" s="47">
        <f t="shared" si="623"/>
        <v>1</v>
      </c>
      <c r="CZ189" s="37">
        <f t="shared" si="624"/>
        <v>0</v>
      </c>
      <c r="DA189" s="38">
        <v>0</v>
      </c>
      <c r="DB189" s="37"/>
      <c r="DC189" s="36">
        <f t="shared" si="625"/>
        <v>3</v>
      </c>
      <c r="DD189" s="47">
        <f t="shared" si="626"/>
        <v>1</v>
      </c>
      <c r="DE189" s="37">
        <f t="shared" si="627"/>
        <v>0</v>
      </c>
      <c r="DF189" s="38">
        <v>0</v>
      </c>
      <c r="DG189" s="37"/>
      <c r="DH189" s="36">
        <f t="shared" si="628"/>
        <v>3</v>
      </c>
      <c r="DI189" s="47">
        <f t="shared" si="629"/>
        <v>1</v>
      </c>
      <c r="DJ189" s="37">
        <f t="shared" si="630"/>
        <v>0</v>
      </c>
      <c r="DK189" s="52">
        <v>0</v>
      </c>
      <c r="DL189" s="37"/>
      <c r="DM189" s="36">
        <f t="shared" si="631"/>
        <v>3</v>
      </c>
      <c r="DN189" s="47">
        <f t="shared" si="632"/>
        <v>1</v>
      </c>
      <c r="DO189" s="37">
        <f t="shared" si="633"/>
        <v>0</v>
      </c>
      <c r="DP189" s="38">
        <v>0</v>
      </c>
      <c r="DQ189" s="37"/>
      <c r="DR189" s="36">
        <f t="shared" si="634"/>
        <v>3</v>
      </c>
      <c r="DS189" s="47">
        <f t="shared" si="635"/>
        <v>1</v>
      </c>
      <c r="DT189" s="37">
        <f t="shared" si="636"/>
        <v>0</v>
      </c>
      <c r="DU189" s="38"/>
      <c r="DV189" s="37"/>
      <c r="DW189" s="41" cm="1">
        <f t="array" ref="DW189">SUMPRODUCT(--(MOD(COLUMN($BO189:$DV189),5)=MOD(COLUMN($BO189),5)),$BO189:$DV189)</f>
        <v>33</v>
      </c>
      <c r="DX189" s="42">
        <f t="shared" si="600"/>
        <v>16053.884550000001</v>
      </c>
      <c r="DY189" s="48" cm="1">
        <f t="array" ref="DY189">SUMPRODUCT(--(MOD(COLUMN($BO189:$DV189),5)=MOD(COLUMN($BP189),5)),$BO189:$DV189)</f>
        <v>10</v>
      </c>
      <c r="DZ189" s="49">
        <f t="shared" si="601"/>
        <v>4864.8135000000002</v>
      </c>
      <c r="EA189" s="43" cm="1">
        <f t="array" ref="EA189">SUMPRODUCT(--(MOD(COLUMN($BO189:$DV189),5)=MOD(COLUMN($BQ189),5)),$BO189:$DV189)</f>
        <v>0</v>
      </c>
      <c r="EB189" s="44">
        <f t="shared" si="602"/>
        <v>0</v>
      </c>
      <c r="EC189" s="45" cm="1">
        <f t="array" ref="EC189">SUMPRODUCT(--(MOD(COLUMN($BO189:$DV189),5)=MOD(COLUMN($BR189),5)),$BO189:$DV189)</f>
        <v>0</v>
      </c>
      <c r="ED189" s="46">
        <f t="shared" si="603"/>
        <v>0</v>
      </c>
      <c r="EE189" s="36">
        <f t="shared" si="637"/>
        <v>1</v>
      </c>
      <c r="EF189" s="37">
        <v>1</v>
      </c>
      <c r="EG189" s="38"/>
      <c r="EH189" s="37"/>
      <c r="EI189" s="36">
        <f t="shared" si="638"/>
        <v>1</v>
      </c>
      <c r="EJ189" s="37">
        <v>0</v>
      </c>
      <c r="EK189" s="38"/>
      <c r="EL189" s="37"/>
      <c r="EM189" s="36">
        <f t="shared" si="639"/>
        <v>1</v>
      </c>
      <c r="EN189" s="37">
        <v>0</v>
      </c>
      <c r="EO189" s="38"/>
      <c r="EP189" s="37"/>
      <c r="EQ189" s="36">
        <f t="shared" si="640"/>
        <v>2</v>
      </c>
      <c r="ER189" s="37">
        <v>0</v>
      </c>
      <c r="ES189" s="38"/>
      <c r="ET189" s="37"/>
      <c r="EU189" s="36">
        <f t="shared" si="641"/>
        <v>2</v>
      </c>
      <c r="EV189" s="37">
        <v>0</v>
      </c>
      <c r="EW189" s="38"/>
      <c r="EX189" s="37"/>
      <c r="EY189" s="36">
        <f t="shared" si="642"/>
        <v>2</v>
      </c>
      <c r="EZ189" s="37">
        <v>2</v>
      </c>
      <c r="FA189" s="38"/>
      <c r="FB189" s="37"/>
      <c r="FC189" s="36">
        <f t="shared" si="643"/>
        <v>3</v>
      </c>
      <c r="FD189" s="37">
        <v>3</v>
      </c>
      <c r="FE189" s="38"/>
      <c r="FF189" s="37"/>
      <c r="FG189" s="36">
        <f t="shared" si="644"/>
        <v>3</v>
      </c>
      <c r="FH189" s="37">
        <v>3</v>
      </c>
      <c r="FI189" s="38"/>
      <c r="FJ189" s="37"/>
      <c r="FK189" s="36">
        <f t="shared" si="645"/>
        <v>3</v>
      </c>
      <c r="FL189" s="37">
        <v>3</v>
      </c>
      <c r="FM189" s="38"/>
      <c r="FN189" s="37"/>
      <c r="FO189" s="36">
        <f t="shared" si="646"/>
        <v>4</v>
      </c>
      <c r="FP189" s="37">
        <v>4</v>
      </c>
      <c r="FQ189" s="38"/>
      <c r="FR189" s="37"/>
      <c r="FS189" s="36">
        <f t="shared" si="647"/>
        <v>4</v>
      </c>
      <c r="FT189" s="37">
        <v>4</v>
      </c>
      <c r="FU189" s="38"/>
      <c r="FV189" s="37"/>
      <c r="FW189" s="36">
        <f t="shared" si="648"/>
        <v>4</v>
      </c>
      <c r="FX189" s="37">
        <v>4</v>
      </c>
      <c r="FY189" s="38"/>
      <c r="FZ189" s="37"/>
      <c r="GA189" s="41" cm="1">
        <f t="array" ref="GA189">SUMPRODUCT(--(MOD(COLUMN($EE189:$FZ189),4)=MOD(COLUMN($EE189),4)),$EE189:$FZ189)</f>
        <v>30</v>
      </c>
      <c r="GB189" s="42">
        <f t="shared" si="649"/>
        <v>14594.440500000001</v>
      </c>
      <c r="GC189" s="43" cm="1">
        <f t="array" ref="GC189">SUMPRODUCT(--(MOD(COLUMN($EE189:$FZ189),4)=MOD(COLUMN($EF189),4)),$EE189:$FZ189)</f>
        <v>24</v>
      </c>
      <c r="GD189" s="44">
        <f t="shared" si="650"/>
        <v>11675.5524</v>
      </c>
      <c r="GE189" s="45" cm="1">
        <f t="array" ref="GE189">SUMPRODUCT(--(MOD(COLUMN($EE189:$FZ189),4)=MOD(COLUMN($EG189),4)),$EE189:$FZ189)</f>
        <v>0</v>
      </c>
      <c r="GF189" s="46">
        <f t="shared" si="651"/>
        <v>0</v>
      </c>
      <c r="GG189" s="36">
        <f t="shared" si="652"/>
        <v>3</v>
      </c>
      <c r="GH189" s="37"/>
      <c r="GI189" s="38"/>
      <c r="GJ189" s="37"/>
      <c r="GK189" s="36">
        <f t="shared" si="653"/>
        <v>3</v>
      </c>
      <c r="GL189" s="37"/>
      <c r="GM189" s="38"/>
      <c r="GN189" s="37"/>
      <c r="GO189" s="36">
        <f t="shared" si="654"/>
        <v>3</v>
      </c>
      <c r="GP189" s="37"/>
      <c r="GQ189" s="38"/>
      <c r="GR189" s="37"/>
      <c r="GS189" s="36">
        <f t="shared" si="655"/>
        <v>5</v>
      </c>
      <c r="GT189" s="37"/>
      <c r="GU189" s="38"/>
      <c r="GV189" s="37"/>
      <c r="GW189" s="36">
        <f t="shared" si="656"/>
        <v>5</v>
      </c>
      <c r="GX189" s="37"/>
      <c r="GY189" s="38"/>
      <c r="GZ189" s="37"/>
      <c r="HA189" s="36">
        <f t="shared" si="657"/>
        <v>5</v>
      </c>
      <c r="HB189" s="37"/>
      <c r="HC189" s="38"/>
      <c r="HD189" s="37"/>
      <c r="HE189" s="36">
        <f t="shared" si="658"/>
        <v>5</v>
      </c>
      <c r="HF189" s="37"/>
      <c r="HG189" s="38"/>
      <c r="HH189" s="37"/>
      <c r="HI189" s="36">
        <f t="shared" si="659"/>
        <v>5</v>
      </c>
      <c r="HJ189" s="37"/>
      <c r="HK189" s="38"/>
      <c r="HL189" s="37"/>
      <c r="HM189" s="36">
        <f t="shared" si="660"/>
        <v>5</v>
      </c>
      <c r="HN189" s="37"/>
      <c r="HO189" s="38"/>
      <c r="HP189" s="37"/>
      <c r="HQ189" s="36">
        <f t="shared" si="661"/>
        <v>5</v>
      </c>
      <c r="HR189" s="37"/>
      <c r="HS189" s="38"/>
      <c r="HT189" s="37"/>
      <c r="HU189" s="36">
        <f t="shared" si="662"/>
        <v>5</v>
      </c>
      <c r="HV189" s="37"/>
      <c r="HW189" s="38"/>
      <c r="HX189" s="37"/>
      <c r="HY189" s="36">
        <f t="shared" si="663"/>
        <v>5</v>
      </c>
      <c r="HZ189" s="37"/>
      <c r="IA189" s="38"/>
      <c r="IB189" s="37"/>
      <c r="IC189" s="41" cm="1">
        <f t="array" ref="IC189">SUMPRODUCT(--(MOD(COLUMN($GG189:$IB189),4)=MOD(COLUMN($GG189),4)),$GG189:$IB189)</f>
        <v>54</v>
      </c>
      <c r="ID189" s="42">
        <f t="shared" si="664"/>
        <v>26269.992900000001</v>
      </c>
      <c r="IE189" s="43" cm="1">
        <f t="array" ref="IE189">SUMPRODUCT(--(MOD(COLUMN($GG189:$IB189),4)=MOD(COLUMN($GH189),4)),$GG189:$IB189)</f>
        <v>0</v>
      </c>
      <c r="IF189" s="44">
        <f t="shared" si="665"/>
        <v>0</v>
      </c>
      <c r="IG189" s="45" cm="1">
        <f t="array" ref="IG189">SUMPRODUCT(--(MOD(COLUMN($GG189:$IB189),4)=MOD(COLUMN($GI189),4)),$GG189:$IB189)</f>
        <v>0</v>
      </c>
      <c r="IH189" s="46">
        <f t="shared" si="666"/>
        <v>0</v>
      </c>
      <c r="II189" s="36">
        <f t="shared" si="667"/>
        <v>3</v>
      </c>
      <c r="IJ189" s="37"/>
      <c r="IK189" s="38"/>
      <c r="IL189" s="37"/>
      <c r="IM189" s="36">
        <f t="shared" si="668"/>
        <v>3</v>
      </c>
      <c r="IN189" s="37"/>
      <c r="IO189" s="38"/>
      <c r="IP189" s="37"/>
      <c r="IQ189" s="36">
        <f t="shared" si="669"/>
        <v>3</v>
      </c>
      <c r="IR189" s="37"/>
      <c r="IS189" s="38"/>
      <c r="IT189" s="37"/>
      <c r="IU189" s="36">
        <f t="shared" si="670"/>
        <v>5</v>
      </c>
      <c r="IV189" s="37"/>
      <c r="IW189" s="38"/>
      <c r="IX189" s="37"/>
      <c r="IY189" s="36">
        <f t="shared" si="671"/>
        <v>5</v>
      </c>
      <c r="IZ189" s="37"/>
      <c r="JA189" s="38"/>
      <c r="JB189" s="37"/>
      <c r="JC189" s="36">
        <f t="shared" si="672"/>
        <v>5</v>
      </c>
      <c r="JD189" s="37"/>
      <c r="JE189" s="38"/>
      <c r="JF189" s="37"/>
      <c r="JG189" s="36">
        <f t="shared" si="673"/>
        <v>5</v>
      </c>
      <c r="JH189" s="37"/>
      <c r="JI189" s="38"/>
      <c r="JJ189" s="37"/>
      <c r="JK189" s="36">
        <f t="shared" si="674"/>
        <v>5</v>
      </c>
      <c r="JL189" s="37"/>
      <c r="JM189" s="38"/>
      <c r="JN189" s="37"/>
      <c r="JO189" s="36">
        <f t="shared" si="675"/>
        <v>5</v>
      </c>
      <c r="JP189" s="37"/>
      <c r="JQ189" s="38"/>
      <c r="JR189" s="37"/>
      <c r="JS189" s="36">
        <f t="shared" si="676"/>
        <v>5</v>
      </c>
      <c r="JT189" s="37"/>
      <c r="JU189" s="38"/>
      <c r="JV189" s="37"/>
      <c r="JW189" s="36">
        <f t="shared" si="677"/>
        <v>5</v>
      </c>
      <c r="JX189" s="37"/>
      <c r="JY189" s="38"/>
      <c r="JZ189" s="37"/>
      <c r="KA189" s="36">
        <f t="shared" si="678"/>
        <v>5</v>
      </c>
      <c r="KB189" s="37"/>
      <c r="KC189" s="38"/>
      <c r="KD189" s="37"/>
      <c r="KE189" s="41" cm="1">
        <f t="array" ref="KE189">SUMPRODUCT(--(MOD(COLUMN($II189:$KD189),4)=MOD(COLUMN($II189),4)),$II189:$KD189)</f>
        <v>54</v>
      </c>
      <c r="KF189" s="42">
        <f t="shared" si="679"/>
        <v>26269.992900000001</v>
      </c>
      <c r="KG189" s="43" cm="1">
        <f t="array" ref="KG189">SUMPRODUCT(--(MOD(COLUMN($II189:$KD189),4)=MOD(COLUMN($IJ189),4)),$II189:$KD189)</f>
        <v>0</v>
      </c>
      <c r="KH189" s="44">
        <f t="shared" si="680"/>
        <v>0</v>
      </c>
      <c r="KI189" s="45" cm="1">
        <f t="array" ref="KI189">SUMPRODUCT(--(MOD(COLUMN($II189:$KD189),4)=MOD(COLUMN($IK189),4)),$II189:$KD189)</f>
        <v>0</v>
      </c>
      <c r="KJ189" s="50">
        <f t="shared" si="681"/>
        <v>0</v>
      </c>
      <c r="KK189" s="80"/>
      <c r="KL189" s="80"/>
      <c r="KM189" s="80"/>
      <c r="KN189" s="51">
        <v>1</v>
      </c>
      <c r="KO189" s="285"/>
    </row>
    <row r="190" spans="1:301" s="68" customFormat="1" outlineLevel="1">
      <c r="A190" s="296"/>
      <c r="B190" s="314"/>
      <c r="C190" s="256"/>
      <c r="D190" s="282"/>
      <c r="E190" s="60">
        <v>9</v>
      </c>
      <c r="F190" s="60">
        <v>1</v>
      </c>
      <c r="G190" s="56">
        <v>4334010030</v>
      </c>
      <c r="H190" s="57" t="s">
        <v>61</v>
      </c>
      <c r="I190" s="55">
        <v>35.629251700680271</v>
      </c>
      <c r="J190" s="35">
        <f>41.9/1.2*1.0863</f>
        <v>37.929974999999999</v>
      </c>
      <c r="K190" s="55"/>
      <c r="L190" s="55"/>
      <c r="M190" s="36"/>
      <c r="N190" s="37"/>
      <c r="O190" s="38"/>
      <c r="P190" s="37"/>
      <c r="Q190" s="36"/>
      <c r="R190" s="37"/>
      <c r="S190" s="38"/>
      <c r="T190" s="37"/>
      <c r="U190" s="36"/>
      <c r="V190" s="37"/>
      <c r="W190" s="38"/>
      <c r="X190" s="37"/>
      <c r="Y190" s="36"/>
      <c r="Z190" s="37"/>
      <c r="AA190" s="38"/>
      <c r="AB190" s="37"/>
      <c r="AC190" s="36"/>
      <c r="AD190" s="37"/>
      <c r="AE190" s="38"/>
      <c r="AF190" s="37"/>
      <c r="AG190" s="36"/>
      <c r="AH190" s="37"/>
      <c r="AI190" s="38"/>
      <c r="AJ190" s="37"/>
      <c r="AK190" s="36"/>
      <c r="AL190" s="37"/>
      <c r="AM190" s="38"/>
      <c r="AN190" s="37"/>
      <c r="AO190" s="36"/>
      <c r="AP190" s="37"/>
      <c r="AQ190" s="38"/>
      <c r="AR190" s="37"/>
      <c r="AS190" s="36"/>
      <c r="AT190" s="37"/>
      <c r="AU190" s="38">
        <v>0</v>
      </c>
      <c r="AV190" s="37"/>
      <c r="AW190" s="36"/>
      <c r="AX190" s="37"/>
      <c r="AY190" s="38"/>
      <c r="AZ190" s="96"/>
      <c r="BA190" s="36"/>
      <c r="BB190" s="37"/>
      <c r="BC190" s="99">
        <v>0</v>
      </c>
      <c r="BD190" s="37"/>
      <c r="BE190" s="36"/>
      <c r="BF190" s="37"/>
      <c r="BG190" s="54">
        <v>0</v>
      </c>
      <c r="BH190" s="37"/>
      <c r="BI190" s="41">
        <f t="shared" si="512"/>
        <v>0</v>
      </c>
      <c r="BJ190" s="42">
        <f t="shared" si="513"/>
        <v>0</v>
      </c>
      <c r="BK190" s="43">
        <f t="shared" si="514"/>
        <v>0</v>
      </c>
      <c r="BL190" s="44">
        <f t="shared" si="515"/>
        <v>0</v>
      </c>
      <c r="BM190" s="45">
        <f t="shared" si="516"/>
        <v>0</v>
      </c>
      <c r="BN190" s="46">
        <f t="shared" si="517"/>
        <v>0</v>
      </c>
      <c r="BO190" s="36">
        <f t="shared" si="604"/>
        <v>0</v>
      </c>
      <c r="BP190" s="47">
        <f t="shared" si="604"/>
        <v>0</v>
      </c>
      <c r="BQ190" s="37">
        <v>0</v>
      </c>
      <c r="BR190" s="38">
        <v>0</v>
      </c>
      <c r="BS190" s="246"/>
      <c r="BT190" s="36">
        <f t="shared" si="605"/>
        <v>3</v>
      </c>
      <c r="BU190" s="47">
        <f t="shared" si="606"/>
        <v>0</v>
      </c>
      <c r="BV190" s="37">
        <f t="shared" si="606"/>
        <v>0</v>
      </c>
      <c r="BW190" s="38">
        <v>0</v>
      </c>
      <c r="BX190" s="37"/>
      <c r="BY190" s="36">
        <f t="shared" si="607"/>
        <v>3</v>
      </c>
      <c r="BZ190" s="47">
        <f t="shared" si="608"/>
        <v>1</v>
      </c>
      <c r="CA190" s="37">
        <f t="shared" si="609"/>
        <v>0</v>
      </c>
      <c r="CB190" s="38">
        <v>0</v>
      </c>
      <c r="CC190" s="37"/>
      <c r="CD190" s="36">
        <f t="shared" si="610"/>
        <v>3</v>
      </c>
      <c r="CE190" s="47">
        <f t="shared" si="611"/>
        <v>1</v>
      </c>
      <c r="CF190" s="37">
        <f t="shared" si="612"/>
        <v>0</v>
      </c>
      <c r="CG190" s="38">
        <v>0</v>
      </c>
      <c r="CH190" s="37"/>
      <c r="CI190" s="36">
        <f t="shared" si="613"/>
        <v>3</v>
      </c>
      <c r="CJ190" s="47">
        <f t="shared" si="614"/>
        <v>1</v>
      </c>
      <c r="CK190" s="37">
        <f t="shared" si="615"/>
        <v>0</v>
      </c>
      <c r="CL190" s="38">
        <v>0</v>
      </c>
      <c r="CM190" s="37"/>
      <c r="CN190" s="36">
        <f t="shared" si="616"/>
        <v>3</v>
      </c>
      <c r="CO190" s="47">
        <f t="shared" si="617"/>
        <v>1</v>
      </c>
      <c r="CP190" s="37">
        <f t="shared" si="618"/>
        <v>0</v>
      </c>
      <c r="CQ190" s="38">
        <v>0</v>
      </c>
      <c r="CR190" s="37"/>
      <c r="CS190" s="36">
        <f t="shared" si="619"/>
        <v>3</v>
      </c>
      <c r="CT190" s="47">
        <f t="shared" si="620"/>
        <v>1</v>
      </c>
      <c r="CU190" s="37">
        <f t="shared" si="621"/>
        <v>0</v>
      </c>
      <c r="CV190" s="38">
        <v>0</v>
      </c>
      <c r="CW190" s="37"/>
      <c r="CX190" s="36">
        <f t="shared" si="622"/>
        <v>3</v>
      </c>
      <c r="CY190" s="47">
        <f t="shared" si="623"/>
        <v>1</v>
      </c>
      <c r="CZ190" s="37">
        <f t="shared" si="624"/>
        <v>0</v>
      </c>
      <c r="DA190" s="38">
        <v>0</v>
      </c>
      <c r="DB190" s="37"/>
      <c r="DC190" s="36">
        <f t="shared" si="625"/>
        <v>3</v>
      </c>
      <c r="DD190" s="47">
        <f t="shared" si="626"/>
        <v>1</v>
      </c>
      <c r="DE190" s="37">
        <f t="shared" si="627"/>
        <v>0</v>
      </c>
      <c r="DF190" s="38">
        <v>0</v>
      </c>
      <c r="DG190" s="37"/>
      <c r="DH190" s="36">
        <f t="shared" si="628"/>
        <v>3</v>
      </c>
      <c r="DI190" s="47">
        <f t="shared" si="629"/>
        <v>1</v>
      </c>
      <c r="DJ190" s="37">
        <f t="shared" si="630"/>
        <v>0</v>
      </c>
      <c r="DK190" s="38">
        <v>0</v>
      </c>
      <c r="DL190" s="37"/>
      <c r="DM190" s="36">
        <f t="shared" si="631"/>
        <v>3</v>
      </c>
      <c r="DN190" s="47">
        <f t="shared" si="632"/>
        <v>1</v>
      </c>
      <c r="DO190" s="37">
        <f t="shared" si="633"/>
        <v>0</v>
      </c>
      <c r="DP190" s="38">
        <v>0</v>
      </c>
      <c r="DQ190" s="37"/>
      <c r="DR190" s="36">
        <f t="shared" si="634"/>
        <v>3</v>
      </c>
      <c r="DS190" s="47">
        <f t="shared" si="635"/>
        <v>1</v>
      </c>
      <c r="DT190" s="37">
        <f t="shared" si="636"/>
        <v>0</v>
      </c>
      <c r="DU190" s="38"/>
      <c r="DV190" s="37"/>
      <c r="DW190" s="41" cm="1">
        <f t="array" ref="DW190">SUMPRODUCT(--(MOD(COLUMN($BO190:$DV190),5)=MOD(COLUMN($BO190),5)),$BO190:$DV190)</f>
        <v>33</v>
      </c>
      <c r="DX190" s="42">
        <f t="shared" si="600"/>
        <v>1251.689175</v>
      </c>
      <c r="DY190" s="48" cm="1">
        <f t="array" ref="DY190">SUMPRODUCT(--(MOD(COLUMN($BO190:$DV190),5)=MOD(COLUMN($BP190),5)),$BO190:$DV190)</f>
        <v>10</v>
      </c>
      <c r="DZ190" s="49">
        <f t="shared" si="601"/>
        <v>379.29975000000002</v>
      </c>
      <c r="EA190" s="43" cm="1">
        <f t="array" ref="EA190">SUMPRODUCT(--(MOD(COLUMN($BO190:$DV190),5)=MOD(COLUMN($BQ190),5)),$BO190:$DV190)</f>
        <v>0</v>
      </c>
      <c r="EB190" s="44">
        <f t="shared" si="602"/>
        <v>0</v>
      </c>
      <c r="EC190" s="45" cm="1">
        <f t="array" ref="EC190">SUMPRODUCT(--(MOD(COLUMN($BO190:$DV190),5)=MOD(COLUMN($BR190),5)),$BO190:$DV190)</f>
        <v>0</v>
      </c>
      <c r="ED190" s="46">
        <f t="shared" si="603"/>
        <v>0</v>
      </c>
      <c r="EE190" s="36">
        <f t="shared" si="637"/>
        <v>1</v>
      </c>
      <c r="EF190" s="37">
        <v>1</v>
      </c>
      <c r="EG190" s="38"/>
      <c r="EH190" s="37"/>
      <c r="EI190" s="36">
        <f t="shared" si="638"/>
        <v>1</v>
      </c>
      <c r="EJ190" s="37">
        <v>0</v>
      </c>
      <c r="EK190" s="38"/>
      <c r="EL190" s="37"/>
      <c r="EM190" s="36">
        <f t="shared" si="639"/>
        <v>1</v>
      </c>
      <c r="EN190" s="37">
        <v>0</v>
      </c>
      <c r="EO190" s="38"/>
      <c r="EP190" s="37"/>
      <c r="EQ190" s="36">
        <f t="shared" si="640"/>
        <v>2</v>
      </c>
      <c r="ER190" s="37">
        <v>0</v>
      </c>
      <c r="ES190" s="38"/>
      <c r="ET190" s="37"/>
      <c r="EU190" s="36">
        <f t="shared" si="641"/>
        <v>2</v>
      </c>
      <c r="EV190" s="37">
        <v>0</v>
      </c>
      <c r="EW190" s="38"/>
      <c r="EX190" s="37"/>
      <c r="EY190" s="36">
        <f t="shared" si="642"/>
        <v>2</v>
      </c>
      <c r="EZ190" s="37">
        <v>2</v>
      </c>
      <c r="FA190" s="38"/>
      <c r="FB190" s="37"/>
      <c r="FC190" s="36">
        <f t="shared" si="643"/>
        <v>3</v>
      </c>
      <c r="FD190" s="37">
        <v>3</v>
      </c>
      <c r="FE190" s="38"/>
      <c r="FF190" s="37"/>
      <c r="FG190" s="36">
        <f t="shared" si="644"/>
        <v>3</v>
      </c>
      <c r="FH190" s="37">
        <v>3</v>
      </c>
      <c r="FI190" s="38"/>
      <c r="FJ190" s="37"/>
      <c r="FK190" s="36">
        <f t="shared" si="645"/>
        <v>3</v>
      </c>
      <c r="FL190" s="37">
        <v>3</v>
      </c>
      <c r="FM190" s="38"/>
      <c r="FN190" s="37"/>
      <c r="FO190" s="36">
        <f t="shared" si="646"/>
        <v>4</v>
      </c>
      <c r="FP190" s="37">
        <v>4</v>
      </c>
      <c r="FQ190" s="38"/>
      <c r="FR190" s="37"/>
      <c r="FS190" s="36">
        <f t="shared" si="647"/>
        <v>4</v>
      </c>
      <c r="FT190" s="37">
        <v>4</v>
      </c>
      <c r="FU190" s="38"/>
      <c r="FV190" s="37"/>
      <c r="FW190" s="36">
        <f t="shared" si="648"/>
        <v>4</v>
      </c>
      <c r="FX190" s="37">
        <v>4</v>
      </c>
      <c r="FY190" s="38"/>
      <c r="FZ190" s="37"/>
      <c r="GA190" s="41" cm="1">
        <f t="array" ref="GA190">SUMPRODUCT(--(MOD(COLUMN($EE190:$FZ190),4)=MOD(COLUMN($EE190),4)),$EE190:$FZ190)</f>
        <v>30</v>
      </c>
      <c r="GB190" s="42">
        <f t="shared" si="649"/>
        <v>1137.8992499999999</v>
      </c>
      <c r="GC190" s="43" cm="1">
        <f t="array" ref="GC190">SUMPRODUCT(--(MOD(COLUMN($EE190:$FZ190),4)=MOD(COLUMN($EF190),4)),$EE190:$FZ190)</f>
        <v>24</v>
      </c>
      <c r="GD190" s="44">
        <f t="shared" si="650"/>
        <v>910.31939999999997</v>
      </c>
      <c r="GE190" s="45" cm="1">
        <f t="array" ref="GE190">SUMPRODUCT(--(MOD(COLUMN($EE190:$FZ190),4)=MOD(COLUMN($EG190),4)),$EE190:$FZ190)</f>
        <v>0</v>
      </c>
      <c r="GF190" s="46">
        <f t="shared" si="651"/>
        <v>0</v>
      </c>
      <c r="GG190" s="36">
        <f t="shared" si="652"/>
        <v>3</v>
      </c>
      <c r="GH190" s="37"/>
      <c r="GI190" s="38"/>
      <c r="GJ190" s="37"/>
      <c r="GK190" s="36">
        <f t="shared" si="653"/>
        <v>3</v>
      </c>
      <c r="GL190" s="37"/>
      <c r="GM190" s="38"/>
      <c r="GN190" s="37"/>
      <c r="GO190" s="36">
        <f t="shared" si="654"/>
        <v>3</v>
      </c>
      <c r="GP190" s="37"/>
      <c r="GQ190" s="38"/>
      <c r="GR190" s="37"/>
      <c r="GS190" s="36">
        <f t="shared" si="655"/>
        <v>5</v>
      </c>
      <c r="GT190" s="37"/>
      <c r="GU190" s="38"/>
      <c r="GV190" s="37"/>
      <c r="GW190" s="36">
        <f t="shared" si="656"/>
        <v>5</v>
      </c>
      <c r="GX190" s="37"/>
      <c r="GY190" s="38"/>
      <c r="GZ190" s="37"/>
      <c r="HA190" s="36">
        <f t="shared" si="657"/>
        <v>5</v>
      </c>
      <c r="HB190" s="37"/>
      <c r="HC190" s="38"/>
      <c r="HD190" s="37"/>
      <c r="HE190" s="36">
        <f t="shared" si="658"/>
        <v>5</v>
      </c>
      <c r="HF190" s="37"/>
      <c r="HG190" s="38"/>
      <c r="HH190" s="37"/>
      <c r="HI190" s="36">
        <f t="shared" si="659"/>
        <v>5</v>
      </c>
      <c r="HJ190" s="37"/>
      <c r="HK190" s="38"/>
      <c r="HL190" s="37"/>
      <c r="HM190" s="36">
        <f t="shared" si="660"/>
        <v>5</v>
      </c>
      <c r="HN190" s="37"/>
      <c r="HO190" s="38"/>
      <c r="HP190" s="37"/>
      <c r="HQ190" s="36">
        <f t="shared" si="661"/>
        <v>5</v>
      </c>
      <c r="HR190" s="37"/>
      <c r="HS190" s="38"/>
      <c r="HT190" s="37"/>
      <c r="HU190" s="36">
        <f t="shared" si="662"/>
        <v>5</v>
      </c>
      <c r="HV190" s="37"/>
      <c r="HW190" s="38"/>
      <c r="HX190" s="37"/>
      <c r="HY190" s="36">
        <f t="shared" si="663"/>
        <v>5</v>
      </c>
      <c r="HZ190" s="37"/>
      <c r="IA190" s="38"/>
      <c r="IB190" s="37"/>
      <c r="IC190" s="41" cm="1">
        <f t="array" ref="IC190">SUMPRODUCT(--(MOD(COLUMN($GG190:$IB190),4)=MOD(COLUMN($GG190),4)),$GG190:$IB190)</f>
        <v>54</v>
      </c>
      <c r="ID190" s="42">
        <f t="shared" si="664"/>
        <v>2048.2186499999998</v>
      </c>
      <c r="IE190" s="43" cm="1">
        <f t="array" ref="IE190">SUMPRODUCT(--(MOD(COLUMN($GG190:$IB190),4)=MOD(COLUMN($GH190),4)),$GG190:$IB190)</f>
        <v>0</v>
      </c>
      <c r="IF190" s="44">
        <f t="shared" si="665"/>
        <v>0</v>
      </c>
      <c r="IG190" s="45" cm="1">
        <f t="array" ref="IG190">SUMPRODUCT(--(MOD(COLUMN($GG190:$IB190),4)=MOD(COLUMN($GI190),4)),$GG190:$IB190)</f>
        <v>0</v>
      </c>
      <c r="IH190" s="46">
        <f t="shared" si="666"/>
        <v>0</v>
      </c>
      <c r="II190" s="36">
        <f t="shared" si="667"/>
        <v>3</v>
      </c>
      <c r="IJ190" s="37"/>
      <c r="IK190" s="38"/>
      <c r="IL190" s="37"/>
      <c r="IM190" s="36">
        <f t="shared" si="668"/>
        <v>3</v>
      </c>
      <c r="IN190" s="37"/>
      <c r="IO190" s="38"/>
      <c r="IP190" s="37"/>
      <c r="IQ190" s="36">
        <f t="shared" si="669"/>
        <v>3</v>
      </c>
      <c r="IR190" s="37"/>
      <c r="IS190" s="38"/>
      <c r="IT190" s="37"/>
      <c r="IU190" s="36">
        <f t="shared" si="670"/>
        <v>5</v>
      </c>
      <c r="IV190" s="37"/>
      <c r="IW190" s="38"/>
      <c r="IX190" s="37"/>
      <c r="IY190" s="36">
        <f t="shared" si="671"/>
        <v>5</v>
      </c>
      <c r="IZ190" s="37"/>
      <c r="JA190" s="38"/>
      <c r="JB190" s="37"/>
      <c r="JC190" s="36">
        <f t="shared" si="672"/>
        <v>5</v>
      </c>
      <c r="JD190" s="37"/>
      <c r="JE190" s="38"/>
      <c r="JF190" s="37"/>
      <c r="JG190" s="36">
        <f t="shared" si="673"/>
        <v>5</v>
      </c>
      <c r="JH190" s="37"/>
      <c r="JI190" s="38"/>
      <c r="JJ190" s="37"/>
      <c r="JK190" s="36">
        <f t="shared" si="674"/>
        <v>5</v>
      </c>
      <c r="JL190" s="37"/>
      <c r="JM190" s="38"/>
      <c r="JN190" s="37"/>
      <c r="JO190" s="36">
        <f t="shared" si="675"/>
        <v>5</v>
      </c>
      <c r="JP190" s="37"/>
      <c r="JQ190" s="38"/>
      <c r="JR190" s="37"/>
      <c r="JS190" s="36">
        <f t="shared" si="676"/>
        <v>5</v>
      </c>
      <c r="JT190" s="37"/>
      <c r="JU190" s="38"/>
      <c r="JV190" s="37"/>
      <c r="JW190" s="36">
        <f t="shared" si="677"/>
        <v>5</v>
      </c>
      <c r="JX190" s="37"/>
      <c r="JY190" s="38"/>
      <c r="JZ190" s="37"/>
      <c r="KA190" s="36">
        <f t="shared" si="678"/>
        <v>5</v>
      </c>
      <c r="KB190" s="37"/>
      <c r="KC190" s="38"/>
      <c r="KD190" s="37"/>
      <c r="KE190" s="41" cm="1">
        <f t="array" ref="KE190">SUMPRODUCT(--(MOD(COLUMN($II190:$KD190),4)=MOD(COLUMN($II190),4)),$II190:$KD190)</f>
        <v>54</v>
      </c>
      <c r="KF190" s="42">
        <f t="shared" si="679"/>
        <v>2048.2186499999998</v>
      </c>
      <c r="KG190" s="43" cm="1">
        <f t="array" ref="KG190">SUMPRODUCT(--(MOD(COLUMN($II190:$KD190),4)=MOD(COLUMN($IJ190),4)),$II190:$KD190)</f>
        <v>0</v>
      </c>
      <c r="KH190" s="44">
        <f t="shared" si="680"/>
        <v>0</v>
      </c>
      <c r="KI190" s="45" cm="1">
        <f t="array" ref="KI190">SUMPRODUCT(--(MOD(COLUMN($II190:$KD190),4)=MOD(COLUMN($IK190),4)),$II190:$KD190)</f>
        <v>0</v>
      </c>
      <c r="KJ190" s="50">
        <f t="shared" si="681"/>
        <v>0</v>
      </c>
      <c r="KK190" s="80"/>
      <c r="KL190" s="80"/>
      <c r="KM190" s="80"/>
      <c r="KN190" s="51">
        <v>1</v>
      </c>
      <c r="KO190" s="285"/>
    </row>
    <row r="191" spans="1:301" s="68" customFormat="1" ht="43.2" outlineLevel="1">
      <c r="A191" s="296"/>
      <c r="B191" s="314"/>
      <c r="C191" s="256"/>
      <c r="D191" s="282"/>
      <c r="E191" s="60">
        <v>10</v>
      </c>
      <c r="F191" s="60">
        <v>1</v>
      </c>
      <c r="G191" s="56">
        <v>4630840310</v>
      </c>
      <c r="H191" s="57" t="s">
        <v>62</v>
      </c>
      <c r="I191" s="55">
        <v>558.7585034013606</v>
      </c>
      <c r="J191" s="35">
        <f>657.1/1.2*1.015</f>
        <v>555.79708333333326</v>
      </c>
      <c r="K191" s="55"/>
      <c r="L191" s="55"/>
      <c r="M191" s="36"/>
      <c r="N191" s="37"/>
      <c r="O191" s="38"/>
      <c r="P191" s="37"/>
      <c r="Q191" s="36"/>
      <c r="R191" s="37"/>
      <c r="S191" s="38"/>
      <c r="T191" s="37"/>
      <c r="U191" s="36"/>
      <c r="V191" s="37"/>
      <c r="W191" s="38"/>
      <c r="X191" s="37"/>
      <c r="Y191" s="36"/>
      <c r="Z191" s="37"/>
      <c r="AA191" s="38"/>
      <c r="AB191" s="37"/>
      <c r="AC191" s="36"/>
      <c r="AD191" s="37"/>
      <c r="AE191" s="38"/>
      <c r="AF191" s="37"/>
      <c r="AG191" s="36"/>
      <c r="AH191" s="37"/>
      <c r="AI191" s="38"/>
      <c r="AJ191" s="37"/>
      <c r="AK191" s="36"/>
      <c r="AL191" s="37"/>
      <c r="AM191" s="38"/>
      <c r="AN191" s="37"/>
      <c r="AO191" s="36"/>
      <c r="AP191" s="37"/>
      <c r="AQ191" s="38"/>
      <c r="AR191" s="37"/>
      <c r="AS191" s="36"/>
      <c r="AT191" s="37"/>
      <c r="AU191" s="38">
        <v>0</v>
      </c>
      <c r="AV191" s="37"/>
      <c r="AW191" s="36"/>
      <c r="AX191" s="37"/>
      <c r="AY191" s="38"/>
      <c r="AZ191" s="96"/>
      <c r="BA191" s="36"/>
      <c r="BB191" s="37"/>
      <c r="BC191" s="99">
        <v>0</v>
      </c>
      <c r="BD191" s="37"/>
      <c r="BE191" s="36"/>
      <c r="BF191" s="37"/>
      <c r="BG191" s="54">
        <v>0</v>
      </c>
      <c r="BH191" s="37"/>
      <c r="BI191" s="41">
        <f t="shared" si="512"/>
        <v>0</v>
      </c>
      <c r="BJ191" s="42">
        <f t="shared" si="513"/>
        <v>0</v>
      </c>
      <c r="BK191" s="43">
        <f t="shared" si="514"/>
        <v>0</v>
      </c>
      <c r="BL191" s="44">
        <f t="shared" si="515"/>
        <v>0</v>
      </c>
      <c r="BM191" s="45">
        <f t="shared" si="516"/>
        <v>0</v>
      </c>
      <c r="BN191" s="46">
        <f t="shared" si="517"/>
        <v>0</v>
      </c>
      <c r="BO191" s="36">
        <f t="shared" si="604"/>
        <v>0</v>
      </c>
      <c r="BP191" s="47">
        <f t="shared" si="604"/>
        <v>0</v>
      </c>
      <c r="BQ191" s="37">
        <v>0</v>
      </c>
      <c r="BR191" s="38">
        <v>0</v>
      </c>
      <c r="BS191" s="246"/>
      <c r="BT191" s="36">
        <f t="shared" si="605"/>
        <v>3</v>
      </c>
      <c r="BU191" s="47">
        <f t="shared" si="606"/>
        <v>0</v>
      </c>
      <c r="BV191" s="37">
        <f t="shared" si="606"/>
        <v>0</v>
      </c>
      <c r="BW191" s="38">
        <v>0</v>
      </c>
      <c r="BX191" s="37"/>
      <c r="BY191" s="36">
        <f t="shared" si="607"/>
        <v>3</v>
      </c>
      <c r="BZ191" s="47">
        <f t="shared" si="608"/>
        <v>1</v>
      </c>
      <c r="CA191" s="37">
        <f t="shared" si="609"/>
        <v>0</v>
      </c>
      <c r="CB191" s="38">
        <v>0</v>
      </c>
      <c r="CC191" s="37"/>
      <c r="CD191" s="36">
        <f t="shared" si="610"/>
        <v>3</v>
      </c>
      <c r="CE191" s="47">
        <f t="shared" si="611"/>
        <v>1</v>
      </c>
      <c r="CF191" s="37">
        <f t="shared" si="612"/>
        <v>0</v>
      </c>
      <c r="CG191" s="38">
        <v>0</v>
      </c>
      <c r="CH191" s="37"/>
      <c r="CI191" s="36">
        <f t="shared" si="613"/>
        <v>3</v>
      </c>
      <c r="CJ191" s="47">
        <f t="shared" si="614"/>
        <v>1</v>
      </c>
      <c r="CK191" s="37">
        <f t="shared" si="615"/>
        <v>0</v>
      </c>
      <c r="CL191" s="38">
        <v>0</v>
      </c>
      <c r="CM191" s="37"/>
      <c r="CN191" s="36">
        <f t="shared" si="616"/>
        <v>3</v>
      </c>
      <c r="CO191" s="47">
        <f t="shared" si="617"/>
        <v>1</v>
      </c>
      <c r="CP191" s="37">
        <f t="shared" si="618"/>
        <v>0</v>
      </c>
      <c r="CQ191" s="38">
        <v>0</v>
      </c>
      <c r="CR191" s="37"/>
      <c r="CS191" s="36">
        <f t="shared" si="619"/>
        <v>3</v>
      </c>
      <c r="CT191" s="47">
        <f t="shared" si="620"/>
        <v>1</v>
      </c>
      <c r="CU191" s="37">
        <f t="shared" si="621"/>
        <v>0</v>
      </c>
      <c r="CV191" s="38">
        <v>0</v>
      </c>
      <c r="CW191" s="37"/>
      <c r="CX191" s="36">
        <f t="shared" si="622"/>
        <v>3</v>
      </c>
      <c r="CY191" s="47">
        <f t="shared" si="623"/>
        <v>1</v>
      </c>
      <c r="CZ191" s="37">
        <f t="shared" si="624"/>
        <v>0</v>
      </c>
      <c r="DA191" s="38">
        <v>0</v>
      </c>
      <c r="DB191" s="37"/>
      <c r="DC191" s="36">
        <f t="shared" si="625"/>
        <v>3</v>
      </c>
      <c r="DD191" s="47">
        <f t="shared" si="626"/>
        <v>1</v>
      </c>
      <c r="DE191" s="37">
        <f t="shared" si="627"/>
        <v>0</v>
      </c>
      <c r="DF191" s="38">
        <v>0</v>
      </c>
      <c r="DG191" s="37"/>
      <c r="DH191" s="36">
        <f t="shared" si="628"/>
        <v>3</v>
      </c>
      <c r="DI191" s="47">
        <f t="shared" si="629"/>
        <v>1</v>
      </c>
      <c r="DJ191" s="37">
        <f t="shared" si="630"/>
        <v>0</v>
      </c>
      <c r="DK191" s="52">
        <v>0</v>
      </c>
      <c r="DL191" s="37"/>
      <c r="DM191" s="36">
        <f t="shared" si="631"/>
        <v>3</v>
      </c>
      <c r="DN191" s="47">
        <f t="shared" si="632"/>
        <v>1</v>
      </c>
      <c r="DO191" s="37">
        <f t="shared" si="633"/>
        <v>0</v>
      </c>
      <c r="DP191" s="38">
        <v>0</v>
      </c>
      <c r="DQ191" s="37"/>
      <c r="DR191" s="36">
        <f t="shared" si="634"/>
        <v>3</v>
      </c>
      <c r="DS191" s="47">
        <f t="shared" si="635"/>
        <v>1</v>
      </c>
      <c r="DT191" s="37">
        <f t="shared" si="636"/>
        <v>0</v>
      </c>
      <c r="DU191" s="38"/>
      <c r="DV191" s="37"/>
      <c r="DW191" s="41" cm="1">
        <f t="array" ref="DW191">SUMPRODUCT(--(MOD(COLUMN($BO191:$DV191),5)=MOD(COLUMN($BO191),5)),$BO191:$DV191)</f>
        <v>33</v>
      </c>
      <c r="DX191" s="42">
        <f t="shared" si="600"/>
        <v>18341.303749999999</v>
      </c>
      <c r="DY191" s="48" cm="1">
        <f t="array" ref="DY191">SUMPRODUCT(--(MOD(COLUMN($BO191:$DV191),5)=MOD(COLUMN($BP191),5)),$BO191:$DV191)</f>
        <v>10</v>
      </c>
      <c r="DZ191" s="49">
        <f t="shared" si="601"/>
        <v>5557.9708333333328</v>
      </c>
      <c r="EA191" s="43" cm="1">
        <f t="array" ref="EA191">SUMPRODUCT(--(MOD(COLUMN($BO191:$DV191),5)=MOD(COLUMN($BQ191),5)),$BO191:$DV191)</f>
        <v>0</v>
      </c>
      <c r="EB191" s="44">
        <f t="shared" si="602"/>
        <v>0</v>
      </c>
      <c r="EC191" s="45" cm="1">
        <f t="array" ref="EC191">SUMPRODUCT(--(MOD(COLUMN($BO191:$DV191),5)=MOD(COLUMN($BR191),5)),$BO191:$DV191)</f>
        <v>0</v>
      </c>
      <c r="ED191" s="46">
        <f t="shared" si="603"/>
        <v>0</v>
      </c>
      <c r="EE191" s="36">
        <f t="shared" si="637"/>
        <v>1</v>
      </c>
      <c r="EF191" s="37">
        <v>1</v>
      </c>
      <c r="EG191" s="38"/>
      <c r="EH191" s="37"/>
      <c r="EI191" s="36">
        <f t="shared" si="638"/>
        <v>1</v>
      </c>
      <c r="EJ191" s="37">
        <v>0</v>
      </c>
      <c r="EK191" s="38"/>
      <c r="EL191" s="37"/>
      <c r="EM191" s="36">
        <f t="shared" si="639"/>
        <v>1</v>
      </c>
      <c r="EN191" s="37">
        <v>0</v>
      </c>
      <c r="EO191" s="38"/>
      <c r="EP191" s="37"/>
      <c r="EQ191" s="36">
        <f t="shared" si="640"/>
        <v>2</v>
      </c>
      <c r="ER191" s="37">
        <v>0</v>
      </c>
      <c r="ES191" s="38"/>
      <c r="ET191" s="37"/>
      <c r="EU191" s="36">
        <f t="shared" si="641"/>
        <v>2</v>
      </c>
      <c r="EV191" s="37">
        <v>0</v>
      </c>
      <c r="EW191" s="38"/>
      <c r="EX191" s="37"/>
      <c r="EY191" s="36">
        <f t="shared" si="642"/>
        <v>2</v>
      </c>
      <c r="EZ191" s="37">
        <v>2</v>
      </c>
      <c r="FA191" s="38"/>
      <c r="FB191" s="37"/>
      <c r="FC191" s="36">
        <f t="shared" si="643"/>
        <v>3</v>
      </c>
      <c r="FD191" s="37">
        <v>3</v>
      </c>
      <c r="FE191" s="38"/>
      <c r="FF191" s="37"/>
      <c r="FG191" s="36">
        <f t="shared" si="644"/>
        <v>3</v>
      </c>
      <c r="FH191" s="37">
        <v>3</v>
      </c>
      <c r="FI191" s="38"/>
      <c r="FJ191" s="37"/>
      <c r="FK191" s="36">
        <f t="shared" si="645"/>
        <v>3</v>
      </c>
      <c r="FL191" s="37">
        <v>3</v>
      </c>
      <c r="FM191" s="38"/>
      <c r="FN191" s="37"/>
      <c r="FO191" s="36">
        <f t="shared" si="646"/>
        <v>4</v>
      </c>
      <c r="FP191" s="37">
        <v>4</v>
      </c>
      <c r="FQ191" s="38"/>
      <c r="FR191" s="37"/>
      <c r="FS191" s="36">
        <f t="shared" si="647"/>
        <v>4</v>
      </c>
      <c r="FT191" s="37">
        <v>4</v>
      </c>
      <c r="FU191" s="38"/>
      <c r="FV191" s="37"/>
      <c r="FW191" s="36">
        <f t="shared" si="648"/>
        <v>4</v>
      </c>
      <c r="FX191" s="37">
        <v>4</v>
      </c>
      <c r="FY191" s="38"/>
      <c r="FZ191" s="37"/>
      <c r="GA191" s="41" cm="1">
        <f t="array" ref="GA191">SUMPRODUCT(--(MOD(COLUMN($EE191:$FZ191),4)=MOD(COLUMN($EE191),4)),$EE191:$FZ191)</f>
        <v>30</v>
      </c>
      <c r="GB191" s="42">
        <f t="shared" si="649"/>
        <v>16673.912499999999</v>
      </c>
      <c r="GC191" s="43" cm="1">
        <f t="array" ref="GC191">SUMPRODUCT(--(MOD(COLUMN($EE191:$FZ191),4)=MOD(COLUMN($EF191),4)),$EE191:$FZ191)</f>
        <v>24</v>
      </c>
      <c r="GD191" s="44">
        <f t="shared" si="650"/>
        <v>13339.129999999997</v>
      </c>
      <c r="GE191" s="45" cm="1">
        <f t="array" ref="GE191">SUMPRODUCT(--(MOD(COLUMN($EE191:$FZ191),4)=MOD(COLUMN($EG191),4)),$EE191:$FZ191)</f>
        <v>0</v>
      </c>
      <c r="GF191" s="46">
        <f t="shared" si="651"/>
        <v>0</v>
      </c>
      <c r="GG191" s="36">
        <f t="shared" si="652"/>
        <v>3</v>
      </c>
      <c r="GH191" s="37"/>
      <c r="GI191" s="38"/>
      <c r="GJ191" s="37"/>
      <c r="GK191" s="36">
        <f t="shared" si="653"/>
        <v>3</v>
      </c>
      <c r="GL191" s="37"/>
      <c r="GM191" s="38"/>
      <c r="GN191" s="37"/>
      <c r="GO191" s="36">
        <f t="shared" si="654"/>
        <v>3</v>
      </c>
      <c r="GP191" s="37"/>
      <c r="GQ191" s="38"/>
      <c r="GR191" s="37"/>
      <c r="GS191" s="36">
        <f t="shared" si="655"/>
        <v>5</v>
      </c>
      <c r="GT191" s="37"/>
      <c r="GU191" s="38"/>
      <c r="GV191" s="37"/>
      <c r="GW191" s="36">
        <f t="shared" si="656"/>
        <v>5</v>
      </c>
      <c r="GX191" s="37"/>
      <c r="GY191" s="38"/>
      <c r="GZ191" s="37"/>
      <c r="HA191" s="36">
        <f t="shared" si="657"/>
        <v>5</v>
      </c>
      <c r="HB191" s="37"/>
      <c r="HC191" s="38"/>
      <c r="HD191" s="37"/>
      <c r="HE191" s="36">
        <f t="shared" si="658"/>
        <v>5</v>
      </c>
      <c r="HF191" s="37"/>
      <c r="HG191" s="38"/>
      <c r="HH191" s="37"/>
      <c r="HI191" s="36">
        <f t="shared" si="659"/>
        <v>5</v>
      </c>
      <c r="HJ191" s="37"/>
      <c r="HK191" s="38"/>
      <c r="HL191" s="37"/>
      <c r="HM191" s="36">
        <f t="shared" si="660"/>
        <v>5</v>
      </c>
      <c r="HN191" s="37"/>
      <c r="HO191" s="38"/>
      <c r="HP191" s="37"/>
      <c r="HQ191" s="36">
        <f t="shared" si="661"/>
        <v>5</v>
      </c>
      <c r="HR191" s="37"/>
      <c r="HS191" s="38"/>
      <c r="HT191" s="37"/>
      <c r="HU191" s="36">
        <f t="shared" si="662"/>
        <v>5</v>
      </c>
      <c r="HV191" s="37"/>
      <c r="HW191" s="38"/>
      <c r="HX191" s="37"/>
      <c r="HY191" s="36">
        <f t="shared" si="663"/>
        <v>5</v>
      </c>
      <c r="HZ191" s="37"/>
      <c r="IA191" s="38"/>
      <c r="IB191" s="37"/>
      <c r="IC191" s="41" cm="1">
        <f t="array" ref="IC191">SUMPRODUCT(--(MOD(COLUMN($GG191:$IB191),4)=MOD(COLUMN($GG191),4)),$GG191:$IB191)</f>
        <v>54</v>
      </c>
      <c r="ID191" s="42">
        <f t="shared" si="664"/>
        <v>30013.042499999996</v>
      </c>
      <c r="IE191" s="43" cm="1">
        <f t="array" ref="IE191">SUMPRODUCT(--(MOD(COLUMN($GG191:$IB191),4)=MOD(COLUMN($GH191),4)),$GG191:$IB191)</f>
        <v>0</v>
      </c>
      <c r="IF191" s="44">
        <f t="shared" si="665"/>
        <v>0</v>
      </c>
      <c r="IG191" s="45" cm="1">
        <f t="array" ref="IG191">SUMPRODUCT(--(MOD(COLUMN($GG191:$IB191),4)=MOD(COLUMN($GI191),4)),$GG191:$IB191)</f>
        <v>0</v>
      </c>
      <c r="IH191" s="46">
        <f t="shared" si="666"/>
        <v>0</v>
      </c>
      <c r="II191" s="36">
        <f t="shared" si="667"/>
        <v>3</v>
      </c>
      <c r="IJ191" s="37"/>
      <c r="IK191" s="38"/>
      <c r="IL191" s="37"/>
      <c r="IM191" s="36">
        <f t="shared" si="668"/>
        <v>3</v>
      </c>
      <c r="IN191" s="37"/>
      <c r="IO191" s="38"/>
      <c r="IP191" s="37"/>
      <c r="IQ191" s="36">
        <f t="shared" si="669"/>
        <v>3</v>
      </c>
      <c r="IR191" s="37"/>
      <c r="IS191" s="38"/>
      <c r="IT191" s="37"/>
      <c r="IU191" s="36">
        <f t="shared" si="670"/>
        <v>5</v>
      </c>
      <c r="IV191" s="37"/>
      <c r="IW191" s="38"/>
      <c r="IX191" s="37"/>
      <c r="IY191" s="36">
        <f t="shared" si="671"/>
        <v>5</v>
      </c>
      <c r="IZ191" s="37"/>
      <c r="JA191" s="38"/>
      <c r="JB191" s="37"/>
      <c r="JC191" s="36">
        <f t="shared" si="672"/>
        <v>5</v>
      </c>
      <c r="JD191" s="37"/>
      <c r="JE191" s="38"/>
      <c r="JF191" s="37"/>
      <c r="JG191" s="36">
        <f t="shared" si="673"/>
        <v>5</v>
      </c>
      <c r="JH191" s="37"/>
      <c r="JI191" s="38"/>
      <c r="JJ191" s="37"/>
      <c r="JK191" s="36">
        <f t="shared" si="674"/>
        <v>5</v>
      </c>
      <c r="JL191" s="37"/>
      <c r="JM191" s="38"/>
      <c r="JN191" s="37"/>
      <c r="JO191" s="36">
        <f t="shared" si="675"/>
        <v>5</v>
      </c>
      <c r="JP191" s="37"/>
      <c r="JQ191" s="38"/>
      <c r="JR191" s="37"/>
      <c r="JS191" s="36">
        <f t="shared" si="676"/>
        <v>5</v>
      </c>
      <c r="JT191" s="37"/>
      <c r="JU191" s="38"/>
      <c r="JV191" s="37"/>
      <c r="JW191" s="36">
        <f t="shared" si="677"/>
        <v>5</v>
      </c>
      <c r="JX191" s="37"/>
      <c r="JY191" s="38"/>
      <c r="JZ191" s="37"/>
      <c r="KA191" s="36">
        <f t="shared" si="678"/>
        <v>5</v>
      </c>
      <c r="KB191" s="37"/>
      <c r="KC191" s="38"/>
      <c r="KD191" s="37"/>
      <c r="KE191" s="41" cm="1">
        <f t="array" ref="KE191">SUMPRODUCT(--(MOD(COLUMN($II191:$KD191),4)=MOD(COLUMN($II191),4)),$II191:$KD191)</f>
        <v>54</v>
      </c>
      <c r="KF191" s="42">
        <f t="shared" si="679"/>
        <v>30013.042499999996</v>
      </c>
      <c r="KG191" s="43" cm="1">
        <f t="array" ref="KG191">SUMPRODUCT(--(MOD(COLUMN($II191:$KD191),4)=MOD(COLUMN($IJ191),4)),$II191:$KD191)</f>
        <v>0</v>
      </c>
      <c r="KH191" s="44">
        <f t="shared" si="680"/>
        <v>0</v>
      </c>
      <c r="KI191" s="45" cm="1">
        <f t="array" ref="KI191">SUMPRODUCT(--(MOD(COLUMN($II191:$KD191),4)=MOD(COLUMN($IK191),4)),$II191:$KD191)</f>
        <v>0</v>
      </c>
      <c r="KJ191" s="50">
        <f t="shared" si="681"/>
        <v>0</v>
      </c>
      <c r="KK191" s="80"/>
      <c r="KL191" s="80"/>
      <c r="KM191" s="80"/>
      <c r="KN191" s="51">
        <v>1</v>
      </c>
      <c r="KO191" s="285" t="s">
        <v>63</v>
      </c>
    </row>
    <row r="192" spans="1:301" s="68" customFormat="1" ht="43.2" outlineLevel="1">
      <c r="A192" s="296"/>
      <c r="B192" s="314"/>
      <c r="C192" s="256"/>
      <c r="D192" s="282"/>
      <c r="E192" s="60">
        <v>11</v>
      </c>
      <c r="F192" s="60">
        <v>1</v>
      </c>
      <c r="G192" s="56">
        <v>4494430600</v>
      </c>
      <c r="H192" s="57" t="s">
        <v>65</v>
      </c>
      <c r="I192" s="55">
        <v>139.62585034013605</v>
      </c>
      <c r="J192" s="35">
        <f>164.2/1.2*1.015</f>
        <v>138.88583333333332</v>
      </c>
      <c r="K192" s="55"/>
      <c r="L192" s="55"/>
      <c r="M192" s="36"/>
      <c r="N192" s="37"/>
      <c r="O192" s="38"/>
      <c r="P192" s="37"/>
      <c r="Q192" s="36"/>
      <c r="R192" s="37"/>
      <c r="S192" s="38"/>
      <c r="T192" s="37"/>
      <c r="U192" s="36"/>
      <c r="V192" s="37"/>
      <c r="W192" s="38"/>
      <c r="X192" s="37"/>
      <c r="Y192" s="36"/>
      <c r="Z192" s="37"/>
      <c r="AA192" s="38"/>
      <c r="AB192" s="37"/>
      <c r="AC192" s="36"/>
      <c r="AD192" s="37"/>
      <c r="AE192" s="38"/>
      <c r="AF192" s="37"/>
      <c r="AG192" s="36"/>
      <c r="AH192" s="37"/>
      <c r="AI192" s="38"/>
      <c r="AJ192" s="37"/>
      <c r="AK192" s="36"/>
      <c r="AL192" s="37"/>
      <c r="AM192" s="38"/>
      <c r="AN192" s="37"/>
      <c r="AO192" s="36"/>
      <c r="AP192" s="37"/>
      <c r="AQ192" s="38"/>
      <c r="AR192" s="37"/>
      <c r="AS192" s="36"/>
      <c r="AT192" s="37"/>
      <c r="AU192" s="38">
        <v>0</v>
      </c>
      <c r="AV192" s="37"/>
      <c r="AW192" s="36"/>
      <c r="AX192" s="37"/>
      <c r="AY192" s="38"/>
      <c r="AZ192" s="96"/>
      <c r="BA192" s="36"/>
      <c r="BB192" s="37"/>
      <c r="BC192" s="99">
        <v>0</v>
      </c>
      <c r="BD192" s="37"/>
      <c r="BE192" s="36"/>
      <c r="BF192" s="37"/>
      <c r="BG192" s="54">
        <v>0</v>
      </c>
      <c r="BH192" s="37"/>
      <c r="BI192" s="41">
        <f t="shared" si="512"/>
        <v>0</v>
      </c>
      <c r="BJ192" s="42">
        <f t="shared" si="513"/>
        <v>0</v>
      </c>
      <c r="BK192" s="43">
        <f t="shared" si="514"/>
        <v>0</v>
      </c>
      <c r="BL192" s="44">
        <f t="shared" si="515"/>
        <v>0</v>
      </c>
      <c r="BM192" s="45">
        <f t="shared" si="516"/>
        <v>0</v>
      </c>
      <c r="BN192" s="46">
        <f t="shared" si="517"/>
        <v>0</v>
      </c>
      <c r="BO192" s="36">
        <f t="shared" si="604"/>
        <v>0</v>
      </c>
      <c r="BP192" s="47">
        <f t="shared" si="604"/>
        <v>0</v>
      </c>
      <c r="BQ192" s="37">
        <v>0</v>
      </c>
      <c r="BR192" s="38">
        <v>0</v>
      </c>
      <c r="BS192" s="247"/>
      <c r="BT192" s="36">
        <f t="shared" si="605"/>
        <v>3</v>
      </c>
      <c r="BU192" s="47">
        <f t="shared" si="606"/>
        <v>0</v>
      </c>
      <c r="BV192" s="37">
        <f t="shared" si="606"/>
        <v>0</v>
      </c>
      <c r="BW192" s="38">
        <v>0</v>
      </c>
      <c r="BX192" s="37"/>
      <c r="BY192" s="36">
        <f t="shared" si="607"/>
        <v>3</v>
      </c>
      <c r="BZ192" s="47">
        <f t="shared" si="608"/>
        <v>1</v>
      </c>
      <c r="CA192" s="37">
        <f t="shared" si="609"/>
        <v>0</v>
      </c>
      <c r="CB192" s="38">
        <v>0</v>
      </c>
      <c r="CC192" s="37"/>
      <c r="CD192" s="36">
        <f t="shared" si="610"/>
        <v>3</v>
      </c>
      <c r="CE192" s="47">
        <f t="shared" si="611"/>
        <v>1</v>
      </c>
      <c r="CF192" s="37">
        <f t="shared" si="612"/>
        <v>0</v>
      </c>
      <c r="CG192" s="38">
        <v>0</v>
      </c>
      <c r="CH192" s="37"/>
      <c r="CI192" s="36">
        <f t="shared" si="613"/>
        <v>3</v>
      </c>
      <c r="CJ192" s="47">
        <f t="shared" si="614"/>
        <v>1</v>
      </c>
      <c r="CK192" s="37">
        <f t="shared" si="615"/>
        <v>0</v>
      </c>
      <c r="CL192" s="38">
        <v>0</v>
      </c>
      <c r="CM192" s="37"/>
      <c r="CN192" s="36">
        <f t="shared" si="616"/>
        <v>3</v>
      </c>
      <c r="CO192" s="47">
        <f t="shared" si="617"/>
        <v>1</v>
      </c>
      <c r="CP192" s="37">
        <f t="shared" si="618"/>
        <v>0</v>
      </c>
      <c r="CQ192" s="38">
        <v>0</v>
      </c>
      <c r="CR192" s="37"/>
      <c r="CS192" s="36">
        <f t="shared" si="619"/>
        <v>3</v>
      </c>
      <c r="CT192" s="47">
        <f t="shared" si="620"/>
        <v>1</v>
      </c>
      <c r="CU192" s="37">
        <f t="shared" si="621"/>
        <v>0</v>
      </c>
      <c r="CV192" s="38">
        <v>0</v>
      </c>
      <c r="CW192" s="37"/>
      <c r="CX192" s="36">
        <f t="shared" si="622"/>
        <v>3</v>
      </c>
      <c r="CY192" s="47">
        <f t="shared" si="623"/>
        <v>1</v>
      </c>
      <c r="CZ192" s="37">
        <f t="shared" si="624"/>
        <v>0</v>
      </c>
      <c r="DA192" s="38">
        <v>0</v>
      </c>
      <c r="DB192" s="37"/>
      <c r="DC192" s="36">
        <f t="shared" si="625"/>
        <v>3</v>
      </c>
      <c r="DD192" s="47">
        <f t="shared" si="626"/>
        <v>1</v>
      </c>
      <c r="DE192" s="37">
        <f t="shared" si="627"/>
        <v>0</v>
      </c>
      <c r="DF192" s="38">
        <v>0</v>
      </c>
      <c r="DG192" s="37"/>
      <c r="DH192" s="36">
        <f t="shared" si="628"/>
        <v>3</v>
      </c>
      <c r="DI192" s="47">
        <f t="shared" si="629"/>
        <v>1</v>
      </c>
      <c r="DJ192" s="37">
        <f t="shared" si="630"/>
        <v>0</v>
      </c>
      <c r="DK192" s="38">
        <v>0</v>
      </c>
      <c r="DL192" s="37"/>
      <c r="DM192" s="36">
        <f t="shared" si="631"/>
        <v>3</v>
      </c>
      <c r="DN192" s="47">
        <f t="shared" si="632"/>
        <v>1</v>
      </c>
      <c r="DO192" s="37">
        <f t="shared" si="633"/>
        <v>0</v>
      </c>
      <c r="DP192" s="38">
        <v>0</v>
      </c>
      <c r="DQ192" s="37"/>
      <c r="DR192" s="36">
        <f t="shared" si="634"/>
        <v>3</v>
      </c>
      <c r="DS192" s="47">
        <f t="shared" si="635"/>
        <v>1</v>
      </c>
      <c r="DT192" s="37">
        <f t="shared" si="636"/>
        <v>0</v>
      </c>
      <c r="DU192" s="38"/>
      <c r="DV192" s="37"/>
      <c r="DW192" s="41" cm="1">
        <f t="array" ref="DW192">SUMPRODUCT(--(MOD(COLUMN($BO192:$DV192),5)=MOD(COLUMN($BO192),5)),$BO192:$DV192)</f>
        <v>33</v>
      </c>
      <c r="DX192" s="42">
        <f t="shared" si="600"/>
        <v>4583.2325000000001</v>
      </c>
      <c r="DY192" s="48" cm="1">
        <f t="array" ref="DY192">SUMPRODUCT(--(MOD(COLUMN($BO192:$DV192),5)=MOD(COLUMN($BP192),5)),$BO192:$DV192)</f>
        <v>10</v>
      </c>
      <c r="DZ192" s="49">
        <f t="shared" si="601"/>
        <v>1388.8583333333331</v>
      </c>
      <c r="EA192" s="43" cm="1">
        <f t="array" ref="EA192">SUMPRODUCT(--(MOD(COLUMN($BO192:$DV192),5)=MOD(COLUMN($BQ192),5)),$BO192:$DV192)</f>
        <v>0</v>
      </c>
      <c r="EB192" s="44">
        <f t="shared" si="602"/>
        <v>0</v>
      </c>
      <c r="EC192" s="45" cm="1">
        <f t="array" ref="EC192">SUMPRODUCT(--(MOD(COLUMN($BO192:$DV192),5)=MOD(COLUMN($BR192),5)),$BO192:$DV192)</f>
        <v>0</v>
      </c>
      <c r="ED192" s="46">
        <f t="shared" si="603"/>
        <v>0</v>
      </c>
      <c r="EE192" s="36">
        <f t="shared" si="637"/>
        <v>1</v>
      </c>
      <c r="EF192" s="37">
        <v>1</v>
      </c>
      <c r="EG192" s="38"/>
      <c r="EH192" s="37"/>
      <c r="EI192" s="36">
        <f t="shared" si="638"/>
        <v>1</v>
      </c>
      <c r="EJ192" s="37">
        <v>0</v>
      </c>
      <c r="EK192" s="38"/>
      <c r="EL192" s="37"/>
      <c r="EM192" s="36">
        <f t="shared" si="639"/>
        <v>1</v>
      </c>
      <c r="EN192" s="37">
        <v>0</v>
      </c>
      <c r="EO192" s="38"/>
      <c r="EP192" s="37"/>
      <c r="EQ192" s="36">
        <f t="shared" si="640"/>
        <v>2</v>
      </c>
      <c r="ER192" s="37">
        <v>0</v>
      </c>
      <c r="ES192" s="38"/>
      <c r="ET192" s="37"/>
      <c r="EU192" s="36">
        <f t="shared" si="641"/>
        <v>2</v>
      </c>
      <c r="EV192" s="37">
        <v>0</v>
      </c>
      <c r="EW192" s="38"/>
      <c r="EX192" s="37"/>
      <c r="EY192" s="36">
        <f t="shared" si="642"/>
        <v>2</v>
      </c>
      <c r="EZ192" s="37">
        <v>2</v>
      </c>
      <c r="FA192" s="38"/>
      <c r="FB192" s="37"/>
      <c r="FC192" s="36">
        <f t="shared" si="643"/>
        <v>3</v>
      </c>
      <c r="FD192" s="37">
        <v>3</v>
      </c>
      <c r="FE192" s="38"/>
      <c r="FF192" s="37"/>
      <c r="FG192" s="36">
        <f t="shared" si="644"/>
        <v>3</v>
      </c>
      <c r="FH192" s="37">
        <v>3</v>
      </c>
      <c r="FI192" s="38"/>
      <c r="FJ192" s="37"/>
      <c r="FK192" s="36">
        <f t="shared" si="645"/>
        <v>3</v>
      </c>
      <c r="FL192" s="37">
        <v>3</v>
      </c>
      <c r="FM192" s="38"/>
      <c r="FN192" s="37"/>
      <c r="FO192" s="36">
        <f t="shared" si="646"/>
        <v>4</v>
      </c>
      <c r="FP192" s="37">
        <v>4</v>
      </c>
      <c r="FQ192" s="38"/>
      <c r="FR192" s="37"/>
      <c r="FS192" s="36">
        <f t="shared" si="647"/>
        <v>4</v>
      </c>
      <c r="FT192" s="37">
        <v>4</v>
      </c>
      <c r="FU192" s="38"/>
      <c r="FV192" s="37"/>
      <c r="FW192" s="36">
        <f t="shared" si="648"/>
        <v>4</v>
      </c>
      <c r="FX192" s="37">
        <v>4</v>
      </c>
      <c r="FY192" s="38"/>
      <c r="FZ192" s="37"/>
      <c r="GA192" s="41" cm="1">
        <f t="array" ref="GA192">SUMPRODUCT(--(MOD(COLUMN($EE192:$FZ192),4)=MOD(COLUMN($EE192),4)),$EE192:$FZ192)</f>
        <v>30</v>
      </c>
      <c r="GB192" s="42">
        <f t="shared" si="649"/>
        <v>4166.5749999999998</v>
      </c>
      <c r="GC192" s="43" cm="1">
        <f t="array" ref="GC192">SUMPRODUCT(--(MOD(COLUMN($EE192:$FZ192),4)=MOD(COLUMN($EF192),4)),$EE192:$FZ192)</f>
        <v>24</v>
      </c>
      <c r="GD192" s="44">
        <f t="shared" si="650"/>
        <v>3333.2599999999998</v>
      </c>
      <c r="GE192" s="45" cm="1">
        <f t="array" ref="GE192">SUMPRODUCT(--(MOD(COLUMN($EE192:$FZ192),4)=MOD(COLUMN($EG192),4)),$EE192:$FZ192)</f>
        <v>0</v>
      </c>
      <c r="GF192" s="46">
        <f t="shared" si="651"/>
        <v>0</v>
      </c>
      <c r="GG192" s="36">
        <f t="shared" si="652"/>
        <v>3</v>
      </c>
      <c r="GH192" s="37"/>
      <c r="GI192" s="38"/>
      <c r="GJ192" s="37"/>
      <c r="GK192" s="36">
        <f t="shared" si="653"/>
        <v>3</v>
      </c>
      <c r="GL192" s="37"/>
      <c r="GM192" s="38"/>
      <c r="GN192" s="37"/>
      <c r="GO192" s="36">
        <f t="shared" si="654"/>
        <v>3</v>
      </c>
      <c r="GP192" s="37"/>
      <c r="GQ192" s="38"/>
      <c r="GR192" s="37"/>
      <c r="GS192" s="36">
        <f t="shared" si="655"/>
        <v>5</v>
      </c>
      <c r="GT192" s="37"/>
      <c r="GU192" s="38"/>
      <c r="GV192" s="37"/>
      <c r="GW192" s="36">
        <f t="shared" si="656"/>
        <v>5</v>
      </c>
      <c r="GX192" s="37"/>
      <c r="GY192" s="38"/>
      <c r="GZ192" s="37"/>
      <c r="HA192" s="36">
        <f t="shared" si="657"/>
        <v>5</v>
      </c>
      <c r="HB192" s="37"/>
      <c r="HC192" s="38"/>
      <c r="HD192" s="37"/>
      <c r="HE192" s="36">
        <f t="shared" si="658"/>
        <v>5</v>
      </c>
      <c r="HF192" s="37"/>
      <c r="HG192" s="38"/>
      <c r="HH192" s="37"/>
      <c r="HI192" s="36">
        <f t="shared" si="659"/>
        <v>5</v>
      </c>
      <c r="HJ192" s="37"/>
      <c r="HK192" s="38"/>
      <c r="HL192" s="37"/>
      <c r="HM192" s="36">
        <f t="shared" si="660"/>
        <v>5</v>
      </c>
      <c r="HN192" s="37"/>
      <c r="HO192" s="38"/>
      <c r="HP192" s="37"/>
      <c r="HQ192" s="36">
        <f t="shared" si="661"/>
        <v>5</v>
      </c>
      <c r="HR192" s="37"/>
      <c r="HS192" s="38"/>
      <c r="HT192" s="37"/>
      <c r="HU192" s="36">
        <f t="shared" si="662"/>
        <v>5</v>
      </c>
      <c r="HV192" s="37"/>
      <c r="HW192" s="38"/>
      <c r="HX192" s="37"/>
      <c r="HY192" s="36">
        <f t="shared" si="663"/>
        <v>5</v>
      </c>
      <c r="HZ192" s="37"/>
      <c r="IA192" s="38"/>
      <c r="IB192" s="37"/>
      <c r="IC192" s="41" cm="1">
        <f t="array" ref="IC192">SUMPRODUCT(--(MOD(COLUMN($GG192:$IB192),4)=MOD(COLUMN($GG192),4)),$GG192:$IB192)</f>
        <v>54</v>
      </c>
      <c r="ID192" s="42">
        <f t="shared" si="664"/>
        <v>7499.8349999999991</v>
      </c>
      <c r="IE192" s="43" cm="1">
        <f t="array" ref="IE192">SUMPRODUCT(--(MOD(COLUMN($GG192:$IB192),4)=MOD(COLUMN($GH192),4)),$GG192:$IB192)</f>
        <v>0</v>
      </c>
      <c r="IF192" s="44">
        <f t="shared" si="665"/>
        <v>0</v>
      </c>
      <c r="IG192" s="45" cm="1">
        <f t="array" ref="IG192">SUMPRODUCT(--(MOD(COLUMN($GG192:$IB192),4)=MOD(COLUMN($GI192),4)),$GG192:$IB192)</f>
        <v>0</v>
      </c>
      <c r="IH192" s="46">
        <f t="shared" si="666"/>
        <v>0</v>
      </c>
      <c r="II192" s="36">
        <f t="shared" si="667"/>
        <v>3</v>
      </c>
      <c r="IJ192" s="37"/>
      <c r="IK192" s="38"/>
      <c r="IL192" s="37"/>
      <c r="IM192" s="36">
        <f t="shared" si="668"/>
        <v>3</v>
      </c>
      <c r="IN192" s="37"/>
      <c r="IO192" s="38"/>
      <c r="IP192" s="37"/>
      <c r="IQ192" s="36">
        <f t="shared" si="669"/>
        <v>3</v>
      </c>
      <c r="IR192" s="37"/>
      <c r="IS192" s="38"/>
      <c r="IT192" s="37"/>
      <c r="IU192" s="36">
        <f t="shared" si="670"/>
        <v>5</v>
      </c>
      <c r="IV192" s="37"/>
      <c r="IW192" s="38"/>
      <c r="IX192" s="37"/>
      <c r="IY192" s="36">
        <f t="shared" si="671"/>
        <v>5</v>
      </c>
      <c r="IZ192" s="37"/>
      <c r="JA192" s="38"/>
      <c r="JB192" s="37"/>
      <c r="JC192" s="36">
        <f t="shared" si="672"/>
        <v>5</v>
      </c>
      <c r="JD192" s="37"/>
      <c r="JE192" s="38"/>
      <c r="JF192" s="37"/>
      <c r="JG192" s="36">
        <f t="shared" si="673"/>
        <v>5</v>
      </c>
      <c r="JH192" s="37"/>
      <c r="JI192" s="38"/>
      <c r="JJ192" s="37"/>
      <c r="JK192" s="36">
        <f t="shared" si="674"/>
        <v>5</v>
      </c>
      <c r="JL192" s="37"/>
      <c r="JM192" s="38"/>
      <c r="JN192" s="37"/>
      <c r="JO192" s="36">
        <f t="shared" si="675"/>
        <v>5</v>
      </c>
      <c r="JP192" s="37"/>
      <c r="JQ192" s="38"/>
      <c r="JR192" s="37"/>
      <c r="JS192" s="36">
        <f t="shared" si="676"/>
        <v>5</v>
      </c>
      <c r="JT192" s="37"/>
      <c r="JU192" s="38"/>
      <c r="JV192" s="37"/>
      <c r="JW192" s="36">
        <f t="shared" si="677"/>
        <v>5</v>
      </c>
      <c r="JX192" s="37"/>
      <c r="JY192" s="38"/>
      <c r="JZ192" s="37"/>
      <c r="KA192" s="36">
        <f t="shared" si="678"/>
        <v>5</v>
      </c>
      <c r="KB192" s="37"/>
      <c r="KC192" s="38"/>
      <c r="KD192" s="37"/>
      <c r="KE192" s="41" cm="1">
        <f t="array" ref="KE192">SUMPRODUCT(--(MOD(COLUMN($II192:$KD192),4)=MOD(COLUMN($II192),4)),$II192:$KD192)</f>
        <v>54</v>
      </c>
      <c r="KF192" s="42">
        <f t="shared" si="679"/>
        <v>7499.8349999999991</v>
      </c>
      <c r="KG192" s="43" cm="1">
        <f t="array" ref="KG192">SUMPRODUCT(--(MOD(COLUMN($II192:$KD192),4)=MOD(COLUMN($IJ192),4)),$II192:$KD192)</f>
        <v>0</v>
      </c>
      <c r="KH192" s="44">
        <f t="shared" si="680"/>
        <v>0</v>
      </c>
      <c r="KI192" s="45" cm="1">
        <f t="array" ref="KI192">SUMPRODUCT(--(MOD(COLUMN($II192:$KD192),4)=MOD(COLUMN($IK192),4)),$II192:$KD192)</f>
        <v>0</v>
      </c>
      <c r="KJ192" s="50">
        <f t="shared" si="681"/>
        <v>0</v>
      </c>
      <c r="KK192" s="80"/>
      <c r="KL192" s="80"/>
      <c r="KM192" s="80"/>
      <c r="KN192" s="51">
        <v>1</v>
      </c>
      <c r="KO192" s="285"/>
    </row>
    <row r="193" spans="1:301" s="68" customFormat="1" outlineLevel="1">
      <c r="A193" s="21"/>
      <c r="B193" s="69"/>
      <c r="C193" s="23"/>
      <c r="D193" s="23"/>
      <c r="E193" s="70"/>
      <c r="F193" s="70"/>
      <c r="G193" s="71"/>
      <c r="H193" s="72" t="s">
        <v>78</v>
      </c>
      <c r="I193" s="73"/>
      <c r="J193" s="65"/>
      <c r="K193" s="65"/>
      <c r="L193" s="65"/>
      <c r="M193" s="74"/>
      <c r="N193" s="75"/>
      <c r="O193" s="28"/>
      <c r="P193" s="75"/>
      <c r="Q193" s="74"/>
      <c r="R193" s="75"/>
      <c r="S193" s="28"/>
      <c r="T193" s="75"/>
      <c r="U193" s="74"/>
      <c r="V193" s="75"/>
      <c r="W193" s="28"/>
      <c r="X193" s="75"/>
      <c r="Y193" s="74"/>
      <c r="Z193" s="75"/>
      <c r="AA193" s="38"/>
      <c r="AB193" s="75"/>
      <c r="AC193" s="74"/>
      <c r="AD193" s="75"/>
      <c r="AE193" s="28"/>
      <c r="AF193" s="75"/>
      <c r="AG193" s="74"/>
      <c r="AH193" s="75"/>
      <c r="AI193" s="38"/>
      <c r="AJ193" s="75"/>
      <c r="AK193" s="74"/>
      <c r="AL193" s="75"/>
      <c r="AM193" s="38"/>
      <c r="AN193" s="75"/>
      <c r="AO193" s="74"/>
      <c r="AP193" s="75"/>
      <c r="AQ193" s="38"/>
      <c r="AR193" s="75"/>
      <c r="AS193" s="74"/>
      <c r="AT193" s="75"/>
      <c r="AU193" s="38"/>
      <c r="AV193" s="75"/>
      <c r="AW193" s="74"/>
      <c r="AX193" s="75"/>
      <c r="AY193" s="28"/>
      <c r="AZ193" s="75"/>
      <c r="BA193" s="74"/>
      <c r="BB193" s="97"/>
      <c r="BC193" s="77"/>
      <c r="BD193" s="75"/>
      <c r="BE193" s="74"/>
      <c r="BF193" s="76"/>
      <c r="BG193" s="78"/>
      <c r="BH193" s="75"/>
      <c r="BI193" s="41">
        <f t="shared" si="512"/>
        <v>0</v>
      </c>
      <c r="BJ193" s="42">
        <f t="shared" si="513"/>
        <v>0</v>
      </c>
      <c r="BK193" s="43">
        <f t="shared" si="514"/>
        <v>0</v>
      </c>
      <c r="BL193" s="44">
        <f t="shared" si="515"/>
        <v>0</v>
      </c>
      <c r="BM193" s="45">
        <f t="shared" si="516"/>
        <v>0</v>
      </c>
      <c r="BN193" s="46">
        <f t="shared" si="517"/>
        <v>0</v>
      </c>
      <c r="BO193" s="74"/>
      <c r="BP193" s="79"/>
      <c r="BQ193" s="75"/>
      <c r="BR193" s="28"/>
      <c r="BS193" s="75"/>
      <c r="BT193" s="74"/>
      <c r="BU193" s="79"/>
      <c r="BV193" s="75"/>
      <c r="BW193" s="28"/>
      <c r="BX193" s="75"/>
      <c r="BY193" s="74"/>
      <c r="BZ193" s="79"/>
      <c r="CA193" s="75"/>
      <c r="CB193" s="28"/>
      <c r="CC193" s="75"/>
      <c r="CD193" s="74"/>
      <c r="CE193" s="79"/>
      <c r="CF193" s="75"/>
      <c r="CG193" s="28"/>
      <c r="CH193" s="75"/>
      <c r="CI193" s="74"/>
      <c r="CJ193" s="79"/>
      <c r="CK193" s="75"/>
      <c r="CL193" s="28"/>
      <c r="CM193" s="75"/>
      <c r="CN193" s="74"/>
      <c r="CO193" s="79"/>
      <c r="CP193" s="75"/>
      <c r="CQ193" s="28"/>
      <c r="CR193" s="75"/>
      <c r="CS193" s="74"/>
      <c r="CT193" s="79"/>
      <c r="CU193" s="75"/>
      <c r="CV193" s="28"/>
      <c r="CW193" s="75"/>
      <c r="CX193" s="74"/>
      <c r="CY193" s="79"/>
      <c r="CZ193" s="75"/>
      <c r="DA193" s="28"/>
      <c r="DB193" s="75"/>
      <c r="DC193" s="74"/>
      <c r="DD193" s="79"/>
      <c r="DE193" s="75"/>
      <c r="DF193" s="28"/>
      <c r="DG193" s="75"/>
      <c r="DH193" s="74"/>
      <c r="DI193" s="79"/>
      <c r="DJ193" s="75"/>
      <c r="DK193" s="28"/>
      <c r="DL193" s="75"/>
      <c r="DM193" s="74"/>
      <c r="DN193" s="79"/>
      <c r="DO193" s="75"/>
      <c r="DP193" s="28"/>
      <c r="DQ193" s="75"/>
      <c r="DR193" s="74"/>
      <c r="DS193" s="79"/>
      <c r="DT193" s="75"/>
      <c r="DU193" s="28"/>
      <c r="DV193" s="75"/>
      <c r="DW193" s="41"/>
      <c r="DX193" s="41"/>
      <c r="DY193" s="48"/>
      <c r="DZ193" s="48"/>
      <c r="EA193" s="43"/>
      <c r="EB193" s="44"/>
      <c r="EC193" s="45"/>
      <c r="ED193" s="46"/>
      <c r="EE193" s="74"/>
      <c r="EF193" s="75"/>
      <c r="EG193" s="28"/>
      <c r="EH193" s="75"/>
      <c r="EI193" s="74"/>
      <c r="EJ193" s="75"/>
      <c r="EK193" s="28"/>
      <c r="EL193" s="75"/>
      <c r="EM193" s="74"/>
      <c r="EN193" s="75"/>
      <c r="EO193" s="28"/>
      <c r="EP193" s="75"/>
      <c r="EQ193" s="74"/>
      <c r="ER193" s="75"/>
      <c r="ES193" s="28"/>
      <c r="ET193" s="75"/>
      <c r="EU193" s="74"/>
      <c r="EV193" s="75"/>
      <c r="EW193" s="28"/>
      <c r="EX193" s="75"/>
      <c r="EY193" s="74"/>
      <c r="EZ193" s="75"/>
      <c r="FA193" s="28"/>
      <c r="FB193" s="75"/>
      <c r="FC193" s="74"/>
      <c r="FD193" s="75"/>
      <c r="FE193" s="28"/>
      <c r="FF193" s="75"/>
      <c r="FG193" s="74"/>
      <c r="FH193" s="75"/>
      <c r="FI193" s="28"/>
      <c r="FJ193" s="75"/>
      <c r="FK193" s="74"/>
      <c r="FL193" s="75"/>
      <c r="FM193" s="28"/>
      <c r="FN193" s="75"/>
      <c r="FO193" s="74"/>
      <c r="FP193" s="75"/>
      <c r="FQ193" s="28"/>
      <c r="FR193" s="75"/>
      <c r="FS193" s="74"/>
      <c r="FT193" s="75"/>
      <c r="FU193" s="28"/>
      <c r="FV193" s="75"/>
      <c r="FW193" s="74"/>
      <c r="FX193" s="75"/>
      <c r="FY193" s="28"/>
      <c r="FZ193" s="75"/>
      <c r="GA193" s="41"/>
      <c r="GB193" s="42"/>
      <c r="GC193" s="43"/>
      <c r="GD193" s="44"/>
      <c r="GE193" s="45"/>
      <c r="GF193" s="46"/>
      <c r="GG193" s="74"/>
      <c r="GH193" s="75"/>
      <c r="GI193" s="28"/>
      <c r="GJ193" s="75"/>
      <c r="GK193" s="74"/>
      <c r="GL193" s="75"/>
      <c r="GM193" s="28"/>
      <c r="GN193" s="75"/>
      <c r="GO193" s="74"/>
      <c r="GP193" s="75"/>
      <c r="GQ193" s="28"/>
      <c r="GR193" s="75"/>
      <c r="GS193" s="74"/>
      <c r="GT193" s="75"/>
      <c r="GU193" s="28"/>
      <c r="GV193" s="75"/>
      <c r="GW193" s="74"/>
      <c r="GX193" s="75"/>
      <c r="GY193" s="28"/>
      <c r="GZ193" s="75"/>
      <c r="HA193" s="74"/>
      <c r="HB193" s="75"/>
      <c r="HC193" s="28"/>
      <c r="HD193" s="75"/>
      <c r="HE193" s="74"/>
      <c r="HF193" s="75"/>
      <c r="HG193" s="28"/>
      <c r="HH193" s="75"/>
      <c r="HI193" s="74"/>
      <c r="HJ193" s="75"/>
      <c r="HK193" s="28"/>
      <c r="HL193" s="75"/>
      <c r="HM193" s="74"/>
      <c r="HN193" s="75"/>
      <c r="HO193" s="28"/>
      <c r="HP193" s="75"/>
      <c r="HQ193" s="74"/>
      <c r="HR193" s="75"/>
      <c r="HS193" s="28"/>
      <c r="HT193" s="75"/>
      <c r="HU193" s="74"/>
      <c r="HV193" s="75"/>
      <c r="HW193" s="28"/>
      <c r="HX193" s="75"/>
      <c r="HY193" s="74"/>
      <c r="HZ193" s="75"/>
      <c r="IA193" s="28"/>
      <c r="IB193" s="75"/>
      <c r="IC193" s="41"/>
      <c r="ID193" s="42"/>
      <c r="IE193" s="43"/>
      <c r="IF193" s="44"/>
      <c r="IG193" s="45"/>
      <c r="IH193" s="46"/>
      <c r="II193" s="74"/>
      <c r="IJ193" s="75"/>
      <c r="IK193" s="28"/>
      <c r="IL193" s="75"/>
      <c r="IM193" s="74"/>
      <c r="IN193" s="75"/>
      <c r="IO193" s="28"/>
      <c r="IP193" s="75"/>
      <c r="IQ193" s="74"/>
      <c r="IR193" s="75"/>
      <c r="IS193" s="28"/>
      <c r="IT193" s="75"/>
      <c r="IU193" s="74"/>
      <c r="IV193" s="75"/>
      <c r="IW193" s="28"/>
      <c r="IX193" s="75"/>
      <c r="IY193" s="74"/>
      <c r="IZ193" s="75"/>
      <c r="JA193" s="28"/>
      <c r="JB193" s="75"/>
      <c r="JC193" s="74"/>
      <c r="JD193" s="75"/>
      <c r="JE193" s="28"/>
      <c r="JF193" s="75"/>
      <c r="JG193" s="74"/>
      <c r="JH193" s="75"/>
      <c r="JI193" s="28"/>
      <c r="JJ193" s="75"/>
      <c r="JK193" s="74"/>
      <c r="JL193" s="75"/>
      <c r="JM193" s="28"/>
      <c r="JN193" s="75"/>
      <c r="JO193" s="74"/>
      <c r="JP193" s="75"/>
      <c r="JQ193" s="28"/>
      <c r="JR193" s="75"/>
      <c r="JS193" s="74"/>
      <c r="JT193" s="75"/>
      <c r="JU193" s="28"/>
      <c r="JV193" s="75"/>
      <c r="JW193" s="74"/>
      <c r="JX193" s="75"/>
      <c r="JY193" s="28"/>
      <c r="JZ193" s="75"/>
      <c r="KA193" s="74"/>
      <c r="KB193" s="75"/>
      <c r="KC193" s="28"/>
      <c r="KD193" s="75"/>
      <c r="KE193" s="41"/>
      <c r="KF193" s="42"/>
      <c r="KG193" s="43"/>
      <c r="KH193" s="44"/>
      <c r="KI193" s="45"/>
      <c r="KJ193" s="50"/>
      <c r="KK193" s="80"/>
      <c r="KL193" s="80"/>
      <c r="KM193" s="80"/>
      <c r="KN193" s="22"/>
      <c r="KO193" s="22"/>
    </row>
    <row r="194" spans="1:301" s="68" customFormat="1" ht="28.8">
      <c r="A194" s="233" t="s">
        <v>273</v>
      </c>
      <c r="B194" s="81"/>
      <c r="C194" s="82"/>
      <c r="D194" s="82"/>
      <c r="E194" s="83"/>
      <c r="F194" s="83"/>
      <c r="G194" s="84"/>
      <c r="H194" s="85"/>
      <c r="I194" s="86"/>
      <c r="J194" s="86"/>
      <c r="K194" s="86"/>
      <c r="L194" s="86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7"/>
      <c r="AZ194" s="81"/>
      <c r="BA194" s="87"/>
      <c r="BB194" s="87"/>
      <c r="BC194" s="88"/>
      <c r="BD194" s="81"/>
      <c r="BE194" s="87"/>
      <c r="BF194" s="87"/>
      <c r="BG194" s="87"/>
      <c r="BH194" s="81"/>
      <c r="BI194" s="89">
        <f t="shared" si="512"/>
        <v>0</v>
      </c>
      <c r="BJ194" s="90">
        <f t="shared" si="513"/>
        <v>0</v>
      </c>
      <c r="BK194" s="89">
        <f t="shared" si="514"/>
        <v>0</v>
      </c>
      <c r="BL194" s="90">
        <f t="shared" si="515"/>
        <v>0</v>
      </c>
      <c r="BM194" s="89">
        <f t="shared" si="516"/>
        <v>0</v>
      </c>
      <c r="BN194" s="90">
        <f t="shared" si="517"/>
        <v>0</v>
      </c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9">
        <f>SUMPRODUCT(--(MOD(COLUMN($BO194:$DV194),5)=MOD(COLUMN($BO194),5)),$BO194:$DV194)</f>
        <v>0</v>
      </c>
      <c r="DX194" s="89">
        <f>DW194*$J194</f>
        <v>0</v>
      </c>
      <c r="DY194" s="89">
        <f>SUMPRODUCT(--(MOD(COLUMN($BO194:$DV194),5)=MOD(COLUMN($BO194),5)+1),$BO194:$DV194)</f>
        <v>0</v>
      </c>
      <c r="DZ194" s="89">
        <f>DY194*$J194</f>
        <v>0</v>
      </c>
      <c r="EA194" s="89">
        <f>SUMPRODUCT(--(MOD(COLUMN($BO194:$DV194),5)=MOD(COLUMN($BO194),5)+2),$BO194:$DV194)</f>
        <v>0</v>
      </c>
      <c r="EB194" s="90">
        <f>EA194*$J194</f>
        <v>0</v>
      </c>
      <c r="EC194" s="89">
        <f>SUMPRODUCT(--(MOD(COLUMN($BO194:$DV194),5)=MOD(COLUMN($BO194),5)+3),$BO194:$DV194)</f>
        <v>0</v>
      </c>
      <c r="ED194" s="90">
        <f>EC194*$J194</f>
        <v>0</v>
      </c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9"/>
      <c r="GB194" s="90"/>
      <c r="GC194" s="160"/>
      <c r="GD194" s="161"/>
      <c r="GE194" s="89"/>
      <c r="GF194" s="90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9"/>
      <c r="ID194" s="90"/>
      <c r="IE194" s="160"/>
      <c r="IF194" s="161"/>
      <c r="IG194" s="89"/>
      <c r="IH194" s="90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81"/>
      <c r="IV194" s="81"/>
      <c r="IW194" s="81"/>
      <c r="IX194" s="81"/>
      <c r="IY194" s="81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  <c r="JX194" s="81"/>
      <c r="JY194" s="81"/>
      <c r="JZ194" s="81"/>
      <c r="KA194" s="81"/>
      <c r="KB194" s="81"/>
      <c r="KC194" s="81"/>
      <c r="KD194" s="81"/>
      <c r="KE194" s="89"/>
      <c r="KF194" s="90"/>
      <c r="KG194" s="160"/>
      <c r="KH194" s="161"/>
      <c r="KI194" s="89"/>
      <c r="KJ194" s="91"/>
      <c r="KK194" s="80"/>
      <c r="KL194" s="80"/>
      <c r="KM194" s="80"/>
      <c r="KN194" s="22"/>
      <c r="KO194" s="22"/>
    </row>
    <row r="195" spans="1:301" s="68" customFormat="1" ht="90.75" customHeight="1" outlineLevel="1">
      <c r="A195" s="310" t="s">
        <v>274</v>
      </c>
      <c r="B195" s="277" t="s">
        <v>102</v>
      </c>
      <c r="C195" s="257" t="s">
        <v>47</v>
      </c>
      <c r="D195" s="281" t="s">
        <v>48</v>
      </c>
      <c r="E195" s="60">
        <v>1</v>
      </c>
      <c r="F195" s="60">
        <v>1</v>
      </c>
      <c r="G195" s="56">
        <v>4801020640</v>
      </c>
      <c r="H195" s="57" t="s">
        <v>56</v>
      </c>
      <c r="I195" s="111">
        <f>74400/1.2/A2</f>
        <v>5511.1111111111113</v>
      </c>
      <c r="J195" s="231">
        <f>74400/1.2/A2</f>
        <v>5511.1111111111113</v>
      </c>
      <c r="K195" s="35">
        <v>62000</v>
      </c>
      <c r="L195" s="35" t="s">
        <v>133</v>
      </c>
      <c r="M195" s="36"/>
      <c r="N195" s="37"/>
      <c r="O195" s="38"/>
      <c r="P195" s="37"/>
      <c r="Q195" s="36"/>
      <c r="R195" s="37"/>
      <c r="S195" s="38"/>
      <c r="T195" s="37"/>
      <c r="U195" s="36"/>
      <c r="V195" s="37"/>
      <c r="W195" s="38"/>
      <c r="X195" s="37"/>
      <c r="Y195" s="36"/>
      <c r="Z195" s="37"/>
      <c r="AA195" s="38"/>
      <c r="AB195" s="37"/>
      <c r="AC195" s="36"/>
      <c r="AD195" s="37"/>
      <c r="AE195" s="38"/>
      <c r="AF195" s="37"/>
      <c r="AG195" s="36"/>
      <c r="AH195" s="37"/>
      <c r="AI195" s="38"/>
      <c r="AJ195" s="37"/>
      <c r="AK195" s="36"/>
      <c r="AL195" s="37"/>
      <c r="AM195" s="38"/>
      <c r="AN195" s="37"/>
      <c r="AO195" s="36"/>
      <c r="AP195" s="37"/>
      <c r="AQ195" s="38"/>
      <c r="AR195" s="37"/>
      <c r="AS195" s="36"/>
      <c r="AT195" s="37"/>
      <c r="AU195" s="38"/>
      <c r="AV195" s="37"/>
      <c r="AW195" s="36"/>
      <c r="AX195" s="37"/>
      <c r="AY195" s="38"/>
      <c r="AZ195" s="96"/>
      <c r="BA195" s="36"/>
      <c r="BB195" s="37"/>
      <c r="BC195" s="99"/>
      <c r="BD195" s="37"/>
      <c r="BE195" s="36"/>
      <c r="BF195" s="37">
        <f>$KN195*1</f>
        <v>1</v>
      </c>
      <c r="BG195" s="78">
        <v>1</v>
      </c>
      <c r="BH195" s="53"/>
      <c r="BI195" s="41">
        <f t="shared" si="512"/>
        <v>0</v>
      </c>
      <c r="BJ195" s="42">
        <f t="shared" si="513"/>
        <v>0</v>
      </c>
      <c r="BK195" s="43">
        <f t="shared" si="514"/>
        <v>1</v>
      </c>
      <c r="BL195" s="44">
        <f t="shared" si="515"/>
        <v>5511.1111111111113</v>
      </c>
      <c r="BM195" s="45">
        <f t="shared" si="516"/>
        <v>1</v>
      </c>
      <c r="BN195" s="46">
        <f t="shared" si="517"/>
        <v>5511.1111111111113</v>
      </c>
      <c r="BO195" s="36"/>
      <c r="BP195" s="47"/>
      <c r="BQ195" s="37"/>
      <c r="BR195" s="38">
        <v>0</v>
      </c>
      <c r="BS195" s="53"/>
      <c r="BT195" s="36"/>
      <c r="BU195" s="47"/>
      <c r="BV195" s="37"/>
      <c r="BW195" s="38">
        <v>0</v>
      </c>
      <c r="BX195" s="37"/>
      <c r="BY195" s="36"/>
      <c r="BZ195" s="47"/>
      <c r="CA195" s="37"/>
      <c r="CB195" s="38">
        <v>0</v>
      </c>
      <c r="CC195" s="37"/>
      <c r="CD195" s="36"/>
      <c r="CE195" s="47"/>
      <c r="CF195" s="37">
        <v>2</v>
      </c>
      <c r="CG195" s="38">
        <v>2</v>
      </c>
      <c r="CH195" s="37" t="s">
        <v>124</v>
      </c>
      <c r="CI195" s="36" t="s">
        <v>134</v>
      </c>
      <c r="CJ195" s="47"/>
      <c r="CK195" s="37"/>
      <c r="CL195" s="38">
        <v>0</v>
      </c>
      <c r="CM195" s="37"/>
      <c r="CN195" s="36"/>
      <c r="CO195" s="47"/>
      <c r="CP195" s="37"/>
      <c r="CQ195" s="38">
        <v>0</v>
      </c>
      <c r="CR195" s="37"/>
      <c r="CS195" s="36"/>
      <c r="CT195" s="47"/>
      <c r="CU195" s="37"/>
      <c r="CV195" s="38">
        <v>0</v>
      </c>
      <c r="CW195" s="37"/>
      <c r="CX195" s="36"/>
      <c r="CY195" s="47"/>
      <c r="CZ195" s="37">
        <f>$KN195*1</f>
        <v>1</v>
      </c>
      <c r="DA195" s="38">
        <v>0</v>
      </c>
      <c r="DB195" s="37"/>
      <c r="DC195" s="36"/>
      <c r="DD195" s="47"/>
      <c r="DE195" s="37">
        <v>40</v>
      </c>
      <c r="DF195" s="38">
        <v>11</v>
      </c>
      <c r="DG195" s="37"/>
      <c r="DH195" s="36"/>
      <c r="DI195" s="47"/>
      <c r="DJ195" s="37">
        <v>20</v>
      </c>
      <c r="DK195" s="38">
        <v>10</v>
      </c>
      <c r="DL195" s="37" t="s">
        <v>135</v>
      </c>
      <c r="DM195" s="36"/>
      <c r="DN195" s="47"/>
      <c r="DO195" s="37">
        <v>0</v>
      </c>
      <c r="DP195" s="38">
        <v>0</v>
      </c>
      <c r="DQ195" s="37" t="s">
        <v>136</v>
      </c>
      <c r="DR195" s="36"/>
      <c r="DS195" s="47"/>
      <c r="DT195" s="37">
        <v>30</v>
      </c>
      <c r="DU195" s="38">
        <v>30</v>
      </c>
      <c r="DV195" s="37"/>
      <c r="DW195" s="41" cm="1">
        <f t="array" ref="DW195">SUMPRODUCT(--(MOD(COLUMN($BO195:$DV195),5)=MOD(COLUMN($BO195),5)),$BO195:$DV195)</f>
        <v>0</v>
      </c>
      <c r="DX195" s="42">
        <f>DW195*$J195</f>
        <v>0</v>
      </c>
      <c r="DY195" s="48" cm="1">
        <f t="array" ref="DY195">SUMPRODUCT(--(MOD(COLUMN($BO195:$DV195),5)=MOD(COLUMN($BP195),5)),$BO195:$DV195)</f>
        <v>0</v>
      </c>
      <c r="DZ195" s="49">
        <f>DY195*$J195</f>
        <v>0</v>
      </c>
      <c r="EA195" s="43" cm="1">
        <f t="array" ref="EA195">SUMPRODUCT(--(MOD(COLUMN($BO195:$DV195),5)=MOD(COLUMN($BQ195),5)),$BO195:$DV195)</f>
        <v>93</v>
      </c>
      <c r="EB195" s="44">
        <f>EA195*$J195</f>
        <v>512533.33333333337</v>
      </c>
      <c r="EC195" s="45" cm="1">
        <f t="array" ref="EC195">SUMPRODUCT(--(MOD(COLUMN($BO195:$DV195),5)=MOD(COLUMN($BR195),5)),$BO195:$DV195)</f>
        <v>53</v>
      </c>
      <c r="ED195" s="46">
        <f>EC195*$J195</f>
        <v>292088.88888888888</v>
      </c>
      <c r="EE195" s="36">
        <f>$KN195*30</f>
        <v>30</v>
      </c>
      <c r="EF195" s="37">
        <v>50</v>
      </c>
      <c r="EG195" s="38">
        <v>0</v>
      </c>
      <c r="EH195" s="37"/>
      <c r="EI195" s="36">
        <f>$KN195*60</f>
        <v>60</v>
      </c>
      <c r="EJ195" s="37">
        <v>100</v>
      </c>
      <c r="EK195" s="38">
        <v>50</v>
      </c>
      <c r="EL195" s="37"/>
      <c r="EM195" s="36">
        <f>$KN195*60</f>
        <v>60</v>
      </c>
      <c r="EN195" s="37">
        <v>50</v>
      </c>
      <c r="EO195" s="38">
        <v>50</v>
      </c>
      <c r="EP195" s="37"/>
      <c r="EQ195" s="36">
        <f>$KN195*60</f>
        <v>60</v>
      </c>
      <c r="ER195" s="37">
        <v>100</v>
      </c>
      <c r="ES195" s="38">
        <v>100</v>
      </c>
      <c r="ET195" s="37"/>
      <c r="EU195" s="36">
        <f>$KN195*60</f>
        <v>60</v>
      </c>
      <c r="EV195" s="37">
        <v>60</v>
      </c>
      <c r="EW195" s="38">
        <v>60</v>
      </c>
      <c r="EX195" s="37"/>
      <c r="EY195" s="36">
        <f>$KN195*60</f>
        <v>60</v>
      </c>
      <c r="EZ195" s="37">
        <v>150</v>
      </c>
      <c r="FA195" s="38"/>
      <c r="FB195" s="37"/>
      <c r="FC195" s="36">
        <f>$KN195*60</f>
        <v>60</v>
      </c>
      <c r="FD195" s="37">
        <v>150</v>
      </c>
      <c r="FE195" s="38"/>
      <c r="FF195" s="37"/>
      <c r="FG195" s="36">
        <f>$KN195*60</f>
        <v>60</v>
      </c>
      <c r="FH195" s="37">
        <v>150</v>
      </c>
      <c r="FI195" s="38"/>
      <c r="FJ195" s="37"/>
      <c r="FK195" s="36">
        <f>$KN195*60</f>
        <v>60</v>
      </c>
      <c r="FL195" s="37">
        <v>150</v>
      </c>
      <c r="FM195" s="38"/>
      <c r="FN195" s="37"/>
      <c r="FO195" s="36">
        <f>$KN195*60</f>
        <v>60</v>
      </c>
      <c r="FP195" s="37">
        <v>150</v>
      </c>
      <c r="FQ195" s="38"/>
      <c r="FR195" s="37"/>
      <c r="FS195" s="36">
        <f>$KN195*60</f>
        <v>60</v>
      </c>
      <c r="FT195" s="37">
        <v>60</v>
      </c>
      <c r="FU195" s="38"/>
      <c r="FV195" s="37"/>
      <c r="FW195" s="36">
        <f>$KN195*60</f>
        <v>60</v>
      </c>
      <c r="FX195" s="37">
        <v>60</v>
      </c>
      <c r="FY195" s="38"/>
      <c r="FZ195" s="37"/>
      <c r="GA195" s="41">
        <f t="shared" ref="GA195:GA205" si="682">SUMPRODUCT(--(MOD(COLUMN($EE195:$FZ195),4)=MOD(COLUMN($EE195),4)),$EE195:$FZ195)</f>
        <v>690</v>
      </c>
      <c r="GB195" s="42">
        <f t="shared" ref="GB195:GB205" si="683">GA195*$J195</f>
        <v>3802666.666666667</v>
      </c>
      <c r="GC195" s="43">
        <f t="shared" ref="GC195:GC205" si="684">SUMPRODUCT(--(MOD(COLUMN($EE195:$FZ195),4)=MOD(COLUMN($EF195),4)),$EE195:$FZ195)</f>
        <v>1230</v>
      </c>
      <c r="GD195" s="44">
        <f t="shared" ref="GD195:GD205" si="685">GC195*$J195</f>
        <v>6778666.666666667</v>
      </c>
      <c r="GE195" s="45">
        <f t="shared" ref="GE195:GE205" si="686">SUMPRODUCT(--(MOD(COLUMN($EE195:$FZ195),4)=MOD(COLUMN($EG195),4)),$EE195:$FZ195)</f>
        <v>260</v>
      </c>
      <c r="GF195" s="46">
        <f t="shared" ref="GF195:GF205" si="687">GE195*$J195</f>
        <v>1432888.888888889</v>
      </c>
      <c r="GG195" s="36">
        <f>$KN195*70</f>
        <v>70</v>
      </c>
      <c r="GH195" s="37"/>
      <c r="GI195" s="38"/>
      <c r="GJ195" s="37"/>
      <c r="GK195" s="36">
        <f>$KN195*80</f>
        <v>80</v>
      </c>
      <c r="GL195" s="37"/>
      <c r="GM195" s="38"/>
      <c r="GN195" s="37"/>
      <c r="GO195" s="36">
        <f>$KN195*90</f>
        <v>90</v>
      </c>
      <c r="GP195" s="37"/>
      <c r="GQ195" s="38"/>
      <c r="GR195" s="37"/>
      <c r="GS195" s="36">
        <f>$KN195*100</f>
        <v>100</v>
      </c>
      <c r="GT195" s="37"/>
      <c r="GU195" s="38"/>
      <c r="GV195" s="37"/>
      <c r="GW195" s="36">
        <f>$KN195*100</f>
        <v>100</v>
      </c>
      <c r="GX195" s="37"/>
      <c r="GY195" s="38"/>
      <c r="GZ195" s="37"/>
      <c r="HA195" s="36">
        <f>$KN195*100</f>
        <v>100</v>
      </c>
      <c r="HB195" s="37"/>
      <c r="HC195" s="38"/>
      <c r="HD195" s="37"/>
      <c r="HE195" s="36">
        <f>$KN195*100</f>
        <v>100</v>
      </c>
      <c r="HF195" s="37"/>
      <c r="HG195" s="38"/>
      <c r="HH195" s="37"/>
      <c r="HI195" s="36">
        <f>$KN195*100</f>
        <v>100</v>
      </c>
      <c r="HJ195" s="37"/>
      <c r="HK195" s="38"/>
      <c r="HL195" s="37"/>
      <c r="HM195" s="36">
        <f>$KN195*100</f>
        <v>100</v>
      </c>
      <c r="HN195" s="37"/>
      <c r="HO195" s="38"/>
      <c r="HP195" s="37"/>
      <c r="HQ195" s="36">
        <f>$KN195*100</f>
        <v>100</v>
      </c>
      <c r="HR195" s="37"/>
      <c r="HS195" s="38"/>
      <c r="HT195" s="37"/>
      <c r="HU195" s="36">
        <f>$KN195*100</f>
        <v>100</v>
      </c>
      <c r="HV195" s="37"/>
      <c r="HW195" s="38"/>
      <c r="HX195" s="37"/>
      <c r="HY195" s="36">
        <f>$KN195*100</f>
        <v>100</v>
      </c>
      <c r="HZ195" s="37"/>
      <c r="IA195" s="38"/>
      <c r="IB195" s="37"/>
      <c r="IC195" s="41" cm="1">
        <f t="array" ref="IC195">SUMPRODUCT(--(MOD(COLUMN($GG195:$IB195),4)=MOD(COLUMN($GG195),4)),$GG195:$IB195)</f>
        <v>1140</v>
      </c>
      <c r="ID195" s="42">
        <f t="shared" ref="ID195:ID205" si="688">IC195*$J195</f>
        <v>6282666.666666667</v>
      </c>
      <c r="IE195" s="43" cm="1">
        <f t="array" ref="IE195">SUMPRODUCT(--(MOD(COLUMN($GG195:$IB195),4)=MOD(COLUMN($GH195),4)),$GG195:$IB195)</f>
        <v>0</v>
      </c>
      <c r="IF195" s="44">
        <f t="shared" ref="IF195:IF205" si="689">IE195*$J195</f>
        <v>0</v>
      </c>
      <c r="IG195" s="45" cm="1">
        <f t="array" ref="IG195">SUMPRODUCT(--(MOD(COLUMN($GG195:$IB195),4)=MOD(COLUMN($GI195),4)),$GG195:$IB195)</f>
        <v>0</v>
      </c>
      <c r="IH195" s="46">
        <f t="shared" ref="IH195:IH205" si="690">IG195*$J195</f>
        <v>0</v>
      </c>
      <c r="II195" s="36">
        <f>$KN195*100</f>
        <v>100</v>
      </c>
      <c r="IJ195" s="37"/>
      <c r="IK195" s="38"/>
      <c r="IL195" s="37"/>
      <c r="IM195" s="36">
        <f>$KN195*100</f>
        <v>100</v>
      </c>
      <c r="IN195" s="37"/>
      <c r="IO195" s="38"/>
      <c r="IP195" s="37"/>
      <c r="IQ195" s="36">
        <f>$KN195*100</f>
        <v>100</v>
      </c>
      <c r="IR195" s="37"/>
      <c r="IS195" s="38"/>
      <c r="IT195" s="37"/>
      <c r="IU195" s="36">
        <f>$KN195*125</f>
        <v>125</v>
      </c>
      <c r="IV195" s="37"/>
      <c r="IW195" s="38"/>
      <c r="IX195" s="37"/>
      <c r="IY195" s="36">
        <f>$KN195*125</f>
        <v>125</v>
      </c>
      <c r="IZ195" s="37"/>
      <c r="JA195" s="38"/>
      <c r="JB195" s="37"/>
      <c r="JC195" s="36">
        <f>$KN195*125</f>
        <v>125</v>
      </c>
      <c r="JD195" s="37"/>
      <c r="JE195" s="38"/>
      <c r="JF195" s="37"/>
      <c r="JG195" s="36">
        <f>$KN195*150</f>
        <v>150</v>
      </c>
      <c r="JH195" s="37"/>
      <c r="JI195" s="38"/>
      <c r="JJ195" s="37"/>
      <c r="JK195" s="36">
        <f>$KN195*150</f>
        <v>150</v>
      </c>
      <c r="JL195" s="37"/>
      <c r="JM195" s="38"/>
      <c r="JN195" s="37"/>
      <c r="JO195" s="36">
        <f>$KN195*150</f>
        <v>150</v>
      </c>
      <c r="JP195" s="37"/>
      <c r="JQ195" s="38"/>
      <c r="JR195" s="37"/>
      <c r="JS195" s="36">
        <f>$KN195*200</f>
        <v>200</v>
      </c>
      <c r="JT195" s="37"/>
      <c r="JU195" s="38"/>
      <c r="JV195" s="37"/>
      <c r="JW195" s="36">
        <f>$KN195*200</f>
        <v>200</v>
      </c>
      <c r="JX195" s="37"/>
      <c r="JY195" s="38"/>
      <c r="JZ195" s="37"/>
      <c r="KA195" s="36">
        <f>$KN195*200</f>
        <v>200</v>
      </c>
      <c r="KB195" s="37"/>
      <c r="KC195" s="38"/>
      <c r="KD195" s="37"/>
      <c r="KE195" s="41" cm="1">
        <f t="array" ref="KE195">SUMPRODUCT(--(MOD(COLUMN($II195:$KD195),4)=MOD(COLUMN($II195),4)),$II195:$KD195)</f>
        <v>1725</v>
      </c>
      <c r="KF195" s="42">
        <f t="shared" ref="KF195:KF205" si="691">KE195*$J195</f>
        <v>9506666.6666666679</v>
      </c>
      <c r="KG195" s="43" cm="1">
        <f t="array" ref="KG195">SUMPRODUCT(--(MOD(COLUMN($II195:$KD195),4)=MOD(COLUMN($IJ195),4)),$II195:$KD195)</f>
        <v>0</v>
      </c>
      <c r="KH195" s="44">
        <f t="shared" ref="KH195:KH205" si="692">KG195*$J195</f>
        <v>0</v>
      </c>
      <c r="KI195" s="45" cm="1">
        <f t="array" ref="KI195">SUMPRODUCT(--(MOD(COLUMN($II195:$KD195),4)=MOD(COLUMN($IK195),4)),$II195:$KD195)</f>
        <v>0</v>
      </c>
      <c r="KJ195" s="50">
        <f t="shared" ref="KJ195:KJ205" si="693">KI195*$J195</f>
        <v>0</v>
      </c>
      <c r="KK195" s="80"/>
      <c r="KL195" s="80"/>
      <c r="KM195" s="80"/>
      <c r="KN195" s="51">
        <v>1</v>
      </c>
      <c r="KO195" s="32" t="s">
        <v>137</v>
      </c>
    </row>
    <row r="196" spans="1:301" s="68" customFormat="1" ht="43.2" outlineLevel="1">
      <c r="A196" s="311"/>
      <c r="B196" s="278"/>
      <c r="C196" s="280"/>
      <c r="D196" s="282"/>
      <c r="E196" s="170">
        <v>2</v>
      </c>
      <c r="F196" s="60">
        <v>1</v>
      </c>
      <c r="G196" s="56">
        <v>9522010010</v>
      </c>
      <c r="H196" s="57" t="s">
        <v>49</v>
      </c>
      <c r="I196" s="232">
        <v>64</v>
      </c>
      <c r="J196" s="232">
        <v>64</v>
      </c>
      <c r="K196" s="174"/>
      <c r="L196" s="174"/>
      <c r="M196" s="175"/>
      <c r="N196" s="176"/>
      <c r="O196" s="177"/>
      <c r="P196" s="176"/>
      <c r="Q196" s="175"/>
      <c r="R196" s="176"/>
      <c r="S196" s="177"/>
      <c r="T196" s="176"/>
      <c r="U196" s="175"/>
      <c r="V196" s="176"/>
      <c r="W196" s="177"/>
      <c r="X196" s="176"/>
      <c r="Y196" s="175"/>
      <c r="Z196" s="176"/>
      <c r="AA196" s="177"/>
      <c r="AB196" s="176"/>
      <c r="AC196" s="175"/>
      <c r="AD196" s="176"/>
      <c r="AE196" s="177"/>
      <c r="AF196" s="176"/>
      <c r="AG196" s="175"/>
      <c r="AH196" s="176"/>
      <c r="AI196" s="177"/>
      <c r="AJ196" s="176"/>
      <c r="AK196" s="175"/>
      <c r="AL196" s="176"/>
      <c r="AM196" s="177"/>
      <c r="AN196" s="176"/>
      <c r="AO196" s="175"/>
      <c r="AP196" s="176"/>
      <c r="AQ196" s="177"/>
      <c r="AR196" s="176"/>
      <c r="AS196" s="175"/>
      <c r="AT196" s="176"/>
      <c r="AU196" s="177"/>
      <c r="AV196" s="176"/>
      <c r="AW196" s="175"/>
      <c r="AX196" s="176"/>
      <c r="AY196" s="177"/>
      <c r="AZ196" s="151"/>
      <c r="BA196" s="175"/>
      <c r="BB196" s="176"/>
      <c r="BC196" s="178"/>
      <c r="BD196" s="176"/>
      <c r="BE196" s="175"/>
      <c r="BF196" s="176"/>
      <c r="BG196" s="179"/>
      <c r="BH196" s="53"/>
      <c r="BI196" s="180"/>
      <c r="BJ196" s="181"/>
      <c r="BK196" s="182"/>
      <c r="BL196" s="183"/>
      <c r="BM196" s="184"/>
      <c r="BN196" s="185"/>
      <c r="BO196" s="175"/>
      <c r="BP196" s="186"/>
      <c r="BQ196" s="176"/>
      <c r="BR196" s="177"/>
      <c r="BS196" s="53"/>
      <c r="BT196" s="175"/>
      <c r="BU196" s="186"/>
      <c r="BV196" s="176"/>
      <c r="BW196" s="177"/>
      <c r="BX196" s="176"/>
      <c r="BY196" s="175"/>
      <c r="BZ196" s="186"/>
      <c r="CA196" s="176"/>
      <c r="CB196" s="177"/>
      <c r="CC196" s="176"/>
      <c r="CD196" s="175"/>
      <c r="CE196" s="186"/>
      <c r="CF196" s="176"/>
      <c r="CG196" s="177"/>
      <c r="CH196" s="176"/>
      <c r="CI196" s="175"/>
      <c r="CJ196" s="186"/>
      <c r="CK196" s="176"/>
      <c r="CL196" s="177"/>
      <c r="CM196" s="176"/>
      <c r="CN196" s="175"/>
      <c r="CO196" s="186"/>
      <c r="CP196" s="176"/>
      <c r="CQ196" s="177"/>
      <c r="CR196" s="176"/>
      <c r="CS196" s="175"/>
      <c r="CT196" s="186"/>
      <c r="CU196" s="176"/>
      <c r="CV196" s="177"/>
      <c r="CW196" s="176"/>
      <c r="CX196" s="175"/>
      <c r="CY196" s="186"/>
      <c r="CZ196" s="176"/>
      <c r="DA196" s="177"/>
      <c r="DB196" s="176"/>
      <c r="DC196" s="175"/>
      <c r="DD196" s="186"/>
      <c r="DE196" s="176"/>
      <c r="DF196" s="177"/>
      <c r="DG196" s="176"/>
      <c r="DH196" s="175"/>
      <c r="DI196" s="186"/>
      <c r="DJ196" s="176"/>
      <c r="DK196" s="177"/>
      <c r="DL196" s="176"/>
      <c r="DM196" s="175"/>
      <c r="DN196" s="186"/>
      <c r="DO196" s="176"/>
      <c r="DP196" s="177"/>
      <c r="DQ196" s="176"/>
      <c r="DR196" s="175"/>
      <c r="DS196" s="186"/>
      <c r="DT196" s="176"/>
      <c r="DU196" s="177"/>
      <c r="DV196" s="176"/>
      <c r="DW196" s="180"/>
      <c r="DX196" s="181"/>
      <c r="DY196" s="187"/>
      <c r="DZ196" s="188"/>
      <c r="EA196" s="182"/>
      <c r="EB196" s="183"/>
      <c r="EC196" s="184"/>
      <c r="ED196" s="185"/>
      <c r="EE196" s="175"/>
      <c r="EF196" s="176"/>
      <c r="EG196" s="177"/>
      <c r="EH196" s="176"/>
      <c r="EI196" s="175"/>
      <c r="EJ196" s="176"/>
      <c r="EK196" s="177"/>
      <c r="EL196" s="176"/>
      <c r="EM196" s="175"/>
      <c r="EN196" s="176">
        <v>10</v>
      </c>
      <c r="EO196" s="177">
        <v>10</v>
      </c>
      <c r="EP196" s="315" t="s">
        <v>248</v>
      </c>
      <c r="EQ196" s="175"/>
      <c r="ER196" s="176">
        <v>30</v>
      </c>
      <c r="ES196" s="177">
        <v>30</v>
      </c>
      <c r="ET196" s="176"/>
      <c r="EU196" s="175"/>
      <c r="EV196" s="176"/>
      <c r="EW196" s="177"/>
      <c r="EX196" s="176"/>
      <c r="EY196" s="175"/>
      <c r="EZ196" s="176"/>
      <c r="FA196" s="177"/>
      <c r="FB196" s="176"/>
      <c r="FC196" s="175"/>
      <c r="FD196" s="176"/>
      <c r="FE196" s="177"/>
      <c r="FF196" s="176"/>
      <c r="FG196" s="175"/>
      <c r="FH196" s="176"/>
      <c r="FI196" s="177"/>
      <c r="FJ196" s="176"/>
      <c r="FK196" s="175"/>
      <c r="FL196" s="176"/>
      <c r="FM196" s="177"/>
      <c r="FN196" s="176"/>
      <c r="FO196" s="175"/>
      <c r="FP196" s="176"/>
      <c r="FQ196" s="177"/>
      <c r="FR196" s="176"/>
      <c r="FS196" s="175"/>
      <c r="FT196" s="176"/>
      <c r="FU196" s="177"/>
      <c r="FV196" s="176"/>
      <c r="FW196" s="175"/>
      <c r="FX196" s="176"/>
      <c r="FY196" s="177"/>
      <c r="FZ196" s="176"/>
      <c r="GA196" s="41">
        <f t="shared" si="682"/>
        <v>0</v>
      </c>
      <c r="GB196" s="42">
        <f t="shared" si="683"/>
        <v>0</v>
      </c>
      <c r="GC196" s="43">
        <f t="shared" si="684"/>
        <v>40</v>
      </c>
      <c r="GD196" s="44">
        <f t="shared" si="685"/>
        <v>2560</v>
      </c>
      <c r="GE196" s="45">
        <f t="shared" si="686"/>
        <v>40</v>
      </c>
      <c r="GF196" s="46">
        <f t="shared" si="687"/>
        <v>2560</v>
      </c>
      <c r="GG196" s="175"/>
      <c r="GH196" s="176"/>
      <c r="GI196" s="177"/>
      <c r="GJ196" s="176"/>
      <c r="GK196" s="175"/>
      <c r="GL196" s="176"/>
      <c r="GM196" s="177"/>
      <c r="GN196" s="176"/>
      <c r="GO196" s="175"/>
      <c r="GP196" s="176"/>
      <c r="GQ196" s="177"/>
      <c r="GR196" s="176"/>
      <c r="GS196" s="175"/>
      <c r="GT196" s="176"/>
      <c r="GU196" s="177"/>
      <c r="GV196" s="176"/>
      <c r="GW196" s="175"/>
      <c r="GX196" s="176"/>
      <c r="GY196" s="177"/>
      <c r="GZ196" s="176"/>
      <c r="HA196" s="175"/>
      <c r="HB196" s="176"/>
      <c r="HC196" s="177"/>
      <c r="HD196" s="176"/>
      <c r="HE196" s="175"/>
      <c r="HF196" s="176"/>
      <c r="HG196" s="177"/>
      <c r="HH196" s="176"/>
      <c r="HI196" s="175"/>
      <c r="HJ196" s="176"/>
      <c r="HK196" s="177"/>
      <c r="HL196" s="176"/>
      <c r="HM196" s="175"/>
      <c r="HN196" s="176"/>
      <c r="HO196" s="177"/>
      <c r="HP196" s="176"/>
      <c r="HQ196" s="175"/>
      <c r="HR196" s="176"/>
      <c r="HS196" s="177"/>
      <c r="HT196" s="176"/>
      <c r="HU196" s="175"/>
      <c r="HV196" s="176"/>
      <c r="HW196" s="177"/>
      <c r="HX196" s="176"/>
      <c r="HY196" s="175"/>
      <c r="HZ196" s="176"/>
      <c r="IA196" s="177"/>
      <c r="IB196" s="176"/>
      <c r="IC196" s="41" cm="1">
        <f t="array" ref="IC196">SUMPRODUCT(--(MOD(COLUMN($GG196:$IB196),4)=MOD(COLUMN($GG196),4)),$GG196:$IB196)</f>
        <v>0</v>
      </c>
      <c r="ID196" s="42">
        <f t="shared" si="688"/>
        <v>0</v>
      </c>
      <c r="IE196" s="43" cm="1">
        <f t="array" ref="IE196">SUMPRODUCT(--(MOD(COLUMN($GG196:$IB196),4)=MOD(COLUMN($GH196),4)),$GG196:$IB196)</f>
        <v>0</v>
      </c>
      <c r="IF196" s="44">
        <f t="shared" si="689"/>
        <v>0</v>
      </c>
      <c r="IG196" s="45" cm="1">
        <f t="array" ref="IG196">SUMPRODUCT(--(MOD(COLUMN($GG196:$IB196),4)=MOD(COLUMN($GI196),4)),$GG196:$IB196)</f>
        <v>0</v>
      </c>
      <c r="IH196" s="46">
        <f t="shared" si="690"/>
        <v>0</v>
      </c>
      <c r="II196" s="175"/>
      <c r="IJ196" s="176"/>
      <c r="IK196" s="177"/>
      <c r="IL196" s="176"/>
      <c r="IM196" s="175"/>
      <c r="IN196" s="176"/>
      <c r="IO196" s="177"/>
      <c r="IP196" s="176"/>
      <c r="IQ196" s="175"/>
      <c r="IR196" s="176"/>
      <c r="IS196" s="177"/>
      <c r="IT196" s="176"/>
      <c r="IU196" s="175"/>
      <c r="IV196" s="176"/>
      <c r="IW196" s="177"/>
      <c r="IX196" s="176"/>
      <c r="IY196" s="175"/>
      <c r="IZ196" s="176"/>
      <c r="JA196" s="177"/>
      <c r="JB196" s="176"/>
      <c r="JC196" s="175"/>
      <c r="JD196" s="176"/>
      <c r="JE196" s="177"/>
      <c r="JF196" s="176"/>
      <c r="JG196" s="175"/>
      <c r="JH196" s="176"/>
      <c r="JI196" s="177"/>
      <c r="JJ196" s="176"/>
      <c r="JK196" s="175"/>
      <c r="JL196" s="176"/>
      <c r="JM196" s="177"/>
      <c r="JN196" s="176"/>
      <c r="JO196" s="175"/>
      <c r="JP196" s="176"/>
      <c r="JQ196" s="177"/>
      <c r="JR196" s="176"/>
      <c r="JS196" s="175"/>
      <c r="JT196" s="176"/>
      <c r="JU196" s="177"/>
      <c r="JV196" s="176"/>
      <c r="JW196" s="175"/>
      <c r="JX196" s="176"/>
      <c r="JY196" s="177"/>
      <c r="JZ196" s="176"/>
      <c r="KA196" s="175"/>
      <c r="KB196" s="176"/>
      <c r="KC196" s="177"/>
      <c r="KD196" s="176"/>
      <c r="KE196" s="41" cm="1">
        <f t="array" ref="KE196">SUMPRODUCT(--(MOD(COLUMN($II196:$KD196),4)=MOD(COLUMN($II196),4)),$II196:$KD196)</f>
        <v>0</v>
      </c>
      <c r="KF196" s="42">
        <f t="shared" si="691"/>
        <v>0</v>
      </c>
      <c r="KG196" s="43" cm="1">
        <f t="array" ref="KG196">SUMPRODUCT(--(MOD(COLUMN($II196:$KD196),4)=MOD(COLUMN($IJ196),4)),$II196:$KD196)</f>
        <v>0</v>
      </c>
      <c r="KH196" s="44">
        <f t="shared" si="692"/>
        <v>0</v>
      </c>
      <c r="KI196" s="45" cm="1">
        <f t="array" ref="KI196">SUMPRODUCT(--(MOD(COLUMN($II196:$KD196),4)=MOD(COLUMN($IK196),4)),$II196:$KD196)</f>
        <v>0</v>
      </c>
      <c r="KJ196" s="50">
        <f t="shared" si="693"/>
        <v>0</v>
      </c>
      <c r="KK196" s="189"/>
      <c r="KL196" s="189"/>
      <c r="KM196" s="189"/>
      <c r="KN196" s="190"/>
      <c r="KO196" s="191"/>
    </row>
    <row r="197" spans="1:301" s="68" customFormat="1" ht="43.2" outlineLevel="1">
      <c r="A197" s="311"/>
      <c r="B197" s="278"/>
      <c r="C197" s="280"/>
      <c r="D197" s="282"/>
      <c r="E197" s="60">
        <v>3</v>
      </c>
      <c r="F197" s="60">
        <v>1</v>
      </c>
      <c r="G197" s="56">
        <v>9522010020</v>
      </c>
      <c r="H197" s="57" t="s">
        <v>54</v>
      </c>
      <c r="I197" s="232">
        <v>64</v>
      </c>
      <c r="J197" s="232">
        <v>64</v>
      </c>
      <c r="K197" s="174"/>
      <c r="L197" s="174"/>
      <c r="M197" s="175"/>
      <c r="N197" s="176"/>
      <c r="O197" s="177"/>
      <c r="P197" s="176"/>
      <c r="Q197" s="175"/>
      <c r="R197" s="176"/>
      <c r="S197" s="177"/>
      <c r="T197" s="176"/>
      <c r="U197" s="175"/>
      <c r="V197" s="176"/>
      <c r="W197" s="177"/>
      <c r="X197" s="176"/>
      <c r="Y197" s="175"/>
      <c r="Z197" s="176"/>
      <c r="AA197" s="177"/>
      <c r="AB197" s="176"/>
      <c r="AC197" s="175"/>
      <c r="AD197" s="176"/>
      <c r="AE197" s="177"/>
      <c r="AF197" s="176"/>
      <c r="AG197" s="175"/>
      <c r="AH197" s="176"/>
      <c r="AI197" s="177"/>
      <c r="AJ197" s="176"/>
      <c r="AK197" s="175"/>
      <c r="AL197" s="176"/>
      <c r="AM197" s="177"/>
      <c r="AN197" s="176"/>
      <c r="AO197" s="175"/>
      <c r="AP197" s="176"/>
      <c r="AQ197" s="177"/>
      <c r="AR197" s="176"/>
      <c r="AS197" s="175"/>
      <c r="AT197" s="176"/>
      <c r="AU197" s="177"/>
      <c r="AV197" s="176"/>
      <c r="AW197" s="175"/>
      <c r="AX197" s="176"/>
      <c r="AY197" s="177"/>
      <c r="AZ197" s="151"/>
      <c r="BA197" s="175"/>
      <c r="BB197" s="176"/>
      <c r="BC197" s="178"/>
      <c r="BD197" s="176"/>
      <c r="BE197" s="175"/>
      <c r="BF197" s="176"/>
      <c r="BG197" s="179"/>
      <c r="BH197" s="53"/>
      <c r="BI197" s="180"/>
      <c r="BJ197" s="181"/>
      <c r="BK197" s="182"/>
      <c r="BL197" s="183"/>
      <c r="BM197" s="184"/>
      <c r="BN197" s="185"/>
      <c r="BO197" s="175"/>
      <c r="BP197" s="186"/>
      <c r="BQ197" s="176"/>
      <c r="BR197" s="177"/>
      <c r="BS197" s="53"/>
      <c r="BT197" s="175"/>
      <c r="BU197" s="186"/>
      <c r="BV197" s="176"/>
      <c r="BW197" s="177"/>
      <c r="BX197" s="176"/>
      <c r="BY197" s="175"/>
      <c r="BZ197" s="186"/>
      <c r="CA197" s="176"/>
      <c r="CB197" s="177"/>
      <c r="CC197" s="176"/>
      <c r="CD197" s="175"/>
      <c r="CE197" s="186"/>
      <c r="CF197" s="176"/>
      <c r="CG197" s="177"/>
      <c r="CH197" s="176"/>
      <c r="CI197" s="175"/>
      <c r="CJ197" s="186"/>
      <c r="CK197" s="176"/>
      <c r="CL197" s="177"/>
      <c r="CM197" s="176"/>
      <c r="CN197" s="175"/>
      <c r="CO197" s="186"/>
      <c r="CP197" s="176"/>
      <c r="CQ197" s="177"/>
      <c r="CR197" s="176"/>
      <c r="CS197" s="175"/>
      <c r="CT197" s="186"/>
      <c r="CU197" s="176"/>
      <c r="CV197" s="177"/>
      <c r="CW197" s="176"/>
      <c r="CX197" s="175"/>
      <c r="CY197" s="186"/>
      <c r="CZ197" s="176"/>
      <c r="DA197" s="177"/>
      <c r="DB197" s="176"/>
      <c r="DC197" s="175"/>
      <c r="DD197" s="186"/>
      <c r="DE197" s="176"/>
      <c r="DF197" s="177"/>
      <c r="DG197" s="176"/>
      <c r="DH197" s="175"/>
      <c r="DI197" s="186"/>
      <c r="DJ197" s="176"/>
      <c r="DK197" s="177"/>
      <c r="DL197" s="176"/>
      <c r="DM197" s="175"/>
      <c r="DN197" s="186"/>
      <c r="DO197" s="176"/>
      <c r="DP197" s="177"/>
      <c r="DQ197" s="176"/>
      <c r="DR197" s="175"/>
      <c r="DS197" s="186"/>
      <c r="DT197" s="176"/>
      <c r="DU197" s="177"/>
      <c r="DV197" s="176"/>
      <c r="DW197" s="180"/>
      <c r="DX197" s="181"/>
      <c r="DY197" s="187"/>
      <c r="DZ197" s="188"/>
      <c r="EA197" s="182"/>
      <c r="EB197" s="183"/>
      <c r="EC197" s="184"/>
      <c r="ED197" s="185"/>
      <c r="EE197" s="175"/>
      <c r="EF197" s="176"/>
      <c r="EG197" s="177"/>
      <c r="EH197" s="176"/>
      <c r="EI197" s="175"/>
      <c r="EJ197" s="176"/>
      <c r="EK197" s="177"/>
      <c r="EL197" s="176"/>
      <c r="EM197" s="175"/>
      <c r="EN197" s="176">
        <v>10</v>
      </c>
      <c r="EO197" s="177">
        <v>10</v>
      </c>
      <c r="EP197" s="315"/>
      <c r="EQ197" s="175"/>
      <c r="ER197" s="176">
        <v>30</v>
      </c>
      <c r="ES197" s="177">
        <v>30</v>
      </c>
      <c r="ET197" s="176"/>
      <c r="EU197" s="175"/>
      <c r="EV197" s="176"/>
      <c r="EW197" s="177"/>
      <c r="EX197" s="176"/>
      <c r="EY197" s="175"/>
      <c r="EZ197" s="176"/>
      <c r="FA197" s="177"/>
      <c r="FB197" s="176"/>
      <c r="FC197" s="175"/>
      <c r="FD197" s="176"/>
      <c r="FE197" s="177"/>
      <c r="FF197" s="176"/>
      <c r="FG197" s="175"/>
      <c r="FH197" s="176"/>
      <c r="FI197" s="177"/>
      <c r="FJ197" s="176"/>
      <c r="FK197" s="175"/>
      <c r="FL197" s="176"/>
      <c r="FM197" s="177"/>
      <c r="FN197" s="176"/>
      <c r="FO197" s="175"/>
      <c r="FP197" s="176"/>
      <c r="FQ197" s="177"/>
      <c r="FR197" s="176"/>
      <c r="FS197" s="175"/>
      <c r="FT197" s="176"/>
      <c r="FU197" s="177"/>
      <c r="FV197" s="176"/>
      <c r="FW197" s="175"/>
      <c r="FX197" s="176"/>
      <c r="FY197" s="177"/>
      <c r="FZ197" s="176"/>
      <c r="GA197" s="41">
        <f t="shared" si="682"/>
        <v>0</v>
      </c>
      <c r="GB197" s="42">
        <f t="shared" si="683"/>
        <v>0</v>
      </c>
      <c r="GC197" s="43">
        <f t="shared" si="684"/>
        <v>40</v>
      </c>
      <c r="GD197" s="44">
        <f t="shared" si="685"/>
        <v>2560</v>
      </c>
      <c r="GE197" s="45">
        <f t="shared" si="686"/>
        <v>40</v>
      </c>
      <c r="GF197" s="46">
        <f t="shared" si="687"/>
        <v>2560</v>
      </c>
      <c r="GG197" s="175"/>
      <c r="GH197" s="176"/>
      <c r="GI197" s="177"/>
      <c r="GJ197" s="176"/>
      <c r="GK197" s="175"/>
      <c r="GL197" s="176"/>
      <c r="GM197" s="177"/>
      <c r="GN197" s="176"/>
      <c r="GO197" s="175"/>
      <c r="GP197" s="176"/>
      <c r="GQ197" s="177"/>
      <c r="GR197" s="176"/>
      <c r="GS197" s="175"/>
      <c r="GT197" s="176"/>
      <c r="GU197" s="177"/>
      <c r="GV197" s="176"/>
      <c r="GW197" s="175"/>
      <c r="GX197" s="176"/>
      <c r="GY197" s="177"/>
      <c r="GZ197" s="176"/>
      <c r="HA197" s="175"/>
      <c r="HB197" s="176"/>
      <c r="HC197" s="177"/>
      <c r="HD197" s="176"/>
      <c r="HE197" s="175"/>
      <c r="HF197" s="176"/>
      <c r="HG197" s="177"/>
      <c r="HH197" s="176"/>
      <c r="HI197" s="175"/>
      <c r="HJ197" s="176"/>
      <c r="HK197" s="177"/>
      <c r="HL197" s="176"/>
      <c r="HM197" s="175"/>
      <c r="HN197" s="176"/>
      <c r="HO197" s="177"/>
      <c r="HP197" s="176"/>
      <c r="HQ197" s="175"/>
      <c r="HR197" s="176"/>
      <c r="HS197" s="177"/>
      <c r="HT197" s="176"/>
      <c r="HU197" s="175"/>
      <c r="HV197" s="176"/>
      <c r="HW197" s="177"/>
      <c r="HX197" s="176"/>
      <c r="HY197" s="175"/>
      <c r="HZ197" s="176"/>
      <c r="IA197" s="177"/>
      <c r="IB197" s="176"/>
      <c r="IC197" s="41" cm="1">
        <f t="array" ref="IC197">SUMPRODUCT(--(MOD(COLUMN($GG197:$IB197),4)=MOD(COLUMN($GG197),4)),$GG197:$IB197)</f>
        <v>0</v>
      </c>
      <c r="ID197" s="42">
        <f t="shared" si="688"/>
        <v>0</v>
      </c>
      <c r="IE197" s="43" cm="1">
        <f t="array" ref="IE197">SUMPRODUCT(--(MOD(COLUMN($GG197:$IB197),4)=MOD(COLUMN($GH197),4)),$GG197:$IB197)</f>
        <v>0</v>
      </c>
      <c r="IF197" s="44">
        <f t="shared" si="689"/>
        <v>0</v>
      </c>
      <c r="IG197" s="45" cm="1">
        <f t="array" ref="IG197">SUMPRODUCT(--(MOD(COLUMN($GG197:$IB197),4)=MOD(COLUMN($GI197),4)),$GG197:$IB197)</f>
        <v>0</v>
      </c>
      <c r="IH197" s="46">
        <f t="shared" si="690"/>
        <v>0</v>
      </c>
      <c r="II197" s="175"/>
      <c r="IJ197" s="176"/>
      <c r="IK197" s="177"/>
      <c r="IL197" s="176"/>
      <c r="IM197" s="175"/>
      <c r="IN197" s="176"/>
      <c r="IO197" s="177"/>
      <c r="IP197" s="176"/>
      <c r="IQ197" s="175"/>
      <c r="IR197" s="176"/>
      <c r="IS197" s="177"/>
      <c r="IT197" s="176"/>
      <c r="IU197" s="175"/>
      <c r="IV197" s="176"/>
      <c r="IW197" s="177"/>
      <c r="IX197" s="176"/>
      <c r="IY197" s="175"/>
      <c r="IZ197" s="176"/>
      <c r="JA197" s="177"/>
      <c r="JB197" s="176"/>
      <c r="JC197" s="175"/>
      <c r="JD197" s="176"/>
      <c r="JE197" s="177"/>
      <c r="JF197" s="176"/>
      <c r="JG197" s="175"/>
      <c r="JH197" s="176"/>
      <c r="JI197" s="177"/>
      <c r="JJ197" s="176"/>
      <c r="JK197" s="175"/>
      <c r="JL197" s="176"/>
      <c r="JM197" s="177"/>
      <c r="JN197" s="176"/>
      <c r="JO197" s="175"/>
      <c r="JP197" s="176"/>
      <c r="JQ197" s="177"/>
      <c r="JR197" s="176"/>
      <c r="JS197" s="175"/>
      <c r="JT197" s="176"/>
      <c r="JU197" s="177"/>
      <c r="JV197" s="176"/>
      <c r="JW197" s="175"/>
      <c r="JX197" s="176"/>
      <c r="JY197" s="177"/>
      <c r="JZ197" s="176"/>
      <c r="KA197" s="175"/>
      <c r="KB197" s="176"/>
      <c r="KC197" s="177"/>
      <c r="KD197" s="176"/>
      <c r="KE197" s="41" cm="1">
        <f t="array" ref="KE197">SUMPRODUCT(--(MOD(COLUMN($II197:$KD197),4)=MOD(COLUMN($II197),4)),$II197:$KD197)</f>
        <v>0</v>
      </c>
      <c r="KF197" s="42">
        <f t="shared" si="691"/>
        <v>0</v>
      </c>
      <c r="KG197" s="43" cm="1">
        <f t="array" ref="KG197">SUMPRODUCT(--(MOD(COLUMN($II197:$KD197),4)=MOD(COLUMN($IJ197),4)),$II197:$KD197)</f>
        <v>0</v>
      </c>
      <c r="KH197" s="44">
        <f t="shared" si="692"/>
        <v>0</v>
      </c>
      <c r="KI197" s="45" cm="1">
        <f t="array" ref="KI197">SUMPRODUCT(--(MOD(COLUMN($II197:$KD197),4)=MOD(COLUMN($IK197),4)),$II197:$KD197)</f>
        <v>0</v>
      </c>
      <c r="KJ197" s="50">
        <f t="shared" si="693"/>
        <v>0</v>
      </c>
      <c r="KK197" s="189"/>
      <c r="KL197" s="189"/>
      <c r="KM197" s="189"/>
      <c r="KN197" s="190"/>
      <c r="KO197" s="191"/>
    </row>
    <row r="198" spans="1:301" s="68" customFormat="1" ht="43.2" outlineLevel="1">
      <c r="A198" s="311"/>
      <c r="B198" s="278"/>
      <c r="C198" s="280"/>
      <c r="D198" s="282"/>
      <c r="E198" s="170">
        <v>4</v>
      </c>
      <c r="F198" s="60">
        <v>1</v>
      </c>
      <c r="G198" s="56">
        <v>9710029000</v>
      </c>
      <c r="H198" s="57" t="s">
        <v>55</v>
      </c>
      <c r="I198" s="232">
        <v>502</v>
      </c>
      <c r="J198" s="232">
        <v>502</v>
      </c>
      <c r="K198" s="174"/>
      <c r="L198" s="174"/>
      <c r="M198" s="175"/>
      <c r="N198" s="176"/>
      <c r="O198" s="177"/>
      <c r="P198" s="176"/>
      <c r="Q198" s="175"/>
      <c r="R198" s="176"/>
      <c r="S198" s="177"/>
      <c r="T198" s="176"/>
      <c r="U198" s="175"/>
      <c r="V198" s="176"/>
      <c r="W198" s="177"/>
      <c r="X198" s="176"/>
      <c r="Y198" s="175"/>
      <c r="Z198" s="176"/>
      <c r="AA198" s="177"/>
      <c r="AB198" s="176"/>
      <c r="AC198" s="175"/>
      <c r="AD198" s="176"/>
      <c r="AE198" s="177"/>
      <c r="AF198" s="176"/>
      <c r="AG198" s="175"/>
      <c r="AH198" s="176"/>
      <c r="AI198" s="177"/>
      <c r="AJ198" s="176"/>
      <c r="AK198" s="175"/>
      <c r="AL198" s="176"/>
      <c r="AM198" s="177"/>
      <c r="AN198" s="176"/>
      <c r="AO198" s="175"/>
      <c r="AP198" s="176"/>
      <c r="AQ198" s="177"/>
      <c r="AR198" s="176"/>
      <c r="AS198" s="175"/>
      <c r="AT198" s="176"/>
      <c r="AU198" s="177"/>
      <c r="AV198" s="176"/>
      <c r="AW198" s="175"/>
      <c r="AX198" s="176"/>
      <c r="AY198" s="177"/>
      <c r="AZ198" s="151"/>
      <c r="BA198" s="175"/>
      <c r="BB198" s="176"/>
      <c r="BC198" s="178"/>
      <c r="BD198" s="176"/>
      <c r="BE198" s="175"/>
      <c r="BF198" s="176"/>
      <c r="BG198" s="179"/>
      <c r="BH198" s="53"/>
      <c r="BI198" s="180"/>
      <c r="BJ198" s="181"/>
      <c r="BK198" s="182"/>
      <c r="BL198" s="183"/>
      <c r="BM198" s="184"/>
      <c r="BN198" s="185"/>
      <c r="BO198" s="175"/>
      <c r="BP198" s="186"/>
      <c r="BQ198" s="176"/>
      <c r="BR198" s="177"/>
      <c r="BS198" s="53"/>
      <c r="BT198" s="175"/>
      <c r="BU198" s="186"/>
      <c r="BV198" s="176"/>
      <c r="BW198" s="177"/>
      <c r="BX198" s="176"/>
      <c r="BY198" s="175"/>
      <c r="BZ198" s="186"/>
      <c r="CA198" s="176"/>
      <c r="CB198" s="177"/>
      <c r="CC198" s="176"/>
      <c r="CD198" s="175"/>
      <c r="CE198" s="186"/>
      <c r="CF198" s="176"/>
      <c r="CG198" s="177"/>
      <c r="CH198" s="176"/>
      <c r="CI198" s="175"/>
      <c r="CJ198" s="186"/>
      <c r="CK198" s="176"/>
      <c r="CL198" s="177"/>
      <c r="CM198" s="176"/>
      <c r="CN198" s="175"/>
      <c r="CO198" s="186"/>
      <c r="CP198" s="176"/>
      <c r="CQ198" s="177"/>
      <c r="CR198" s="176"/>
      <c r="CS198" s="175"/>
      <c r="CT198" s="186"/>
      <c r="CU198" s="176"/>
      <c r="CV198" s="177"/>
      <c r="CW198" s="176"/>
      <c r="CX198" s="175"/>
      <c r="CY198" s="186"/>
      <c r="CZ198" s="176"/>
      <c r="DA198" s="177"/>
      <c r="DB198" s="176"/>
      <c r="DC198" s="175"/>
      <c r="DD198" s="186"/>
      <c r="DE198" s="176"/>
      <c r="DF198" s="177"/>
      <c r="DG198" s="176"/>
      <c r="DH198" s="175"/>
      <c r="DI198" s="186"/>
      <c r="DJ198" s="176"/>
      <c r="DK198" s="177"/>
      <c r="DL198" s="176"/>
      <c r="DM198" s="175"/>
      <c r="DN198" s="186"/>
      <c r="DO198" s="176"/>
      <c r="DP198" s="177"/>
      <c r="DQ198" s="176"/>
      <c r="DR198" s="175"/>
      <c r="DS198" s="186"/>
      <c r="DT198" s="176"/>
      <c r="DU198" s="177"/>
      <c r="DV198" s="176"/>
      <c r="DW198" s="180"/>
      <c r="DX198" s="181"/>
      <c r="DY198" s="187"/>
      <c r="DZ198" s="188"/>
      <c r="EA198" s="182"/>
      <c r="EB198" s="183"/>
      <c r="EC198" s="184"/>
      <c r="ED198" s="185"/>
      <c r="EE198" s="175"/>
      <c r="EF198" s="176"/>
      <c r="EG198" s="177"/>
      <c r="EH198" s="176"/>
      <c r="EI198" s="175"/>
      <c r="EJ198" s="176"/>
      <c r="EK198" s="177"/>
      <c r="EL198" s="176"/>
      <c r="EM198" s="175"/>
      <c r="EN198" s="176">
        <v>10</v>
      </c>
      <c r="EO198" s="177">
        <v>10</v>
      </c>
      <c r="EP198" s="315"/>
      <c r="EQ198" s="175"/>
      <c r="ER198" s="176">
        <v>30</v>
      </c>
      <c r="ES198" s="177">
        <v>30</v>
      </c>
      <c r="ET198" s="176"/>
      <c r="EU198" s="175"/>
      <c r="EV198" s="176"/>
      <c r="EW198" s="177"/>
      <c r="EX198" s="176"/>
      <c r="EY198" s="175"/>
      <c r="EZ198" s="176"/>
      <c r="FA198" s="177"/>
      <c r="FB198" s="176"/>
      <c r="FC198" s="175"/>
      <c r="FD198" s="176"/>
      <c r="FE198" s="177"/>
      <c r="FF198" s="176"/>
      <c r="FG198" s="175"/>
      <c r="FH198" s="176"/>
      <c r="FI198" s="177"/>
      <c r="FJ198" s="176"/>
      <c r="FK198" s="175"/>
      <c r="FL198" s="176"/>
      <c r="FM198" s="177"/>
      <c r="FN198" s="176"/>
      <c r="FO198" s="175"/>
      <c r="FP198" s="176"/>
      <c r="FQ198" s="177"/>
      <c r="FR198" s="176"/>
      <c r="FS198" s="175"/>
      <c r="FT198" s="176"/>
      <c r="FU198" s="177"/>
      <c r="FV198" s="176"/>
      <c r="FW198" s="175"/>
      <c r="FX198" s="176"/>
      <c r="FY198" s="177"/>
      <c r="FZ198" s="176"/>
      <c r="GA198" s="41">
        <f t="shared" si="682"/>
        <v>0</v>
      </c>
      <c r="GB198" s="42">
        <f t="shared" si="683"/>
        <v>0</v>
      </c>
      <c r="GC198" s="43">
        <f t="shared" si="684"/>
        <v>40</v>
      </c>
      <c r="GD198" s="44">
        <f t="shared" si="685"/>
        <v>20080</v>
      </c>
      <c r="GE198" s="45">
        <f t="shared" si="686"/>
        <v>40</v>
      </c>
      <c r="GF198" s="46">
        <f t="shared" si="687"/>
        <v>20080</v>
      </c>
      <c r="GG198" s="175"/>
      <c r="GH198" s="176"/>
      <c r="GI198" s="177"/>
      <c r="GJ198" s="176"/>
      <c r="GK198" s="175"/>
      <c r="GL198" s="176"/>
      <c r="GM198" s="177"/>
      <c r="GN198" s="176"/>
      <c r="GO198" s="175"/>
      <c r="GP198" s="176"/>
      <c r="GQ198" s="177"/>
      <c r="GR198" s="176"/>
      <c r="GS198" s="175"/>
      <c r="GT198" s="176"/>
      <c r="GU198" s="177"/>
      <c r="GV198" s="176"/>
      <c r="GW198" s="175"/>
      <c r="GX198" s="176"/>
      <c r="GY198" s="177"/>
      <c r="GZ198" s="176"/>
      <c r="HA198" s="175"/>
      <c r="HB198" s="176"/>
      <c r="HC198" s="177"/>
      <c r="HD198" s="176"/>
      <c r="HE198" s="175"/>
      <c r="HF198" s="176"/>
      <c r="HG198" s="177"/>
      <c r="HH198" s="176"/>
      <c r="HI198" s="175"/>
      <c r="HJ198" s="176"/>
      <c r="HK198" s="177"/>
      <c r="HL198" s="176"/>
      <c r="HM198" s="175"/>
      <c r="HN198" s="176"/>
      <c r="HO198" s="177"/>
      <c r="HP198" s="176"/>
      <c r="HQ198" s="175"/>
      <c r="HR198" s="176"/>
      <c r="HS198" s="177"/>
      <c r="HT198" s="176"/>
      <c r="HU198" s="175"/>
      <c r="HV198" s="176"/>
      <c r="HW198" s="177"/>
      <c r="HX198" s="176"/>
      <c r="HY198" s="175"/>
      <c r="HZ198" s="176"/>
      <c r="IA198" s="177"/>
      <c r="IB198" s="176"/>
      <c r="IC198" s="41" cm="1">
        <f t="array" ref="IC198">SUMPRODUCT(--(MOD(COLUMN($GG198:$IB198),4)=MOD(COLUMN($GG198),4)),$GG198:$IB198)</f>
        <v>0</v>
      </c>
      <c r="ID198" s="42">
        <f t="shared" si="688"/>
        <v>0</v>
      </c>
      <c r="IE198" s="43" cm="1">
        <f t="array" ref="IE198">SUMPRODUCT(--(MOD(COLUMN($GG198:$IB198),4)=MOD(COLUMN($GH198),4)),$GG198:$IB198)</f>
        <v>0</v>
      </c>
      <c r="IF198" s="44">
        <f t="shared" si="689"/>
        <v>0</v>
      </c>
      <c r="IG198" s="45" cm="1">
        <f t="array" ref="IG198">SUMPRODUCT(--(MOD(COLUMN($GG198:$IB198),4)=MOD(COLUMN($GI198),4)),$GG198:$IB198)</f>
        <v>0</v>
      </c>
      <c r="IH198" s="46">
        <f t="shared" si="690"/>
        <v>0</v>
      </c>
      <c r="II198" s="175"/>
      <c r="IJ198" s="176"/>
      <c r="IK198" s="177"/>
      <c r="IL198" s="176"/>
      <c r="IM198" s="175"/>
      <c r="IN198" s="176"/>
      <c r="IO198" s="177"/>
      <c r="IP198" s="176"/>
      <c r="IQ198" s="175"/>
      <c r="IR198" s="176"/>
      <c r="IS198" s="177"/>
      <c r="IT198" s="176"/>
      <c r="IU198" s="175"/>
      <c r="IV198" s="176"/>
      <c r="IW198" s="177"/>
      <c r="IX198" s="176"/>
      <c r="IY198" s="175"/>
      <c r="IZ198" s="176"/>
      <c r="JA198" s="177"/>
      <c r="JB198" s="176"/>
      <c r="JC198" s="175"/>
      <c r="JD198" s="176"/>
      <c r="JE198" s="177"/>
      <c r="JF198" s="176"/>
      <c r="JG198" s="175"/>
      <c r="JH198" s="176"/>
      <c r="JI198" s="177"/>
      <c r="JJ198" s="176"/>
      <c r="JK198" s="175"/>
      <c r="JL198" s="176"/>
      <c r="JM198" s="177"/>
      <c r="JN198" s="176"/>
      <c r="JO198" s="175"/>
      <c r="JP198" s="176"/>
      <c r="JQ198" s="177"/>
      <c r="JR198" s="176"/>
      <c r="JS198" s="175"/>
      <c r="JT198" s="176"/>
      <c r="JU198" s="177"/>
      <c r="JV198" s="176"/>
      <c r="JW198" s="175"/>
      <c r="JX198" s="176"/>
      <c r="JY198" s="177"/>
      <c r="JZ198" s="176"/>
      <c r="KA198" s="175"/>
      <c r="KB198" s="176"/>
      <c r="KC198" s="177"/>
      <c r="KD198" s="176"/>
      <c r="KE198" s="41" cm="1">
        <f t="array" ref="KE198">SUMPRODUCT(--(MOD(COLUMN($II198:$KD198),4)=MOD(COLUMN($II198),4)),$II198:$KD198)</f>
        <v>0</v>
      </c>
      <c r="KF198" s="42">
        <f t="shared" si="691"/>
        <v>0</v>
      </c>
      <c r="KG198" s="43" cm="1">
        <f t="array" ref="KG198">SUMPRODUCT(--(MOD(COLUMN($II198:$KD198),4)=MOD(COLUMN($IJ198),4)),$II198:$KD198)</f>
        <v>0</v>
      </c>
      <c r="KH198" s="44">
        <f t="shared" si="692"/>
        <v>0</v>
      </c>
      <c r="KI198" s="45" cm="1">
        <f t="array" ref="KI198">SUMPRODUCT(--(MOD(COLUMN($II198:$KD198),4)=MOD(COLUMN($IK198),4)),$II198:$KD198)</f>
        <v>0</v>
      </c>
      <c r="KJ198" s="50">
        <f t="shared" si="693"/>
        <v>0</v>
      </c>
      <c r="KK198" s="189"/>
      <c r="KL198" s="189"/>
      <c r="KM198" s="189"/>
      <c r="KN198" s="190"/>
      <c r="KO198" s="191"/>
    </row>
    <row r="199" spans="1:301" s="68" customFormat="1" outlineLevel="1">
      <c r="A199" s="311"/>
      <c r="B199" s="278"/>
      <c r="C199" s="280"/>
      <c r="D199" s="282"/>
      <c r="E199" s="60">
        <v>5</v>
      </c>
      <c r="F199" s="60">
        <v>1</v>
      </c>
      <c r="G199" s="56">
        <v>4491731200</v>
      </c>
      <c r="H199" s="57" t="s">
        <v>57</v>
      </c>
      <c r="I199" s="232">
        <v>906</v>
      </c>
      <c r="J199" s="232">
        <v>906</v>
      </c>
      <c r="K199" s="174"/>
      <c r="L199" s="174"/>
      <c r="M199" s="175"/>
      <c r="N199" s="176"/>
      <c r="O199" s="177"/>
      <c r="P199" s="176"/>
      <c r="Q199" s="175"/>
      <c r="R199" s="176"/>
      <c r="S199" s="177"/>
      <c r="T199" s="176"/>
      <c r="U199" s="175"/>
      <c r="V199" s="176"/>
      <c r="W199" s="177"/>
      <c r="X199" s="176"/>
      <c r="Y199" s="175"/>
      <c r="Z199" s="176"/>
      <c r="AA199" s="177"/>
      <c r="AB199" s="176"/>
      <c r="AC199" s="175"/>
      <c r="AD199" s="176"/>
      <c r="AE199" s="177"/>
      <c r="AF199" s="176"/>
      <c r="AG199" s="175"/>
      <c r="AH199" s="176"/>
      <c r="AI199" s="177"/>
      <c r="AJ199" s="176"/>
      <c r="AK199" s="175"/>
      <c r="AL199" s="176"/>
      <c r="AM199" s="177"/>
      <c r="AN199" s="176"/>
      <c r="AO199" s="175"/>
      <c r="AP199" s="176"/>
      <c r="AQ199" s="177"/>
      <c r="AR199" s="176"/>
      <c r="AS199" s="175"/>
      <c r="AT199" s="176"/>
      <c r="AU199" s="177"/>
      <c r="AV199" s="176"/>
      <c r="AW199" s="175"/>
      <c r="AX199" s="176"/>
      <c r="AY199" s="177"/>
      <c r="AZ199" s="151"/>
      <c r="BA199" s="175"/>
      <c r="BB199" s="176"/>
      <c r="BC199" s="178"/>
      <c r="BD199" s="176"/>
      <c r="BE199" s="175"/>
      <c r="BF199" s="176"/>
      <c r="BG199" s="179"/>
      <c r="BH199" s="53"/>
      <c r="BI199" s="180"/>
      <c r="BJ199" s="181"/>
      <c r="BK199" s="182"/>
      <c r="BL199" s="183"/>
      <c r="BM199" s="184"/>
      <c r="BN199" s="185"/>
      <c r="BO199" s="175"/>
      <c r="BP199" s="186"/>
      <c r="BQ199" s="176"/>
      <c r="BR199" s="177"/>
      <c r="BS199" s="53"/>
      <c r="BT199" s="175"/>
      <c r="BU199" s="186"/>
      <c r="BV199" s="176"/>
      <c r="BW199" s="177"/>
      <c r="BX199" s="176"/>
      <c r="BY199" s="175"/>
      <c r="BZ199" s="186"/>
      <c r="CA199" s="176"/>
      <c r="CB199" s="177"/>
      <c r="CC199" s="176"/>
      <c r="CD199" s="175"/>
      <c r="CE199" s="186"/>
      <c r="CF199" s="176"/>
      <c r="CG199" s="177"/>
      <c r="CH199" s="176"/>
      <c r="CI199" s="175"/>
      <c r="CJ199" s="186"/>
      <c r="CK199" s="176"/>
      <c r="CL199" s="177"/>
      <c r="CM199" s="176"/>
      <c r="CN199" s="175"/>
      <c r="CO199" s="186"/>
      <c r="CP199" s="176"/>
      <c r="CQ199" s="177"/>
      <c r="CR199" s="176"/>
      <c r="CS199" s="175"/>
      <c r="CT199" s="186"/>
      <c r="CU199" s="176"/>
      <c r="CV199" s="177"/>
      <c r="CW199" s="176"/>
      <c r="CX199" s="175"/>
      <c r="CY199" s="186"/>
      <c r="CZ199" s="176"/>
      <c r="DA199" s="177"/>
      <c r="DB199" s="176"/>
      <c r="DC199" s="175"/>
      <c r="DD199" s="186"/>
      <c r="DE199" s="176"/>
      <c r="DF199" s="177"/>
      <c r="DG199" s="176"/>
      <c r="DH199" s="175"/>
      <c r="DI199" s="186"/>
      <c r="DJ199" s="176"/>
      <c r="DK199" s="177"/>
      <c r="DL199" s="176"/>
      <c r="DM199" s="175"/>
      <c r="DN199" s="186"/>
      <c r="DO199" s="176"/>
      <c r="DP199" s="177"/>
      <c r="DQ199" s="176"/>
      <c r="DR199" s="175"/>
      <c r="DS199" s="186"/>
      <c r="DT199" s="176"/>
      <c r="DU199" s="177"/>
      <c r="DV199" s="176"/>
      <c r="DW199" s="180"/>
      <c r="DX199" s="181"/>
      <c r="DY199" s="187"/>
      <c r="DZ199" s="188"/>
      <c r="EA199" s="182"/>
      <c r="EB199" s="183"/>
      <c r="EC199" s="184"/>
      <c r="ED199" s="185"/>
      <c r="EE199" s="175"/>
      <c r="EF199" s="176"/>
      <c r="EG199" s="177"/>
      <c r="EH199" s="176"/>
      <c r="EI199" s="175"/>
      <c r="EJ199" s="176"/>
      <c r="EK199" s="177"/>
      <c r="EL199" s="176"/>
      <c r="EM199" s="175"/>
      <c r="EN199" s="176">
        <v>10</v>
      </c>
      <c r="EO199" s="177">
        <v>10</v>
      </c>
      <c r="EP199" s="315"/>
      <c r="EQ199" s="175"/>
      <c r="ER199" s="176">
        <v>30</v>
      </c>
      <c r="ES199" s="177">
        <v>30</v>
      </c>
      <c r="ET199" s="176"/>
      <c r="EU199" s="175"/>
      <c r="EV199" s="176"/>
      <c r="EW199" s="177"/>
      <c r="EX199" s="176"/>
      <c r="EY199" s="175"/>
      <c r="EZ199" s="176"/>
      <c r="FA199" s="177"/>
      <c r="FB199" s="176"/>
      <c r="FC199" s="175"/>
      <c r="FD199" s="176"/>
      <c r="FE199" s="177"/>
      <c r="FF199" s="176"/>
      <c r="FG199" s="175"/>
      <c r="FH199" s="176"/>
      <c r="FI199" s="177"/>
      <c r="FJ199" s="176"/>
      <c r="FK199" s="175"/>
      <c r="FL199" s="176"/>
      <c r="FM199" s="177"/>
      <c r="FN199" s="176"/>
      <c r="FO199" s="175"/>
      <c r="FP199" s="176"/>
      <c r="FQ199" s="177"/>
      <c r="FR199" s="176"/>
      <c r="FS199" s="175"/>
      <c r="FT199" s="176"/>
      <c r="FU199" s="177"/>
      <c r="FV199" s="176"/>
      <c r="FW199" s="175"/>
      <c r="FX199" s="176"/>
      <c r="FY199" s="177"/>
      <c r="FZ199" s="176"/>
      <c r="GA199" s="41">
        <f t="shared" si="682"/>
        <v>0</v>
      </c>
      <c r="GB199" s="42">
        <f t="shared" si="683"/>
        <v>0</v>
      </c>
      <c r="GC199" s="43">
        <f t="shared" si="684"/>
        <v>40</v>
      </c>
      <c r="GD199" s="44">
        <f t="shared" si="685"/>
        <v>36240</v>
      </c>
      <c r="GE199" s="45">
        <f t="shared" si="686"/>
        <v>40</v>
      </c>
      <c r="GF199" s="46">
        <f t="shared" si="687"/>
        <v>36240</v>
      </c>
      <c r="GG199" s="175"/>
      <c r="GH199" s="176"/>
      <c r="GI199" s="177"/>
      <c r="GJ199" s="176"/>
      <c r="GK199" s="175"/>
      <c r="GL199" s="176"/>
      <c r="GM199" s="177"/>
      <c r="GN199" s="176"/>
      <c r="GO199" s="175"/>
      <c r="GP199" s="176"/>
      <c r="GQ199" s="177"/>
      <c r="GR199" s="176"/>
      <c r="GS199" s="175"/>
      <c r="GT199" s="176"/>
      <c r="GU199" s="177"/>
      <c r="GV199" s="176"/>
      <c r="GW199" s="175"/>
      <c r="GX199" s="176"/>
      <c r="GY199" s="177"/>
      <c r="GZ199" s="176"/>
      <c r="HA199" s="175"/>
      <c r="HB199" s="176"/>
      <c r="HC199" s="177"/>
      <c r="HD199" s="176"/>
      <c r="HE199" s="175"/>
      <c r="HF199" s="176"/>
      <c r="HG199" s="177"/>
      <c r="HH199" s="176"/>
      <c r="HI199" s="175"/>
      <c r="HJ199" s="176"/>
      <c r="HK199" s="177"/>
      <c r="HL199" s="176"/>
      <c r="HM199" s="175"/>
      <c r="HN199" s="176"/>
      <c r="HO199" s="177"/>
      <c r="HP199" s="176"/>
      <c r="HQ199" s="175"/>
      <c r="HR199" s="176"/>
      <c r="HS199" s="177"/>
      <c r="HT199" s="176"/>
      <c r="HU199" s="175"/>
      <c r="HV199" s="176"/>
      <c r="HW199" s="177"/>
      <c r="HX199" s="176"/>
      <c r="HY199" s="175"/>
      <c r="HZ199" s="176"/>
      <c r="IA199" s="177"/>
      <c r="IB199" s="176"/>
      <c r="IC199" s="41" cm="1">
        <f t="array" ref="IC199">SUMPRODUCT(--(MOD(COLUMN($GG199:$IB199),4)=MOD(COLUMN($GG199),4)),$GG199:$IB199)</f>
        <v>0</v>
      </c>
      <c r="ID199" s="42">
        <f t="shared" si="688"/>
        <v>0</v>
      </c>
      <c r="IE199" s="43" cm="1">
        <f t="array" ref="IE199">SUMPRODUCT(--(MOD(COLUMN($GG199:$IB199),4)=MOD(COLUMN($GH199),4)),$GG199:$IB199)</f>
        <v>0</v>
      </c>
      <c r="IF199" s="44">
        <f t="shared" si="689"/>
        <v>0</v>
      </c>
      <c r="IG199" s="45" cm="1">
        <f t="array" ref="IG199">SUMPRODUCT(--(MOD(COLUMN($GG199:$IB199),4)=MOD(COLUMN($GI199),4)),$GG199:$IB199)</f>
        <v>0</v>
      </c>
      <c r="IH199" s="46">
        <f t="shared" si="690"/>
        <v>0</v>
      </c>
      <c r="II199" s="175"/>
      <c r="IJ199" s="176"/>
      <c r="IK199" s="177"/>
      <c r="IL199" s="176"/>
      <c r="IM199" s="175"/>
      <c r="IN199" s="176"/>
      <c r="IO199" s="177"/>
      <c r="IP199" s="176"/>
      <c r="IQ199" s="175"/>
      <c r="IR199" s="176"/>
      <c r="IS199" s="177"/>
      <c r="IT199" s="176"/>
      <c r="IU199" s="175"/>
      <c r="IV199" s="176"/>
      <c r="IW199" s="177"/>
      <c r="IX199" s="176"/>
      <c r="IY199" s="175"/>
      <c r="IZ199" s="176"/>
      <c r="JA199" s="177"/>
      <c r="JB199" s="176"/>
      <c r="JC199" s="175"/>
      <c r="JD199" s="176"/>
      <c r="JE199" s="177"/>
      <c r="JF199" s="176"/>
      <c r="JG199" s="175"/>
      <c r="JH199" s="176"/>
      <c r="JI199" s="177"/>
      <c r="JJ199" s="176"/>
      <c r="JK199" s="175"/>
      <c r="JL199" s="176"/>
      <c r="JM199" s="177"/>
      <c r="JN199" s="176"/>
      <c r="JO199" s="175"/>
      <c r="JP199" s="176"/>
      <c r="JQ199" s="177"/>
      <c r="JR199" s="176"/>
      <c r="JS199" s="175"/>
      <c r="JT199" s="176"/>
      <c r="JU199" s="177"/>
      <c r="JV199" s="176"/>
      <c r="JW199" s="175"/>
      <c r="JX199" s="176"/>
      <c r="JY199" s="177"/>
      <c r="JZ199" s="176"/>
      <c r="KA199" s="175"/>
      <c r="KB199" s="176"/>
      <c r="KC199" s="177"/>
      <c r="KD199" s="176"/>
      <c r="KE199" s="41" cm="1">
        <f t="array" ref="KE199">SUMPRODUCT(--(MOD(COLUMN($II199:$KD199),4)=MOD(COLUMN($II199),4)),$II199:$KD199)</f>
        <v>0</v>
      </c>
      <c r="KF199" s="42">
        <f t="shared" si="691"/>
        <v>0</v>
      </c>
      <c r="KG199" s="43" cm="1">
        <f t="array" ref="KG199">SUMPRODUCT(--(MOD(COLUMN($II199:$KD199),4)=MOD(COLUMN($IJ199),4)),$II199:$KD199)</f>
        <v>0</v>
      </c>
      <c r="KH199" s="44">
        <f t="shared" si="692"/>
        <v>0</v>
      </c>
      <c r="KI199" s="45" cm="1">
        <f t="array" ref="KI199">SUMPRODUCT(--(MOD(COLUMN($II199:$KD199),4)=MOD(COLUMN($IK199),4)),$II199:$KD199)</f>
        <v>0</v>
      </c>
      <c r="KJ199" s="50">
        <f t="shared" si="693"/>
        <v>0</v>
      </c>
      <c r="KK199" s="189"/>
      <c r="KL199" s="189"/>
      <c r="KM199" s="189"/>
      <c r="KN199" s="190"/>
      <c r="KO199" s="191"/>
    </row>
    <row r="200" spans="1:301" s="68" customFormat="1" outlineLevel="1">
      <c r="A200" s="311"/>
      <c r="B200" s="278"/>
      <c r="C200" s="280"/>
      <c r="D200" s="282"/>
      <c r="E200" s="170">
        <v>6</v>
      </c>
      <c r="F200" s="60">
        <v>1</v>
      </c>
      <c r="G200" s="56">
        <v>4497230300</v>
      </c>
      <c r="H200" s="57" t="s">
        <v>84</v>
      </c>
      <c r="I200" s="232">
        <v>80</v>
      </c>
      <c r="J200" s="232">
        <v>80</v>
      </c>
      <c r="K200" s="174"/>
      <c r="L200" s="174"/>
      <c r="M200" s="175"/>
      <c r="N200" s="176"/>
      <c r="O200" s="177"/>
      <c r="P200" s="176"/>
      <c r="Q200" s="175"/>
      <c r="R200" s="176"/>
      <c r="S200" s="177"/>
      <c r="T200" s="176"/>
      <c r="U200" s="175"/>
      <c r="V200" s="176"/>
      <c r="W200" s="177"/>
      <c r="X200" s="176"/>
      <c r="Y200" s="175"/>
      <c r="Z200" s="176"/>
      <c r="AA200" s="177"/>
      <c r="AB200" s="176"/>
      <c r="AC200" s="175"/>
      <c r="AD200" s="176"/>
      <c r="AE200" s="177"/>
      <c r="AF200" s="176"/>
      <c r="AG200" s="175"/>
      <c r="AH200" s="176"/>
      <c r="AI200" s="177"/>
      <c r="AJ200" s="176"/>
      <c r="AK200" s="175"/>
      <c r="AL200" s="176"/>
      <c r="AM200" s="177"/>
      <c r="AN200" s="176"/>
      <c r="AO200" s="175"/>
      <c r="AP200" s="176"/>
      <c r="AQ200" s="177"/>
      <c r="AR200" s="176"/>
      <c r="AS200" s="175"/>
      <c r="AT200" s="176"/>
      <c r="AU200" s="177"/>
      <c r="AV200" s="176"/>
      <c r="AW200" s="175"/>
      <c r="AX200" s="176"/>
      <c r="AY200" s="177"/>
      <c r="AZ200" s="151"/>
      <c r="BA200" s="175"/>
      <c r="BB200" s="176"/>
      <c r="BC200" s="178"/>
      <c r="BD200" s="176"/>
      <c r="BE200" s="175"/>
      <c r="BF200" s="176"/>
      <c r="BG200" s="179"/>
      <c r="BH200" s="53"/>
      <c r="BI200" s="180"/>
      <c r="BJ200" s="181"/>
      <c r="BK200" s="182"/>
      <c r="BL200" s="183"/>
      <c r="BM200" s="184"/>
      <c r="BN200" s="185"/>
      <c r="BO200" s="175"/>
      <c r="BP200" s="186"/>
      <c r="BQ200" s="176"/>
      <c r="BR200" s="177"/>
      <c r="BS200" s="53"/>
      <c r="BT200" s="175"/>
      <c r="BU200" s="186"/>
      <c r="BV200" s="176"/>
      <c r="BW200" s="177"/>
      <c r="BX200" s="176"/>
      <c r="BY200" s="175"/>
      <c r="BZ200" s="186"/>
      <c r="CA200" s="176"/>
      <c r="CB200" s="177"/>
      <c r="CC200" s="176"/>
      <c r="CD200" s="175"/>
      <c r="CE200" s="186"/>
      <c r="CF200" s="176"/>
      <c r="CG200" s="177"/>
      <c r="CH200" s="176"/>
      <c r="CI200" s="175"/>
      <c r="CJ200" s="186"/>
      <c r="CK200" s="176"/>
      <c r="CL200" s="177"/>
      <c r="CM200" s="176"/>
      <c r="CN200" s="175"/>
      <c r="CO200" s="186"/>
      <c r="CP200" s="176"/>
      <c r="CQ200" s="177"/>
      <c r="CR200" s="176"/>
      <c r="CS200" s="175"/>
      <c r="CT200" s="186"/>
      <c r="CU200" s="176"/>
      <c r="CV200" s="177"/>
      <c r="CW200" s="176"/>
      <c r="CX200" s="175"/>
      <c r="CY200" s="186"/>
      <c r="CZ200" s="176"/>
      <c r="DA200" s="177"/>
      <c r="DB200" s="176"/>
      <c r="DC200" s="175"/>
      <c r="DD200" s="186"/>
      <c r="DE200" s="176"/>
      <c r="DF200" s="177"/>
      <c r="DG200" s="176"/>
      <c r="DH200" s="175"/>
      <c r="DI200" s="186"/>
      <c r="DJ200" s="176"/>
      <c r="DK200" s="177"/>
      <c r="DL200" s="176"/>
      <c r="DM200" s="175"/>
      <c r="DN200" s="186"/>
      <c r="DO200" s="176"/>
      <c r="DP200" s="177"/>
      <c r="DQ200" s="176"/>
      <c r="DR200" s="175"/>
      <c r="DS200" s="186"/>
      <c r="DT200" s="176"/>
      <c r="DU200" s="177"/>
      <c r="DV200" s="176"/>
      <c r="DW200" s="180"/>
      <c r="DX200" s="181"/>
      <c r="DY200" s="187"/>
      <c r="DZ200" s="188"/>
      <c r="EA200" s="182"/>
      <c r="EB200" s="183"/>
      <c r="EC200" s="184"/>
      <c r="ED200" s="185"/>
      <c r="EE200" s="175"/>
      <c r="EF200" s="176"/>
      <c r="EG200" s="177"/>
      <c r="EH200" s="176"/>
      <c r="EI200" s="175"/>
      <c r="EJ200" s="176"/>
      <c r="EK200" s="177"/>
      <c r="EL200" s="176"/>
      <c r="EM200" s="175"/>
      <c r="EN200" s="176">
        <v>20</v>
      </c>
      <c r="EO200" s="177">
        <v>20</v>
      </c>
      <c r="EP200" s="315"/>
      <c r="EQ200" s="175"/>
      <c r="ER200" s="176">
        <v>60</v>
      </c>
      <c r="ES200" s="177">
        <v>60</v>
      </c>
      <c r="ET200" s="176"/>
      <c r="EU200" s="175"/>
      <c r="EV200" s="176"/>
      <c r="EW200" s="177"/>
      <c r="EX200" s="176"/>
      <c r="EY200" s="175"/>
      <c r="EZ200" s="176"/>
      <c r="FA200" s="177"/>
      <c r="FB200" s="176"/>
      <c r="FC200" s="175"/>
      <c r="FD200" s="176"/>
      <c r="FE200" s="177"/>
      <c r="FF200" s="176"/>
      <c r="FG200" s="175"/>
      <c r="FH200" s="176"/>
      <c r="FI200" s="177"/>
      <c r="FJ200" s="176"/>
      <c r="FK200" s="175"/>
      <c r="FL200" s="176"/>
      <c r="FM200" s="177"/>
      <c r="FN200" s="176"/>
      <c r="FO200" s="175"/>
      <c r="FP200" s="176"/>
      <c r="FQ200" s="177"/>
      <c r="FR200" s="176"/>
      <c r="FS200" s="175"/>
      <c r="FT200" s="176"/>
      <c r="FU200" s="177"/>
      <c r="FV200" s="176"/>
      <c r="FW200" s="175"/>
      <c r="FX200" s="176"/>
      <c r="FY200" s="177"/>
      <c r="FZ200" s="176"/>
      <c r="GA200" s="41">
        <f t="shared" si="682"/>
        <v>0</v>
      </c>
      <c r="GB200" s="42">
        <f t="shared" si="683"/>
        <v>0</v>
      </c>
      <c r="GC200" s="43">
        <f t="shared" si="684"/>
        <v>80</v>
      </c>
      <c r="GD200" s="44">
        <f t="shared" si="685"/>
        <v>6400</v>
      </c>
      <c r="GE200" s="45">
        <f t="shared" si="686"/>
        <v>80</v>
      </c>
      <c r="GF200" s="46">
        <f t="shared" si="687"/>
        <v>6400</v>
      </c>
      <c r="GG200" s="175"/>
      <c r="GH200" s="176"/>
      <c r="GI200" s="177"/>
      <c r="GJ200" s="176"/>
      <c r="GK200" s="175"/>
      <c r="GL200" s="176"/>
      <c r="GM200" s="177"/>
      <c r="GN200" s="176"/>
      <c r="GO200" s="175"/>
      <c r="GP200" s="176"/>
      <c r="GQ200" s="177"/>
      <c r="GR200" s="176"/>
      <c r="GS200" s="175"/>
      <c r="GT200" s="176"/>
      <c r="GU200" s="177"/>
      <c r="GV200" s="176"/>
      <c r="GW200" s="175"/>
      <c r="GX200" s="176"/>
      <c r="GY200" s="177"/>
      <c r="GZ200" s="176"/>
      <c r="HA200" s="175"/>
      <c r="HB200" s="176"/>
      <c r="HC200" s="177"/>
      <c r="HD200" s="176"/>
      <c r="HE200" s="175"/>
      <c r="HF200" s="176"/>
      <c r="HG200" s="177"/>
      <c r="HH200" s="176"/>
      <c r="HI200" s="175"/>
      <c r="HJ200" s="176"/>
      <c r="HK200" s="177"/>
      <c r="HL200" s="176"/>
      <c r="HM200" s="175"/>
      <c r="HN200" s="176"/>
      <c r="HO200" s="177"/>
      <c r="HP200" s="176"/>
      <c r="HQ200" s="175"/>
      <c r="HR200" s="176"/>
      <c r="HS200" s="177"/>
      <c r="HT200" s="176"/>
      <c r="HU200" s="175"/>
      <c r="HV200" s="176"/>
      <c r="HW200" s="177"/>
      <c r="HX200" s="176"/>
      <c r="HY200" s="175"/>
      <c r="HZ200" s="176"/>
      <c r="IA200" s="177"/>
      <c r="IB200" s="176"/>
      <c r="IC200" s="41" cm="1">
        <f t="array" ref="IC200">SUMPRODUCT(--(MOD(COLUMN($GG200:$IB200),4)=MOD(COLUMN($GG200),4)),$GG200:$IB200)</f>
        <v>0</v>
      </c>
      <c r="ID200" s="42">
        <f t="shared" si="688"/>
        <v>0</v>
      </c>
      <c r="IE200" s="43" cm="1">
        <f t="array" ref="IE200">SUMPRODUCT(--(MOD(COLUMN($GG200:$IB200),4)=MOD(COLUMN($GH200),4)),$GG200:$IB200)</f>
        <v>0</v>
      </c>
      <c r="IF200" s="44">
        <f t="shared" si="689"/>
        <v>0</v>
      </c>
      <c r="IG200" s="45" cm="1">
        <f t="array" ref="IG200">SUMPRODUCT(--(MOD(COLUMN($GG200:$IB200),4)=MOD(COLUMN($GI200),4)),$GG200:$IB200)</f>
        <v>0</v>
      </c>
      <c r="IH200" s="46">
        <f t="shared" si="690"/>
        <v>0</v>
      </c>
      <c r="II200" s="175"/>
      <c r="IJ200" s="176"/>
      <c r="IK200" s="177"/>
      <c r="IL200" s="176"/>
      <c r="IM200" s="175"/>
      <c r="IN200" s="176"/>
      <c r="IO200" s="177"/>
      <c r="IP200" s="176"/>
      <c r="IQ200" s="175"/>
      <c r="IR200" s="176"/>
      <c r="IS200" s="177"/>
      <c r="IT200" s="176"/>
      <c r="IU200" s="175"/>
      <c r="IV200" s="176"/>
      <c r="IW200" s="177"/>
      <c r="IX200" s="176"/>
      <c r="IY200" s="175"/>
      <c r="IZ200" s="176"/>
      <c r="JA200" s="177"/>
      <c r="JB200" s="176"/>
      <c r="JC200" s="175"/>
      <c r="JD200" s="176"/>
      <c r="JE200" s="177"/>
      <c r="JF200" s="176"/>
      <c r="JG200" s="175"/>
      <c r="JH200" s="176"/>
      <c r="JI200" s="177"/>
      <c r="JJ200" s="176"/>
      <c r="JK200" s="175"/>
      <c r="JL200" s="176"/>
      <c r="JM200" s="177"/>
      <c r="JN200" s="176"/>
      <c r="JO200" s="175"/>
      <c r="JP200" s="176"/>
      <c r="JQ200" s="177"/>
      <c r="JR200" s="176"/>
      <c r="JS200" s="175"/>
      <c r="JT200" s="176"/>
      <c r="JU200" s="177"/>
      <c r="JV200" s="176"/>
      <c r="JW200" s="175"/>
      <c r="JX200" s="176"/>
      <c r="JY200" s="177"/>
      <c r="JZ200" s="176"/>
      <c r="KA200" s="175"/>
      <c r="KB200" s="176"/>
      <c r="KC200" s="177"/>
      <c r="KD200" s="176"/>
      <c r="KE200" s="41" cm="1">
        <f t="array" ref="KE200">SUMPRODUCT(--(MOD(COLUMN($II200:$KD200),4)=MOD(COLUMN($II200),4)),$II200:$KD200)</f>
        <v>0</v>
      </c>
      <c r="KF200" s="42">
        <f t="shared" si="691"/>
        <v>0</v>
      </c>
      <c r="KG200" s="43" cm="1">
        <f t="array" ref="KG200">SUMPRODUCT(--(MOD(COLUMN($II200:$KD200),4)=MOD(COLUMN($IJ200),4)),$II200:$KD200)</f>
        <v>0</v>
      </c>
      <c r="KH200" s="44">
        <f t="shared" si="692"/>
        <v>0</v>
      </c>
      <c r="KI200" s="45" cm="1">
        <f t="array" ref="KI200">SUMPRODUCT(--(MOD(COLUMN($II200:$KD200),4)=MOD(COLUMN($IK200),4)),$II200:$KD200)</f>
        <v>0</v>
      </c>
      <c r="KJ200" s="50">
        <f t="shared" si="693"/>
        <v>0</v>
      </c>
      <c r="KK200" s="189"/>
      <c r="KL200" s="189"/>
      <c r="KM200" s="189"/>
      <c r="KN200" s="190"/>
      <c r="KO200" s="191"/>
    </row>
    <row r="201" spans="1:301" s="68" customFormat="1" outlineLevel="1">
      <c r="A201" s="311"/>
      <c r="B201" s="278"/>
      <c r="C201" s="280"/>
      <c r="D201" s="282"/>
      <c r="E201" s="60">
        <v>7</v>
      </c>
      <c r="F201" s="60">
        <v>1</v>
      </c>
      <c r="G201" s="56">
        <v>4640060020</v>
      </c>
      <c r="H201" s="57" t="s">
        <v>76</v>
      </c>
      <c r="I201" s="232">
        <v>369</v>
      </c>
      <c r="J201" s="232">
        <v>369</v>
      </c>
      <c r="K201" s="174"/>
      <c r="L201" s="174"/>
      <c r="M201" s="175"/>
      <c r="N201" s="176"/>
      <c r="O201" s="177"/>
      <c r="P201" s="176"/>
      <c r="Q201" s="175"/>
      <c r="R201" s="176"/>
      <c r="S201" s="177"/>
      <c r="T201" s="176"/>
      <c r="U201" s="175"/>
      <c r="V201" s="176"/>
      <c r="W201" s="177"/>
      <c r="X201" s="176"/>
      <c r="Y201" s="175"/>
      <c r="Z201" s="176"/>
      <c r="AA201" s="177"/>
      <c r="AB201" s="176"/>
      <c r="AC201" s="175"/>
      <c r="AD201" s="176"/>
      <c r="AE201" s="177"/>
      <c r="AF201" s="176"/>
      <c r="AG201" s="175"/>
      <c r="AH201" s="176"/>
      <c r="AI201" s="177"/>
      <c r="AJ201" s="176"/>
      <c r="AK201" s="175"/>
      <c r="AL201" s="176"/>
      <c r="AM201" s="177"/>
      <c r="AN201" s="176"/>
      <c r="AO201" s="175"/>
      <c r="AP201" s="176"/>
      <c r="AQ201" s="177"/>
      <c r="AR201" s="176"/>
      <c r="AS201" s="175"/>
      <c r="AT201" s="176"/>
      <c r="AU201" s="177"/>
      <c r="AV201" s="176"/>
      <c r="AW201" s="175"/>
      <c r="AX201" s="176"/>
      <c r="AY201" s="177"/>
      <c r="AZ201" s="151"/>
      <c r="BA201" s="175"/>
      <c r="BB201" s="176"/>
      <c r="BC201" s="178"/>
      <c r="BD201" s="176"/>
      <c r="BE201" s="175"/>
      <c r="BF201" s="176"/>
      <c r="BG201" s="179"/>
      <c r="BH201" s="53"/>
      <c r="BI201" s="180"/>
      <c r="BJ201" s="181"/>
      <c r="BK201" s="182"/>
      <c r="BL201" s="183"/>
      <c r="BM201" s="184"/>
      <c r="BN201" s="185"/>
      <c r="BO201" s="175"/>
      <c r="BP201" s="186"/>
      <c r="BQ201" s="176"/>
      <c r="BR201" s="177"/>
      <c r="BS201" s="53"/>
      <c r="BT201" s="175"/>
      <c r="BU201" s="186"/>
      <c r="BV201" s="176"/>
      <c r="BW201" s="177"/>
      <c r="BX201" s="176"/>
      <c r="BY201" s="175"/>
      <c r="BZ201" s="186"/>
      <c r="CA201" s="176"/>
      <c r="CB201" s="177"/>
      <c r="CC201" s="176"/>
      <c r="CD201" s="175"/>
      <c r="CE201" s="186"/>
      <c r="CF201" s="176"/>
      <c r="CG201" s="177"/>
      <c r="CH201" s="176"/>
      <c r="CI201" s="175"/>
      <c r="CJ201" s="186"/>
      <c r="CK201" s="176"/>
      <c r="CL201" s="177"/>
      <c r="CM201" s="176"/>
      <c r="CN201" s="175"/>
      <c r="CO201" s="186"/>
      <c r="CP201" s="176"/>
      <c r="CQ201" s="177"/>
      <c r="CR201" s="176"/>
      <c r="CS201" s="175"/>
      <c r="CT201" s="186"/>
      <c r="CU201" s="176"/>
      <c r="CV201" s="177"/>
      <c r="CW201" s="176"/>
      <c r="CX201" s="175"/>
      <c r="CY201" s="186"/>
      <c r="CZ201" s="176"/>
      <c r="DA201" s="177"/>
      <c r="DB201" s="176"/>
      <c r="DC201" s="175"/>
      <c r="DD201" s="186"/>
      <c r="DE201" s="176"/>
      <c r="DF201" s="177"/>
      <c r="DG201" s="176"/>
      <c r="DH201" s="175"/>
      <c r="DI201" s="186"/>
      <c r="DJ201" s="176"/>
      <c r="DK201" s="177"/>
      <c r="DL201" s="176"/>
      <c r="DM201" s="175"/>
      <c r="DN201" s="186"/>
      <c r="DO201" s="176"/>
      <c r="DP201" s="177"/>
      <c r="DQ201" s="176"/>
      <c r="DR201" s="175"/>
      <c r="DS201" s="186"/>
      <c r="DT201" s="176"/>
      <c r="DU201" s="177"/>
      <c r="DV201" s="176"/>
      <c r="DW201" s="180"/>
      <c r="DX201" s="181"/>
      <c r="DY201" s="187"/>
      <c r="DZ201" s="188"/>
      <c r="EA201" s="182"/>
      <c r="EB201" s="183"/>
      <c r="EC201" s="184"/>
      <c r="ED201" s="185"/>
      <c r="EE201" s="175"/>
      <c r="EF201" s="176"/>
      <c r="EG201" s="177"/>
      <c r="EH201" s="176"/>
      <c r="EI201" s="175"/>
      <c r="EJ201" s="176"/>
      <c r="EK201" s="177"/>
      <c r="EL201" s="176"/>
      <c r="EM201" s="175"/>
      <c r="EN201" s="176">
        <v>10</v>
      </c>
      <c r="EO201" s="177">
        <v>10</v>
      </c>
      <c r="EP201" s="315"/>
      <c r="EQ201" s="175"/>
      <c r="ER201" s="176">
        <v>30</v>
      </c>
      <c r="ES201" s="177">
        <v>30</v>
      </c>
      <c r="ET201" s="176"/>
      <c r="EU201" s="175"/>
      <c r="EV201" s="176"/>
      <c r="EW201" s="177"/>
      <c r="EX201" s="176"/>
      <c r="EY201" s="175"/>
      <c r="EZ201" s="176"/>
      <c r="FA201" s="177"/>
      <c r="FB201" s="176"/>
      <c r="FC201" s="175"/>
      <c r="FD201" s="176"/>
      <c r="FE201" s="177"/>
      <c r="FF201" s="176"/>
      <c r="FG201" s="175"/>
      <c r="FH201" s="176"/>
      <c r="FI201" s="177"/>
      <c r="FJ201" s="176"/>
      <c r="FK201" s="175"/>
      <c r="FL201" s="176"/>
      <c r="FM201" s="177"/>
      <c r="FN201" s="176"/>
      <c r="FO201" s="175"/>
      <c r="FP201" s="176"/>
      <c r="FQ201" s="177"/>
      <c r="FR201" s="176"/>
      <c r="FS201" s="175"/>
      <c r="FT201" s="176"/>
      <c r="FU201" s="177"/>
      <c r="FV201" s="176"/>
      <c r="FW201" s="175"/>
      <c r="FX201" s="176"/>
      <c r="FY201" s="177"/>
      <c r="FZ201" s="176"/>
      <c r="GA201" s="41">
        <f t="shared" si="682"/>
        <v>0</v>
      </c>
      <c r="GB201" s="42">
        <f t="shared" si="683"/>
        <v>0</v>
      </c>
      <c r="GC201" s="43">
        <f t="shared" si="684"/>
        <v>40</v>
      </c>
      <c r="GD201" s="44">
        <f t="shared" si="685"/>
        <v>14760</v>
      </c>
      <c r="GE201" s="45">
        <f t="shared" si="686"/>
        <v>40</v>
      </c>
      <c r="GF201" s="46">
        <f t="shared" si="687"/>
        <v>14760</v>
      </c>
      <c r="GG201" s="175"/>
      <c r="GH201" s="176"/>
      <c r="GI201" s="177"/>
      <c r="GJ201" s="176"/>
      <c r="GK201" s="175"/>
      <c r="GL201" s="176"/>
      <c r="GM201" s="177"/>
      <c r="GN201" s="176"/>
      <c r="GO201" s="175"/>
      <c r="GP201" s="176"/>
      <c r="GQ201" s="177"/>
      <c r="GR201" s="176"/>
      <c r="GS201" s="175"/>
      <c r="GT201" s="176"/>
      <c r="GU201" s="177"/>
      <c r="GV201" s="176"/>
      <c r="GW201" s="175"/>
      <c r="GX201" s="176"/>
      <c r="GY201" s="177"/>
      <c r="GZ201" s="176"/>
      <c r="HA201" s="175"/>
      <c r="HB201" s="176"/>
      <c r="HC201" s="177"/>
      <c r="HD201" s="176"/>
      <c r="HE201" s="175"/>
      <c r="HF201" s="176"/>
      <c r="HG201" s="177"/>
      <c r="HH201" s="176"/>
      <c r="HI201" s="175"/>
      <c r="HJ201" s="176"/>
      <c r="HK201" s="177"/>
      <c r="HL201" s="176"/>
      <c r="HM201" s="175"/>
      <c r="HN201" s="176"/>
      <c r="HO201" s="177"/>
      <c r="HP201" s="176"/>
      <c r="HQ201" s="175"/>
      <c r="HR201" s="176"/>
      <c r="HS201" s="177"/>
      <c r="HT201" s="176"/>
      <c r="HU201" s="175"/>
      <c r="HV201" s="176"/>
      <c r="HW201" s="177"/>
      <c r="HX201" s="176"/>
      <c r="HY201" s="175"/>
      <c r="HZ201" s="176"/>
      <c r="IA201" s="177"/>
      <c r="IB201" s="176"/>
      <c r="IC201" s="41" cm="1">
        <f t="array" ref="IC201">SUMPRODUCT(--(MOD(COLUMN($GG201:$IB201),4)=MOD(COLUMN($GG201),4)),$GG201:$IB201)</f>
        <v>0</v>
      </c>
      <c r="ID201" s="42">
        <f t="shared" si="688"/>
        <v>0</v>
      </c>
      <c r="IE201" s="43" cm="1">
        <f t="array" ref="IE201">SUMPRODUCT(--(MOD(COLUMN($GG201:$IB201),4)=MOD(COLUMN($GH201),4)),$GG201:$IB201)</f>
        <v>0</v>
      </c>
      <c r="IF201" s="44">
        <f t="shared" si="689"/>
        <v>0</v>
      </c>
      <c r="IG201" s="45" cm="1">
        <f t="array" ref="IG201">SUMPRODUCT(--(MOD(COLUMN($GG201:$IB201),4)=MOD(COLUMN($GI201),4)),$GG201:$IB201)</f>
        <v>0</v>
      </c>
      <c r="IH201" s="46">
        <f t="shared" si="690"/>
        <v>0</v>
      </c>
      <c r="II201" s="175"/>
      <c r="IJ201" s="176"/>
      <c r="IK201" s="177"/>
      <c r="IL201" s="176"/>
      <c r="IM201" s="175"/>
      <c r="IN201" s="176"/>
      <c r="IO201" s="177"/>
      <c r="IP201" s="176"/>
      <c r="IQ201" s="175"/>
      <c r="IR201" s="176"/>
      <c r="IS201" s="177"/>
      <c r="IT201" s="176"/>
      <c r="IU201" s="175"/>
      <c r="IV201" s="176"/>
      <c r="IW201" s="177"/>
      <c r="IX201" s="176"/>
      <c r="IY201" s="175"/>
      <c r="IZ201" s="176"/>
      <c r="JA201" s="177"/>
      <c r="JB201" s="176"/>
      <c r="JC201" s="175"/>
      <c r="JD201" s="176"/>
      <c r="JE201" s="177"/>
      <c r="JF201" s="176"/>
      <c r="JG201" s="175"/>
      <c r="JH201" s="176"/>
      <c r="JI201" s="177"/>
      <c r="JJ201" s="176"/>
      <c r="JK201" s="175"/>
      <c r="JL201" s="176"/>
      <c r="JM201" s="177"/>
      <c r="JN201" s="176"/>
      <c r="JO201" s="175"/>
      <c r="JP201" s="176"/>
      <c r="JQ201" s="177"/>
      <c r="JR201" s="176"/>
      <c r="JS201" s="175"/>
      <c r="JT201" s="176"/>
      <c r="JU201" s="177"/>
      <c r="JV201" s="176"/>
      <c r="JW201" s="175"/>
      <c r="JX201" s="176"/>
      <c r="JY201" s="177"/>
      <c r="JZ201" s="176"/>
      <c r="KA201" s="175"/>
      <c r="KB201" s="176"/>
      <c r="KC201" s="177"/>
      <c r="KD201" s="176"/>
      <c r="KE201" s="41" cm="1">
        <f t="array" ref="KE201">SUMPRODUCT(--(MOD(COLUMN($II201:$KD201),4)=MOD(COLUMN($II201),4)),$II201:$KD201)</f>
        <v>0</v>
      </c>
      <c r="KF201" s="42">
        <f t="shared" si="691"/>
        <v>0</v>
      </c>
      <c r="KG201" s="43" cm="1">
        <f t="array" ref="KG201">SUMPRODUCT(--(MOD(COLUMN($II201:$KD201),4)=MOD(COLUMN($IJ201),4)),$II201:$KD201)</f>
        <v>0</v>
      </c>
      <c r="KH201" s="44">
        <f t="shared" si="692"/>
        <v>0</v>
      </c>
      <c r="KI201" s="45" cm="1">
        <f t="array" ref="KI201">SUMPRODUCT(--(MOD(COLUMN($II201:$KD201),4)=MOD(COLUMN($IK201),4)),$II201:$KD201)</f>
        <v>0</v>
      </c>
      <c r="KJ201" s="50">
        <f t="shared" si="693"/>
        <v>0</v>
      </c>
      <c r="KK201" s="189"/>
      <c r="KL201" s="189"/>
      <c r="KM201" s="189"/>
      <c r="KN201" s="190"/>
      <c r="KO201" s="191"/>
    </row>
    <row r="202" spans="1:301" s="68" customFormat="1" ht="28.8" outlineLevel="1">
      <c r="A202" s="311"/>
      <c r="B202" s="278"/>
      <c r="C202" s="280"/>
      <c r="D202" s="282"/>
      <c r="E202" s="170">
        <v>8</v>
      </c>
      <c r="F202" s="60">
        <v>1</v>
      </c>
      <c r="G202" s="56">
        <v>4630320200</v>
      </c>
      <c r="H202" s="57" t="s">
        <v>60</v>
      </c>
      <c r="I202" s="232">
        <v>324</v>
      </c>
      <c r="J202" s="232">
        <v>324</v>
      </c>
      <c r="K202" s="174"/>
      <c r="L202" s="174"/>
      <c r="M202" s="175"/>
      <c r="N202" s="176"/>
      <c r="O202" s="177"/>
      <c r="P202" s="176"/>
      <c r="Q202" s="175"/>
      <c r="R202" s="176"/>
      <c r="S202" s="177"/>
      <c r="T202" s="176"/>
      <c r="U202" s="175"/>
      <c r="V202" s="176"/>
      <c r="W202" s="177"/>
      <c r="X202" s="176"/>
      <c r="Y202" s="175"/>
      <c r="Z202" s="176"/>
      <c r="AA202" s="177"/>
      <c r="AB202" s="176"/>
      <c r="AC202" s="175"/>
      <c r="AD202" s="176"/>
      <c r="AE202" s="177"/>
      <c r="AF202" s="176"/>
      <c r="AG202" s="175"/>
      <c r="AH202" s="176"/>
      <c r="AI202" s="177"/>
      <c r="AJ202" s="176"/>
      <c r="AK202" s="175"/>
      <c r="AL202" s="176"/>
      <c r="AM202" s="177"/>
      <c r="AN202" s="176"/>
      <c r="AO202" s="175"/>
      <c r="AP202" s="176"/>
      <c r="AQ202" s="177"/>
      <c r="AR202" s="176"/>
      <c r="AS202" s="175"/>
      <c r="AT202" s="176"/>
      <c r="AU202" s="177"/>
      <c r="AV202" s="176"/>
      <c r="AW202" s="175"/>
      <c r="AX202" s="176"/>
      <c r="AY202" s="177"/>
      <c r="AZ202" s="151"/>
      <c r="BA202" s="175"/>
      <c r="BB202" s="176"/>
      <c r="BC202" s="178"/>
      <c r="BD202" s="176"/>
      <c r="BE202" s="175"/>
      <c r="BF202" s="176"/>
      <c r="BG202" s="179"/>
      <c r="BH202" s="53"/>
      <c r="BI202" s="180"/>
      <c r="BJ202" s="181"/>
      <c r="BK202" s="182"/>
      <c r="BL202" s="183"/>
      <c r="BM202" s="184"/>
      <c r="BN202" s="185"/>
      <c r="BO202" s="175"/>
      <c r="BP202" s="186"/>
      <c r="BQ202" s="176"/>
      <c r="BR202" s="177"/>
      <c r="BS202" s="53"/>
      <c r="BT202" s="175"/>
      <c r="BU202" s="186"/>
      <c r="BV202" s="176"/>
      <c r="BW202" s="177"/>
      <c r="BX202" s="176"/>
      <c r="BY202" s="175"/>
      <c r="BZ202" s="186"/>
      <c r="CA202" s="176"/>
      <c r="CB202" s="177"/>
      <c r="CC202" s="176"/>
      <c r="CD202" s="175"/>
      <c r="CE202" s="186"/>
      <c r="CF202" s="176"/>
      <c r="CG202" s="177"/>
      <c r="CH202" s="176"/>
      <c r="CI202" s="175"/>
      <c r="CJ202" s="186"/>
      <c r="CK202" s="176"/>
      <c r="CL202" s="177"/>
      <c r="CM202" s="176"/>
      <c r="CN202" s="175"/>
      <c r="CO202" s="186"/>
      <c r="CP202" s="176"/>
      <c r="CQ202" s="177"/>
      <c r="CR202" s="176"/>
      <c r="CS202" s="175"/>
      <c r="CT202" s="186"/>
      <c r="CU202" s="176"/>
      <c r="CV202" s="177"/>
      <c r="CW202" s="176"/>
      <c r="CX202" s="175"/>
      <c r="CY202" s="186"/>
      <c r="CZ202" s="176"/>
      <c r="DA202" s="177"/>
      <c r="DB202" s="176"/>
      <c r="DC202" s="175"/>
      <c r="DD202" s="186"/>
      <c r="DE202" s="176"/>
      <c r="DF202" s="177"/>
      <c r="DG202" s="176"/>
      <c r="DH202" s="175"/>
      <c r="DI202" s="186"/>
      <c r="DJ202" s="176"/>
      <c r="DK202" s="177"/>
      <c r="DL202" s="176"/>
      <c r="DM202" s="175"/>
      <c r="DN202" s="186"/>
      <c r="DO202" s="176"/>
      <c r="DP202" s="177"/>
      <c r="DQ202" s="176"/>
      <c r="DR202" s="175"/>
      <c r="DS202" s="186"/>
      <c r="DT202" s="176"/>
      <c r="DU202" s="177"/>
      <c r="DV202" s="176"/>
      <c r="DW202" s="180"/>
      <c r="DX202" s="181"/>
      <c r="DY202" s="187"/>
      <c r="DZ202" s="188"/>
      <c r="EA202" s="182"/>
      <c r="EB202" s="183"/>
      <c r="EC202" s="184"/>
      <c r="ED202" s="185"/>
      <c r="EE202" s="175"/>
      <c r="EF202" s="176"/>
      <c r="EG202" s="177"/>
      <c r="EH202" s="176"/>
      <c r="EI202" s="175"/>
      <c r="EJ202" s="176"/>
      <c r="EK202" s="177"/>
      <c r="EL202" s="176"/>
      <c r="EM202" s="175"/>
      <c r="EN202" s="176">
        <v>10</v>
      </c>
      <c r="EO202" s="177">
        <v>10</v>
      </c>
      <c r="EP202" s="315"/>
      <c r="EQ202" s="175"/>
      <c r="ER202" s="176">
        <v>30</v>
      </c>
      <c r="ES202" s="177">
        <v>30</v>
      </c>
      <c r="ET202" s="176"/>
      <c r="EU202" s="175"/>
      <c r="EV202" s="176"/>
      <c r="EW202" s="177"/>
      <c r="EX202" s="176"/>
      <c r="EY202" s="175"/>
      <c r="EZ202" s="176"/>
      <c r="FA202" s="177"/>
      <c r="FB202" s="176"/>
      <c r="FC202" s="175"/>
      <c r="FD202" s="176"/>
      <c r="FE202" s="177"/>
      <c r="FF202" s="176"/>
      <c r="FG202" s="175"/>
      <c r="FH202" s="176"/>
      <c r="FI202" s="177"/>
      <c r="FJ202" s="176"/>
      <c r="FK202" s="175"/>
      <c r="FL202" s="176"/>
      <c r="FM202" s="177"/>
      <c r="FN202" s="176"/>
      <c r="FO202" s="175"/>
      <c r="FP202" s="176"/>
      <c r="FQ202" s="177"/>
      <c r="FR202" s="176"/>
      <c r="FS202" s="175"/>
      <c r="FT202" s="176"/>
      <c r="FU202" s="177"/>
      <c r="FV202" s="176"/>
      <c r="FW202" s="175"/>
      <c r="FX202" s="176"/>
      <c r="FY202" s="177"/>
      <c r="FZ202" s="176"/>
      <c r="GA202" s="41">
        <f t="shared" si="682"/>
        <v>0</v>
      </c>
      <c r="GB202" s="42">
        <f t="shared" si="683"/>
        <v>0</v>
      </c>
      <c r="GC202" s="43">
        <f t="shared" si="684"/>
        <v>40</v>
      </c>
      <c r="GD202" s="44">
        <f t="shared" si="685"/>
        <v>12960</v>
      </c>
      <c r="GE202" s="45">
        <f t="shared" si="686"/>
        <v>40</v>
      </c>
      <c r="GF202" s="46">
        <f t="shared" si="687"/>
        <v>12960</v>
      </c>
      <c r="GG202" s="175"/>
      <c r="GH202" s="176"/>
      <c r="GI202" s="177"/>
      <c r="GJ202" s="176"/>
      <c r="GK202" s="175"/>
      <c r="GL202" s="176"/>
      <c r="GM202" s="177"/>
      <c r="GN202" s="176"/>
      <c r="GO202" s="175"/>
      <c r="GP202" s="176"/>
      <c r="GQ202" s="177"/>
      <c r="GR202" s="176"/>
      <c r="GS202" s="175"/>
      <c r="GT202" s="176"/>
      <c r="GU202" s="177"/>
      <c r="GV202" s="176"/>
      <c r="GW202" s="175"/>
      <c r="GX202" s="176"/>
      <c r="GY202" s="177"/>
      <c r="GZ202" s="176"/>
      <c r="HA202" s="175"/>
      <c r="HB202" s="176"/>
      <c r="HC202" s="177"/>
      <c r="HD202" s="176"/>
      <c r="HE202" s="175"/>
      <c r="HF202" s="176"/>
      <c r="HG202" s="177"/>
      <c r="HH202" s="176"/>
      <c r="HI202" s="175"/>
      <c r="HJ202" s="176"/>
      <c r="HK202" s="177"/>
      <c r="HL202" s="176"/>
      <c r="HM202" s="175"/>
      <c r="HN202" s="176"/>
      <c r="HO202" s="177"/>
      <c r="HP202" s="176"/>
      <c r="HQ202" s="175"/>
      <c r="HR202" s="176"/>
      <c r="HS202" s="177"/>
      <c r="HT202" s="176"/>
      <c r="HU202" s="175"/>
      <c r="HV202" s="176"/>
      <c r="HW202" s="177"/>
      <c r="HX202" s="176"/>
      <c r="HY202" s="175"/>
      <c r="HZ202" s="176"/>
      <c r="IA202" s="177"/>
      <c r="IB202" s="176"/>
      <c r="IC202" s="41" cm="1">
        <f t="array" ref="IC202">SUMPRODUCT(--(MOD(COLUMN($GG202:$IB202),4)=MOD(COLUMN($GG202),4)),$GG202:$IB202)</f>
        <v>0</v>
      </c>
      <c r="ID202" s="42">
        <f t="shared" si="688"/>
        <v>0</v>
      </c>
      <c r="IE202" s="43" cm="1">
        <f t="array" ref="IE202">SUMPRODUCT(--(MOD(COLUMN($GG202:$IB202),4)=MOD(COLUMN($GH202),4)),$GG202:$IB202)</f>
        <v>0</v>
      </c>
      <c r="IF202" s="44">
        <f t="shared" si="689"/>
        <v>0</v>
      </c>
      <c r="IG202" s="45" cm="1">
        <f t="array" ref="IG202">SUMPRODUCT(--(MOD(COLUMN($GG202:$IB202),4)=MOD(COLUMN($GI202),4)),$GG202:$IB202)</f>
        <v>0</v>
      </c>
      <c r="IH202" s="46">
        <f t="shared" si="690"/>
        <v>0</v>
      </c>
      <c r="II202" s="175"/>
      <c r="IJ202" s="176"/>
      <c r="IK202" s="177"/>
      <c r="IL202" s="176"/>
      <c r="IM202" s="175"/>
      <c r="IN202" s="176"/>
      <c r="IO202" s="177"/>
      <c r="IP202" s="176"/>
      <c r="IQ202" s="175"/>
      <c r="IR202" s="176"/>
      <c r="IS202" s="177"/>
      <c r="IT202" s="176"/>
      <c r="IU202" s="175"/>
      <c r="IV202" s="176"/>
      <c r="IW202" s="177"/>
      <c r="IX202" s="176"/>
      <c r="IY202" s="175"/>
      <c r="IZ202" s="176"/>
      <c r="JA202" s="177"/>
      <c r="JB202" s="176"/>
      <c r="JC202" s="175"/>
      <c r="JD202" s="176"/>
      <c r="JE202" s="177"/>
      <c r="JF202" s="176"/>
      <c r="JG202" s="175"/>
      <c r="JH202" s="176"/>
      <c r="JI202" s="177"/>
      <c r="JJ202" s="176"/>
      <c r="JK202" s="175"/>
      <c r="JL202" s="176"/>
      <c r="JM202" s="177"/>
      <c r="JN202" s="176"/>
      <c r="JO202" s="175"/>
      <c r="JP202" s="176"/>
      <c r="JQ202" s="177"/>
      <c r="JR202" s="176"/>
      <c r="JS202" s="175"/>
      <c r="JT202" s="176"/>
      <c r="JU202" s="177"/>
      <c r="JV202" s="176"/>
      <c r="JW202" s="175"/>
      <c r="JX202" s="176"/>
      <c r="JY202" s="177"/>
      <c r="JZ202" s="176"/>
      <c r="KA202" s="175"/>
      <c r="KB202" s="176"/>
      <c r="KC202" s="177"/>
      <c r="KD202" s="176"/>
      <c r="KE202" s="41" cm="1">
        <f t="array" ref="KE202">SUMPRODUCT(--(MOD(COLUMN($II202:$KD202),4)=MOD(COLUMN($II202),4)),$II202:$KD202)</f>
        <v>0</v>
      </c>
      <c r="KF202" s="42">
        <f t="shared" si="691"/>
        <v>0</v>
      </c>
      <c r="KG202" s="43" cm="1">
        <f t="array" ref="KG202">SUMPRODUCT(--(MOD(COLUMN($II202:$KD202),4)=MOD(COLUMN($IJ202),4)),$II202:$KD202)</f>
        <v>0</v>
      </c>
      <c r="KH202" s="44">
        <f t="shared" si="692"/>
        <v>0</v>
      </c>
      <c r="KI202" s="45" cm="1">
        <f t="array" ref="KI202">SUMPRODUCT(--(MOD(COLUMN($II202:$KD202),4)=MOD(COLUMN($IK202),4)),$II202:$KD202)</f>
        <v>0</v>
      </c>
      <c r="KJ202" s="50">
        <f t="shared" si="693"/>
        <v>0</v>
      </c>
      <c r="KK202" s="189"/>
      <c r="KL202" s="189"/>
      <c r="KM202" s="189"/>
      <c r="KN202" s="190"/>
      <c r="KO202" s="191"/>
    </row>
    <row r="203" spans="1:301" s="68" customFormat="1" outlineLevel="1">
      <c r="A203" s="311"/>
      <c r="B203" s="278"/>
      <c r="C203" s="280"/>
      <c r="D203" s="282"/>
      <c r="E203" s="60">
        <v>9</v>
      </c>
      <c r="F203" s="60">
        <v>1</v>
      </c>
      <c r="G203" s="56">
        <v>4334010030</v>
      </c>
      <c r="H203" s="57" t="s">
        <v>61</v>
      </c>
      <c r="I203" s="232">
        <v>43</v>
      </c>
      <c r="J203" s="232">
        <v>43</v>
      </c>
      <c r="K203" s="174"/>
      <c r="L203" s="174"/>
      <c r="M203" s="175"/>
      <c r="N203" s="176"/>
      <c r="O203" s="177"/>
      <c r="P203" s="176"/>
      <c r="Q203" s="175"/>
      <c r="R203" s="176"/>
      <c r="S203" s="177"/>
      <c r="T203" s="176"/>
      <c r="U203" s="175"/>
      <c r="V203" s="176"/>
      <c r="W203" s="177"/>
      <c r="X203" s="176"/>
      <c r="Y203" s="175"/>
      <c r="Z203" s="176"/>
      <c r="AA203" s="177"/>
      <c r="AB203" s="176"/>
      <c r="AC203" s="175"/>
      <c r="AD203" s="176"/>
      <c r="AE203" s="177"/>
      <c r="AF203" s="176"/>
      <c r="AG203" s="175"/>
      <c r="AH203" s="176"/>
      <c r="AI203" s="177"/>
      <c r="AJ203" s="176"/>
      <c r="AK203" s="175"/>
      <c r="AL203" s="176"/>
      <c r="AM203" s="177"/>
      <c r="AN203" s="176"/>
      <c r="AO203" s="175"/>
      <c r="AP203" s="176"/>
      <c r="AQ203" s="177"/>
      <c r="AR203" s="176"/>
      <c r="AS203" s="175"/>
      <c r="AT203" s="176"/>
      <c r="AU203" s="177"/>
      <c r="AV203" s="176"/>
      <c r="AW203" s="175"/>
      <c r="AX203" s="176"/>
      <c r="AY203" s="177"/>
      <c r="AZ203" s="151"/>
      <c r="BA203" s="175"/>
      <c r="BB203" s="176"/>
      <c r="BC203" s="178"/>
      <c r="BD203" s="176"/>
      <c r="BE203" s="175"/>
      <c r="BF203" s="176"/>
      <c r="BG203" s="179"/>
      <c r="BH203" s="53"/>
      <c r="BI203" s="180"/>
      <c r="BJ203" s="181"/>
      <c r="BK203" s="182"/>
      <c r="BL203" s="183"/>
      <c r="BM203" s="184"/>
      <c r="BN203" s="185"/>
      <c r="BO203" s="175"/>
      <c r="BP203" s="186"/>
      <c r="BQ203" s="176"/>
      <c r="BR203" s="177"/>
      <c r="BS203" s="53"/>
      <c r="BT203" s="175"/>
      <c r="BU203" s="186"/>
      <c r="BV203" s="176"/>
      <c r="BW203" s="177"/>
      <c r="BX203" s="176"/>
      <c r="BY203" s="175"/>
      <c r="BZ203" s="186"/>
      <c r="CA203" s="176"/>
      <c r="CB203" s="177"/>
      <c r="CC203" s="176"/>
      <c r="CD203" s="175"/>
      <c r="CE203" s="186"/>
      <c r="CF203" s="176"/>
      <c r="CG203" s="177"/>
      <c r="CH203" s="176"/>
      <c r="CI203" s="175"/>
      <c r="CJ203" s="186"/>
      <c r="CK203" s="176"/>
      <c r="CL203" s="177"/>
      <c r="CM203" s="176"/>
      <c r="CN203" s="175"/>
      <c r="CO203" s="186"/>
      <c r="CP203" s="176"/>
      <c r="CQ203" s="177"/>
      <c r="CR203" s="176"/>
      <c r="CS203" s="175"/>
      <c r="CT203" s="186"/>
      <c r="CU203" s="176"/>
      <c r="CV203" s="177"/>
      <c r="CW203" s="176"/>
      <c r="CX203" s="175"/>
      <c r="CY203" s="186"/>
      <c r="CZ203" s="176"/>
      <c r="DA203" s="177"/>
      <c r="DB203" s="176"/>
      <c r="DC203" s="175"/>
      <c r="DD203" s="186"/>
      <c r="DE203" s="176"/>
      <c r="DF203" s="177"/>
      <c r="DG203" s="176"/>
      <c r="DH203" s="175"/>
      <c r="DI203" s="186"/>
      <c r="DJ203" s="176"/>
      <c r="DK203" s="177"/>
      <c r="DL203" s="176"/>
      <c r="DM203" s="175"/>
      <c r="DN203" s="186"/>
      <c r="DO203" s="176"/>
      <c r="DP203" s="177"/>
      <c r="DQ203" s="176"/>
      <c r="DR203" s="175"/>
      <c r="DS203" s="186"/>
      <c r="DT203" s="176"/>
      <c r="DU203" s="177"/>
      <c r="DV203" s="176"/>
      <c r="DW203" s="180"/>
      <c r="DX203" s="181"/>
      <c r="DY203" s="187"/>
      <c r="DZ203" s="188"/>
      <c r="EA203" s="182"/>
      <c r="EB203" s="183"/>
      <c r="EC203" s="184"/>
      <c r="ED203" s="185"/>
      <c r="EE203" s="175"/>
      <c r="EF203" s="176"/>
      <c r="EG203" s="177"/>
      <c r="EH203" s="176"/>
      <c r="EI203" s="175"/>
      <c r="EJ203" s="176"/>
      <c r="EK203" s="177"/>
      <c r="EL203" s="176"/>
      <c r="EM203" s="175"/>
      <c r="EN203" s="176">
        <v>10</v>
      </c>
      <c r="EO203" s="177">
        <v>10</v>
      </c>
      <c r="EP203" s="315"/>
      <c r="EQ203" s="175"/>
      <c r="ER203" s="176">
        <v>30</v>
      </c>
      <c r="ES203" s="177">
        <v>30</v>
      </c>
      <c r="ET203" s="176"/>
      <c r="EU203" s="175"/>
      <c r="EV203" s="176"/>
      <c r="EW203" s="177"/>
      <c r="EX203" s="176"/>
      <c r="EY203" s="175"/>
      <c r="EZ203" s="176"/>
      <c r="FA203" s="177"/>
      <c r="FB203" s="176"/>
      <c r="FC203" s="175"/>
      <c r="FD203" s="176"/>
      <c r="FE203" s="177"/>
      <c r="FF203" s="176"/>
      <c r="FG203" s="175"/>
      <c r="FH203" s="176"/>
      <c r="FI203" s="177"/>
      <c r="FJ203" s="176"/>
      <c r="FK203" s="175"/>
      <c r="FL203" s="176"/>
      <c r="FM203" s="177"/>
      <c r="FN203" s="176"/>
      <c r="FO203" s="175"/>
      <c r="FP203" s="176"/>
      <c r="FQ203" s="177"/>
      <c r="FR203" s="176"/>
      <c r="FS203" s="175"/>
      <c r="FT203" s="176"/>
      <c r="FU203" s="177"/>
      <c r="FV203" s="176"/>
      <c r="FW203" s="175"/>
      <c r="FX203" s="176"/>
      <c r="FY203" s="177"/>
      <c r="FZ203" s="176"/>
      <c r="GA203" s="41">
        <f t="shared" si="682"/>
        <v>0</v>
      </c>
      <c r="GB203" s="42">
        <f t="shared" si="683"/>
        <v>0</v>
      </c>
      <c r="GC203" s="43">
        <f t="shared" si="684"/>
        <v>40</v>
      </c>
      <c r="GD203" s="44">
        <f t="shared" si="685"/>
        <v>1720</v>
      </c>
      <c r="GE203" s="45">
        <f t="shared" si="686"/>
        <v>40</v>
      </c>
      <c r="GF203" s="46">
        <f t="shared" si="687"/>
        <v>1720</v>
      </c>
      <c r="GG203" s="175"/>
      <c r="GH203" s="176"/>
      <c r="GI203" s="177"/>
      <c r="GJ203" s="176"/>
      <c r="GK203" s="175"/>
      <c r="GL203" s="176"/>
      <c r="GM203" s="177"/>
      <c r="GN203" s="176"/>
      <c r="GO203" s="175"/>
      <c r="GP203" s="176"/>
      <c r="GQ203" s="177"/>
      <c r="GR203" s="176"/>
      <c r="GS203" s="175"/>
      <c r="GT203" s="176"/>
      <c r="GU203" s="177"/>
      <c r="GV203" s="176"/>
      <c r="GW203" s="175"/>
      <c r="GX203" s="176"/>
      <c r="GY203" s="177"/>
      <c r="GZ203" s="176"/>
      <c r="HA203" s="175"/>
      <c r="HB203" s="176"/>
      <c r="HC203" s="177"/>
      <c r="HD203" s="176"/>
      <c r="HE203" s="175"/>
      <c r="HF203" s="176"/>
      <c r="HG203" s="177"/>
      <c r="HH203" s="176"/>
      <c r="HI203" s="175"/>
      <c r="HJ203" s="176"/>
      <c r="HK203" s="177"/>
      <c r="HL203" s="176"/>
      <c r="HM203" s="175"/>
      <c r="HN203" s="176"/>
      <c r="HO203" s="177"/>
      <c r="HP203" s="176"/>
      <c r="HQ203" s="175"/>
      <c r="HR203" s="176"/>
      <c r="HS203" s="177"/>
      <c r="HT203" s="176"/>
      <c r="HU203" s="175"/>
      <c r="HV203" s="176"/>
      <c r="HW203" s="177"/>
      <c r="HX203" s="176"/>
      <c r="HY203" s="175"/>
      <c r="HZ203" s="176"/>
      <c r="IA203" s="177"/>
      <c r="IB203" s="176"/>
      <c r="IC203" s="41" cm="1">
        <f t="array" ref="IC203">SUMPRODUCT(--(MOD(COLUMN($GG203:$IB203),4)=MOD(COLUMN($GG203),4)),$GG203:$IB203)</f>
        <v>0</v>
      </c>
      <c r="ID203" s="42">
        <f t="shared" si="688"/>
        <v>0</v>
      </c>
      <c r="IE203" s="43" cm="1">
        <f t="array" ref="IE203">SUMPRODUCT(--(MOD(COLUMN($GG203:$IB203),4)=MOD(COLUMN($GH203),4)),$GG203:$IB203)</f>
        <v>0</v>
      </c>
      <c r="IF203" s="44">
        <f t="shared" si="689"/>
        <v>0</v>
      </c>
      <c r="IG203" s="45" cm="1">
        <f t="array" ref="IG203">SUMPRODUCT(--(MOD(COLUMN($GG203:$IB203),4)=MOD(COLUMN($GI203),4)),$GG203:$IB203)</f>
        <v>0</v>
      </c>
      <c r="IH203" s="46">
        <f t="shared" si="690"/>
        <v>0</v>
      </c>
      <c r="II203" s="175"/>
      <c r="IJ203" s="176"/>
      <c r="IK203" s="177"/>
      <c r="IL203" s="176"/>
      <c r="IM203" s="175"/>
      <c r="IN203" s="176"/>
      <c r="IO203" s="177"/>
      <c r="IP203" s="176"/>
      <c r="IQ203" s="175"/>
      <c r="IR203" s="176"/>
      <c r="IS203" s="177"/>
      <c r="IT203" s="176"/>
      <c r="IU203" s="175"/>
      <c r="IV203" s="176"/>
      <c r="IW203" s="177"/>
      <c r="IX203" s="176"/>
      <c r="IY203" s="175"/>
      <c r="IZ203" s="176"/>
      <c r="JA203" s="177"/>
      <c r="JB203" s="176"/>
      <c r="JC203" s="175"/>
      <c r="JD203" s="176"/>
      <c r="JE203" s="177"/>
      <c r="JF203" s="176"/>
      <c r="JG203" s="175"/>
      <c r="JH203" s="176"/>
      <c r="JI203" s="177"/>
      <c r="JJ203" s="176"/>
      <c r="JK203" s="175"/>
      <c r="JL203" s="176"/>
      <c r="JM203" s="177"/>
      <c r="JN203" s="176"/>
      <c r="JO203" s="175"/>
      <c r="JP203" s="176"/>
      <c r="JQ203" s="177"/>
      <c r="JR203" s="176"/>
      <c r="JS203" s="175"/>
      <c r="JT203" s="176"/>
      <c r="JU203" s="177"/>
      <c r="JV203" s="176"/>
      <c r="JW203" s="175"/>
      <c r="JX203" s="176"/>
      <c r="JY203" s="177"/>
      <c r="JZ203" s="176"/>
      <c r="KA203" s="175"/>
      <c r="KB203" s="176"/>
      <c r="KC203" s="177"/>
      <c r="KD203" s="176"/>
      <c r="KE203" s="41" cm="1">
        <f t="array" ref="KE203">SUMPRODUCT(--(MOD(COLUMN($II203:$KD203),4)=MOD(COLUMN($II203),4)),$II203:$KD203)</f>
        <v>0</v>
      </c>
      <c r="KF203" s="42">
        <f t="shared" si="691"/>
        <v>0</v>
      </c>
      <c r="KG203" s="43" cm="1">
        <f t="array" ref="KG203">SUMPRODUCT(--(MOD(COLUMN($II203:$KD203),4)=MOD(COLUMN($IJ203),4)),$II203:$KD203)</f>
        <v>0</v>
      </c>
      <c r="KH203" s="44">
        <f t="shared" si="692"/>
        <v>0</v>
      </c>
      <c r="KI203" s="45" cm="1">
        <f t="array" ref="KI203">SUMPRODUCT(--(MOD(COLUMN($II203:$KD203),4)=MOD(COLUMN($IK203),4)),$II203:$KD203)</f>
        <v>0</v>
      </c>
      <c r="KJ203" s="50">
        <f t="shared" si="693"/>
        <v>0</v>
      </c>
      <c r="KK203" s="189"/>
      <c r="KL203" s="189"/>
      <c r="KM203" s="189"/>
      <c r="KN203" s="190"/>
      <c r="KO203" s="191"/>
    </row>
    <row r="204" spans="1:301" s="68" customFormat="1" ht="28.8" outlineLevel="1">
      <c r="A204" s="311"/>
      <c r="B204" s="278"/>
      <c r="C204" s="280"/>
      <c r="D204" s="282"/>
      <c r="E204" s="170">
        <v>10</v>
      </c>
      <c r="F204" s="170">
        <v>1</v>
      </c>
      <c r="G204" s="171">
        <v>4410328090</v>
      </c>
      <c r="H204" s="172" t="s">
        <v>249</v>
      </c>
      <c r="I204" s="232">
        <v>85</v>
      </c>
      <c r="J204" s="232">
        <v>85</v>
      </c>
      <c r="K204" s="174"/>
      <c r="L204" s="174"/>
      <c r="M204" s="175"/>
      <c r="N204" s="176"/>
      <c r="O204" s="177"/>
      <c r="P204" s="176"/>
      <c r="Q204" s="175"/>
      <c r="R204" s="176"/>
      <c r="S204" s="177"/>
      <c r="T204" s="176"/>
      <c r="U204" s="175"/>
      <c r="V204" s="176"/>
      <c r="W204" s="177"/>
      <c r="X204" s="176"/>
      <c r="Y204" s="175"/>
      <c r="Z204" s="176"/>
      <c r="AA204" s="177"/>
      <c r="AB204" s="176"/>
      <c r="AC204" s="175"/>
      <c r="AD204" s="176"/>
      <c r="AE204" s="177"/>
      <c r="AF204" s="176"/>
      <c r="AG204" s="175"/>
      <c r="AH204" s="176"/>
      <c r="AI204" s="177"/>
      <c r="AJ204" s="176"/>
      <c r="AK204" s="175"/>
      <c r="AL204" s="176"/>
      <c r="AM204" s="177"/>
      <c r="AN204" s="176"/>
      <c r="AO204" s="175"/>
      <c r="AP204" s="176"/>
      <c r="AQ204" s="177"/>
      <c r="AR204" s="176"/>
      <c r="AS204" s="175"/>
      <c r="AT204" s="176"/>
      <c r="AU204" s="177"/>
      <c r="AV204" s="176"/>
      <c r="AW204" s="175"/>
      <c r="AX204" s="176"/>
      <c r="AY204" s="177"/>
      <c r="AZ204" s="151"/>
      <c r="BA204" s="175"/>
      <c r="BB204" s="176"/>
      <c r="BC204" s="178"/>
      <c r="BD204" s="176"/>
      <c r="BE204" s="175"/>
      <c r="BF204" s="176"/>
      <c r="BG204" s="179"/>
      <c r="BH204" s="53"/>
      <c r="BI204" s="180"/>
      <c r="BJ204" s="181"/>
      <c r="BK204" s="182"/>
      <c r="BL204" s="183"/>
      <c r="BM204" s="184"/>
      <c r="BN204" s="185"/>
      <c r="BO204" s="175"/>
      <c r="BP204" s="186"/>
      <c r="BQ204" s="176"/>
      <c r="BR204" s="177"/>
      <c r="BS204" s="53"/>
      <c r="BT204" s="175"/>
      <c r="BU204" s="186"/>
      <c r="BV204" s="176"/>
      <c r="BW204" s="177"/>
      <c r="BX204" s="176"/>
      <c r="BY204" s="175"/>
      <c r="BZ204" s="186"/>
      <c r="CA204" s="176"/>
      <c r="CB204" s="177"/>
      <c r="CC204" s="176"/>
      <c r="CD204" s="175"/>
      <c r="CE204" s="186"/>
      <c r="CF204" s="176"/>
      <c r="CG204" s="177"/>
      <c r="CH204" s="176"/>
      <c r="CI204" s="175"/>
      <c r="CJ204" s="186"/>
      <c r="CK204" s="176"/>
      <c r="CL204" s="177"/>
      <c r="CM204" s="176"/>
      <c r="CN204" s="175"/>
      <c r="CO204" s="186"/>
      <c r="CP204" s="176"/>
      <c r="CQ204" s="177"/>
      <c r="CR204" s="176"/>
      <c r="CS204" s="175"/>
      <c r="CT204" s="186"/>
      <c r="CU204" s="176"/>
      <c r="CV204" s="177"/>
      <c r="CW204" s="176"/>
      <c r="CX204" s="175"/>
      <c r="CY204" s="186"/>
      <c r="CZ204" s="176"/>
      <c r="DA204" s="177"/>
      <c r="DB204" s="176"/>
      <c r="DC204" s="175"/>
      <c r="DD204" s="186"/>
      <c r="DE204" s="176"/>
      <c r="DF204" s="177"/>
      <c r="DG204" s="176"/>
      <c r="DH204" s="175"/>
      <c r="DI204" s="186"/>
      <c r="DJ204" s="176"/>
      <c r="DK204" s="177"/>
      <c r="DL204" s="176"/>
      <c r="DM204" s="175"/>
      <c r="DN204" s="186"/>
      <c r="DO204" s="176"/>
      <c r="DP204" s="177"/>
      <c r="DQ204" s="176"/>
      <c r="DR204" s="175"/>
      <c r="DS204" s="186"/>
      <c r="DT204" s="176"/>
      <c r="DU204" s="177"/>
      <c r="DV204" s="176"/>
      <c r="DW204" s="180"/>
      <c r="DX204" s="181"/>
      <c r="DY204" s="187"/>
      <c r="DZ204" s="188"/>
      <c r="EA204" s="182"/>
      <c r="EB204" s="183"/>
      <c r="EC204" s="184"/>
      <c r="ED204" s="185"/>
      <c r="EE204" s="175"/>
      <c r="EF204" s="176"/>
      <c r="EG204" s="177"/>
      <c r="EH204" s="176"/>
      <c r="EI204" s="175"/>
      <c r="EJ204" s="176">
        <v>40</v>
      </c>
      <c r="EK204" s="177">
        <v>0</v>
      </c>
      <c r="EL204" s="176" t="s">
        <v>248</v>
      </c>
      <c r="EM204" s="175"/>
      <c r="EN204" s="206"/>
      <c r="EO204" s="206"/>
      <c r="EP204" s="225"/>
      <c r="EQ204" s="175"/>
      <c r="ER204" s="176"/>
      <c r="ES204" s="177"/>
      <c r="ET204" s="176"/>
      <c r="EU204" s="175"/>
      <c r="EV204" s="176"/>
      <c r="EW204" s="177"/>
      <c r="EX204" s="176"/>
      <c r="EY204" s="175"/>
      <c r="EZ204" s="176"/>
      <c r="FA204" s="177"/>
      <c r="FB204" s="176"/>
      <c r="FC204" s="175"/>
      <c r="FD204" s="176"/>
      <c r="FE204" s="177"/>
      <c r="FF204" s="176"/>
      <c r="FG204" s="175"/>
      <c r="FH204" s="176"/>
      <c r="FI204" s="177"/>
      <c r="FJ204" s="176"/>
      <c r="FK204" s="175"/>
      <c r="FL204" s="176"/>
      <c r="FM204" s="177"/>
      <c r="FN204" s="176"/>
      <c r="FO204" s="175"/>
      <c r="FP204" s="176"/>
      <c r="FQ204" s="177"/>
      <c r="FR204" s="176"/>
      <c r="FS204" s="175"/>
      <c r="FT204" s="176"/>
      <c r="FU204" s="177"/>
      <c r="FV204" s="176"/>
      <c r="FW204" s="175"/>
      <c r="FX204" s="176"/>
      <c r="FY204" s="177"/>
      <c r="FZ204" s="176"/>
      <c r="GA204" s="41">
        <f t="shared" si="682"/>
        <v>0</v>
      </c>
      <c r="GB204" s="42">
        <f t="shared" si="683"/>
        <v>0</v>
      </c>
      <c r="GC204" s="43">
        <f t="shared" si="684"/>
        <v>40</v>
      </c>
      <c r="GD204" s="44">
        <f t="shared" si="685"/>
        <v>3400</v>
      </c>
      <c r="GE204" s="45">
        <f t="shared" si="686"/>
        <v>0</v>
      </c>
      <c r="GF204" s="46">
        <f t="shared" si="687"/>
        <v>0</v>
      </c>
      <c r="GG204" s="175"/>
      <c r="GH204" s="176"/>
      <c r="GI204" s="177"/>
      <c r="GJ204" s="176"/>
      <c r="GK204" s="175"/>
      <c r="GL204" s="176"/>
      <c r="GM204" s="177"/>
      <c r="GN204" s="176"/>
      <c r="GO204" s="175"/>
      <c r="GP204" s="176"/>
      <c r="GQ204" s="177"/>
      <c r="GR204" s="176"/>
      <c r="GS204" s="175"/>
      <c r="GT204" s="176"/>
      <c r="GU204" s="177"/>
      <c r="GV204" s="176"/>
      <c r="GW204" s="175"/>
      <c r="GX204" s="176"/>
      <c r="GY204" s="177"/>
      <c r="GZ204" s="176"/>
      <c r="HA204" s="175"/>
      <c r="HB204" s="176"/>
      <c r="HC204" s="177"/>
      <c r="HD204" s="176"/>
      <c r="HE204" s="175"/>
      <c r="HF204" s="176"/>
      <c r="HG204" s="177"/>
      <c r="HH204" s="176"/>
      <c r="HI204" s="175"/>
      <c r="HJ204" s="176"/>
      <c r="HK204" s="177"/>
      <c r="HL204" s="176"/>
      <c r="HM204" s="175"/>
      <c r="HN204" s="176"/>
      <c r="HO204" s="177"/>
      <c r="HP204" s="176"/>
      <c r="HQ204" s="175"/>
      <c r="HR204" s="176"/>
      <c r="HS204" s="177"/>
      <c r="HT204" s="176"/>
      <c r="HU204" s="175"/>
      <c r="HV204" s="176"/>
      <c r="HW204" s="177"/>
      <c r="HX204" s="176"/>
      <c r="HY204" s="175"/>
      <c r="HZ204" s="176"/>
      <c r="IA204" s="177"/>
      <c r="IB204" s="176"/>
      <c r="IC204" s="41" cm="1">
        <f t="array" ref="IC204">SUMPRODUCT(--(MOD(COLUMN($GG204:$IB204),4)=MOD(COLUMN($GG204),4)),$GG204:$IB204)</f>
        <v>0</v>
      </c>
      <c r="ID204" s="42">
        <f t="shared" si="688"/>
        <v>0</v>
      </c>
      <c r="IE204" s="43" cm="1">
        <f t="array" ref="IE204">SUMPRODUCT(--(MOD(COLUMN($GG204:$IB204),4)=MOD(COLUMN($GH204),4)),$GG204:$IB204)</f>
        <v>0</v>
      </c>
      <c r="IF204" s="44">
        <f t="shared" si="689"/>
        <v>0</v>
      </c>
      <c r="IG204" s="45" cm="1">
        <f t="array" ref="IG204">SUMPRODUCT(--(MOD(COLUMN($GG204:$IB204),4)=MOD(COLUMN($GI204),4)),$GG204:$IB204)</f>
        <v>0</v>
      </c>
      <c r="IH204" s="46">
        <f t="shared" si="690"/>
        <v>0</v>
      </c>
      <c r="II204" s="175"/>
      <c r="IJ204" s="176"/>
      <c r="IK204" s="177"/>
      <c r="IL204" s="176"/>
      <c r="IM204" s="175"/>
      <c r="IN204" s="176"/>
      <c r="IO204" s="177"/>
      <c r="IP204" s="176"/>
      <c r="IQ204" s="175"/>
      <c r="IR204" s="176"/>
      <c r="IS204" s="177"/>
      <c r="IT204" s="176"/>
      <c r="IU204" s="175"/>
      <c r="IV204" s="176"/>
      <c r="IW204" s="177"/>
      <c r="IX204" s="176"/>
      <c r="IY204" s="175"/>
      <c r="IZ204" s="176"/>
      <c r="JA204" s="177"/>
      <c r="JB204" s="176"/>
      <c r="JC204" s="175"/>
      <c r="JD204" s="176"/>
      <c r="JE204" s="177"/>
      <c r="JF204" s="176"/>
      <c r="JG204" s="175"/>
      <c r="JH204" s="176"/>
      <c r="JI204" s="177"/>
      <c r="JJ204" s="176"/>
      <c r="JK204" s="175"/>
      <c r="JL204" s="176"/>
      <c r="JM204" s="177"/>
      <c r="JN204" s="176"/>
      <c r="JO204" s="175"/>
      <c r="JP204" s="176"/>
      <c r="JQ204" s="177"/>
      <c r="JR204" s="176"/>
      <c r="JS204" s="175"/>
      <c r="JT204" s="176"/>
      <c r="JU204" s="177"/>
      <c r="JV204" s="176"/>
      <c r="JW204" s="175"/>
      <c r="JX204" s="176"/>
      <c r="JY204" s="177"/>
      <c r="JZ204" s="176"/>
      <c r="KA204" s="175"/>
      <c r="KB204" s="176"/>
      <c r="KC204" s="177"/>
      <c r="KD204" s="176"/>
      <c r="KE204" s="41" cm="1">
        <f t="array" ref="KE204">SUMPRODUCT(--(MOD(COLUMN($II204:$KD204),4)=MOD(COLUMN($II204),4)),$II204:$KD204)</f>
        <v>0</v>
      </c>
      <c r="KF204" s="42">
        <f t="shared" si="691"/>
        <v>0</v>
      </c>
      <c r="KG204" s="43" cm="1">
        <f t="array" ref="KG204">SUMPRODUCT(--(MOD(COLUMN($II204:$KD204),4)=MOD(COLUMN($IJ204),4)),$II204:$KD204)</f>
        <v>0</v>
      </c>
      <c r="KH204" s="44">
        <f t="shared" si="692"/>
        <v>0</v>
      </c>
      <c r="KI204" s="45" cm="1">
        <f t="array" ref="KI204">SUMPRODUCT(--(MOD(COLUMN($II204:$KD204),4)=MOD(COLUMN($IK204),4)),$II204:$KD204)</f>
        <v>0</v>
      </c>
      <c r="KJ204" s="50">
        <f t="shared" si="693"/>
        <v>0</v>
      </c>
      <c r="KK204" s="189"/>
      <c r="KL204" s="189"/>
      <c r="KM204" s="189"/>
      <c r="KN204" s="190"/>
      <c r="KO204" s="191"/>
    </row>
    <row r="205" spans="1:301" s="68" customFormat="1" ht="43.2" outlineLevel="1">
      <c r="A205" s="312"/>
      <c r="B205" s="279"/>
      <c r="C205" s="258"/>
      <c r="D205" s="283"/>
      <c r="E205" s="60">
        <v>11</v>
      </c>
      <c r="F205" s="170">
        <v>2</v>
      </c>
      <c r="G205" s="171">
        <v>4499161820</v>
      </c>
      <c r="H205" s="172" t="s">
        <v>265</v>
      </c>
      <c r="I205" s="232">
        <f>18361/1.22/A2</f>
        <v>1337.7777777777778</v>
      </c>
      <c r="J205" s="232">
        <f>18361/1.22/A2</f>
        <v>1337.7777777777778</v>
      </c>
      <c r="K205" s="174"/>
      <c r="L205" s="174"/>
      <c r="M205" s="175"/>
      <c r="N205" s="176"/>
      <c r="O205" s="177"/>
      <c r="P205" s="176"/>
      <c r="Q205" s="175"/>
      <c r="R205" s="176"/>
      <c r="S205" s="177"/>
      <c r="T205" s="176"/>
      <c r="U205" s="175"/>
      <c r="V205" s="176"/>
      <c r="W205" s="177"/>
      <c r="X205" s="176"/>
      <c r="Y205" s="175"/>
      <c r="Z205" s="176"/>
      <c r="AA205" s="177"/>
      <c r="AB205" s="176"/>
      <c r="AC205" s="175"/>
      <c r="AD205" s="176"/>
      <c r="AE205" s="177"/>
      <c r="AF205" s="176"/>
      <c r="AG205" s="175"/>
      <c r="AH205" s="176"/>
      <c r="AI205" s="177"/>
      <c r="AJ205" s="176"/>
      <c r="AK205" s="175"/>
      <c r="AL205" s="176"/>
      <c r="AM205" s="177"/>
      <c r="AN205" s="176"/>
      <c r="AO205" s="175"/>
      <c r="AP205" s="176"/>
      <c r="AQ205" s="177"/>
      <c r="AR205" s="176"/>
      <c r="AS205" s="175"/>
      <c r="AT205" s="176"/>
      <c r="AU205" s="177"/>
      <c r="AV205" s="176"/>
      <c r="AW205" s="175"/>
      <c r="AX205" s="176"/>
      <c r="AY205" s="177"/>
      <c r="AZ205" s="151"/>
      <c r="BA205" s="175"/>
      <c r="BB205" s="176"/>
      <c r="BC205" s="178"/>
      <c r="BD205" s="176"/>
      <c r="BE205" s="175"/>
      <c r="BF205" s="176"/>
      <c r="BG205" s="179"/>
      <c r="BH205" s="53"/>
      <c r="BI205" s="180"/>
      <c r="BJ205" s="181"/>
      <c r="BK205" s="182"/>
      <c r="BL205" s="183"/>
      <c r="BM205" s="184"/>
      <c r="BN205" s="185"/>
      <c r="BO205" s="175"/>
      <c r="BP205" s="186"/>
      <c r="BQ205" s="176"/>
      <c r="BR205" s="177"/>
      <c r="BS205" s="53"/>
      <c r="BT205" s="175"/>
      <c r="BU205" s="186"/>
      <c r="BV205" s="176"/>
      <c r="BW205" s="177"/>
      <c r="BX205" s="176"/>
      <c r="BY205" s="175"/>
      <c r="BZ205" s="186"/>
      <c r="CA205" s="176"/>
      <c r="CB205" s="177"/>
      <c r="CC205" s="176"/>
      <c r="CD205" s="175"/>
      <c r="CE205" s="186"/>
      <c r="CF205" s="176"/>
      <c r="CG205" s="177"/>
      <c r="CH205" s="176"/>
      <c r="CI205" s="175"/>
      <c r="CJ205" s="186"/>
      <c r="CK205" s="176"/>
      <c r="CL205" s="177"/>
      <c r="CM205" s="176"/>
      <c r="CN205" s="175"/>
      <c r="CO205" s="186"/>
      <c r="CP205" s="176"/>
      <c r="CQ205" s="177"/>
      <c r="CR205" s="176"/>
      <c r="CS205" s="175"/>
      <c r="CT205" s="186"/>
      <c r="CU205" s="176"/>
      <c r="CV205" s="177"/>
      <c r="CW205" s="176"/>
      <c r="CX205" s="175"/>
      <c r="CY205" s="186"/>
      <c r="CZ205" s="176"/>
      <c r="DA205" s="177"/>
      <c r="DB205" s="176"/>
      <c r="DC205" s="175"/>
      <c r="DD205" s="186"/>
      <c r="DE205" s="176"/>
      <c r="DF205" s="177"/>
      <c r="DG205" s="176"/>
      <c r="DH205" s="175"/>
      <c r="DI205" s="186"/>
      <c r="DJ205" s="176"/>
      <c r="DK205" s="177"/>
      <c r="DL205" s="176"/>
      <c r="DM205" s="175"/>
      <c r="DN205" s="186"/>
      <c r="DO205" s="176"/>
      <c r="DP205" s="177"/>
      <c r="DQ205" s="176"/>
      <c r="DR205" s="175"/>
      <c r="DS205" s="186"/>
      <c r="DT205" s="176"/>
      <c r="DU205" s="177"/>
      <c r="DV205" s="176"/>
      <c r="DW205" s="180"/>
      <c r="DX205" s="181"/>
      <c r="DY205" s="187"/>
      <c r="DZ205" s="188"/>
      <c r="EA205" s="182"/>
      <c r="EB205" s="183"/>
      <c r="EC205" s="184"/>
      <c r="ED205" s="185"/>
      <c r="EE205" s="175"/>
      <c r="EF205" s="176"/>
      <c r="EG205" s="177"/>
      <c r="EH205" s="176"/>
      <c r="EI205" s="175"/>
      <c r="EJ205" s="176">
        <v>0</v>
      </c>
      <c r="EK205" s="177"/>
      <c r="EL205" s="176"/>
      <c r="EM205" s="175"/>
      <c r="EN205" s="176">
        <v>1</v>
      </c>
      <c r="EO205" s="177">
        <v>0</v>
      </c>
      <c r="EP205" s="176" t="s">
        <v>248</v>
      </c>
      <c r="EQ205" s="175"/>
      <c r="ER205" s="176">
        <v>1</v>
      </c>
      <c r="ES205" s="177">
        <v>1</v>
      </c>
      <c r="ET205" s="176" t="s">
        <v>282</v>
      </c>
      <c r="EU205" s="175"/>
      <c r="EV205" s="176"/>
      <c r="EW205" s="177"/>
      <c r="EX205" s="176"/>
      <c r="EY205" s="175"/>
      <c r="EZ205" s="176"/>
      <c r="FA205" s="177"/>
      <c r="FB205" s="176"/>
      <c r="FC205" s="175"/>
      <c r="FD205" s="176"/>
      <c r="FE205" s="177"/>
      <c r="FF205" s="176"/>
      <c r="FG205" s="175"/>
      <c r="FH205" s="176"/>
      <c r="FI205" s="177"/>
      <c r="FJ205" s="176"/>
      <c r="FK205" s="175"/>
      <c r="FL205" s="176"/>
      <c r="FM205" s="177"/>
      <c r="FN205" s="176"/>
      <c r="FO205" s="175"/>
      <c r="FP205" s="176"/>
      <c r="FQ205" s="177"/>
      <c r="FR205" s="176"/>
      <c r="FS205" s="175"/>
      <c r="FT205" s="176"/>
      <c r="FU205" s="177"/>
      <c r="FV205" s="176"/>
      <c r="FW205" s="175"/>
      <c r="FX205" s="176"/>
      <c r="FY205" s="177"/>
      <c r="FZ205" s="176"/>
      <c r="GA205" s="41">
        <f t="shared" si="682"/>
        <v>0</v>
      </c>
      <c r="GB205" s="42">
        <f t="shared" si="683"/>
        <v>0</v>
      </c>
      <c r="GC205" s="43">
        <f t="shared" si="684"/>
        <v>2</v>
      </c>
      <c r="GD205" s="44">
        <f t="shared" si="685"/>
        <v>2675.5555555555557</v>
      </c>
      <c r="GE205" s="45">
        <f t="shared" si="686"/>
        <v>1</v>
      </c>
      <c r="GF205" s="46">
        <f t="shared" si="687"/>
        <v>1337.7777777777778</v>
      </c>
      <c r="GG205" s="175"/>
      <c r="GH205" s="176"/>
      <c r="GI205" s="177"/>
      <c r="GJ205" s="176"/>
      <c r="GK205" s="175"/>
      <c r="GL205" s="176"/>
      <c r="GM205" s="177"/>
      <c r="GN205" s="176"/>
      <c r="GO205" s="175"/>
      <c r="GP205" s="176"/>
      <c r="GQ205" s="177"/>
      <c r="GR205" s="176"/>
      <c r="GS205" s="175"/>
      <c r="GT205" s="176"/>
      <c r="GU205" s="177"/>
      <c r="GV205" s="176"/>
      <c r="GW205" s="175"/>
      <c r="GX205" s="176"/>
      <c r="GY205" s="177"/>
      <c r="GZ205" s="176"/>
      <c r="HA205" s="175"/>
      <c r="HB205" s="176"/>
      <c r="HC205" s="177"/>
      <c r="HD205" s="176"/>
      <c r="HE205" s="175"/>
      <c r="HF205" s="176"/>
      <c r="HG205" s="177"/>
      <c r="HH205" s="176"/>
      <c r="HI205" s="175"/>
      <c r="HJ205" s="176"/>
      <c r="HK205" s="177"/>
      <c r="HL205" s="176"/>
      <c r="HM205" s="175"/>
      <c r="HN205" s="176"/>
      <c r="HO205" s="177"/>
      <c r="HP205" s="176"/>
      <c r="HQ205" s="175"/>
      <c r="HR205" s="176"/>
      <c r="HS205" s="177"/>
      <c r="HT205" s="176"/>
      <c r="HU205" s="175"/>
      <c r="HV205" s="176"/>
      <c r="HW205" s="177"/>
      <c r="HX205" s="176"/>
      <c r="HY205" s="175"/>
      <c r="HZ205" s="176"/>
      <c r="IA205" s="177"/>
      <c r="IB205" s="176"/>
      <c r="IC205" s="41" cm="1">
        <f t="array" ref="IC205">SUMPRODUCT(--(MOD(COLUMN($GG205:$IB205),4)=MOD(COLUMN($GG205),4)),$GG205:$IB205)</f>
        <v>0</v>
      </c>
      <c r="ID205" s="42">
        <f t="shared" si="688"/>
        <v>0</v>
      </c>
      <c r="IE205" s="43" cm="1">
        <f t="array" ref="IE205">SUMPRODUCT(--(MOD(COLUMN($GG205:$IB205),4)=MOD(COLUMN($GH205),4)),$GG205:$IB205)</f>
        <v>0</v>
      </c>
      <c r="IF205" s="44">
        <f t="shared" si="689"/>
        <v>0</v>
      </c>
      <c r="IG205" s="45" cm="1">
        <f t="array" ref="IG205">SUMPRODUCT(--(MOD(COLUMN($GG205:$IB205),4)=MOD(COLUMN($GI205),4)),$GG205:$IB205)</f>
        <v>0</v>
      </c>
      <c r="IH205" s="46">
        <f t="shared" si="690"/>
        <v>0</v>
      </c>
      <c r="II205" s="175"/>
      <c r="IJ205" s="176"/>
      <c r="IK205" s="177"/>
      <c r="IL205" s="176"/>
      <c r="IM205" s="175"/>
      <c r="IN205" s="176"/>
      <c r="IO205" s="177"/>
      <c r="IP205" s="176"/>
      <c r="IQ205" s="175"/>
      <c r="IR205" s="176"/>
      <c r="IS205" s="177"/>
      <c r="IT205" s="176"/>
      <c r="IU205" s="175"/>
      <c r="IV205" s="176"/>
      <c r="IW205" s="177"/>
      <c r="IX205" s="176"/>
      <c r="IY205" s="175"/>
      <c r="IZ205" s="176"/>
      <c r="JA205" s="177"/>
      <c r="JB205" s="176"/>
      <c r="JC205" s="175"/>
      <c r="JD205" s="176"/>
      <c r="JE205" s="177"/>
      <c r="JF205" s="176"/>
      <c r="JG205" s="175"/>
      <c r="JH205" s="176"/>
      <c r="JI205" s="177"/>
      <c r="JJ205" s="176"/>
      <c r="JK205" s="175"/>
      <c r="JL205" s="176"/>
      <c r="JM205" s="177"/>
      <c r="JN205" s="176"/>
      <c r="JO205" s="175"/>
      <c r="JP205" s="176"/>
      <c r="JQ205" s="177"/>
      <c r="JR205" s="176"/>
      <c r="JS205" s="175"/>
      <c r="JT205" s="176"/>
      <c r="JU205" s="177"/>
      <c r="JV205" s="176"/>
      <c r="JW205" s="175"/>
      <c r="JX205" s="176"/>
      <c r="JY205" s="177"/>
      <c r="JZ205" s="176"/>
      <c r="KA205" s="175"/>
      <c r="KB205" s="176"/>
      <c r="KC205" s="177"/>
      <c r="KD205" s="176"/>
      <c r="KE205" s="41" cm="1">
        <f t="array" ref="KE205">SUMPRODUCT(--(MOD(COLUMN($II205:$KD205),4)=MOD(COLUMN($II205),4)),$II205:$KD205)</f>
        <v>0</v>
      </c>
      <c r="KF205" s="42">
        <f t="shared" si="691"/>
        <v>0</v>
      </c>
      <c r="KG205" s="43" cm="1">
        <f t="array" ref="KG205">SUMPRODUCT(--(MOD(COLUMN($II205:$KD205),4)=MOD(COLUMN($IJ205),4)),$II205:$KD205)</f>
        <v>0</v>
      </c>
      <c r="KH205" s="44">
        <f t="shared" si="692"/>
        <v>0</v>
      </c>
      <c r="KI205" s="45" cm="1">
        <f t="array" ref="KI205">SUMPRODUCT(--(MOD(COLUMN($II205:$KD205),4)=MOD(COLUMN($IK205),4)),$II205:$KD205)</f>
        <v>0</v>
      </c>
      <c r="KJ205" s="50">
        <f t="shared" si="693"/>
        <v>0</v>
      </c>
      <c r="KK205" s="189"/>
      <c r="KL205" s="189"/>
      <c r="KM205" s="189"/>
      <c r="KN205" s="190"/>
      <c r="KO205" s="191"/>
    </row>
    <row r="206" spans="1:301" s="68" customFormat="1" outlineLevel="1">
      <c r="A206" s="21"/>
      <c r="B206" s="69"/>
      <c r="C206" s="23"/>
      <c r="D206" s="23"/>
      <c r="E206" s="70"/>
      <c r="F206" s="70"/>
      <c r="G206" s="71"/>
      <c r="H206" s="72" t="s">
        <v>78</v>
      </c>
      <c r="I206" s="73"/>
      <c r="J206" s="65"/>
      <c r="K206" s="65"/>
      <c r="L206" s="65"/>
      <c r="M206" s="74"/>
      <c r="N206" s="75"/>
      <c r="O206" s="28"/>
      <c r="P206" s="75"/>
      <c r="Q206" s="74"/>
      <c r="R206" s="75"/>
      <c r="S206" s="28"/>
      <c r="T206" s="75"/>
      <c r="U206" s="74"/>
      <c r="V206" s="75"/>
      <c r="W206" s="28"/>
      <c r="X206" s="75"/>
      <c r="Y206" s="74"/>
      <c r="Z206" s="75"/>
      <c r="AA206" s="38"/>
      <c r="AB206" s="75"/>
      <c r="AC206" s="74"/>
      <c r="AD206" s="75"/>
      <c r="AE206" s="28"/>
      <c r="AF206" s="75"/>
      <c r="AG206" s="74"/>
      <c r="AH206" s="75"/>
      <c r="AI206" s="38"/>
      <c r="AJ206" s="75"/>
      <c r="AK206" s="74"/>
      <c r="AL206" s="75"/>
      <c r="AM206" s="38"/>
      <c r="AN206" s="75"/>
      <c r="AO206" s="74"/>
      <c r="AP206" s="75"/>
      <c r="AQ206" s="38"/>
      <c r="AR206" s="75"/>
      <c r="AS206" s="74"/>
      <c r="AT206" s="75"/>
      <c r="AU206" s="38"/>
      <c r="AV206" s="75"/>
      <c r="AW206" s="74"/>
      <c r="AX206" s="75"/>
      <c r="AY206" s="28"/>
      <c r="AZ206" s="75"/>
      <c r="BA206" s="74"/>
      <c r="BB206" s="97"/>
      <c r="BC206" s="77"/>
      <c r="BD206" s="75"/>
      <c r="BE206" s="74"/>
      <c r="BF206" s="76"/>
      <c r="BG206" s="78"/>
      <c r="BH206" s="75"/>
      <c r="BI206" s="41">
        <f>SUMPRODUCT(--(MOD(COLUMN($M206:$BH206),4)=MOD(COLUMN($M206),4)),$M206:$BH206)</f>
        <v>0</v>
      </c>
      <c r="BJ206" s="42">
        <f>BI206*$I206</f>
        <v>0</v>
      </c>
      <c r="BK206" s="43">
        <f>SUMPRODUCT(--(MOD(COLUMN($M206:$BH206),4)=MOD(COLUMN($M206)+1,4)),$M206:$BH206)</f>
        <v>0</v>
      </c>
      <c r="BL206" s="44">
        <f>BK206*$I206</f>
        <v>0</v>
      </c>
      <c r="BM206" s="45">
        <f>SUMPRODUCT(--(MOD(COLUMN($M206:$BH206),4)=MOD(COLUMN($M206)+2,4)),$M206:$BH206)</f>
        <v>0</v>
      </c>
      <c r="BN206" s="46">
        <f>BM206*$I206</f>
        <v>0</v>
      </c>
      <c r="BO206" s="74"/>
      <c r="BP206" s="79"/>
      <c r="BQ206" s="75"/>
      <c r="BR206" s="28"/>
      <c r="BS206" s="75"/>
      <c r="BT206" s="74"/>
      <c r="BU206" s="79"/>
      <c r="BV206" s="75"/>
      <c r="BW206" s="28"/>
      <c r="BX206" s="75"/>
      <c r="BY206" s="74"/>
      <c r="BZ206" s="79"/>
      <c r="CA206" s="75"/>
      <c r="CB206" s="28"/>
      <c r="CC206" s="75"/>
      <c r="CD206" s="74"/>
      <c r="CE206" s="79"/>
      <c r="CF206" s="75"/>
      <c r="CG206" s="28"/>
      <c r="CH206" s="75"/>
      <c r="CI206" s="74"/>
      <c r="CJ206" s="79"/>
      <c r="CK206" s="75"/>
      <c r="CL206" s="28"/>
      <c r="CM206" s="75"/>
      <c r="CN206" s="74"/>
      <c r="CO206" s="79"/>
      <c r="CP206" s="75"/>
      <c r="CQ206" s="28"/>
      <c r="CR206" s="75"/>
      <c r="CS206" s="74"/>
      <c r="CT206" s="79"/>
      <c r="CU206" s="75"/>
      <c r="CV206" s="28"/>
      <c r="CW206" s="75"/>
      <c r="CX206" s="74"/>
      <c r="CY206" s="79"/>
      <c r="CZ206" s="75"/>
      <c r="DA206" s="28"/>
      <c r="DB206" s="75"/>
      <c r="DC206" s="74"/>
      <c r="DD206" s="79"/>
      <c r="DE206" s="75"/>
      <c r="DF206" s="28"/>
      <c r="DG206" s="75"/>
      <c r="DH206" s="74"/>
      <c r="DI206" s="79"/>
      <c r="DJ206" s="75"/>
      <c r="DK206" s="28"/>
      <c r="DL206" s="75"/>
      <c r="DM206" s="74"/>
      <c r="DN206" s="79"/>
      <c r="DO206" s="75"/>
      <c r="DP206" s="28"/>
      <c r="DQ206" s="75"/>
      <c r="DR206" s="74"/>
      <c r="DS206" s="79"/>
      <c r="DT206" s="75"/>
      <c r="DU206" s="28"/>
      <c r="DV206" s="75"/>
      <c r="DW206" s="41"/>
      <c r="DX206" s="41"/>
      <c r="DY206" s="48"/>
      <c r="DZ206" s="48"/>
      <c r="EA206" s="43"/>
      <c r="EB206" s="44"/>
      <c r="EC206" s="45"/>
      <c r="ED206" s="46"/>
      <c r="EE206" s="74"/>
      <c r="EF206" s="75"/>
      <c r="EG206" s="28"/>
      <c r="EH206" s="75"/>
      <c r="EI206" s="74"/>
      <c r="EJ206" s="75"/>
      <c r="EK206" s="28"/>
      <c r="EL206" s="75"/>
      <c r="EM206" s="74"/>
      <c r="EN206" s="75"/>
      <c r="EO206" s="28"/>
      <c r="EP206" s="75"/>
      <c r="EQ206" s="74"/>
      <c r="ER206" s="75"/>
      <c r="ES206" s="28"/>
      <c r="ET206" s="75"/>
      <c r="EU206" s="74"/>
      <c r="EV206" s="75"/>
      <c r="EW206" s="28"/>
      <c r="EX206" s="75"/>
      <c r="EY206" s="74"/>
      <c r="EZ206" s="75"/>
      <c r="FA206" s="28"/>
      <c r="FB206" s="75"/>
      <c r="FC206" s="74"/>
      <c r="FD206" s="75"/>
      <c r="FE206" s="28"/>
      <c r="FF206" s="75"/>
      <c r="FG206" s="74"/>
      <c r="FH206" s="75"/>
      <c r="FI206" s="28"/>
      <c r="FJ206" s="75"/>
      <c r="FK206" s="74"/>
      <c r="FL206" s="75"/>
      <c r="FM206" s="28"/>
      <c r="FN206" s="75"/>
      <c r="FO206" s="74"/>
      <c r="FP206" s="75"/>
      <c r="FQ206" s="28"/>
      <c r="FR206" s="75"/>
      <c r="FS206" s="74"/>
      <c r="FT206" s="75"/>
      <c r="FU206" s="28"/>
      <c r="FV206" s="75"/>
      <c r="FW206" s="74"/>
      <c r="FX206" s="75"/>
      <c r="FY206" s="28"/>
      <c r="FZ206" s="75"/>
      <c r="GA206" s="41"/>
      <c r="GB206" s="42"/>
      <c r="GC206" s="43"/>
      <c r="GD206" s="44"/>
      <c r="GE206" s="45"/>
      <c r="GF206" s="46"/>
      <c r="GG206" s="74"/>
      <c r="GH206" s="75"/>
      <c r="GI206" s="28"/>
      <c r="GJ206" s="75"/>
      <c r="GK206" s="74"/>
      <c r="GL206" s="75"/>
      <c r="GM206" s="28"/>
      <c r="GN206" s="75"/>
      <c r="GO206" s="74"/>
      <c r="GP206" s="75"/>
      <c r="GQ206" s="28"/>
      <c r="GR206" s="75"/>
      <c r="GS206" s="74"/>
      <c r="GT206" s="75"/>
      <c r="GU206" s="28"/>
      <c r="GV206" s="75"/>
      <c r="GW206" s="74"/>
      <c r="GX206" s="75"/>
      <c r="GY206" s="28"/>
      <c r="GZ206" s="75"/>
      <c r="HA206" s="74"/>
      <c r="HB206" s="75"/>
      <c r="HC206" s="28"/>
      <c r="HD206" s="75"/>
      <c r="HE206" s="74"/>
      <c r="HF206" s="75"/>
      <c r="HG206" s="28"/>
      <c r="HH206" s="75"/>
      <c r="HI206" s="74"/>
      <c r="HJ206" s="75"/>
      <c r="HK206" s="28"/>
      <c r="HL206" s="75"/>
      <c r="HM206" s="74"/>
      <c r="HN206" s="75"/>
      <c r="HO206" s="28"/>
      <c r="HP206" s="75"/>
      <c r="HQ206" s="74"/>
      <c r="HR206" s="75"/>
      <c r="HS206" s="28"/>
      <c r="HT206" s="75"/>
      <c r="HU206" s="74"/>
      <c r="HV206" s="75"/>
      <c r="HW206" s="28"/>
      <c r="HX206" s="75"/>
      <c r="HY206" s="74"/>
      <c r="HZ206" s="75"/>
      <c r="IA206" s="28"/>
      <c r="IB206" s="75"/>
      <c r="IC206" s="41"/>
      <c r="ID206" s="42"/>
      <c r="IE206" s="43"/>
      <c r="IF206" s="44"/>
      <c r="IG206" s="45"/>
      <c r="IH206" s="46"/>
      <c r="II206" s="74"/>
      <c r="IJ206" s="75"/>
      <c r="IK206" s="28"/>
      <c r="IL206" s="75"/>
      <c r="IM206" s="74"/>
      <c r="IN206" s="75"/>
      <c r="IO206" s="28"/>
      <c r="IP206" s="75"/>
      <c r="IQ206" s="74"/>
      <c r="IR206" s="75"/>
      <c r="IS206" s="28"/>
      <c r="IT206" s="75"/>
      <c r="IU206" s="74"/>
      <c r="IV206" s="75"/>
      <c r="IW206" s="28"/>
      <c r="IX206" s="75"/>
      <c r="IY206" s="74"/>
      <c r="IZ206" s="75"/>
      <c r="JA206" s="28"/>
      <c r="JB206" s="75"/>
      <c r="JC206" s="74"/>
      <c r="JD206" s="75"/>
      <c r="JE206" s="28"/>
      <c r="JF206" s="75"/>
      <c r="JG206" s="74"/>
      <c r="JH206" s="75"/>
      <c r="JI206" s="28"/>
      <c r="JJ206" s="75"/>
      <c r="JK206" s="74"/>
      <c r="JL206" s="75"/>
      <c r="JM206" s="28"/>
      <c r="JN206" s="75"/>
      <c r="JO206" s="74"/>
      <c r="JP206" s="75"/>
      <c r="JQ206" s="28"/>
      <c r="JR206" s="75"/>
      <c r="JS206" s="74"/>
      <c r="JT206" s="75"/>
      <c r="JU206" s="28"/>
      <c r="JV206" s="75"/>
      <c r="JW206" s="74"/>
      <c r="JX206" s="75"/>
      <c r="JY206" s="28"/>
      <c r="JZ206" s="75"/>
      <c r="KA206" s="74"/>
      <c r="KB206" s="75"/>
      <c r="KC206" s="28"/>
      <c r="KD206" s="75"/>
      <c r="KE206" s="41"/>
      <c r="KF206" s="42"/>
      <c r="KG206" s="43"/>
      <c r="KH206" s="44"/>
      <c r="KI206" s="45"/>
      <c r="KJ206" s="50"/>
      <c r="KK206" s="80"/>
      <c r="KL206" s="80"/>
      <c r="KM206" s="80"/>
      <c r="KN206" s="22"/>
      <c r="KO206" s="22"/>
    </row>
    <row r="207" spans="1:301" s="68" customFormat="1" ht="28.8">
      <c r="A207" s="82" t="s">
        <v>274</v>
      </c>
      <c r="B207" s="81"/>
      <c r="C207" s="82"/>
      <c r="D207" s="82"/>
      <c r="E207" s="83"/>
      <c r="F207" s="83"/>
      <c r="G207" s="84"/>
      <c r="H207" s="85"/>
      <c r="I207" s="86"/>
      <c r="J207" s="86"/>
      <c r="K207" s="86"/>
      <c r="L207" s="86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7"/>
      <c r="AZ207" s="81"/>
      <c r="BA207" s="87"/>
      <c r="BB207" s="87"/>
      <c r="BC207" s="88"/>
      <c r="BD207" s="81"/>
      <c r="BE207" s="87"/>
      <c r="BF207" s="87"/>
      <c r="BG207" s="87"/>
      <c r="BH207" s="81"/>
      <c r="BI207" s="89">
        <f>SUMPRODUCT(--(MOD(COLUMN($M207:$BH207),4)=MOD(COLUMN($M207),4)),$M207:$BH207)</f>
        <v>0</v>
      </c>
      <c r="BJ207" s="90">
        <f>BI207*$I207</f>
        <v>0</v>
      </c>
      <c r="BK207" s="89">
        <f>SUMPRODUCT(--(MOD(COLUMN($M207:$BH207),4)=MOD(COLUMN($M207)+1,4)),$M207:$BH207)</f>
        <v>0</v>
      </c>
      <c r="BL207" s="90">
        <f>BK207*$I207</f>
        <v>0</v>
      </c>
      <c r="BM207" s="89">
        <f>SUMPRODUCT(--(MOD(COLUMN($M207:$BH207),4)=MOD(COLUMN($M207)+2,4)),$M207:$BH207)</f>
        <v>0</v>
      </c>
      <c r="BN207" s="90">
        <f>BM207*$I207</f>
        <v>0</v>
      </c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9">
        <f>SUMPRODUCT(--(MOD(COLUMN($BO207:$DV207),5)=MOD(COLUMN($BO207),5)),$BO207:$DV207)</f>
        <v>0</v>
      </c>
      <c r="DX207" s="89">
        <f t="shared" ref="DX207:DX227" si="694">DW207*$J207</f>
        <v>0</v>
      </c>
      <c r="DY207" s="89">
        <f>SUMPRODUCT(--(MOD(COLUMN($BO207:$DV207),5)=MOD(COLUMN($BO207),5)+1),$BO207:$DV207)</f>
        <v>0</v>
      </c>
      <c r="DZ207" s="89">
        <f t="shared" ref="DZ207:DZ227" si="695">DY207*$J207</f>
        <v>0</v>
      </c>
      <c r="EA207" s="89">
        <f>SUMPRODUCT(--(MOD(COLUMN($BO207:$DV207),5)=MOD(COLUMN($BO207),5)+2),$BO207:$DV207)</f>
        <v>0</v>
      </c>
      <c r="EB207" s="90">
        <f t="shared" ref="EB207:EB227" si="696">EA207*$J207</f>
        <v>0</v>
      </c>
      <c r="EC207" s="89">
        <f>SUMPRODUCT(--(MOD(COLUMN($BO207:$DV207),5)=MOD(COLUMN($BO207),5)+3),$BO207:$DV207)</f>
        <v>0</v>
      </c>
      <c r="ED207" s="90">
        <f t="shared" ref="ED207:ED227" si="697">EC207*$J207</f>
        <v>0</v>
      </c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9"/>
      <c r="GB207" s="90"/>
      <c r="GC207" s="160"/>
      <c r="GD207" s="161"/>
      <c r="GE207" s="89"/>
      <c r="GF207" s="90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9"/>
      <c r="ID207" s="90"/>
      <c r="IE207" s="160"/>
      <c r="IF207" s="161"/>
      <c r="IG207" s="89"/>
      <c r="IH207" s="90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81"/>
      <c r="IV207" s="81"/>
      <c r="IW207" s="81"/>
      <c r="IX207" s="81"/>
      <c r="IY207" s="81"/>
      <c r="IZ207" s="81"/>
      <c r="JA207" s="81"/>
      <c r="JB207" s="81"/>
      <c r="JC207" s="81"/>
      <c r="JD207" s="81"/>
      <c r="JE207" s="81"/>
      <c r="JF207" s="81"/>
      <c r="JG207" s="81"/>
      <c r="JH207" s="81"/>
      <c r="JI207" s="81"/>
      <c r="JJ207" s="81"/>
      <c r="JK207" s="81"/>
      <c r="JL207" s="81"/>
      <c r="JM207" s="81"/>
      <c r="JN207" s="81"/>
      <c r="JO207" s="81"/>
      <c r="JP207" s="81"/>
      <c r="JQ207" s="81"/>
      <c r="JR207" s="81"/>
      <c r="JS207" s="81"/>
      <c r="JT207" s="81"/>
      <c r="JU207" s="81"/>
      <c r="JV207" s="81"/>
      <c r="JW207" s="81"/>
      <c r="JX207" s="81"/>
      <c r="JY207" s="81"/>
      <c r="JZ207" s="81"/>
      <c r="KA207" s="81"/>
      <c r="KB207" s="81"/>
      <c r="KC207" s="81"/>
      <c r="KD207" s="81"/>
      <c r="KE207" s="89"/>
      <c r="KF207" s="90"/>
      <c r="KG207" s="160"/>
      <c r="KH207" s="161"/>
      <c r="KI207" s="89"/>
      <c r="KJ207" s="91"/>
      <c r="KK207" s="80"/>
      <c r="KL207" s="80"/>
      <c r="KM207" s="80"/>
      <c r="KN207" s="22"/>
      <c r="KO207" s="22"/>
    </row>
    <row r="208" spans="1:301" s="68" customFormat="1" ht="30" customHeight="1" outlineLevel="1">
      <c r="A208" s="274" t="s">
        <v>275</v>
      </c>
      <c r="B208" s="300" t="s">
        <v>112</v>
      </c>
      <c r="C208" s="297" t="s">
        <v>47</v>
      </c>
      <c r="D208" s="304" t="s">
        <v>48</v>
      </c>
      <c r="E208" s="15">
        <v>1</v>
      </c>
      <c r="F208" s="15">
        <v>1</v>
      </c>
      <c r="G208" s="33">
        <v>9522010010</v>
      </c>
      <c r="H208" s="34" t="s">
        <v>49</v>
      </c>
      <c r="I208" s="35">
        <v>76.19047619047619</v>
      </c>
      <c r="J208" s="35">
        <f>89.6/1.2*1.0863</f>
        <v>81.110400000000013</v>
      </c>
      <c r="K208" s="35"/>
      <c r="L208" s="35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16"/>
      <c r="BA208" s="39"/>
      <c r="BB208" s="39"/>
      <c r="BC208" s="158"/>
      <c r="BD208" s="39"/>
      <c r="BE208" s="39"/>
      <c r="BF208" s="39"/>
      <c r="BG208" s="159"/>
      <c r="BH208" s="307"/>
      <c r="BI208" s="43"/>
      <c r="BJ208" s="44"/>
      <c r="BK208" s="43"/>
      <c r="BL208" s="44"/>
      <c r="BM208" s="43"/>
      <c r="BN208" s="44"/>
      <c r="BO208" s="39"/>
      <c r="BP208" s="39"/>
      <c r="BQ208" s="39"/>
      <c r="BR208" s="39"/>
      <c r="BS208" s="307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>
        <f t="shared" ref="CK208:CK220" si="698">$KN208*1</f>
        <v>2</v>
      </c>
      <c r="CL208" s="39">
        <v>0</v>
      </c>
      <c r="CM208" s="307" t="s">
        <v>139</v>
      </c>
      <c r="CN208" s="39"/>
      <c r="CO208" s="39"/>
      <c r="CP208" s="39">
        <f>$KN208*1</f>
        <v>2</v>
      </c>
      <c r="CQ208" s="39">
        <v>2</v>
      </c>
      <c r="CR208" s="16"/>
      <c r="CS208" s="39"/>
      <c r="CT208" s="39"/>
      <c r="CU208" s="39"/>
      <c r="CV208" s="39">
        <v>0</v>
      </c>
      <c r="CW208" s="39"/>
      <c r="CX208" s="39"/>
      <c r="CY208" s="39"/>
      <c r="CZ208" s="39"/>
      <c r="DA208" s="39">
        <v>0</v>
      </c>
      <c r="DB208" s="39"/>
      <c r="DC208" s="39"/>
      <c r="DD208" s="39"/>
      <c r="DE208" s="39"/>
      <c r="DF208" s="39"/>
      <c r="DG208" s="39"/>
      <c r="DH208" s="39"/>
      <c r="DI208" s="39"/>
      <c r="DJ208" s="39"/>
      <c r="DK208" s="39">
        <v>0</v>
      </c>
      <c r="DL208" s="39"/>
      <c r="DM208" s="39"/>
      <c r="DN208" s="39"/>
      <c r="DO208" s="39"/>
      <c r="DP208" s="39">
        <v>0</v>
      </c>
      <c r="DQ208" s="39"/>
      <c r="DR208" s="39"/>
      <c r="DS208" s="39"/>
      <c r="DT208" s="39"/>
      <c r="DU208" s="39">
        <v>0</v>
      </c>
      <c r="DV208" s="39"/>
      <c r="DW208" s="43" cm="1">
        <f t="array" ref="DW208">SUMPRODUCT(--(MOD(COLUMN($BO208:$DV208),5)=MOD(COLUMN($BO208),5)),$BO208:$DV208)</f>
        <v>0</v>
      </c>
      <c r="DX208" s="44">
        <f t="shared" si="694"/>
        <v>0</v>
      </c>
      <c r="DY208" s="43" cm="1">
        <f t="array" ref="DY208">SUMPRODUCT(--(MOD(COLUMN($BO208:$DV208),5)=MOD(COLUMN($BP208),5)),$BO208:$DV208)</f>
        <v>0</v>
      </c>
      <c r="DZ208" s="44">
        <f t="shared" si="695"/>
        <v>0</v>
      </c>
      <c r="EA208" s="43" cm="1">
        <f t="array" ref="EA208">SUMPRODUCT(--(MOD(COLUMN($BO208:$DV208),5)=MOD(COLUMN($BQ208),5)),$BO208:$DV208)</f>
        <v>4</v>
      </c>
      <c r="EB208" s="44">
        <f t="shared" si="696"/>
        <v>324.44160000000005</v>
      </c>
      <c r="EC208" s="43" cm="1">
        <f t="array" ref="EC208">SUMPRODUCT(--(MOD(COLUMN($BO208:$DV208),5)=MOD(COLUMN($BR208),5)),$BO208:$DV208)</f>
        <v>2</v>
      </c>
      <c r="ED208" s="44">
        <f t="shared" si="697"/>
        <v>162.22080000000003</v>
      </c>
      <c r="EE208" s="39"/>
      <c r="EF208" s="39"/>
      <c r="EG208" s="39">
        <v>0</v>
      </c>
      <c r="EH208" s="39"/>
      <c r="EI208" s="39"/>
      <c r="EJ208" s="39"/>
      <c r="EK208" s="39">
        <v>0</v>
      </c>
      <c r="EL208" s="39"/>
      <c r="EM208" s="39"/>
      <c r="EN208" s="39"/>
      <c r="EO208" s="39">
        <v>0</v>
      </c>
      <c r="EP208" s="39"/>
      <c r="EQ208" s="204">
        <f t="shared" ref="EQ208:EQ220" si="699">$KN208*0</f>
        <v>0</v>
      </c>
      <c r="ER208" s="39">
        <v>0</v>
      </c>
      <c r="ES208" s="39">
        <v>0</v>
      </c>
      <c r="ET208" s="39"/>
      <c r="EU208" s="204">
        <f t="shared" ref="EU208:EU220" si="700">$KN208*0</f>
        <v>0</v>
      </c>
      <c r="EV208" s="39">
        <v>0</v>
      </c>
      <c r="EW208" s="39">
        <v>0</v>
      </c>
      <c r="EX208" s="39"/>
      <c r="EY208" s="200">
        <v>2</v>
      </c>
      <c r="EZ208" s="155">
        <v>0</v>
      </c>
      <c r="FA208" s="39"/>
      <c r="FB208" s="39"/>
      <c r="FC208" s="204">
        <f t="shared" ref="FC208:FC220" si="701">$KN208*0</f>
        <v>0</v>
      </c>
      <c r="FD208" s="39">
        <v>0</v>
      </c>
      <c r="FE208" s="39"/>
      <c r="FF208" s="39"/>
      <c r="FG208" s="204">
        <f t="shared" ref="FG208:FG220" si="702">$KN208*0</f>
        <v>0</v>
      </c>
      <c r="FH208" s="39">
        <v>0</v>
      </c>
      <c r="FI208" s="39"/>
      <c r="FJ208" s="39"/>
      <c r="FK208" s="200">
        <v>2</v>
      </c>
      <c r="FL208" s="155">
        <v>0</v>
      </c>
      <c r="FM208" s="39"/>
      <c r="FN208" s="39"/>
      <c r="FO208" s="39">
        <f t="shared" ref="FO208:FO220" si="703">$KN208*0</f>
        <v>0</v>
      </c>
      <c r="FP208" s="39">
        <v>0</v>
      </c>
      <c r="FQ208" s="39"/>
      <c r="FR208" s="39"/>
      <c r="FS208" s="39">
        <f t="shared" ref="FS208:FS220" si="704">$KN208*0</f>
        <v>0</v>
      </c>
      <c r="FT208" s="39">
        <v>0</v>
      </c>
      <c r="FU208" s="39"/>
      <c r="FV208" s="39"/>
      <c r="FW208" s="200">
        <v>2</v>
      </c>
      <c r="FX208" s="155">
        <v>0</v>
      </c>
      <c r="FY208" s="39"/>
      <c r="FZ208" s="39"/>
      <c r="GA208" s="43">
        <f t="shared" ref="GA208:GA218" si="705">SUMPRODUCT(--(MOD(COLUMN($EE208:$FZ208),4)=MOD(COLUMN($EE208),4)),$EE208:$FZ208)</f>
        <v>6</v>
      </c>
      <c r="GB208" s="44">
        <f t="shared" ref="GB208:GB227" si="706">GA208*$J208</f>
        <v>486.66240000000005</v>
      </c>
      <c r="GC208" s="43">
        <f t="shared" ref="GC208:GC218" si="707">SUMPRODUCT(--(MOD(COLUMN($EE208:$FZ208),4)=MOD(COLUMN($EF208),4)),$EE208:$FZ208)</f>
        <v>0</v>
      </c>
      <c r="GD208" s="44">
        <f t="shared" ref="GD208:GD227" si="708">GC208*$J208</f>
        <v>0</v>
      </c>
      <c r="GE208" s="43">
        <f t="shared" ref="GE208:GE218" si="709">SUMPRODUCT(--(MOD(COLUMN($EE208:$FZ208),4)=MOD(COLUMN($EG208),4)),$EE208:$FZ208)</f>
        <v>0</v>
      </c>
      <c r="GF208" s="44">
        <f t="shared" ref="GF208:GF227" si="710">GE208*$J208</f>
        <v>0</v>
      </c>
      <c r="GG208" s="39">
        <f t="shared" ref="GG208:GG220" si="711">$KN208*0</f>
        <v>0</v>
      </c>
      <c r="GH208" s="39"/>
      <c r="GI208" s="39"/>
      <c r="GJ208" s="39"/>
      <c r="GK208" s="39">
        <f t="shared" ref="GK208:GK220" si="712">$KN208*0</f>
        <v>0</v>
      </c>
      <c r="GL208" s="39"/>
      <c r="GM208" s="39"/>
      <c r="GN208" s="39"/>
      <c r="GO208" s="169">
        <v>0</v>
      </c>
      <c r="GP208" s="39"/>
      <c r="GQ208" s="39"/>
      <c r="GR208" s="39"/>
      <c r="GS208" s="39">
        <f t="shared" ref="GS208:GS220" si="713">$KN208*0</f>
        <v>0</v>
      </c>
      <c r="GT208" s="39"/>
      <c r="GU208" s="39"/>
      <c r="GV208" s="39"/>
      <c r="GW208" s="39">
        <f t="shared" ref="GW208:GW220" si="714">$KN208*0</f>
        <v>0</v>
      </c>
      <c r="GX208" s="39"/>
      <c r="GY208" s="39"/>
      <c r="GZ208" s="39"/>
      <c r="HA208" s="169">
        <v>0</v>
      </c>
      <c r="HB208" s="39"/>
      <c r="HC208" s="39"/>
      <c r="HD208" s="39"/>
      <c r="HE208" s="39">
        <f t="shared" ref="HE208:HE220" si="715">$KN208*0</f>
        <v>0</v>
      </c>
      <c r="HF208" s="39"/>
      <c r="HG208" s="39"/>
      <c r="HH208" s="39"/>
      <c r="HI208" s="39">
        <f t="shared" ref="HI208:HI220" si="716">$KN208*0</f>
        <v>0</v>
      </c>
      <c r="HJ208" s="39"/>
      <c r="HK208" s="39"/>
      <c r="HL208" s="39"/>
      <c r="HM208" s="169">
        <v>0</v>
      </c>
      <c r="HN208" s="39"/>
      <c r="HO208" s="39"/>
      <c r="HP208" s="39"/>
      <c r="HQ208" s="39">
        <f t="shared" ref="HQ208:HQ220" si="717">$KN208*0</f>
        <v>0</v>
      </c>
      <c r="HR208" s="39"/>
      <c r="HS208" s="39"/>
      <c r="HT208" s="39"/>
      <c r="HU208" s="39">
        <f t="shared" ref="HU208:HU220" si="718">$KN208*0</f>
        <v>0</v>
      </c>
      <c r="HV208" s="39"/>
      <c r="HW208" s="39"/>
      <c r="HX208" s="39"/>
      <c r="HY208" s="169">
        <v>0</v>
      </c>
      <c r="HZ208" s="39"/>
      <c r="IA208" s="39"/>
      <c r="IB208" s="39"/>
      <c r="IC208" s="43" cm="1">
        <f t="array" ref="IC208">SUMPRODUCT(--(MOD(COLUMN($GG208:$IB208),4)=MOD(COLUMN($GG208),4)),$GG208:$IB208)</f>
        <v>0</v>
      </c>
      <c r="ID208" s="44">
        <f t="shared" ref="ID208:ID249" si="719">IC208*$J208</f>
        <v>0</v>
      </c>
      <c r="IE208" s="43" cm="1">
        <f t="array" ref="IE208">SUMPRODUCT(--(MOD(COLUMN($GG208:$IB208),4)=MOD(COLUMN($GH208),4)),$GG208:$IB208)</f>
        <v>0</v>
      </c>
      <c r="IF208" s="44">
        <f t="shared" ref="IF208:IF249" si="720">IE208*$J208</f>
        <v>0</v>
      </c>
      <c r="IG208" s="43" cm="1">
        <f t="array" ref="IG208">SUMPRODUCT(--(MOD(COLUMN($GG208:$IB208),4)=MOD(COLUMN($GI208),4)),$GG208:$IB208)</f>
        <v>0</v>
      </c>
      <c r="IH208" s="44">
        <f t="shared" ref="IH208:IH249" si="721">IG208*$J208</f>
        <v>0</v>
      </c>
      <c r="II208" s="39">
        <f t="shared" ref="II208:II220" si="722">$KN208*0</f>
        <v>0</v>
      </c>
      <c r="IJ208" s="39"/>
      <c r="IK208" s="39"/>
      <c r="IL208" s="39"/>
      <c r="IM208" s="39">
        <f t="shared" ref="IM208:IM220" si="723">$KN208*0</f>
        <v>0</v>
      </c>
      <c r="IN208" s="39"/>
      <c r="IO208" s="39"/>
      <c r="IP208" s="39"/>
      <c r="IQ208" s="169">
        <v>0</v>
      </c>
      <c r="IR208" s="39"/>
      <c r="IS208" s="39"/>
      <c r="IT208" s="39"/>
      <c r="IU208" s="39">
        <f t="shared" ref="IU208:IU220" si="724">$KN208*0</f>
        <v>0</v>
      </c>
      <c r="IV208" s="39"/>
      <c r="IW208" s="39"/>
      <c r="IX208" s="39"/>
      <c r="IY208" s="39">
        <f t="shared" ref="IY208:IY220" si="725">$KN208*0</f>
        <v>0</v>
      </c>
      <c r="IZ208" s="39"/>
      <c r="JA208" s="39"/>
      <c r="JB208" s="39"/>
      <c r="JC208" s="169">
        <v>0</v>
      </c>
      <c r="JD208" s="39"/>
      <c r="JE208" s="39"/>
      <c r="JF208" s="39"/>
      <c r="JG208" s="39">
        <f t="shared" ref="JG208:JG220" si="726">$KN208*0</f>
        <v>0</v>
      </c>
      <c r="JH208" s="39"/>
      <c r="JI208" s="39"/>
      <c r="JJ208" s="39"/>
      <c r="JK208" s="39">
        <f t="shared" ref="JK208:JK220" si="727">$KN208*0</f>
        <v>0</v>
      </c>
      <c r="JL208" s="39"/>
      <c r="JM208" s="39"/>
      <c r="JN208" s="39"/>
      <c r="JO208" s="169">
        <v>0</v>
      </c>
      <c r="JP208" s="39"/>
      <c r="JQ208" s="39"/>
      <c r="JR208" s="39"/>
      <c r="JS208" s="39">
        <f t="shared" ref="JS208:JS220" si="728">$KN208*0</f>
        <v>0</v>
      </c>
      <c r="JT208" s="39"/>
      <c r="JU208" s="39"/>
      <c r="JV208" s="39"/>
      <c r="JW208" s="39">
        <f t="shared" ref="JW208:JW220" si="729">$KN208*0</f>
        <v>0</v>
      </c>
      <c r="JX208" s="39"/>
      <c r="JY208" s="39"/>
      <c r="JZ208" s="39"/>
      <c r="KA208" s="169">
        <v>0</v>
      </c>
      <c r="KB208" s="39"/>
      <c r="KC208" s="39"/>
      <c r="KD208" s="39"/>
      <c r="KE208" s="43" cm="1">
        <f t="array" ref="KE208">SUMPRODUCT(--(MOD(COLUMN($II208:$KD208),4)=MOD(COLUMN($II208),4)),$II208:$KD208)</f>
        <v>0</v>
      </c>
      <c r="KF208" s="44">
        <f t="shared" ref="KF208:KF249" si="730">KE208*$J208</f>
        <v>0</v>
      </c>
      <c r="KG208" s="43" cm="1">
        <f t="array" ref="KG208">SUMPRODUCT(--(MOD(COLUMN($II208:$KD208),4)=MOD(COLUMN($IJ208),4)),$II208:$KD208)</f>
        <v>0</v>
      </c>
      <c r="KH208" s="44">
        <f t="shared" ref="KH208:KH249" si="731">KG208*$J208</f>
        <v>0</v>
      </c>
      <c r="KI208" s="43" cm="1">
        <f t="array" ref="KI208">SUMPRODUCT(--(MOD(COLUMN($II208:$KD208),4)=MOD(COLUMN($IK208),4)),$II208:$KD208)</f>
        <v>0</v>
      </c>
      <c r="KJ208" s="162">
        <f t="shared" ref="KJ208:KJ249" si="732">KI208*$J208</f>
        <v>0</v>
      </c>
      <c r="KK208" s="80"/>
      <c r="KL208" s="80"/>
      <c r="KM208" s="80"/>
      <c r="KN208" s="51">
        <v>2</v>
      </c>
      <c r="KO208" s="285" t="s">
        <v>140</v>
      </c>
    </row>
    <row r="209" spans="1:301" s="68" customFormat="1" ht="43.2" customHeight="1" outlineLevel="1">
      <c r="A209" s="289"/>
      <c r="B209" s="301"/>
      <c r="C209" s="298"/>
      <c r="D209" s="305"/>
      <c r="E209" s="15">
        <v>2</v>
      </c>
      <c r="F209" s="15">
        <v>1</v>
      </c>
      <c r="G209" s="33">
        <v>9522010020</v>
      </c>
      <c r="H209" s="34" t="s">
        <v>54</v>
      </c>
      <c r="I209" s="35">
        <v>76.19047619047619</v>
      </c>
      <c r="J209" s="35">
        <f>89.6/1.2*1.0863</f>
        <v>81.110400000000013</v>
      </c>
      <c r="K209" s="35"/>
      <c r="L209" s="35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16"/>
      <c r="BA209" s="39"/>
      <c r="BB209" s="39"/>
      <c r="BC209" s="158"/>
      <c r="BD209" s="39"/>
      <c r="BE209" s="39"/>
      <c r="BF209" s="39"/>
      <c r="BG209" s="159"/>
      <c r="BH209" s="308"/>
      <c r="BI209" s="43"/>
      <c r="BJ209" s="44"/>
      <c r="BK209" s="43"/>
      <c r="BL209" s="44"/>
      <c r="BM209" s="43"/>
      <c r="BN209" s="44"/>
      <c r="BO209" s="39"/>
      <c r="BP209" s="39"/>
      <c r="BQ209" s="39"/>
      <c r="BR209" s="39"/>
      <c r="BS209" s="308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>
        <f t="shared" si="698"/>
        <v>2</v>
      </c>
      <c r="CL209" s="39">
        <v>0</v>
      </c>
      <c r="CM209" s="308"/>
      <c r="CN209" s="39"/>
      <c r="CO209" s="39"/>
      <c r="CP209" s="39">
        <f>$KN209*1</f>
        <v>2</v>
      </c>
      <c r="CQ209" s="39">
        <v>2</v>
      </c>
      <c r="CR209" s="16"/>
      <c r="CS209" s="39"/>
      <c r="CT209" s="39"/>
      <c r="CU209" s="39"/>
      <c r="CV209" s="39">
        <v>0</v>
      </c>
      <c r="CW209" s="39"/>
      <c r="CX209" s="39"/>
      <c r="CY209" s="39"/>
      <c r="CZ209" s="39"/>
      <c r="DA209" s="3">
        <v>0</v>
      </c>
      <c r="DB209" s="39"/>
      <c r="DC209" s="39"/>
      <c r="DD209" s="39"/>
      <c r="DE209" s="39"/>
      <c r="DF209" s="39"/>
      <c r="DG209" s="39"/>
      <c r="DH209" s="39"/>
      <c r="DI209" s="39"/>
      <c r="DJ209" s="39"/>
      <c r="DK209" s="39">
        <v>0</v>
      </c>
      <c r="DL209" s="39"/>
      <c r="DM209" s="39"/>
      <c r="DN209" s="39"/>
      <c r="DO209" s="39"/>
      <c r="DP209" s="39">
        <v>0</v>
      </c>
      <c r="DQ209" s="39"/>
      <c r="DR209" s="39"/>
      <c r="DS209" s="39"/>
      <c r="DT209" s="39"/>
      <c r="DU209" s="39">
        <v>0</v>
      </c>
      <c r="DV209" s="39"/>
      <c r="DW209" s="43" cm="1">
        <f t="array" ref="DW209">SUMPRODUCT(--(MOD(COLUMN($BO209:$DV209),5)=MOD(COLUMN($BO209),5)),$BO209:$DV209)</f>
        <v>0</v>
      </c>
      <c r="DX209" s="44">
        <f t="shared" si="694"/>
        <v>0</v>
      </c>
      <c r="DY209" s="43" cm="1">
        <f t="array" ref="DY209">SUMPRODUCT(--(MOD(COLUMN($BO209:$DV209),5)=MOD(COLUMN($BP209),5)),$BO209:$DV209)</f>
        <v>0</v>
      </c>
      <c r="DZ209" s="44">
        <f t="shared" si="695"/>
        <v>0</v>
      </c>
      <c r="EA209" s="43" cm="1">
        <f t="array" ref="EA209">SUMPRODUCT(--(MOD(COLUMN($BO209:$DV209),5)=MOD(COLUMN($BQ209),5)),$BO209:$DV209)</f>
        <v>4</v>
      </c>
      <c r="EB209" s="44">
        <f t="shared" si="696"/>
        <v>324.44160000000005</v>
      </c>
      <c r="EC209" s="43" cm="1">
        <f t="array" ref="EC209">SUMPRODUCT(--(MOD(COLUMN($BO209:$DV209),5)=MOD(COLUMN($BR209),5)),$BO209:$DV209)</f>
        <v>2</v>
      </c>
      <c r="ED209" s="44">
        <f t="shared" si="697"/>
        <v>162.22080000000003</v>
      </c>
      <c r="EE209" s="39"/>
      <c r="EF209" s="39"/>
      <c r="EG209" s="39"/>
      <c r="EH209" s="39"/>
      <c r="EI209" s="39"/>
      <c r="EJ209" s="39"/>
      <c r="EK209" s="39">
        <v>0</v>
      </c>
      <c r="EL209" s="39"/>
      <c r="EM209" s="39"/>
      <c r="EN209" s="39"/>
      <c r="EO209" s="39">
        <v>0</v>
      </c>
      <c r="EP209" s="39"/>
      <c r="EQ209" s="204">
        <f t="shared" si="699"/>
        <v>0</v>
      </c>
      <c r="ER209" s="39">
        <v>0</v>
      </c>
      <c r="ES209" s="39"/>
      <c r="ET209" s="39"/>
      <c r="EU209" s="204">
        <f t="shared" si="700"/>
        <v>0</v>
      </c>
      <c r="EV209" s="39">
        <v>0</v>
      </c>
      <c r="EW209" s="39"/>
      <c r="EX209" s="39"/>
      <c r="EY209" s="200">
        <v>2</v>
      </c>
      <c r="EZ209" s="155">
        <v>0</v>
      </c>
      <c r="FA209" s="39"/>
      <c r="FB209" s="39"/>
      <c r="FC209" s="204">
        <f t="shared" si="701"/>
        <v>0</v>
      </c>
      <c r="FD209" s="39">
        <v>0</v>
      </c>
      <c r="FE209" s="39"/>
      <c r="FF209" s="39"/>
      <c r="FG209" s="204">
        <f t="shared" si="702"/>
        <v>0</v>
      </c>
      <c r="FH209" s="39">
        <v>0</v>
      </c>
      <c r="FI209" s="39"/>
      <c r="FJ209" s="39"/>
      <c r="FK209" s="200">
        <v>2</v>
      </c>
      <c r="FL209" s="155">
        <v>0</v>
      </c>
      <c r="FM209" s="39"/>
      <c r="FN209" s="39"/>
      <c r="FO209" s="39">
        <f t="shared" si="703"/>
        <v>0</v>
      </c>
      <c r="FP209" s="39">
        <v>0</v>
      </c>
      <c r="FQ209" s="39"/>
      <c r="FR209" s="39"/>
      <c r="FS209" s="39">
        <f t="shared" si="704"/>
        <v>0</v>
      </c>
      <c r="FT209" s="39">
        <v>0</v>
      </c>
      <c r="FU209" s="39"/>
      <c r="FV209" s="39"/>
      <c r="FW209" s="200">
        <v>2</v>
      </c>
      <c r="FX209" s="155">
        <v>0</v>
      </c>
      <c r="FY209" s="39"/>
      <c r="FZ209" s="39"/>
      <c r="GA209" s="43">
        <f t="shared" si="705"/>
        <v>6</v>
      </c>
      <c r="GB209" s="44">
        <f t="shared" si="706"/>
        <v>486.66240000000005</v>
      </c>
      <c r="GC209" s="43">
        <f t="shared" si="707"/>
        <v>0</v>
      </c>
      <c r="GD209" s="44">
        <f t="shared" si="708"/>
        <v>0</v>
      </c>
      <c r="GE209" s="43">
        <f t="shared" si="709"/>
        <v>0</v>
      </c>
      <c r="GF209" s="44">
        <f t="shared" si="710"/>
        <v>0</v>
      </c>
      <c r="GG209" s="39">
        <f t="shared" si="711"/>
        <v>0</v>
      </c>
      <c r="GH209" s="39"/>
      <c r="GI209" s="39"/>
      <c r="GJ209" s="39"/>
      <c r="GK209" s="39">
        <f t="shared" si="712"/>
        <v>0</v>
      </c>
      <c r="GL209" s="39"/>
      <c r="GM209" s="39"/>
      <c r="GN209" s="39"/>
      <c r="GO209" s="169">
        <v>0</v>
      </c>
      <c r="GP209" s="39"/>
      <c r="GQ209" s="39"/>
      <c r="GR209" s="39"/>
      <c r="GS209" s="39">
        <f t="shared" si="713"/>
        <v>0</v>
      </c>
      <c r="GT209" s="39"/>
      <c r="GU209" s="39"/>
      <c r="GV209" s="39"/>
      <c r="GW209" s="39">
        <f t="shared" si="714"/>
        <v>0</v>
      </c>
      <c r="GX209" s="39"/>
      <c r="GY209" s="39"/>
      <c r="GZ209" s="39"/>
      <c r="HA209" s="169">
        <v>0</v>
      </c>
      <c r="HB209" s="39"/>
      <c r="HC209" s="39"/>
      <c r="HD209" s="39"/>
      <c r="HE209" s="39">
        <f t="shared" si="715"/>
        <v>0</v>
      </c>
      <c r="HF209" s="39"/>
      <c r="HG209" s="39"/>
      <c r="HH209" s="39"/>
      <c r="HI209" s="39">
        <f t="shared" si="716"/>
        <v>0</v>
      </c>
      <c r="HJ209" s="39"/>
      <c r="HK209" s="39"/>
      <c r="HL209" s="39"/>
      <c r="HM209" s="169">
        <v>0</v>
      </c>
      <c r="HN209" s="39"/>
      <c r="HO209" s="39"/>
      <c r="HP209" s="39"/>
      <c r="HQ209" s="39">
        <f t="shared" si="717"/>
        <v>0</v>
      </c>
      <c r="HR209" s="39"/>
      <c r="HS209" s="39"/>
      <c r="HT209" s="39"/>
      <c r="HU209" s="39">
        <f t="shared" si="718"/>
        <v>0</v>
      </c>
      <c r="HV209" s="39"/>
      <c r="HW209" s="39"/>
      <c r="HX209" s="39"/>
      <c r="HY209" s="169">
        <v>0</v>
      </c>
      <c r="HZ209" s="39"/>
      <c r="IA209" s="39"/>
      <c r="IB209" s="39"/>
      <c r="IC209" s="43" cm="1">
        <f t="array" ref="IC209">SUMPRODUCT(--(MOD(COLUMN($GG209:$IB209),4)=MOD(COLUMN($GG209),4)),$GG209:$IB209)</f>
        <v>0</v>
      </c>
      <c r="ID209" s="44">
        <f t="shared" si="719"/>
        <v>0</v>
      </c>
      <c r="IE209" s="43" cm="1">
        <f t="array" ref="IE209">SUMPRODUCT(--(MOD(COLUMN($GG209:$IB209),4)=MOD(COLUMN($GH209),4)),$GG209:$IB209)</f>
        <v>0</v>
      </c>
      <c r="IF209" s="44">
        <f t="shared" si="720"/>
        <v>0</v>
      </c>
      <c r="IG209" s="43" cm="1">
        <f t="array" ref="IG209">SUMPRODUCT(--(MOD(COLUMN($GG209:$IB209),4)=MOD(COLUMN($GI209),4)),$GG209:$IB209)</f>
        <v>0</v>
      </c>
      <c r="IH209" s="44">
        <f t="shared" si="721"/>
        <v>0</v>
      </c>
      <c r="II209" s="39">
        <f t="shared" si="722"/>
        <v>0</v>
      </c>
      <c r="IJ209" s="39"/>
      <c r="IK209" s="39"/>
      <c r="IL209" s="39"/>
      <c r="IM209" s="39">
        <f t="shared" si="723"/>
        <v>0</v>
      </c>
      <c r="IN209" s="39"/>
      <c r="IO209" s="39"/>
      <c r="IP209" s="39"/>
      <c r="IQ209" s="169">
        <v>0</v>
      </c>
      <c r="IR209" s="39"/>
      <c r="IS209" s="39"/>
      <c r="IT209" s="39"/>
      <c r="IU209" s="39">
        <f t="shared" si="724"/>
        <v>0</v>
      </c>
      <c r="IV209" s="39"/>
      <c r="IW209" s="39"/>
      <c r="IX209" s="39"/>
      <c r="IY209" s="39">
        <f t="shared" si="725"/>
        <v>0</v>
      </c>
      <c r="IZ209" s="39"/>
      <c r="JA209" s="39"/>
      <c r="JB209" s="39"/>
      <c r="JC209" s="169">
        <v>0</v>
      </c>
      <c r="JD209" s="39"/>
      <c r="JE209" s="39"/>
      <c r="JF209" s="39"/>
      <c r="JG209" s="39">
        <f t="shared" si="726"/>
        <v>0</v>
      </c>
      <c r="JH209" s="39"/>
      <c r="JI209" s="39"/>
      <c r="JJ209" s="39"/>
      <c r="JK209" s="39">
        <f t="shared" si="727"/>
        <v>0</v>
      </c>
      <c r="JL209" s="39"/>
      <c r="JM209" s="39"/>
      <c r="JN209" s="39"/>
      <c r="JO209" s="169">
        <v>0</v>
      </c>
      <c r="JP209" s="39"/>
      <c r="JQ209" s="39"/>
      <c r="JR209" s="39"/>
      <c r="JS209" s="39">
        <f t="shared" si="728"/>
        <v>0</v>
      </c>
      <c r="JT209" s="39"/>
      <c r="JU209" s="39"/>
      <c r="JV209" s="39"/>
      <c r="JW209" s="39">
        <f t="shared" si="729"/>
        <v>0</v>
      </c>
      <c r="JX209" s="39"/>
      <c r="JY209" s="39"/>
      <c r="JZ209" s="39"/>
      <c r="KA209" s="169">
        <v>0</v>
      </c>
      <c r="KB209" s="39"/>
      <c r="KC209" s="39"/>
      <c r="KD209" s="39"/>
      <c r="KE209" s="43" cm="1">
        <f t="array" ref="KE209">SUMPRODUCT(--(MOD(COLUMN($II209:$KD209),4)=MOD(COLUMN($II209),4)),$II209:$KD209)</f>
        <v>0</v>
      </c>
      <c r="KF209" s="44">
        <f t="shared" si="730"/>
        <v>0</v>
      </c>
      <c r="KG209" s="43" cm="1">
        <f t="array" ref="KG209">SUMPRODUCT(--(MOD(COLUMN($II209:$KD209),4)=MOD(COLUMN($IJ209),4)),$II209:$KD209)</f>
        <v>0</v>
      </c>
      <c r="KH209" s="44">
        <f t="shared" si="731"/>
        <v>0</v>
      </c>
      <c r="KI209" s="43" cm="1">
        <f t="array" ref="KI209">SUMPRODUCT(--(MOD(COLUMN($II209:$KD209),4)=MOD(COLUMN($IK209),4)),$II209:$KD209)</f>
        <v>0</v>
      </c>
      <c r="KJ209" s="162">
        <f t="shared" si="732"/>
        <v>0</v>
      </c>
      <c r="KK209" s="80"/>
      <c r="KL209" s="80"/>
      <c r="KM209" s="80"/>
      <c r="KN209" s="51">
        <v>2</v>
      </c>
      <c r="KO209" s="285"/>
    </row>
    <row r="210" spans="1:301" s="68" customFormat="1" ht="43.2" outlineLevel="1">
      <c r="A210" s="289"/>
      <c r="B210" s="301"/>
      <c r="C210" s="298"/>
      <c r="D210" s="305"/>
      <c r="E210" s="15">
        <v>3</v>
      </c>
      <c r="F210" s="15">
        <v>1</v>
      </c>
      <c r="G210" s="33">
        <v>9710029000</v>
      </c>
      <c r="H210" s="34" t="s">
        <v>55</v>
      </c>
      <c r="I210" s="35">
        <v>543.36734693877554</v>
      </c>
      <c r="J210" s="35">
        <f>639/1.2*1.0863</f>
        <v>578.45474999999999</v>
      </c>
      <c r="K210" s="35"/>
      <c r="L210" s="35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16"/>
      <c r="BA210" s="39"/>
      <c r="BB210" s="39"/>
      <c r="BC210" s="158"/>
      <c r="BD210" s="39"/>
      <c r="BE210" s="39"/>
      <c r="BF210" s="39"/>
      <c r="BG210" s="159"/>
      <c r="BH210" s="308"/>
      <c r="BI210" s="43"/>
      <c r="BJ210" s="44"/>
      <c r="BK210" s="43"/>
      <c r="BL210" s="44"/>
      <c r="BM210" s="43"/>
      <c r="BN210" s="44"/>
      <c r="BO210" s="39"/>
      <c r="BP210" s="39"/>
      <c r="BQ210" s="39"/>
      <c r="BR210" s="39"/>
      <c r="BS210" s="308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>
        <f t="shared" si="698"/>
        <v>1</v>
      </c>
      <c r="CL210" s="39">
        <v>0</v>
      </c>
      <c r="CM210" s="308"/>
      <c r="CN210" s="39"/>
      <c r="CO210" s="39"/>
      <c r="CP210" s="39">
        <f>$KN210*1</f>
        <v>1</v>
      </c>
      <c r="CQ210" s="39">
        <v>1</v>
      </c>
      <c r="CR210" s="16"/>
      <c r="CS210" s="39"/>
      <c r="CT210" s="39"/>
      <c r="CU210" s="39"/>
      <c r="CV210" s="39">
        <v>0</v>
      </c>
      <c r="CW210" s="39"/>
      <c r="CX210" s="39"/>
      <c r="CY210" s="39"/>
      <c r="CZ210" s="39"/>
      <c r="DA210" s="39">
        <v>0</v>
      </c>
      <c r="DB210" s="39"/>
      <c r="DC210" s="39"/>
      <c r="DD210" s="39"/>
      <c r="DE210" s="39"/>
      <c r="DF210" s="39"/>
      <c r="DG210" s="39"/>
      <c r="DH210" s="39"/>
      <c r="DI210" s="39"/>
      <c r="DJ210" s="39"/>
      <c r="DK210" s="39">
        <v>0</v>
      </c>
      <c r="DL210" s="39"/>
      <c r="DM210" s="39"/>
      <c r="DN210" s="39"/>
      <c r="DO210" s="39"/>
      <c r="DP210" s="39">
        <v>0</v>
      </c>
      <c r="DQ210" s="39"/>
      <c r="DR210" s="39"/>
      <c r="DS210" s="39"/>
      <c r="DT210" s="39"/>
      <c r="DU210" s="39">
        <v>0</v>
      </c>
      <c r="DV210" s="39"/>
      <c r="DW210" s="43" cm="1">
        <f t="array" ref="DW210">SUMPRODUCT(--(MOD(COLUMN($BO210:$DV210),5)=MOD(COLUMN($BO210),5)),$BO210:$DV210)</f>
        <v>0</v>
      </c>
      <c r="DX210" s="44">
        <f t="shared" si="694"/>
        <v>0</v>
      </c>
      <c r="DY210" s="43" cm="1">
        <f t="array" ref="DY210">SUMPRODUCT(--(MOD(COLUMN($BO210:$DV210),5)=MOD(COLUMN($BP210),5)),$BO210:$DV210)</f>
        <v>0</v>
      </c>
      <c r="DZ210" s="44">
        <f t="shared" si="695"/>
        <v>0</v>
      </c>
      <c r="EA210" s="43" cm="1">
        <f t="array" ref="EA210">SUMPRODUCT(--(MOD(COLUMN($BO210:$DV210),5)=MOD(COLUMN($BQ210),5)),$BO210:$DV210)</f>
        <v>2</v>
      </c>
      <c r="EB210" s="44">
        <f t="shared" si="696"/>
        <v>1156.9095</v>
      </c>
      <c r="EC210" s="43" cm="1">
        <f t="array" ref="EC210">SUMPRODUCT(--(MOD(COLUMN($BO210:$DV210),5)=MOD(COLUMN($BR210),5)),$BO210:$DV210)</f>
        <v>1</v>
      </c>
      <c r="ED210" s="44">
        <f t="shared" si="697"/>
        <v>578.45474999999999</v>
      </c>
      <c r="EE210" s="39"/>
      <c r="EF210" s="39"/>
      <c r="EG210" s="39"/>
      <c r="EH210" s="39"/>
      <c r="EI210" s="39"/>
      <c r="EJ210" s="39"/>
      <c r="EK210" s="39">
        <v>0</v>
      </c>
      <c r="EL210" s="39"/>
      <c r="EM210" s="39"/>
      <c r="EN210" s="39"/>
      <c r="EO210" s="39">
        <v>0</v>
      </c>
      <c r="EP210" s="39"/>
      <c r="EQ210" s="204">
        <f t="shared" si="699"/>
        <v>0</v>
      </c>
      <c r="ER210" s="39">
        <v>0</v>
      </c>
      <c r="ES210" s="39"/>
      <c r="ET210" s="39"/>
      <c r="EU210" s="204">
        <f t="shared" si="700"/>
        <v>0</v>
      </c>
      <c r="EV210" s="39">
        <v>0</v>
      </c>
      <c r="EW210" s="39"/>
      <c r="EX210" s="39"/>
      <c r="EY210" s="200">
        <v>1</v>
      </c>
      <c r="EZ210" s="155">
        <v>0</v>
      </c>
      <c r="FA210" s="39"/>
      <c r="FB210" s="39"/>
      <c r="FC210" s="204">
        <f t="shared" si="701"/>
        <v>0</v>
      </c>
      <c r="FD210" s="39">
        <v>0</v>
      </c>
      <c r="FE210" s="39"/>
      <c r="FF210" s="39"/>
      <c r="FG210" s="204">
        <f t="shared" si="702"/>
        <v>0</v>
      </c>
      <c r="FH210" s="39">
        <v>0</v>
      </c>
      <c r="FI210" s="39"/>
      <c r="FJ210" s="39"/>
      <c r="FK210" s="200">
        <v>1</v>
      </c>
      <c r="FL210" s="155">
        <v>0</v>
      </c>
      <c r="FM210" s="39"/>
      <c r="FN210" s="39"/>
      <c r="FO210" s="39">
        <f t="shared" si="703"/>
        <v>0</v>
      </c>
      <c r="FP210" s="39">
        <v>0</v>
      </c>
      <c r="FQ210" s="39"/>
      <c r="FR210" s="39"/>
      <c r="FS210" s="39">
        <f t="shared" si="704"/>
        <v>0</v>
      </c>
      <c r="FT210" s="39">
        <v>0</v>
      </c>
      <c r="FU210" s="39"/>
      <c r="FV210" s="39"/>
      <c r="FW210" s="200">
        <v>1</v>
      </c>
      <c r="FX210" s="155">
        <v>0</v>
      </c>
      <c r="FY210" s="39"/>
      <c r="FZ210" s="39"/>
      <c r="GA210" s="43">
        <f t="shared" si="705"/>
        <v>3</v>
      </c>
      <c r="GB210" s="44">
        <f t="shared" si="706"/>
        <v>1735.3642500000001</v>
      </c>
      <c r="GC210" s="43">
        <f t="shared" si="707"/>
        <v>0</v>
      </c>
      <c r="GD210" s="44">
        <f t="shared" si="708"/>
        <v>0</v>
      </c>
      <c r="GE210" s="43">
        <f t="shared" si="709"/>
        <v>0</v>
      </c>
      <c r="GF210" s="44">
        <f t="shared" si="710"/>
        <v>0</v>
      </c>
      <c r="GG210" s="39">
        <f t="shared" si="711"/>
        <v>0</v>
      </c>
      <c r="GH210" s="39"/>
      <c r="GI210" s="39"/>
      <c r="GJ210" s="39"/>
      <c r="GK210" s="39">
        <f t="shared" si="712"/>
        <v>0</v>
      </c>
      <c r="GL210" s="39"/>
      <c r="GM210" s="39"/>
      <c r="GN210" s="39"/>
      <c r="GO210" s="169">
        <v>0</v>
      </c>
      <c r="GP210" s="39"/>
      <c r="GQ210" s="39"/>
      <c r="GR210" s="39"/>
      <c r="GS210" s="39">
        <f t="shared" si="713"/>
        <v>0</v>
      </c>
      <c r="GT210" s="39"/>
      <c r="GU210" s="39"/>
      <c r="GV210" s="39"/>
      <c r="GW210" s="39">
        <f t="shared" si="714"/>
        <v>0</v>
      </c>
      <c r="GX210" s="39"/>
      <c r="GY210" s="39"/>
      <c r="GZ210" s="39"/>
      <c r="HA210" s="169">
        <v>0</v>
      </c>
      <c r="HB210" s="39"/>
      <c r="HC210" s="39"/>
      <c r="HD210" s="39"/>
      <c r="HE210" s="39">
        <f t="shared" si="715"/>
        <v>0</v>
      </c>
      <c r="HF210" s="39"/>
      <c r="HG210" s="39"/>
      <c r="HH210" s="39"/>
      <c r="HI210" s="39">
        <f t="shared" si="716"/>
        <v>0</v>
      </c>
      <c r="HJ210" s="39"/>
      <c r="HK210" s="39"/>
      <c r="HL210" s="39"/>
      <c r="HM210" s="169">
        <v>0</v>
      </c>
      <c r="HN210" s="39"/>
      <c r="HO210" s="39"/>
      <c r="HP210" s="39"/>
      <c r="HQ210" s="39">
        <f t="shared" si="717"/>
        <v>0</v>
      </c>
      <c r="HR210" s="39"/>
      <c r="HS210" s="39"/>
      <c r="HT210" s="39"/>
      <c r="HU210" s="39">
        <f t="shared" si="718"/>
        <v>0</v>
      </c>
      <c r="HV210" s="39"/>
      <c r="HW210" s="39"/>
      <c r="HX210" s="39"/>
      <c r="HY210" s="169">
        <v>0</v>
      </c>
      <c r="HZ210" s="39"/>
      <c r="IA210" s="39"/>
      <c r="IB210" s="39"/>
      <c r="IC210" s="43" cm="1">
        <f t="array" ref="IC210">SUMPRODUCT(--(MOD(COLUMN($GG210:$IB210),4)=MOD(COLUMN($GG210),4)),$GG210:$IB210)</f>
        <v>0</v>
      </c>
      <c r="ID210" s="44">
        <f t="shared" si="719"/>
        <v>0</v>
      </c>
      <c r="IE210" s="43" cm="1">
        <f t="array" ref="IE210">SUMPRODUCT(--(MOD(COLUMN($GG210:$IB210),4)=MOD(COLUMN($GH210),4)),$GG210:$IB210)</f>
        <v>0</v>
      </c>
      <c r="IF210" s="44">
        <f t="shared" si="720"/>
        <v>0</v>
      </c>
      <c r="IG210" s="43" cm="1">
        <f t="array" ref="IG210">SUMPRODUCT(--(MOD(COLUMN($GG210:$IB210),4)=MOD(COLUMN($GI210),4)),$GG210:$IB210)</f>
        <v>0</v>
      </c>
      <c r="IH210" s="44">
        <f t="shared" si="721"/>
        <v>0</v>
      </c>
      <c r="II210" s="39">
        <f t="shared" si="722"/>
        <v>0</v>
      </c>
      <c r="IJ210" s="39"/>
      <c r="IK210" s="39"/>
      <c r="IL210" s="39"/>
      <c r="IM210" s="39">
        <f t="shared" si="723"/>
        <v>0</v>
      </c>
      <c r="IN210" s="39"/>
      <c r="IO210" s="39"/>
      <c r="IP210" s="39"/>
      <c r="IQ210" s="169">
        <v>0</v>
      </c>
      <c r="IR210" s="39"/>
      <c r="IS210" s="39"/>
      <c r="IT210" s="39"/>
      <c r="IU210" s="39">
        <f t="shared" si="724"/>
        <v>0</v>
      </c>
      <c r="IV210" s="39"/>
      <c r="IW210" s="39"/>
      <c r="IX210" s="39"/>
      <c r="IY210" s="39">
        <f t="shared" si="725"/>
        <v>0</v>
      </c>
      <c r="IZ210" s="39"/>
      <c r="JA210" s="39"/>
      <c r="JB210" s="39"/>
      <c r="JC210" s="169">
        <v>0</v>
      </c>
      <c r="JD210" s="39"/>
      <c r="JE210" s="39"/>
      <c r="JF210" s="39"/>
      <c r="JG210" s="39">
        <f t="shared" si="726"/>
        <v>0</v>
      </c>
      <c r="JH210" s="39"/>
      <c r="JI210" s="39"/>
      <c r="JJ210" s="39"/>
      <c r="JK210" s="39">
        <f t="shared" si="727"/>
        <v>0</v>
      </c>
      <c r="JL210" s="39"/>
      <c r="JM210" s="39"/>
      <c r="JN210" s="39"/>
      <c r="JO210" s="169">
        <v>0</v>
      </c>
      <c r="JP210" s="39"/>
      <c r="JQ210" s="39"/>
      <c r="JR210" s="39"/>
      <c r="JS210" s="39">
        <f t="shared" si="728"/>
        <v>0</v>
      </c>
      <c r="JT210" s="39"/>
      <c r="JU210" s="39"/>
      <c r="JV210" s="39"/>
      <c r="JW210" s="39">
        <f t="shared" si="729"/>
        <v>0</v>
      </c>
      <c r="JX210" s="39"/>
      <c r="JY210" s="39"/>
      <c r="JZ210" s="39"/>
      <c r="KA210" s="169">
        <v>0</v>
      </c>
      <c r="KB210" s="39"/>
      <c r="KC210" s="39"/>
      <c r="KD210" s="39"/>
      <c r="KE210" s="43" cm="1">
        <f t="array" ref="KE210">SUMPRODUCT(--(MOD(COLUMN($II210:$KD210),4)=MOD(COLUMN($II210),4)),$II210:$KD210)</f>
        <v>0</v>
      </c>
      <c r="KF210" s="44">
        <f t="shared" si="730"/>
        <v>0</v>
      </c>
      <c r="KG210" s="43" cm="1">
        <f t="array" ref="KG210">SUMPRODUCT(--(MOD(COLUMN($II210:$KD210),4)=MOD(COLUMN($IJ210),4)),$II210:$KD210)</f>
        <v>0</v>
      </c>
      <c r="KH210" s="44">
        <f t="shared" si="731"/>
        <v>0</v>
      </c>
      <c r="KI210" s="43" cm="1">
        <f t="array" ref="KI210">SUMPRODUCT(--(MOD(COLUMN($II210:$KD210),4)=MOD(COLUMN($IK210),4)),$II210:$KD210)</f>
        <v>0</v>
      </c>
      <c r="KJ210" s="162">
        <f t="shared" si="732"/>
        <v>0</v>
      </c>
      <c r="KK210" s="80"/>
      <c r="KL210" s="80"/>
      <c r="KM210" s="80"/>
      <c r="KN210" s="51">
        <v>1</v>
      </c>
      <c r="KO210" s="285"/>
    </row>
    <row r="211" spans="1:301" s="68" customFormat="1" ht="28.8" outlineLevel="1">
      <c r="A211" s="289"/>
      <c r="B211" s="301"/>
      <c r="C211" s="298"/>
      <c r="D211" s="305"/>
      <c r="E211" s="15">
        <v>4</v>
      </c>
      <c r="F211" s="15">
        <v>1</v>
      </c>
      <c r="G211" s="33">
        <v>4801020640</v>
      </c>
      <c r="H211" s="34" t="s">
        <v>56</v>
      </c>
      <c r="I211" s="35">
        <f>4169.1/1.2*1.0863*1.048</f>
        <v>3955.2335082000009</v>
      </c>
      <c r="J211" s="35">
        <f>4169/1.2*1.0863*1.048*1.05</f>
        <v>4152.8955699000007</v>
      </c>
      <c r="K211" s="35"/>
      <c r="L211" s="35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16"/>
      <c r="BA211" s="39"/>
      <c r="BB211" s="39"/>
      <c r="BC211" s="158"/>
      <c r="BD211" s="39"/>
      <c r="BE211" s="39"/>
      <c r="BF211" s="39"/>
      <c r="BG211" s="159"/>
      <c r="BH211" s="308"/>
      <c r="BI211" s="43"/>
      <c r="BJ211" s="44"/>
      <c r="BK211" s="43"/>
      <c r="BL211" s="44"/>
      <c r="BM211" s="43"/>
      <c r="BN211" s="44"/>
      <c r="BO211" s="39"/>
      <c r="BP211" s="39"/>
      <c r="BQ211" s="39"/>
      <c r="BR211" s="39"/>
      <c r="BS211" s="308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>
        <f t="shared" si="698"/>
        <v>1</v>
      </c>
      <c r="CL211" s="39">
        <v>0</v>
      </c>
      <c r="CM211" s="308"/>
      <c r="CN211" s="39"/>
      <c r="CO211" s="39"/>
      <c r="CP211" s="39">
        <f>$KN211*1</f>
        <v>1</v>
      </c>
      <c r="CQ211" s="39">
        <v>1</v>
      </c>
      <c r="CR211" s="16"/>
      <c r="CS211" s="39"/>
      <c r="CT211" s="39"/>
      <c r="CU211" s="39"/>
      <c r="CV211" s="39">
        <v>0</v>
      </c>
      <c r="CW211" s="39"/>
      <c r="CX211" s="39"/>
      <c r="CY211" s="39"/>
      <c r="CZ211" s="39"/>
      <c r="DA211" s="3">
        <v>0</v>
      </c>
      <c r="DB211" s="39"/>
      <c r="DC211" s="39"/>
      <c r="DD211" s="39"/>
      <c r="DE211" s="39"/>
      <c r="DF211" s="39"/>
      <c r="DG211" s="39"/>
      <c r="DH211" s="39"/>
      <c r="DI211" s="39"/>
      <c r="DJ211" s="39"/>
      <c r="DK211" s="39">
        <v>0</v>
      </c>
      <c r="DL211" s="39"/>
      <c r="DM211" s="39"/>
      <c r="DN211" s="39"/>
      <c r="DO211" s="39"/>
      <c r="DP211" s="39">
        <v>0</v>
      </c>
      <c r="DQ211" s="39"/>
      <c r="DR211" s="39"/>
      <c r="DS211" s="39"/>
      <c r="DT211" s="39"/>
      <c r="DU211" s="39">
        <v>0</v>
      </c>
      <c r="DV211" s="39"/>
      <c r="DW211" s="43" cm="1">
        <f t="array" ref="DW211">SUMPRODUCT(--(MOD(COLUMN($BO211:$DV211),5)=MOD(COLUMN($BO211),5)),$BO211:$DV211)</f>
        <v>0</v>
      </c>
      <c r="DX211" s="44">
        <f t="shared" si="694"/>
        <v>0</v>
      </c>
      <c r="DY211" s="43" cm="1">
        <f t="array" ref="DY211">SUMPRODUCT(--(MOD(COLUMN($BO211:$DV211),5)=MOD(COLUMN($BP211),5)),$BO211:$DV211)</f>
        <v>0</v>
      </c>
      <c r="DZ211" s="44">
        <f t="shared" si="695"/>
        <v>0</v>
      </c>
      <c r="EA211" s="43" cm="1">
        <f t="array" ref="EA211">SUMPRODUCT(--(MOD(COLUMN($BO211:$DV211),5)=MOD(COLUMN($BQ211),5)),$BO211:$DV211)</f>
        <v>2</v>
      </c>
      <c r="EB211" s="44">
        <f t="shared" si="696"/>
        <v>8305.7911398000015</v>
      </c>
      <c r="EC211" s="43" cm="1">
        <f t="array" ref="EC211">SUMPRODUCT(--(MOD(COLUMN($BO211:$DV211),5)=MOD(COLUMN($BR211),5)),$BO211:$DV211)</f>
        <v>1</v>
      </c>
      <c r="ED211" s="44">
        <f t="shared" si="697"/>
        <v>4152.8955699000007</v>
      </c>
      <c r="EE211" s="39"/>
      <c r="EF211" s="39"/>
      <c r="EG211" s="39"/>
      <c r="EH211" s="39"/>
      <c r="EI211" s="39"/>
      <c r="EJ211" s="39"/>
      <c r="EK211" s="39">
        <v>0</v>
      </c>
      <c r="EL211" s="39"/>
      <c r="EM211" s="39"/>
      <c r="EN211" s="39"/>
      <c r="EO211" s="39">
        <v>0</v>
      </c>
      <c r="EP211" s="39"/>
      <c r="EQ211" s="204">
        <f t="shared" si="699"/>
        <v>0</v>
      </c>
      <c r="ER211" s="39">
        <v>0</v>
      </c>
      <c r="ES211" s="39"/>
      <c r="ET211" s="39"/>
      <c r="EU211" s="204">
        <f t="shared" si="700"/>
        <v>0</v>
      </c>
      <c r="EV211" s="39">
        <v>0</v>
      </c>
      <c r="EW211" s="39"/>
      <c r="EX211" s="39"/>
      <c r="EY211" s="200">
        <v>1</v>
      </c>
      <c r="EZ211" s="155">
        <v>0</v>
      </c>
      <c r="FA211" s="39"/>
      <c r="FB211" s="39"/>
      <c r="FC211" s="204">
        <f t="shared" si="701"/>
        <v>0</v>
      </c>
      <c r="FD211" s="39">
        <v>0</v>
      </c>
      <c r="FE211" s="39"/>
      <c r="FF211" s="39"/>
      <c r="FG211" s="204">
        <f t="shared" si="702"/>
        <v>0</v>
      </c>
      <c r="FH211" s="39">
        <v>0</v>
      </c>
      <c r="FI211" s="39"/>
      <c r="FJ211" s="39"/>
      <c r="FK211" s="200">
        <v>1</v>
      </c>
      <c r="FL211" s="155">
        <v>0</v>
      </c>
      <c r="FM211" s="39"/>
      <c r="FN211" s="39"/>
      <c r="FO211" s="39">
        <f t="shared" si="703"/>
        <v>0</v>
      </c>
      <c r="FP211" s="39">
        <v>0</v>
      </c>
      <c r="FQ211" s="39"/>
      <c r="FR211" s="39"/>
      <c r="FS211" s="39">
        <f t="shared" si="704"/>
        <v>0</v>
      </c>
      <c r="FT211" s="39">
        <v>0</v>
      </c>
      <c r="FU211" s="39"/>
      <c r="FV211" s="39"/>
      <c r="FW211" s="200">
        <v>1</v>
      </c>
      <c r="FX211" s="155">
        <v>0</v>
      </c>
      <c r="FY211" s="39"/>
      <c r="FZ211" s="39"/>
      <c r="GA211" s="43">
        <f t="shared" si="705"/>
        <v>3</v>
      </c>
      <c r="GB211" s="44">
        <f t="shared" si="706"/>
        <v>12458.686709700003</v>
      </c>
      <c r="GC211" s="43">
        <f t="shared" si="707"/>
        <v>0</v>
      </c>
      <c r="GD211" s="44">
        <f t="shared" si="708"/>
        <v>0</v>
      </c>
      <c r="GE211" s="43">
        <f t="shared" si="709"/>
        <v>0</v>
      </c>
      <c r="GF211" s="44">
        <f t="shared" si="710"/>
        <v>0</v>
      </c>
      <c r="GG211" s="39">
        <f t="shared" si="711"/>
        <v>0</v>
      </c>
      <c r="GH211" s="39"/>
      <c r="GI211" s="39"/>
      <c r="GJ211" s="39"/>
      <c r="GK211" s="39">
        <f t="shared" si="712"/>
        <v>0</v>
      </c>
      <c r="GL211" s="39"/>
      <c r="GM211" s="39"/>
      <c r="GN211" s="39"/>
      <c r="GO211" s="169">
        <v>0</v>
      </c>
      <c r="GP211" s="39"/>
      <c r="GQ211" s="39"/>
      <c r="GR211" s="39"/>
      <c r="GS211" s="39">
        <f t="shared" si="713"/>
        <v>0</v>
      </c>
      <c r="GT211" s="39"/>
      <c r="GU211" s="39"/>
      <c r="GV211" s="39"/>
      <c r="GW211" s="39">
        <f t="shared" si="714"/>
        <v>0</v>
      </c>
      <c r="GX211" s="39"/>
      <c r="GY211" s="39"/>
      <c r="GZ211" s="39"/>
      <c r="HA211" s="169">
        <v>0</v>
      </c>
      <c r="HB211" s="39"/>
      <c r="HC211" s="39"/>
      <c r="HD211" s="39"/>
      <c r="HE211" s="39">
        <f t="shared" si="715"/>
        <v>0</v>
      </c>
      <c r="HF211" s="39"/>
      <c r="HG211" s="39"/>
      <c r="HH211" s="39"/>
      <c r="HI211" s="39">
        <f t="shared" si="716"/>
        <v>0</v>
      </c>
      <c r="HJ211" s="39"/>
      <c r="HK211" s="39"/>
      <c r="HL211" s="39"/>
      <c r="HM211" s="169">
        <v>0</v>
      </c>
      <c r="HN211" s="39"/>
      <c r="HO211" s="39"/>
      <c r="HP211" s="39"/>
      <c r="HQ211" s="39">
        <f t="shared" si="717"/>
        <v>0</v>
      </c>
      <c r="HR211" s="39"/>
      <c r="HS211" s="39"/>
      <c r="HT211" s="39"/>
      <c r="HU211" s="39">
        <f t="shared" si="718"/>
        <v>0</v>
      </c>
      <c r="HV211" s="39"/>
      <c r="HW211" s="39"/>
      <c r="HX211" s="39"/>
      <c r="HY211" s="169">
        <v>0</v>
      </c>
      <c r="HZ211" s="39"/>
      <c r="IA211" s="39"/>
      <c r="IB211" s="39"/>
      <c r="IC211" s="43" cm="1">
        <f t="array" ref="IC211">SUMPRODUCT(--(MOD(COLUMN($GG211:$IB211),4)=MOD(COLUMN($GG211),4)),$GG211:$IB211)</f>
        <v>0</v>
      </c>
      <c r="ID211" s="44">
        <f t="shared" si="719"/>
        <v>0</v>
      </c>
      <c r="IE211" s="43" cm="1">
        <f t="array" ref="IE211">SUMPRODUCT(--(MOD(COLUMN($GG211:$IB211),4)=MOD(COLUMN($GH211),4)),$GG211:$IB211)</f>
        <v>0</v>
      </c>
      <c r="IF211" s="44">
        <f t="shared" si="720"/>
        <v>0</v>
      </c>
      <c r="IG211" s="43" cm="1">
        <f t="array" ref="IG211">SUMPRODUCT(--(MOD(COLUMN($GG211:$IB211),4)=MOD(COLUMN($GI211),4)),$GG211:$IB211)</f>
        <v>0</v>
      </c>
      <c r="IH211" s="44">
        <f t="shared" si="721"/>
        <v>0</v>
      </c>
      <c r="II211" s="39">
        <f t="shared" si="722"/>
        <v>0</v>
      </c>
      <c r="IJ211" s="39"/>
      <c r="IK211" s="39"/>
      <c r="IL211" s="39"/>
      <c r="IM211" s="39">
        <f t="shared" si="723"/>
        <v>0</v>
      </c>
      <c r="IN211" s="39"/>
      <c r="IO211" s="39"/>
      <c r="IP211" s="39"/>
      <c r="IQ211" s="169">
        <v>0</v>
      </c>
      <c r="IR211" s="39"/>
      <c r="IS211" s="39"/>
      <c r="IT211" s="39"/>
      <c r="IU211" s="39">
        <f t="shared" si="724"/>
        <v>0</v>
      </c>
      <c r="IV211" s="39"/>
      <c r="IW211" s="39"/>
      <c r="IX211" s="39"/>
      <c r="IY211" s="39">
        <f t="shared" si="725"/>
        <v>0</v>
      </c>
      <c r="IZ211" s="39"/>
      <c r="JA211" s="39"/>
      <c r="JB211" s="39"/>
      <c r="JC211" s="169">
        <v>0</v>
      </c>
      <c r="JD211" s="39"/>
      <c r="JE211" s="39"/>
      <c r="JF211" s="39"/>
      <c r="JG211" s="39">
        <f t="shared" si="726"/>
        <v>0</v>
      </c>
      <c r="JH211" s="39"/>
      <c r="JI211" s="39"/>
      <c r="JJ211" s="39"/>
      <c r="JK211" s="39">
        <f t="shared" si="727"/>
        <v>0</v>
      </c>
      <c r="JL211" s="39"/>
      <c r="JM211" s="39"/>
      <c r="JN211" s="39"/>
      <c r="JO211" s="169">
        <v>0</v>
      </c>
      <c r="JP211" s="39"/>
      <c r="JQ211" s="39"/>
      <c r="JR211" s="39"/>
      <c r="JS211" s="39">
        <f t="shared" si="728"/>
        <v>0</v>
      </c>
      <c r="JT211" s="39"/>
      <c r="JU211" s="39"/>
      <c r="JV211" s="39"/>
      <c r="JW211" s="39">
        <f t="shared" si="729"/>
        <v>0</v>
      </c>
      <c r="JX211" s="39"/>
      <c r="JY211" s="39"/>
      <c r="JZ211" s="39"/>
      <c r="KA211" s="169">
        <v>0</v>
      </c>
      <c r="KB211" s="39"/>
      <c r="KC211" s="39"/>
      <c r="KD211" s="39"/>
      <c r="KE211" s="43" cm="1">
        <f t="array" ref="KE211">SUMPRODUCT(--(MOD(COLUMN($II211:$KD211),4)=MOD(COLUMN($II211),4)),$II211:$KD211)</f>
        <v>0</v>
      </c>
      <c r="KF211" s="44">
        <f t="shared" si="730"/>
        <v>0</v>
      </c>
      <c r="KG211" s="43" cm="1">
        <f t="array" ref="KG211">SUMPRODUCT(--(MOD(COLUMN($II211:$KD211),4)=MOD(COLUMN($IJ211),4)),$II211:$KD211)</f>
        <v>0</v>
      </c>
      <c r="KH211" s="44">
        <f t="shared" si="731"/>
        <v>0</v>
      </c>
      <c r="KI211" s="43" cm="1">
        <f t="array" ref="KI211">SUMPRODUCT(--(MOD(COLUMN($II211:$KD211),4)=MOD(COLUMN($IK211),4)),$II211:$KD211)</f>
        <v>0</v>
      </c>
      <c r="KJ211" s="162">
        <f t="shared" si="732"/>
        <v>0</v>
      </c>
      <c r="KK211" s="80"/>
      <c r="KL211" s="80"/>
      <c r="KM211" s="80"/>
      <c r="KN211" s="51">
        <v>1</v>
      </c>
      <c r="KO211" s="285"/>
    </row>
    <row r="212" spans="1:301" s="68" customFormat="1" outlineLevel="1">
      <c r="A212" s="289"/>
      <c r="B212" s="301"/>
      <c r="C212" s="298"/>
      <c r="D212" s="305"/>
      <c r="E212" s="15">
        <v>5</v>
      </c>
      <c r="F212" s="15">
        <v>1</v>
      </c>
      <c r="G212" s="33">
        <v>4497230300</v>
      </c>
      <c r="H212" s="34" t="s">
        <v>84</v>
      </c>
      <c r="I212" s="35">
        <v>60.969387755102048</v>
      </c>
      <c r="J212" s="35">
        <f>74.3/1.2</f>
        <v>61.916666666666664</v>
      </c>
      <c r="K212" s="35"/>
      <c r="L212" s="35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16"/>
      <c r="BA212" s="39"/>
      <c r="BB212" s="39"/>
      <c r="BC212" s="158"/>
      <c r="BD212" s="39"/>
      <c r="BE212" s="39"/>
      <c r="BF212" s="39"/>
      <c r="BG212" s="159"/>
      <c r="BH212" s="308"/>
      <c r="BI212" s="43"/>
      <c r="BJ212" s="44"/>
      <c r="BK212" s="43"/>
      <c r="BL212" s="44"/>
      <c r="BM212" s="43"/>
      <c r="BN212" s="44"/>
      <c r="BO212" s="39"/>
      <c r="BP212" s="39"/>
      <c r="BQ212" s="39"/>
      <c r="BR212" s="39"/>
      <c r="BS212" s="308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>
        <f t="shared" si="698"/>
        <v>2</v>
      </c>
      <c r="CL212" s="39">
        <v>0</v>
      </c>
      <c r="CM212" s="308"/>
      <c r="CN212" s="39"/>
      <c r="CO212" s="39"/>
      <c r="CP212" s="39">
        <f>$KN212*(1+1)</f>
        <v>4</v>
      </c>
      <c r="CQ212" s="39">
        <v>2</v>
      </c>
      <c r="CR212" s="16" t="s">
        <v>141</v>
      </c>
      <c r="CS212" s="39"/>
      <c r="CT212" s="39"/>
      <c r="CU212" s="39"/>
      <c r="CV212" s="39">
        <v>2</v>
      </c>
      <c r="CW212" s="39"/>
      <c r="CX212" s="39"/>
      <c r="CY212" s="39"/>
      <c r="CZ212" s="39"/>
      <c r="DA212" s="39">
        <v>0</v>
      </c>
      <c r="DB212" s="39"/>
      <c r="DC212" s="39"/>
      <c r="DD212" s="39"/>
      <c r="DE212" s="39"/>
      <c r="DF212" s="39"/>
      <c r="DG212" s="39"/>
      <c r="DH212" s="39"/>
      <c r="DI212" s="39"/>
      <c r="DJ212" s="39"/>
      <c r="DK212" s="39">
        <v>0</v>
      </c>
      <c r="DL212" s="39"/>
      <c r="DM212" s="39"/>
      <c r="DN212" s="39"/>
      <c r="DO212" s="39"/>
      <c r="DP212" s="39">
        <v>0</v>
      </c>
      <c r="DQ212" s="39"/>
      <c r="DR212" s="39"/>
      <c r="DS212" s="39"/>
      <c r="DT212" s="39"/>
      <c r="DU212" s="39">
        <v>0</v>
      </c>
      <c r="DV212" s="39"/>
      <c r="DW212" s="43" cm="1">
        <f t="array" ref="DW212">SUMPRODUCT(--(MOD(COLUMN($BO212:$DV212),5)=MOD(COLUMN($BO212),5)),$BO212:$DV212)</f>
        <v>0</v>
      </c>
      <c r="DX212" s="44">
        <f t="shared" si="694"/>
        <v>0</v>
      </c>
      <c r="DY212" s="43" cm="1">
        <f t="array" ref="DY212">SUMPRODUCT(--(MOD(COLUMN($BO212:$DV212),5)=MOD(COLUMN($BP212),5)),$BO212:$DV212)</f>
        <v>0</v>
      </c>
      <c r="DZ212" s="44">
        <f t="shared" si="695"/>
        <v>0</v>
      </c>
      <c r="EA212" s="43" cm="1">
        <f t="array" ref="EA212">SUMPRODUCT(--(MOD(COLUMN($BO212:$DV212),5)=MOD(COLUMN($BQ212),5)),$BO212:$DV212)</f>
        <v>6</v>
      </c>
      <c r="EB212" s="44">
        <f t="shared" si="696"/>
        <v>371.5</v>
      </c>
      <c r="EC212" s="43" cm="1">
        <f t="array" ref="EC212">SUMPRODUCT(--(MOD(COLUMN($BO212:$DV212),5)=MOD(COLUMN($BR212),5)),$BO212:$DV212)</f>
        <v>4</v>
      </c>
      <c r="ED212" s="44">
        <f t="shared" si="697"/>
        <v>247.66666666666666</v>
      </c>
      <c r="EE212" s="39"/>
      <c r="EF212" s="39"/>
      <c r="EG212" s="39"/>
      <c r="EH212" s="39"/>
      <c r="EI212" s="39"/>
      <c r="EJ212" s="39"/>
      <c r="EK212" s="39">
        <v>0</v>
      </c>
      <c r="EL212" s="39"/>
      <c r="EM212" s="39"/>
      <c r="EN212" s="39"/>
      <c r="EO212" s="39">
        <v>0</v>
      </c>
      <c r="EP212" s="39"/>
      <c r="EQ212" s="204">
        <f t="shared" si="699"/>
        <v>0</v>
      </c>
      <c r="ER212" s="39">
        <v>0</v>
      </c>
      <c r="ES212" s="39"/>
      <c r="ET212" s="39"/>
      <c r="EU212" s="204">
        <f t="shared" si="700"/>
        <v>0</v>
      </c>
      <c r="EV212" s="39">
        <v>0</v>
      </c>
      <c r="EW212" s="39"/>
      <c r="EX212" s="39"/>
      <c r="EY212" s="200">
        <v>2</v>
      </c>
      <c r="EZ212" s="155">
        <v>0</v>
      </c>
      <c r="FA212" s="39"/>
      <c r="FB212" s="39"/>
      <c r="FC212" s="204">
        <f t="shared" si="701"/>
        <v>0</v>
      </c>
      <c r="FD212" s="39">
        <v>0</v>
      </c>
      <c r="FE212" s="39"/>
      <c r="FF212" s="39"/>
      <c r="FG212" s="204">
        <f t="shared" si="702"/>
        <v>0</v>
      </c>
      <c r="FH212" s="39">
        <v>0</v>
      </c>
      <c r="FI212" s="39"/>
      <c r="FJ212" s="39"/>
      <c r="FK212" s="200">
        <v>2</v>
      </c>
      <c r="FL212" s="155">
        <v>0</v>
      </c>
      <c r="FM212" s="39"/>
      <c r="FN212" s="39"/>
      <c r="FO212" s="39">
        <f t="shared" si="703"/>
        <v>0</v>
      </c>
      <c r="FP212" s="39">
        <v>0</v>
      </c>
      <c r="FQ212" s="39"/>
      <c r="FR212" s="39"/>
      <c r="FS212" s="39">
        <f t="shared" si="704"/>
        <v>0</v>
      </c>
      <c r="FT212" s="39">
        <v>0</v>
      </c>
      <c r="FU212" s="39"/>
      <c r="FV212" s="39"/>
      <c r="FW212" s="200">
        <v>2</v>
      </c>
      <c r="FX212" s="155">
        <v>0</v>
      </c>
      <c r="FY212" s="39"/>
      <c r="FZ212" s="39"/>
      <c r="GA212" s="43">
        <f t="shared" si="705"/>
        <v>6</v>
      </c>
      <c r="GB212" s="44">
        <f t="shared" si="706"/>
        <v>371.5</v>
      </c>
      <c r="GC212" s="43">
        <f t="shared" si="707"/>
        <v>0</v>
      </c>
      <c r="GD212" s="44">
        <f t="shared" si="708"/>
        <v>0</v>
      </c>
      <c r="GE212" s="43">
        <f t="shared" si="709"/>
        <v>0</v>
      </c>
      <c r="GF212" s="44">
        <f t="shared" si="710"/>
        <v>0</v>
      </c>
      <c r="GG212" s="39">
        <f t="shared" si="711"/>
        <v>0</v>
      </c>
      <c r="GH212" s="39"/>
      <c r="GI212" s="39"/>
      <c r="GJ212" s="39"/>
      <c r="GK212" s="39">
        <f t="shared" si="712"/>
        <v>0</v>
      </c>
      <c r="GL212" s="39"/>
      <c r="GM212" s="39"/>
      <c r="GN212" s="39"/>
      <c r="GO212" s="169">
        <v>0</v>
      </c>
      <c r="GP212" s="39"/>
      <c r="GQ212" s="39"/>
      <c r="GR212" s="39"/>
      <c r="GS212" s="39">
        <f t="shared" si="713"/>
        <v>0</v>
      </c>
      <c r="GT212" s="39"/>
      <c r="GU212" s="39"/>
      <c r="GV212" s="39"/>
      <c r="GW212" s="39">
        <f t="shared" si="714"/>
        <v>0</v>
      </c>
      <c r="GX212" s="39"/>
      <c r="GY212" s="39"/>
      <c r="GZ212" s="39"/>
      <c r="HA212" s="169">
        <v>0</v>
      </c>
      <c r="HB212" s="39"/>
      <c r="HC212" s="39"/>
      <c r="HD212" s="39"/>
      <c r="HE212" s="39">
        <f t="shared" si="715"/>
        <v>0</v>
      </c>
      <c r="HF212" s="39"/>
      <c r="HG212" s="39"/>
      <c r="HH212" s="39"/>
      <c r="HI212" s="39">
        <f t="shared" si="716"/>
        <v>0</v>
      </c>
      <c r="HJ212" s="39"/>
      <c r="HK212" s="39"/>
      <c r="HL212" s="39"/>
      <c r="HM212" s="169">
        <v>0</v>
      </c>
      <c r="HN212" s="39"/>
      <c r="HO212" s="39"/>
      <c r="HP212" s="39"/>
      <c r="HQ212" s="39">
        <f t="shared" si="717"/>
        <v>0</v>
      </c>
      <c r="HR212" s="39"/>
      <c r="HS212" s="39"/>
      <c r="HT212" s="39"/>
      <c r="HU212" s="39">
        <f t="shared" si="718"/>
        <v>0</v>
      </c>
      <c r="HV212" s="39"/>
      <c r="HW212" s="39"/>
      <c r="HX212" s="39"/>
      <c r="HY212" s="169">
        <v>0</v>
      </c>
      <c r="HZ212" s="39"/>
      <c r="IA212" s="39"/>
      <c r="IB212" s="39"/>
      <c r="IC212" s="43" cm="1">
        <f t="array" ref="IC212">SUMPRODUCT(--(MOD(COLUMN($GG212:$IB212),4)=MOD(COLUMN($GG212),4)),$GG212:$IB212)</f>
        <v>0</v>
      </c>
      <c r="ID212" s="44">
        <f t="shared" si="719"/>
        <v>0</v>
      </c>
      <c r="IE212" s="43" cm="1">
        <f t="array" ref="IE212">SUMPRODUCT(--(MOD(COLUMN($GG212:$IB212),4)=MOD(COLUMN($GH212),4)),$GG212:$IB212)</f>
        <v>0</v>
      </c>
      <c r="IF212" s="44">
        <f t="shared" si="720"/>
        <v>0</v>
      </c>
      <c r="IG212" s="43" cm="1">
        <f t="array" ref="IG212">SUMPRODUCT(--(MOD(COLUMN($GG212:$IB212),4)=MOD(COLUMN($GI212),4)),$GG212:$IB212)</f>
        <v>0</v>
      </c>
      <c r="IH212" s="44">
        <f t="shared" si="721"/>
        <v>0</v>
      </c>
      <c r="II212" s="39">
        <f t="shared" si="722"/>
        <v>0</v>
      </c>
      <c r="IJ212" s="39"/>
      <c r="IK212" s="39"/>
      <c r="IL212" s="39"/>
      <c r="IM212" s="39">
        <f t="shared" si="723"/>
        <v>0</v>
      </c>
      <c r="IN212" s="39"/>
      <c r="IO212" s="39"/>
      <c r="IP212" s="39"/>
      <c r="IQ212" s="169">
        <v>0</v>
      </c>
      <c r="IR212" s="39"/>
      <c r="IS212" s="39"/>
      <c r="IT212" s="39"/>
      <c r="IU212" s="39">
        <f t="shared" si="724"/>
        <v>0</v>
      </c>
      <c r="IV212" s="39"/>
      <c r="IW212" s="39"/>
      <c r="IX212" s="39"/>
      <c r="IY212" s="39">
        <f t="shared" si="725"/>
        <v>0</v>
      </c>
      <c r="IZ212" s="39"/>
      <c r="JA212" s="39"/>
      <c r="JB212" s="39"/>
      <c r="JC212" s="169">
        <v>0</v>
      </c>
      <c r="JD212" s="39"/>
      <c r="JE212" s="39"/>
      <c r="JF212" s="39"/>
      <c r="JG212" s="39">
        <f t="shared" si="726"/>
        <v>0</v>
      </c>
      <c r="JH212" s="39"/>
      <c r="JI212" s="39"/>
      <c r="JJ212" s="39"/>
      <c r="JK212" s="39">
        <f t="shared" si="727"/>
        <v>0</v>
      </c>
      <c r="JL212" s="39"/>
      <c r="JM212" s="39"/>
      <c r="JN212" s="39"/>
      <c r="JO212" s="169">
        <v>0</v>
      </c>
      <c r="JP212" s="39"/>
      <c r="JQ212" s="39"/>
      <c r="JR212" s="39"/>
      <c r="JS212" s="39">
        <f t="shared" si="728"/>
        <v>0</v>
      </c>
      <c r="JT212" s="39"/>
      <c r="JU212" s="39"/>
      <c r="JV212" s="39"/>
      <c r="JW212" s="39">
        <f t="shared" si="729"/>
        <v>0</v>
      </c>
      <c r="JX212" s="39"/>
      <c r="JY212" s="39"/>
      <c r="JZ212" s="39"/>
      <c r="KA212" s="169">
        <v>0</v>
      </c>
      <c r="KB212" s="39"/>
      <c r="KC212" s="39"/>
      <c r="KD212" s="39"/>
      <c r="KE212" s="43" cm="1">
        <f t="array" ref="KE212">SUMPRODUCT(--(MOD(COLUMN($II212:$KD212),4)=MOD(COLUMN($II212),4)),$II212:$KD212)</f>
        <v>0</v>
      </c>
      <c r="KF212" s="44">
        <f t="shared" si="730"/>
        <v>0</v>
      </c>
      <c r="KG212" s="43" cm="1">
        <f t="array" ref="KG212">SUMPRODUCT(--(MOD(COLUMN($II212:$KD212),4)=MOD(COLUMN($IJ212),4)),$II212:$KD212)</f>
        <v>0</v>
      </c>
      <c r="KH212" s="44">
        <f t="shared" si="731"/>
        <v>0</v>
      </c>
      <c r="KI212" s="43" cm="1">
        <f t="array" ref="KI212">SUMPRODUCT(--(MOD(COLUMN($II212:$KD212),4)=MOD(COLUMN($IK212),4)),$II212:$KD212)</f>
        <v>0</v>
      </c>
      <c r="KJ212" s="162">
        <f t="shared" si="732"/>
        <v>0</v>
      </c>
      <c r="KK212" s="80"/>
      <c r="KL212" s="80"/>
      <c r="KM212" s="80"/>
      <c r="KN212" s="51">
        <v>2</v>
      </c>
      <c r="KO212" s="285"/>
    </row>
    <row r="213" spans="1:301" s="68" customFormat="1" ht="28.8" outlineLevel="1">
      <c r="A213" s="289"/>
      <c r="B213" s="301"/>
      <c r="C213" s="298"/>
      <c r="D213" s="305"/>
      <c r="E213" s="15">
        <v>6</v>
      </c>
      <c r="F213" s="15">
        <v>1</v>
      </c>
      <c r="G213" s="33">
        <v>4640061000</v>
      </c>
      <c r="H213" s="34" t="s">
        <v>59</v>
      </c>
      <c r="I213" s="35">
        <v>496.59863945578235</v>
      </c>
      <c r="J213" s="35">
        <f>584/1.2*1.0863</f>
        <v>528.66600000000005</v>
      </c>
      <c r="K213" s="35"/>
      <c r="L213" s="35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16"/>
      <c r="BA213" s="39"/>
      <c r="BB213" s="39"/>
      <c r="BC213" s="158"/>
      <c r="BD213" s="39"/>
      <c r="BE213" s="39"/>
      <c r="BF213" s="39"/>
      <c r="BG213" s="159"/>
      <c r="BH213" s="308"/>
      <c r="BI213" s="43"/>
      <c r="BJ213" s="44"/>
      <c r="BK213" s="43"/>
      <c r="BL213" s="44"/>
      <c r="BM213" s="43"/>
      <c r="BN213" s="44"/>
      <c r="BO213" s="39"/>
      <c r="BP213" s="39"/>
      <c r="BQ213" s="39"/>
      <c r="BR213" s="39"/>
      <c r="BS213" s="308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>
        <f t="shared" si="698"/>
        <v>1</v>
      </c>
      <c r="CL213" s="39">
        <v>0</v>
      </c>
      <c r="CM213" s="308"/>
      <c r="CN213" s="39"/>
      <c r="CO213" s="39"/>
      <c r="CP213" s="39">
        <f t="shared" ref="CP213:CP220" si="733">$KN213*1</f>
        <v>1</v>
      </c>
      <c r="CQ213" s="39">
        <v>1</v>
      </c>
      <c r="CR213" s="16"/>
      <c r="CS213" s="39"/>
      <c r="CT213" s="39"/>
      <c r="CU213" s="39"/>
      <c r="CV213" s="39">
        <v>0</v>
      </c>
      <c r="CW213" s="39"/>
      <c r="CX213" s="39"/>
      <c r="CY213" s="39"/>
      <c r="CZ213" s="39"/>
      <c r="DA213" s="3">
        <v>0</v>
      </c>
      <c r="DB213" s="39"/>
      <c r="DC213" s="39"/>
      <c r="DD213" s="39"/>
      <c r="DE213" s="39"/>
      <c r="DF213" s="39"/>
      <c r="DG213" s="39"/>
      <c r="DH213" s="39"/>
      <c r="DI213" s="39"/>
      <c r="DJ213" s="39"/>
      <c r="DK213" s="39">
        <v>0</v>
      </c>
      <c r="DL213" s="39"/>
      <c r="DM213" s="39"/>
      <c r="DN213" s="39"/>
      <c r="DO213" s="39"/>
      <c r="DP213" s="39">
        <v>0</v>
      </c>
      <c r="DQ213" s="39"/>
      <c r="DR213" s="39"/>
      <c r="DS213" s="39"/>
      <c r="DT213" s="39"/>
      <c r="DU213" s="39">
        <v>0</v>
      </c>
      <c r="DV213" s="39"/>
      <c r="DW213" s="43" cm="1">
        <f t="array" ref="DW213">SUMPRODUCT(--(MOD(COLUMN($BO213:$DV213),5)=MOD(COLUMN($BO213),5)),$BO213:$DV213)</f>
        <v>0</v>
      </c>
      <c r="DX213" s="44">
        <f t="shared" si="694"/>
        <v>0</v>
      </c>
      <c r="DY213" s="43" cm="1">
        <f t="array" ref="DY213">SUMPRODUCT(--(MOD(COLUMN($BO213:$DV213),5)=MOD(COLUMN($BP213),5)),$BO213:$DV213)</f>
        <v>0</v>
      </c>
      <c r="DZ213" s="44">
        <f t="shared" si="695"/>
        <v>0</v>
      </c>
      <c r="EA213" s="43" cm="1">
        <f t="array" ref="EA213">SUMPRODUCT(--(MOD(COLUMN($BO213:$DV213),5)=MOD(COLUMN($BQ213),5)),$BO213:$DV213)</f>
        <v>2</v>
      </c>
      <c r="EB213" s="44">
        <f t="shared" si="696"/>
        <v>1057.3320000000001</v>
      </c>
      <c r="EC213" s="43" cm="1">
        <f t="array" ref="EC213">SUMPRODUCT(--(MOD(COLUMN($BO213:$DV213),5)=MOD(COLUMN($BR213),5)),$BO213:$DV213)</f>
        <v>1</v>
      </c>
      <c r="ED213" s="44">
        <f t="shared" si="697"/>
        <v>528.66600000000005</v>
      </c>
      <c r="EE213" s="39"/>
      <c r="EF213" s="39"/>
      <c r="EG213" s="39"/>
      <c r="EH213" s="39"/>
      <c r="EI213" s="39"/>
      <c r="EJ213" s="39"/>
      <c r="EK213" s="39">
        <v>0</v>
      </c>
      <c r="EL213" s="39"/>
      <c r="EM213" s="39"/>
      <c r="EN213" s="39"/>
      <c r="EO213" s="39">
        <v>0</v>
      </c>
      <c r="EP213" s="39"/>
      <c r="EQ213" s="204">
        <f t="shared" si="699"/>
        <v>0</v>
      </c>
      <c r="ER213" s="39">
        <v>0</v>
      </c>
      <c r="ES213" s="39"/>
      <c r="ET213" s="39"/>
      <c r="EU213" s="204">
        <f t="shared" si="700"/>
        <v>0</v>
      </c>
      <c r="EV213" s="39">
        <v>0</v>
      </c>
      <c r="EW213" s="39"/>
      <c r="EX213" s="39"/>
      <c r="EY213" s="200">
        <v>1</v>
      </c>
      <c r="EZ213" s="155">
        <v>0</v>
      </c>
      <c r="FA213" s="39"/>
      <c r="FB213" s="39"/>
      <c r="FC213" s="204">
        <f t="shared" si="701"/>
        <v>0</v>
      </c>
      <c r="FD213" s="39">
        <v>0</v>
      </c>
      <c r="FE213" s="39"/>
      <c r="FF213" s="39"/>
      <c r="FG213" s="204">
        <f t="shared" si="702"/>
        <v>0</v>
      </c>
      <c r="FH213" s="39">
        <v>0</v>
      </c>
      <c r="FI213" s="39"/>
      <c r="FJ213" s="39"/>
      <c r="FK213" s="200">
        <v>1</v>
      </c>
      <c r="FL213" s="155">
        <v>0</v>
      </c>
      <c r="FM213" s="39"/>
      <c r="FN213" s="39"/>
      <c r="FO213" s="39">
        <f t="shared" si="703"/>
        <v>0</v>
      </c>
      <c r="FP213" s="39">
        <v>0</v>
      </c>
      <c r="FQ213" s="39"/>
      <c r="FR213" s="39"/>
      <c r="FS213" s="39">
        <f t="shared" si="704"/>
        <v>0</v>
      </c>
      <c r="FT213" s="39">
        <v>0</v>
      </c>
      <c r="FU213" s="39"/>
      <c r="FV213" s="39"/>
      <c r="FW213" s="200">
        <v>1</v>
      </c>
      <c r="FX213" s="155">
        <v>0</v>
      </c>
      <c r="FY213" s="39"/>
      <c r="FZ213" s="39"/>
      <c r="GA213" s="43">
        <f t="shared" si="705"/>
        <v>3</v>
      </c>
      <c r="GB213" s="44">
        <f t="shared" si="706"/>
        <v>1585.998</v>
      </c>
      <c r="GC213" s="43">
        <f t="shared" si="707"/>
        <v>0</v>
      </c>
      <c r="GD213" s="44">
        <f t="shared" si="708"/>
        <v>0</v>
      </c>
      <c r="GE213" s="43">
        <f t="shared" si="709"/>
        <v>0</v>
      </c>
      <c r="GF213" s="44">
        <f t="shared" si="710"/>
        <v>0</v>
      </c>
      <c r="GG213" s="39">
        <f t="shared" si="711"/>
        <v>0</v>
      </c>
      <c r="GH213" s="39"/>
      <c r="GI213" s="39"/>
      <c r="GJ213" s="39"/>
      <c r="GK213" s="39">
        <f t="shared" si="712"/>
        <v>0</v>
      </c>
      <c r="GL213" s="39"/>
      <c r="GM213" s="39"/>
      <c r="GN213" s="39"/>
      <c r="GO213" s="169">
        <v>0</v>
      </c>
      <c r="GP213" s="39"/>
      <c r="GQ213" s="39"/>
      <c r="GR213" s="39"/>
      <c r="GS213" s="39">
        <f t="shared" si="713"/>
        <v>0</v>
      </c>
      <c r="GT213" s="39"/>
      <c r="GU213" s="39"/>
      <c r="GV213" s="39"/>
      <c r="GW213" s="39">
        <f t="shared" si="714"/>
        <v>0</v>
      </c>
      <c r="GX213" s="39"/>
      <c r="GY213" s="39"/>
      <c r="GZ213" s="39"/>
      <c r="HA213" s="169">
        <v>0</v>
      </c>
      <c r="HB213" s="39"/>
      <c r="HC213" s="39"/>
      <c r="HD213" s="39"/>
      <c r="HE213" s="39">
        <f t="shared" si="715"/>
        <v>0</v>
      </c>
      <c r="HF213" s="39"/>
      <c r="HG213" s="39"/>
      <c r="HH213" s="39"/>
      <c r="HI213" s="39">
        <f t="shared" si="716"/>
        <v>0</v>
      </c>
      <c r="HJ213" s="39"/>
      <c r="HK213" s="39"/>
      <c r="HL213" s="39"/>
      <c r="HM213" s="169">
        <v>0</v>
      </c>
      <c r="HN213" s="39"/>
      <c r="HO213" s="39"/>
      <c r="HP213" s="39"/>
      <c r="HQ213" s="39">
        <f t="shared" si="717"/>
        <v>0</v>
      </c>
      <c r="HR213" s="39"/>
      <c r="HS213" s="39"/>
      <c r="HT213" s="39"/>
      <c r="HU213" s="39">
        <f t="shared" si="718"/>
        <v>0</v>
      </c>
      <c r="HV213" s="39"/>
      <c r="HW213" s="39"/>
      <c r="HX213" s="39"/>
      <c r="HY213" s="169">
        <v>0</v>
      </c>
      <c r="HZ213" s="39"/>
      <c r="IA213" s="39"/>
      <c r="IB213" s="39"/>
      <c r="IC213" s="43" cm="1">
        <f t="array" ref="IC213">SUMPRODUCT(--(MOD(COLUMN($GG213:$IB213),4)=MOD(COLUMN($GG213),4)),$GG213:$IB213)</f>
        <v>0</v>
      </c>
      <c r="ID213" s="44">
        <f t="shared" si="719"/>
        <v>0</v>
      </c>
      <c r="IE213" s="43" cm="1">
        <f t="array" ref="IE213">SUMPRODUCT(--(MOD(COLUMN($GG213:$IB213),4)=MOD(COLUMN($GH213),4)),$GG213:$IB213)</f>
        <v>0</v>
      </c>
      <c r="IF213" s="44">
        <f t="shared" si="720"/>
        <v>0</v>
      </c>
      <c r="IG213" s="43" cm="1">
        <f t="array" ref="IG213">SUMPRODUCT(--(MOD(COLUMN($GG213:$IB213),4)=MOD(COLUMN($GI213),4)),$GG213:$IB213)</f>
        <v>0</v>
      </c>
      <c r="IH213" s="44">
        <f t="shared" si="721"/>
        <v>0</v>
      </c>
      <c r="II213" s="39">
        <f t="shared" si="722"/>
        <v>0</v>
      </c>
      <c r="IJ213" s="39"/>
      <c r="IK213" s="39"/>
      <c r="IL213" s="39"/>
      <c r="IM213" s="39">
        <f t="shared" si="723"/>
        <v>0</v>
      </c>
      <c r="IN213" s="39"/>
      <c r="IO213" s="39"/>
      <c r="IP213" s="39"/>
      <c r="IQ213" s="169">
        <v>0</v>
      </c>
      <c r="IR213" s="39"/>
      <c r="IS213" s="39"/>
      <c r="IT213" s="39"/>
      <c r="IU213" s="39">
        <f t="shared" si="724"/>
        <v>0</v>
      </c>
      <c r="IV213" s="39"/>
      <c r="IW213" s="39"/>
      <c r="IX213" s="39"/>
      <c r="IY213" s="39">
        <f t="shared" si="725"/>
        <v>0</v>
      </c>
      <c r="IZ213" s="39"/>
      <c r="JA213" s="39"/>
      <c r="JB213" s="39"/>
      <c r="JC213" s="169">
        <v>0</v>
      </c>
      <c r="JD213" s="39"/>
      <c r="JE213" s="39"/>
      <c r="JF213" s="39"/>
      <c r="JG213" s="39">
        <f t="shared" si="726"/>
        <v>0</v>
      </c>
      <c r="JH213" s="39"/>
      <c r="JI213" s="39"/>
      <c r="JJ213" s="39"/>
      <c r="JK213" s="39">
        <f t="shared" si="727"/>
        <v>0</v>
      </c>
      <c r="JL213" s="39"/>
      <c r="JM213" s="39"/>
      <c r="JN213" s="39"/>
      <c r="JO213" s="169">
        <v>0</v>
      </c>
      <c r="JP213" s="39"/>
      <c r="JQ213" s="39"/>
      <c r="JR213" s="39"/>
      <c r="JS213" s="39">
        <f t="shared" si="728"/>
        <v>0</v>
      </c>
      <c r="JT213" s="39"/>
      <c r="JU213" s="39"/>
      <c r="JV213" s="39"/>
      <c r="JW213" s="39">
        <f t="shared" si="729"/>
        <v>0</v>
      </c>
      <c r="JX213" s="39"/>
      <c r="JY213" s="39"/>
      <c r="JZ213" s="39"/>
      <c r="KA213" s="169">
        <v>0</v>
      </c>
      <c r="KB213" s="39"/>
      <c r="KC213" s="39"/>
      <c r="KD213" s="39"/>
      <c r="KE213" s="43" cm="1">
        <f t="array" ref="KE213">SUMPRODUCT(--(MOD(COLUMN($II213:$KD213),4)=MOD(COLUMN($II213),4)),$II213:$KD213)</f>
        <v>0</v>
      </c>
      <c r="KF213" s="44">
        <f t="shared" si="730"/>
        <v>0</v>
      </c>
      <c r="KG213" s="43" cm="1">
        <f t="array" ref="KG213">SUMPRODUCT(--(MOD(COLUMN($II213:$KD213),4)=MOD(COLUMN($IJ213),4)),$II213:$KD213)</f>
        <v>0</v>
      </c>
      <c r="KH213" s="44">
        <f t="shared" si="731"/>
        <v>0</v>
      </c>
      <c r="KI213" s="43" cm="1">
        <f t="array" ref="KI213">SUMPRODUCT(--(MOD(COLUMN($II213:$KD213),4)=MOD(COLUMN($IK213),4)),$II213:$KD213)</f>
        <v>0</v>
      </c>
      <c r="KJ213" s="162">
        <f t="shared" si="732"/>
        <v>0</v>
      </c>
      <c r="KK213" s="80"/>
      <c r="KL213" s="80"/>
      <c r="KM213" s="80"/>
      <c r="KN213" s="51">
        <v>1</v>
      </c>
      <c r="KO213" s="285"/>
    </row>
    <row r="214" spans="1:301" s="68" customFormat="1" ht="28.8" outlineLevel="1">
      <c r="A214" s="289"/>
      <c r="B214" s="301"/>
      <c r="C214" s="298"/>
      <c r="D214" s="305"/>
      <c r="E214" s="15">
        <v>7</v>
      </c>
      <c r="F214" s="15">
        <v>1</v>
      </c>
      <c r="G214" s="33">
        <v>4630320200</v>
      </c>
      <c r="H214" s="34" t="s">
        <v>60</v>
      </c>
      <c r="I214" s="35">
        <v>456.97278911564626</v>
      </c>
      <c r="J214" s="35">
        <f>537.4/1.2*1.0863</f>
        <v>486.48135000000002</v>
      </c>
      <c r="K214" s="35"/>
      <c r="L214" s="35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16"/>
      <c r="BA214" s="39"/>
      <c r="BB214" s="39"/>
      <c r="BC214" s="158"/>
      <c r="BD214" s="39"/>
      <c r="BE214" s="39"/>
      <c r="BF214" s="39"/>
      <c r="BG214" s="159"/>
      <c r="BH214" s="308"/>
      <c r="BI214" s="43"/>
      <c r="BJ214" s="44"/>
      <c r="BK214" s="43"/>
      <c r="BL214" s="44"/>
      <c r="BM214" s="43"/>
      <c r="BN214" s="44"/>
      <c r="BO214" s="39"/>
      <c r="BP214" s="39"/>
      <c r="BQ214" s="39"/>
      <c r="BR214" s="39"/>
      <c r="BS214" s="308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>
        <f t="shared" si="698"/>
        <v>1</v>
      </c>
      <c r="CL214" s="39">
        <v>0</v>
      </c>
      <c r="CM214" s="308"/>
      <c r="CN214" s="39"/>
      <c r="CO214" s="39"/>
      <c r="CP214" s="39">
        <f t="shared" si="733"/>
        <v>1</v>
      </c>
      <c r="CQ214" s="39">
        <v>1</v>
      </c>
      <c r="CR214" s="16"/>
      <c r="CS214" s="39"/>
      <c r="CT214" s="39"/>
      <c r="CU214" s="39"/>
      <c r="CV214" s="39">
        <v>0</v>
      </c>
      <c r="CW214" s="39"/>
      <c r="CX214" s="39"/>
      <c r="CY214" s="39"/>
      <c r="CZ214" s="39"/>
      <c r="DA214" s="39">
        <v>0</v>
      </c>
      <c r="DB214" s="39"/>
      <c r="DC214" s="39"/>
      <c r="DD214" s="39"/>
      <c r="DE214" s="39"/>
      <c r="DF214" s="39"/>
      <c r="DG214" s="39"/>
      <c r="DH214" s="39"/>
      <c r="DI214" s="39"/>
      <c r="DJ214" s="39"/>
      <c r="DK214" s="39">
        <v>0</v>
      </c>
      <c r="DL214" s="39"/>
      <c r="DM214" s="39"/>
      <c r="DN214" s="39"/>
      <c r="DO214" s="39"/>
      <c r="DP214" s="39">
        <v>0</v>
      </c>
      <c r="DQ214" s="39"/>
      <c r="DR214" s="39"/>
      <c r="DS214" s="39"/>
      <c r="DT214" s="39"/>
      <c r="DU214" s="39">
        <v>0</v>
      </c>
      <c r="DV214" s="39"/>
      <c r="DW214" s="43" cm="1">
        <f t="array" ref="DW214">SUMPRODUCT(--(MOD(COLUMN($BO214:$DV214),5)=MOD(COLUMN($BO214),5)),$BO214:$DV214)</f>
        <v>0</v>
      </c>
      <c r="DX214" s="44">
        <f t="shared" si="694"/>
        <v>0</v>
      </c>
      <c r="DY214" s="43" cm="1">
        <f t="array" ref="DY214">SUMPRODUCT(--(MOD(COLUMN($BO214:$DV214),5)=MOD(COLUMN($BP214),5)),$BO214:$DV214)</f>
        <v>0</v>
      </c>
      <c r="DZ214" s="44">
        <f t="shared" si="695"/>
        <v>0</v>
      </c>
      <c r="EA214" s="43" cm="1">
        <f t="array" ref="EA214">SUMPRODUCT(--(MOD(COLUMN($BO214:$DV214),5)=MOD(COLUMN($BQ214),5)),$BO214:$DV214)</f>
        <v>2</v>
      </c>
      <c r="EB214" s="44">
        <f t="shared" si="696"/>
        <v>972.96270000000004</v>
      </c>
      <c r="EC214" s="43" cm="1">
        <f t="array" ref="EC214">SUMPRODUCT(--(MOD(COLUMN($BO214:$DV214),5)=MOD(COLUMN($BR214),5)),$BO214:$DV214)</f>
        <v>1</v>
      </c>
      <c r="ED214" s="44">
        <f t="shared" si="697"/>
        <v>486.48135000000002</v>
      </c>
      <c r="EE214" s="39"/>
      <c r="EF214" s="39"/>
      <c r="EG214" s="39"/>
      <c r="EH214" s="39"/>
      <c r="EI214" s="39"/>
      <c r="EJ214" s="39"/>
      <c r="EK214" s="39">
        <v>0</v>
      </c>
      <c r="EL214" s="39"/>
      <c r="EM214" s="39"/>
      <c r="EN214" s="39"/>
      <c r="EO214" s="39">
        <v>0</v>
      </c>
      <c r="EP214" s="39"/>
      <c r="EQ214" s="204">
        <f t="shared" si="699"/>
        <v>0</v>
      </c>
      <c r="ER214" s="39">
        <v>0</v>
      </c>
      <c r="ES214" s="39"/>
      <c r="ET214" s="39"/>
      <c r="EU214" s="204">
        <f t="shared" si="700"/>
        <v>0</v>
      </c>
      <c r="EV214" s="39">
        <v>0</v>
      </c>
      <c r="EW214" s="39"/>
      <c r="EX214" s="39"/>
      <c r="EY214" s="200">
        <v>1</v>
      </c>
      <c r="EZ214" s="155">
        <v>0</v>
      </c>
      <c r="FA214" s="39"/>
      <c r="FB214" s="39"/>
      <c r="FC214" s="204">
        <f t="shared" si="701"/>
        <v>0</v>
      </c>
      <c r="FD214" s="39">
        <v>0</v>
      </c>
      <c r="FE214" s="39"/>
      <c r="FF214" s="39"/>
      <c r="FG214" s="204">
        <f t="shared" si="702"/>
        <v>0</v>
      </c>
      <c r="FH214" s="39">
        <v>0</v>
      </c>
      <c r="FI214" s="39"/>
      <c r="FJ214" s="39"/>
      <c r="FK214" s="200">
        <v>1</v>
      </c>
      <c r="FL214" s="155">
        <v>0</v>
      </c>
      <c r="FM214" s="39"/>
      <c r="FN214" s="39"/>
      <c r="FO214" s="39">
        <f t="shared" si="703"/>
        <v>0</v>
      </c>
      <c r="FP214" s="39">
        <v>0</v>
      </c>
      <c r="FQ214" s="39"/>
      <c r="FR214" s="39"/>
      <c r="FS214" s="39">
        <f t="shared" si="704"/>
        <v>0</v>
      </c>
      <c r="FT214" s="39">
        <v>0</v>
      </c>
      <c r="FU214" s="39"/>
      <c r="FV214" s="39"/>
      <c r="FW214" s="200">
        <v>1</v>
      </c>
      <c r="FX214" s="155">
        <v>0</v>
      </c>
      <c r="FY214" s="39"/>
      <c r="FZ214" s="39"/>
      <c r="GA214" s="43">
        <f t="shared" si="705"/>
        <v>3</v>
      </c>
      <c r="GB214" s="44">
        <f t="shared" si="706"/>
        <v>1459.4440500000001</v>
      </c>
      <c r="GC214" s="43">
        <f t="shared" si="707"/>
        <v>0</v>
      </c>
      <c r="GD214" s="44">
        <f t="shared" si="708"/>
        <v>0</v>
      </c>
      <c r="GE214" s="43">
        <f t="shared" si="709"/>
        <v>0</v>
      </c>
      <c r="GF214" s="44">
        <f t="shared" si="710"/>
        <v>0</v>
      </c>
      <c r="GG214" s="39">
        <f t="shared" si="711"/>
        <v>0</v>
      </c>
      <c r="GH214" s="39"/>
      <c r="GI214" s="39"/>
      <c r="GJ214" s="39"/>
      <c r="GK214" s="39">
        <f t="shared" si="712"/>
        <v>0</v>
      </c>
      <c r="GL214" s="39"/>
      <c r="GM214" s="39"/>
      <c r="GN214" s="39"/>
      <c r="GO214" s="169">
        <v>0</v>
      </c>
      <c r="GP214" s="39"/>
      <c r="GQ214" s="39"/>
      <c r="GR214" s="39"/>
      <c r="GS214" s="39">
        <f t="shared" si="713"/>
        <v>0</v>
      </c>
      <c r="GT214" s="39"/>
      <c r="GU214" s="39"/>
      <c r="GV214" s="39"/>
      <c r="GW214" s="39">
        <f t="shared" si="714"/>
        <v>0</v>
      </c>
      <c r="GX214" s="39"/>
      <c r="GY214" s="39"/>
      <c r="GZ214" s="39"/>
      <c r="HA214" s="169">
        <v>0</v>
      </c>
      <c r="HB214" s="39"/>
      <c r="HC214" s="39"/>
      <c r="HD214" s="39"/>
      <c r="HE214" s="39">
        <f t="shared" si="715"/>
        <v>0</v>
      </c>
      <c r="HF214" s="39"/>
      <c r="HG214" s="39"/>
      <c r="HH214" s="39"/>
      <c r="HI214" s="39">
        <f t="shared" si="716"/>
        <v>0</v>
      </c>
      <c r="HJ214" s="39"/>
      <c r="HK214" s="39"/>
      <c r="HL214" s="39"/>
      <c r="HM214" s="169">
        <v>0</v>
      </c>
      <c r="HN214" s="39"/>
      <c r="HO214" s="39"/>
      <c r="HP214" s="39"/>
      <c r="HQ214" s="39">
        <f t="shared" si="717"/>
        <v>0</v>
      </c>
      <c r="HR214" s="39"/>
      <c r="HS214" s="39"/>
      <c r="HT214" s="39"/>
      <c r="HU214" s="39">
        <f t="shared" si="718"/>
        <v>0</v>
      </c>
      <c r="HV214" s="39"/>
      <c r="HW214" s="39"/>
      <c r="HX214" s="39"/>
      <c r="HY214" s="169">
        <v>0</v>
      </c>
      <c r="HZ214" s="39"/>
      <c r="IA214" s="39"/>
      <c r="IB214" s="39"/>
      <c r="IC214" s="43" cm="1">
        <f t="array" ref="IC214">SUMPRODUCT(--(MOD(COLUMN($GG214:$IB214),4)=MOD(COLUMN($GG214),4)),$GG214:$IB214)</f>
        <v>0</v>
      </c>
      <c r="ID214" s="44">
        <f t="shared" si="719"/>
        <v>0</v>
      </c>
      <c r="IE214" s="43" cm="1">
        <f t="array" ref="IE214">SUMPRODUCT(--(MOD(COLUMN($GG214:$IB214),4)=MOD(COLUMN($GH214),4)),$GG214:$IB214)</f>
        <v>0</v>
      </c>
      <c r="IF214" s="44">
        <f t="shared" si="720"/>
        <v>0</v>
      </c>
      <c r="IG214" s="43" cm="1">
        <f t="array" ref="IG214">SUMPRODUCT(--(MOD(COLUMN($GG214:$IB214),4)=MOD(COLUMN($GI214),4)),$GG214:$IB214)</f>
        <v>0</v>
      </c>
      <c r="IH214" s="44">
        <f t="shared" si="721"/>
        <v>0</v>
      </c>
      <c r="II214" s="39">
        <f t="shared" si="722"/>
        <v>0</v>
      </c>
      <c r="IJ214" s="39"/>
      <c r="IK214" s="39"/>
      <c r="IL214" s="39"/>
      <c r="IM214" s="39">
        <f t="shared" si="723"/>
        <v>0</v>
      </c>
      <c r="IN214" s="39"/>
      <c r="IO214" s="39"/>
      <c r="IP214" s="39"/>
      <c r="IQ214" s="169">
        <v>0</v>
      </c>
      <c r="IR214" s="39"/>
      <c r="IS214" s="39"/>
      <c r="IT214" s="39"/>
      <c r="IU214" s="39">
        <f t="shared" si="724"/>
        <v>0</v>
      </c>
      <c r="IV214" s="39"/>
      <c r="IW214" s="39"/>
      <c r="IX214" s="39"/>
      <c r="IY214" s="39">
        <f t="shared" si="725"/>
        <v>0</v>
      </c>
      <c r="IZ214" s="39"/>
      <c r="JA214" s="39"/>
      <c r="JB214" s="39"/>
      <c r="JC214" s="169">
        <v>0</v>
      </c>
      <c r="JD214" s="39"/>
      <c r="JE214" s="39"/>
      <c r="JF214" s="39"/>
      <c r="JG214" s="39">
        <f t="shared" si="726"/>
        <v>0</v>
      </c>
      <c r="JH214" s="39"/>
      <c r="JI214" s="39"/>
      <c r="JJ214" s="39"/>
      <c r="JK214" s="39">
        <f t="shared" si="727"/>
        <v>0</v>
      </c>
      <c r="JL214" s="39"/>
      <c r="JM214" s="39"/>
      <c r="JN214" s="39"/>
      <c r="JO214" s="169">
        <v>0</v>
      </c>
      <c r="JP214" s="39"/>
      <c r="JQ214" s="39"/>
      <c r="JR214" s="39"/>
      <c r="JS214" s="39">
        <f t="shared" si="728"/>
        <v>0</v>
      </c>
      <c r="JT214" s="39"/>
      <c r="JU214" s="39"/>
      <c r="JV214" s="39"/>
      <c r="JW214" s="39">
        <f t="shared" si="729"/>
        <v>0</v>
      </c>
      <c r="JX214" s="39"/>
      <c r="JY214" s="39"/>
      <c r="JZ214" s="39"/>
      <c r="KA214" s="169">
        <v>0</v>
      </c>
      <c r="KB214" s="39"/>
      <c r="KC214" s="39"/>
      <c r="KD214" s="39"/>
      <c r="KE214" s="43" cm="1">
        <f t="array" ref="KE214">SUMPRODUCT(--(MOD(COLUMN($II214:$KD214),4)=MOD(COLUMN($II214),4)),$II214:$KD214)</f>
        <v>0</v>
      </c>
      <c r="KF214" s="44">
        <f t="shared" si="730"/>
        <v>0</v>
      </c>
      <c r="KG214" s="43" cm="1">
        <f t="array" ref="KG214">SUMPRODUCT(--(MOD(COLUMN($II214:$KD214),4)=MOD(COLUMN($IJ214),4)),$II214:$KD214)</f>
        <v>0</v>
      </c>
      <c r="KH214" s="44">
        <f t="shared" si="731"/>
        <v>0</v>
      </c>
      <c r="KI214" s="43" cm="1">
        <f t="array" ref="KI214">SUMPRODUCT(--(MOD(COLUMN($II214:$KD214),4)=MOD(COLUMN($IK214),4)),$II214:$KD214)</f>
        <v>0</v>
      </c>
      <c r="KJ214" s="162">
        <f t="shared" si="732"/>
        <v>0</v>
      </c>
      <c r="KK214" s="80"/>
      <c r="KL214" s="80"/>
      <c r="KM214" s="80"/>
      <c r="KN214" s="51">
        <v>1</v>
      </c>
      <c r="KO214" s="285"/>
    </row>
    <row r="215" spans="1:301" s="68" customFormat="1" outlineLevel="1">
      <c r="A215" s="289"/>
      <c r="B215" s="301"/>
      <c r="C215" s="298"/>
      <c r="D215" s="305"/>
      <c r="E215" s="15">
        <v>8</v>
      </c>
      <c r="F215" s="15">
        <v>1</v>
      </c>
      <c r="G215" s="33">
        <v>4334010030</v>
      </c>
      <c r="H215" s="34" t="s">
        <v>61</v>
      </c>
      <c r="I215" s="35">
        <v>35.629251700680271</v>
      </c>
      <c r="J215" s="35">
        <f>41.9/1.2*1.0863</f>
        <v>37.929974999999999</v>
      </c>
      <c r="K215" s="35"/>
      <c r="L215" s="35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16"/>
      <c r="BA215" s="39"/>
      <c r="BB215" s="39"/>
      <c r="BC215" s="158"/>
      <c r="BD215" s="39"/>
      <c r="BE215" s="39"/>
      <c r="BF215" s="39"/>
      <c r="BG215" s="159"/>
      <c r="BH215" s="308"/>
      <c r="BI215" s="43"/>
      <c r="BJ215" s="44"/>
      <c r="BK215" s="43"/>
      <c r="BL215" s="44"/>
      <c r="BM215" s="43"/>
      <c r="BN215" s="44"/>
      <c r="BO215" s="39"/>
      <c r="BP215" s="39"/>
      <c r="BQ215" s="39"/>
      <c r="BR215" s="39"/>
      <c r="BS215" s="308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>
        <f t="shared" si="698"/>
        <v>1</v>
      </c>
      <c r="CL215" s="39">
        <v>0</v>
      </c>
      <c r="CM215" s="308"/>
      <c r="CN215" s="39"/>
      <c r="CO215" s="39"/>
      <c r="CP215" s="39">
        <f t="shared" si="733"/>
        <v>1</v>
      </c>
      <c r="CQ215" s="39">
        <v>1</v>
      </c>
      <c r="CR215" s="16"/>
      <c r="CS215" s="39"/>
      <c r="CT215" s="39"/>
      <c r="CU215" s="39"/>
      <c r="CV215" s="39">
        <v>0</v>
      </c>
      <c r="CW215" s="39"/>
      <c r="CX215" s="39"/>
      <c r="CY215" s="39"/>
      <c r="CZ215" s="39"/>
      <c r="DA215" s="3">
        <v>0</v>
      </c>
      <c r="DB215" s="39"/>
      <c r="DC215" s="39"/>
      <c r="DD215" s="39"/>
      <c r="DE215" s="39"/>
      <c r="DF215" s="39"/>
      <c r="DG215" s="39"/>
      <c r="DH215" s="39"/>
      <c r="DI215" s="39"/>
      <c r="DJ215" s="39"/>
      <c r="DK215" s="39">
        <v>0</v>
      </c>
      <c r="DL215" s="39"/>
      <c r="DM215" s="39"/>
      <c r="DN215" s="39"/>
      <c r="DO215" s="39"/>
      <c r="DP215" s="39">
        <v>0</v>
      </c>
      <c r="DQ215" s="39"/>
      <c r="DR215" s="39"/>
      <c r="DS215" s="39"/>
      <c r="DT215" s="39"/>
      <c r="DU215" s="39">
        <v>0</v>
      </c>
      <c r="DV215" s="39"/>
      <c r="DW215" s="43" cm="1">
        <f t="array" ref="DW215">SUMPRODUCT(--(MOD(COLUMN($BO215:$DV215),5)=MOD(COLUMN($BO215),5)),$BO215:$DV215)</f>
        <v>0</v>
      </c>
      <c r="DX215" s="44">
        <f t="shared" si="694"/>
        <v>0</v>
      </c>
      <c r="DY215" s="43" cm="1">
        <f t="array" ref="DY215">SUMPRODUCT(--(MOD(COLUMN($BO215:$DV215),5)=MOD(COLUMN($BP215),5)),$BO215:$DV215)</f>
        <v>0</v>
      </c>
      <c r="DZ215" s="44">
        <f t="shared" si="695"/>
        <v>0</v>
      </c>
      <c r="EA215" s="43" cm="1">
        <f t="array" ref="EA215">SUMPRODUCT(--(MOD(COLUMN($BO215:$DV215),5)=MOD(COLUMN($BQ215),5)),$BO215:$DV215)</f>
        <v>2</v>
      </c>
      <c r="EB215" s="44">
        <f t="shared" si="696"/>
        <v>75.859949999999998</v>
      </c>
      <c r="EC215" s="43" cm="1">
        <f t="array" ref="EC215">SUMPRODUCT(--(MOD(COLUMN($BO215:$DV215),5)=MOD(COLUMN($BR215),5)),$BO215:$DV215)</f>
        <v>1</v>
      </c>
      <c r="ED215" s="44">
        <f t="shared" si="697"/>
        <v>37.929974999999999</v>
      </c>
      <c r="EE215" s="39"/>
      <c r="EF215" s="39"/>
      <c r="EG215" s="39"/>
      <c r="EH215" s="39"/>
      <c r="EI215" s="39"/>
      <c r="EJ215" s="39"/>
      <c r="EK215" s="39">
        <v>0</v>
      </c>
      <c r="EL215" s="39"/>
      <c r="EM215" s="39"/>
      <c r="EN215" s="39"/>
      <c r="EO215" s="39">
        <v>0</v>
      </c>
      <c r="EP215" s="39"/>
      <c r="EQ215" s="204">
        <f t="shared" si="699"/>
        <v>0</v>
      </c>
      <c r="ER215" s="39">
        <v>0</v>
      </c>
      <c r="ES215" s="39"/>
      <c r="ET215" s="39"/>
      <c r="EU215" s="204">
        <f t="shared" si="700"/>
        <v>0</v>
      </c>
      <c r="EV215" s="39">
        <v>0</v>
      </c>
      <c r="EW215" s="39"/>
      <c r="EX215" s="39"/>
      <c r="EY215" s="200">
        <v>1</v>
      </c>
      <c r="EZ215" s="155">
        <v>0</v>
      </c>
      <c r="FA215" s="39"/>
      <c r="FB215" s="39"/>
      <c r="FC215" s="204">
        <f t="shared" si="701"/>
        <v>0</v>
      </c>
      <c r="FD215" s="39">
        <v>0</v>
      </c>
      <c r="FE215" s="39"/>
      <c r="FF215" s="39"/>
      <c r="FG215" s="204">
        <f t="shared" si="702"/>
        <v>0</v>
      </c>
      <c r="FH215" s="39">
        <v>0</v>
      </c>
      <c r="FI215" s="39"/>
      <c r="FJ215" s="39"/>
      <c r="FK215" s="200">
        <v>1</v>
      </c>
      <c r="FL215" s="155">
        <v>0</v>
      </c>
      <c r="FM215" s="39"/>
      <c r="FN215" s="39"/>
      <c r="FO215" s="39">
        <f t="shared" si="703"/>
        <v>0</v>
      </c>
      <c r="FP215" s="39">
        <v>0</v>
      </c>
      <c r="FQ215" s="39"/>
      <c r="FR215" s="39"/>
      <c r="FS215" s="39">
        <f t="shared" si="704"/>
        <v>0</v>
      </c>
      <c r="FT215" s="39">
        <v>0</v>
      </c>
      <c r="FU215" s="39"/>
      <c r="FV215" s="39"/>
      <c r="FW215" s="201">
        <v>1</v>
      </c>
      <c r="FX215" s="155">
        <v>0</v>
      </c>
      <c r="FY215" s="39"/>
      <c r="FZ215" s="39"/>
      <c r="GA215" s="43">
        <f t="shared" si="705"/>
        <v>3</v>
      </c>
      <c r="GB215" s="44">
        <f t="shared" si="706"/>
        <v>113.789925</v>
      </c>
      <c r="GC215" s="43">
        <f t="shared" si="707"/>
        <v>0</v>
      </c>
      <c r="GD215" s="44">
        <f t="shared" si="708"/>
        <v>0</v>
      </c>
      <c r="GE215" s="43">
        <f t="shared" si="709"/>
        <v>0</v>
      </c>
      <c r="GF215" s="44">
        <f t="shared" si="710"/>
        <v>0</v>
      </c>
      <c r="GG215" s="39">
        <f t="shared" si="711"/>
        <v>0</v>
      </c>
      <c r="GH215" s="39"/>
      <c r="GI215" s="39"/>
      <c r="GJ215" s="39"/>
      <c r="GK215" s="39">
        <f t="shared" si="712"/>
        <v>0</v>
      </c>
      <c r="GL215" s="39"/>
      <c r="GM215" s="39"/>
      <c r="GN215" s="39"/>
      <c r="GO215" s="169">
        <v>0</v>
      </c>
      <c r="GP215" s="39"/>
      <c r="GQ215" s="39"/>
      <c r="GR215" s="39"/>
      <c r="GS215" s="39">
        <f t="shared" si="713"/>
        <v>0</v>
      </c>
      <c r="GT215" s="39"/>
      <c r="GU215" s="39"/>
      <c r="GV215" s="39"/>
      <c r="GW215" s="39">
        <f t="shared" si="714"/>
        <v>0</v>
      </c>
      <c r="GX215" s="39"/>
      <c r="GY215" s="39"/>
      <c r="GZ215" s="39"/>
      <c r="HA215" s="169">
        <v>0</v>
      </c>
      <c r="HB215" s="39"/>
      <c r="HC215" s="39"/>
      <c r="HD215" s="39"/>
      <c r="HE215" s="39">
        <f t="shared" si="715"/>
        <v>0</v>
      </c>
      <c r="HF215" s="39"/>
      <c r="HG215" s="39"/>
      <c r="HH215" s="39"/>
      <c r="HI215" s="39">
        <f t="shared" si="716"/>
        <v>0</v>
      </c>
      <c r="HJ215" s="39"/>
      <c r="HK215" s="39"/>
      <c r="HL215" s="39"/>
      <c r="HM215" s="169">
        <v>0</v>
      </c>
      <c r="HN215" s="39"/>
      <c r="HO215" s="39"/>
      <c r="HP215" s="39"/>
      <c r="HQ215" s="39">
        <f t="shared" si="717"/>
        <v>0</v>
      </c>
      <c r="HR215" s="39"/>
      <c r="HS215" s="39"/>
      <c r="HT215" s="39"/>
      <c r="HU215" s="39">
        <f t="shared" si="718"/>
        <v>0</v>
      </c>
      <c r="HV215" s="39"/>
      <c r="HW215" s="39"/>
      <c r="HX215" s="39"/>
      <c r="HY215" s="169">
        <v>0</v>
      </c>
      <c r="HZ215" s="39"/>
      <c r="IA215" s="39"/>
      <c r="IB215" s="39"/>
      <c r="IC215" s="43" cm="1">
        <f t="array" ref="IC215">SUMPRODUCT(--(MOD(COLUMN($GG215:$IB215),4)=MOD(COLUMN($GG215),4)),$GG215:$IB215)</f>
        <v>0</v>
      </c>
      <c r="ID215" s="44">
        <f t="shared" si="719"/>
        <v>0</v>
      </c>
      <c r="IE215" s="43" cm="1">
        <f t="array" ref="IE215">SUMPRODUCT(--(MOD(COLUMN($GG215:$IB215),4)=MOD(COLUMN($GH215),4)),$GG215:$IB215)</f>
        <v>0</v>
      </c>
      <c r="IF215" s="44">
        <f t="shared" si="720"/>
        <v>0</v>
      </c>
      <c r="IG215" s="43" cm="1">
        <f t="array" ref="IG215">SUMPRODUCT(--(MOD(COLUMN($GG215:$IB215),4)=MOD(COLUMN($GI215),4)),$GG215:$IB215)</f>
        <v>0</v>
      </c>
      <c r="IH215" s="44">
        <f t="shared" si="721"/>
        <v>0</v>
      </c>
      <c r="II215" s="39">
        <f t="shared" si="722"/>
        <v>0</v>
      </c>
      <c r="IJ215" s="39"/>
      <c r="IK215" s="39"/>
      <c r="IL215" s="39"/>
      <c r="IM215" s="39">
        <f t="shared" si="723"/>
        <v>0</v>
      </c>
      <c r="IN215" s="39"/>
      <c r="IO215" s="39"/>
      <c r="IP215" s="39"/>
      <c r="IQ215" s="169">
        <v>0</v>
      </c>
      <c r="IR215" s="39"/>
      <c r="IS215" s="39"/>
      <c r="IT215" s="39"/>
      <c r="IU215" s="39">
        <f t="shared" si="724"/>
        <v>0</v>
      </c>
      <c r="IV215" s="39"/>
      <c r="IW215" s="39"/>
      <c r="IX215" s="39"/>
      <c r="IY215" s="39">
        <f t="shared" si="725"/>
        <v>0</v>
      </c>
      <c r="IZ215" s="39"/>
      <c r="JA215" s="39"/>
      <c r="JB215" s="39"/>
      <c r="JC215" s="169">
        <v>0</v>
      </c>
      <c r="JD215" s="39"/>
      <c r="JE215" s="39"/>
      <c r="JF215" s="39"/>
      <c r="JG215" s="39">
        <f t="shared" si="726"/>
        <v>0</v>
      </c>
      <c r="JH215" s="39"/>
      <c r="JI215" s="39"/>
      <c r="JJ215" s="39"/>
      <c r="JK215" s="39">
        <f t="shared" si="727"/>
        <v>0</v>
      </c>
      <c r="JL215" s="39"/>
      <c r="JM215" s="39"/>
      <c r="JN215" s="39"/>
      <c r="JO215" s="169">
        <v>0</v>
      </c>
      <c r="JP215" s="39"/>
      <c r="JQ215" s="39"/>
      <c r="JR215" s="39"/>
      <c r="JS215" s="39">
        <f t="shared" si="728"/>
        <v>0</v>
      </c>
      <c r="JT215" s="39"/>
      <c r="JU215" s="39"/>
      <c r="JV215" s="39"/>
      <c r="JW215" s="39">
        <f t="shared" si="729"/>
        <v>0</v>
      </c>
      <c r="JX215" s="39"/>
      <c r="JY215" s="39"/>
      <c r="JZ215" s="39"/>
      <c r="KA215" s="169">
        <v>0</v>
      </c>
      <c r="KB215" s="39"/>
      <c r="KC215" s="39"/>
      <c r="KD215" s="39"/>
      <c r="KE215" s="43" cm="1">
        <f t="array" ref="KE215">SUMPRODUCT(--(MOD(COLUMN($II215:$KD215),4)=MOD(COLUMN($II215),4)),$II215:$KD215)</f>
        <v>0</v>
      </c>
      <c r="KF215" s="44">
        <f t="shared" si="730"/>
        <v>0</v>
      </c>
      <c r="KG215" s="43" cm="1">
        <f t="array" ref="KG215">SUMPRODUCT(--(MOD(COLUMN($II215:$KD215),4)=MOD(COLUMN($IJ215),4)),$II215:$KD215)</f>
        <v>0</v>
      </c>
      <c r="KH215" s="44">
        <f t="shared" si="731"/>
        <v>0</v>
      </c>
      <c r="KI215" s="43" cm="1">
        <f t="array" ref="KI215">SUMPRODUCT(--(MOD(COLUMN($II215:$KD215),4)=MOD(COLUMN($IK215),4)),$II215:$KD215)</f>
        <v>0</v>
      </c>
      <c r="KJ215" s="162">
        <f t="shared" si="732"/>
        <v>0</v>
      </c>
      <c r="KK215" s="80"/>
      <c r="KL215" s="80"/>
      <c r="KM215" s="80"/>
      <c r="KN215" s="51">
        <v>1</v>
      </c>
      <c r="KO215" s="285"/>
    </row>
    <row r="216" spans="1:301" s="68" customFormat="1" outlineLevel="1">
      <c r="A216" s="289"/>
      <c r="B216" s="301"/>
      <c r="C216" s="298"/>
      <c r="D216" s="305"/>
      <c r="E216" s="15">
        <v>9</v>
      </c>
      <c r="F216" s="15">
        <v>2</v>
      </c>
      <c r="G216" s="33">
        <v>4461220500</v>
      </c>
      <c r="H216" s="34" t="s">
        <v>142</v>
      </c>
      <c r="I216" s="35"/>
      <c r="J216" s="35">
        <f>13817/1.2</f>
        <v>11514.166666666668</v>
      </c>
      <c r="K216" s="35"/>
      <c r="L216" s="35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16"/>
      <c r="BA216" s="39"/>
      <c r="BB216" s="39"/>
      <c r="BC216" s="158"/>
      <c r="BD216" s="39"/>
      <c r="BE216" s="39"/>
      <c r="BF216" s="39"/>
      <c r="BG216" s="159"/>
      <c r="BH216" s="308"/>
      <c r="BI216" s="43"/>
      <c r="BJ216" s="44"/>
      <c r="BK216" s="43"/>
      <c r="BL216" s="44"/>
      <c r="BM216" s="43"/>
      <c r="BN216" s="44"/>
      <c r="BO216" s="39"/>
      <c r="BP216" s="39"/>
      <c r="BQ216" s="39"/>
      <c r="BR216" s="39"/>
      <c r="BS216" s="163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>
        <f t="shared" si="698"/>
        <v>1</v>
      </c>
      <c r="CL216" s="39">
        <v>0</v>
      </c>
      <c r="CM216" s="308"/>
      <c r="CN216" s="39"/>
      <c r="CO216" s="39"/>
      <c r="CP216" s="39">
        <f t="shared" si="733"/>
        <v>1</v>
      </c>
      <c r="CQ216" s="39">
        <v>0</v>
      </c>
      <c r="CR216" s="16"/>
      <c r="CS216" s="39"/>
      <c r="CT216" s="39"/>
      <c r="CU216" s="39"/>
      <c r="CV216" s="39">
        <v>0</v>
      </c>
      <c r="CW216" s="39"/>
      <c r="CX216" s="39"/>
      <c r="CY216" s="39"/>
      <c r="CZ216" s="39"/>
      <c r="DA216" s="39">
        <v>0</v>
      </c>
      <c r="DB216" s="39"/>
      <c r="DC216" s="39"/>
      <c r="DD216" s="39"/>
      <c r="DE216" s="39"/>
      <c r="DF216" s="39">
        <v>1</v>
      </c>
      <c r="DG216" s="39"/>
      <c r="DH216" s="39"/>
      <c r="DI216" s="39"/>
      <c r="DJ216" s="39"/>
      <c r="DK216" s="39">
        <v>0</v>
      </c>
      <c r="DL216" s="39"/>
      <c r="DM216" s="39"/>
      <c r="DN216" s="39"/>
      <c r="DO216" s="39"/>
      <c r="DP216" s="39">
        <v>0</v>
      </c>
      <c r="DQ216" s="39"/>
      <c r="DR216" s="39"/>
      <c r="DS216" s="39"/>
      <c r="DT216" s="39"/>
      <c r="DU216" s="39">
        <v>0</v>
      </c>
      <c r="DV216" s="39"/>
      <c r="DW216" s="43" cm="1">
        <f t="array" ref="DW216">SUMPRODUCT(--(MOD(COLUMN($BO216:$DV216),5)=MOD(COLUMN($BO216),5)),$BO216:$DV216)</f>
        <v>0</v>
      </c>
      <c r="DX216" s="44">
        <f t="shared" si="694"/>
        <v>0</v>
      </c>
      <c r="DY216" s="43" cm="1">
        <f t="array" ref="DY216">SUMPRODUCT(--(MOD(COLUMN($BO216:$DV216),5)=MOD(COLUMN($BP216),5)),$BO216:$DV216)</f>
        <v>0</v>
      </c>
      <c r="DZ216" s="44">
        <f t="shared" si="695"/>
        <v>0</v>
      </c>
      <c r="EA216" s="43" cm="1">
        <f t="array" ref="EA216">SUMPRODUCT(--(MOD(COLUMN($BO216:$DV216),5)=MOD(COLUMN($BQ216),5)),$BO216:$DV216)</f>
        <v>2</v>
      </c>
      <c r="EB216" s="44">
        <f t="shared" si="696"/>
        <v>23028.333333333336</v>
      </c>
      <c r="EC216" s="43" cm="1">
        <f t="array" ref="EC216">SUMPRODUCT(--(MOD(COLUMN($BO216:$DV216),5)=MOD(COLUMN($BR216),5)),$BO216:$DV216)</f>
        <v>1</v>
      </c>
      <c r="ED216" s="44">
        <f t="shared" si="697"/>
        <v>11514.166666666668</v>
      </c>
      <c r="EE216" s="39"/>
      <c r="EF216" s="39"/>
      <c r="EG216" s="39"/>
      <c r="EH216" s="39"/>
      <c r="EI216" s="39"/>
      <c r="EJ216" s="39"/>
      <c r="EK216" s="39">
        <v>0</v>
      </c>
      <c r="EL216" s="39"/>
      <c r="EM216" s="39"/>
      <c r="EN216" s="39"/>
      <c r="EO216" s="39">
        <v>0</v>
      </c>
      <c r="EP216" s="39"/>
      <c r="EQ216" s="204">
        <f t="shared" si="699"/>
        <v>0</v>
      </c>
      <c r="ER216" s="39">
        <v>0</v>
      </c>
      <c r="ES216" s="39"/>
      <c r="ET216" s="39"/>
      <c r="EU216" s="204">
        <f t="shared" si="700"/>
        <v>0</v>
      </c>
      <c r="EV216" s="39">
        <v>0</v>
      </c>
      <c r="EW216" s="39"/>
      <c r="EX216" s="39"/>
      <c r="EY216" s="200">
        <v>1</v>
      </c>
      <c r="EZ216" s="155">
        <v>0</v>
      </c>
      <c r="FA216" s="39"/>
      <c r="FB216" s="39"/>
      <c r="FC216" s="204">
        <f t="shared" si="701"/>
        <v>0</v>
      </c>
      <c r="FD216" s="39">
        <v>0</v>
      </c>
      <c r="FE216" s="39"/>
      <c r="FF216" s="39"/>
      <c r="FG216" s="204">
        <f t="shared" si="702"/>
        <v>0</v>
      </c>
      <c r="FH216" s="39">
        <v>0</v>
      </c>
      <c r="FI216" s="39"/>
      <c r="FJ216" s="39"/>
      <c r="FK216" s="200">
        <v>1</v>
      </c>
      <c r="FL216" s="155">
        <v>0</v>
      </c>
      <c r="FM216" s="39"/>
      <c r="FN216" s="39"/>
      <c r="FO216" s="39">
        <f t="shared" si="703"/>
        <v>0</v>
      </c>
      <c r="FP216" s="39">
        <v>0</v>
      </c>
      <c r="FQ216" s="39"/>
      <c r="FR216" s="39"/>
      <c r="FS216" s="39">
        <f t="shared" si="704"/>
        <v>0</v>
      </c>
      <c r="FT216" s="39">
        <v>0</v>
      </c>
      <c r="FU216" s="39"/>
      <c r="FV216" s="39"/>
      <c r="FW216" s="201">
        <v>1</v>
      </c>
      <c r="FX216" s="155">
        <v>0</v>
      </c>
      <c r="FY216" s="39"/>
      <c r="FZ216" s="39"/>
      <c r="GA216" s="43">
        <f t="shared" si="705"/>
        <v>3</v>
      </c>
      <c r="GB216" s="44">
        <f t="shared" si="706"/>
        <v>34542.5</v>
      </c>
      <c r="GC216" s="43">
        <f t="shared" si="707"/>
        <v>0</v>
      </c>
      <c r="GD216" s="44">
        <f t="shared" si="708"/>
        <v>0</v>
      </c>
      <c r="GE216" s="43">
        <f t="shared" si="709"/>
        <v>0</v>
      </c>
      <c r="GF216" s="44">
        <f t="shared" si="710"/>
        <v>0</v>
      </c>
      <c r="GG216" s="39">
        <f t="shared" si="711"/>
        <v>0</v>
      </c>
      <c r="GH216" s="39"/>
      <c r="GI216" s="39"/>
      <c r="GJ216" s="39"/>
      <c r="GK216" s="39">
        <f t="shared" si="712"/>
        <v>0</v>
      </c>
      <c r="GL216" s="39"/>
      <c r="GM216" s="39"/>
      <c r="GN216" s="39"/>
      <c r="GO216" s="169">
        <v>0</v>
      </c>
      <c r="GP216" s="39"/>
      <c r="GQ216" s="39"/>
      <c r="GR216" s="39"/>
      <c r="GS216" s="39">
        <f t="shared" si="713"/>
        <v>0</v>
      </c>
      <c r="GT216" s="39"/>
      <c r="GU216" s="39"/>
      <c r="GV216" s="39"/>
      <c r="GW216" s="39">
        <f t="shared" si="714"/>
        <v>0</v>
      </c>
      <c r="GX216" s="39"/>
      <c r="GY216" s="39"/>
      <c r="GZ216" s="39"/>
      <c r="HA216" s="169">
        <v>0</v>
      </c>
      <c r="HB216" s="39"/>
      <c r="HC216" s="39"/>
      <c r="HD216" s="39"/>
      <c r="HE216" s="39">
        <f t="shared" si="715"/>
        <v>0</v>
      </c>
      <c r="HF216" s="39"/>
      <c r="HG216" s="39"/>
      <c r="HH216" s="39"/>
      <c r="HI216" s="39">
        <f t="shared" si="716"/>
        <v>0</v>
      </c>
      <c r="HJ216" s="39"/>
      <c r="HK216" s="39"/>
      <c r="HL216" s="39"/>
      <c r="HM216" s="169">
        <v>0</v>
      </c>
      <c r="HN216" s="39"/>
      <c r="HO216" s="39"/>
      <c r="HP216" s="39"/>
      <c r="HQ216" s="39">
        <f t="shared" si="717"/>
        <v>0</v>
      </c>
      <c r="HR216" s="39"/>
      <c r="HS216" s="39"/>
      <c r="HT216" s="39"/>
      <c r="HU216" s="39">
        <f t="shared" si="718"/>
        <v>0</v>
      </c>
      <c r="HV216" s="39"/>
      <c r="HW216" s="39"/>
      <c r="HX216" s="39"/>
      <c r="HY216" s="169">
        <v>0</v>
      </c>
      <c r="HZ216" s="39"/>
      <c r="IA216" s="39"/>
      <c r="IB216" s="39"/>
      <c r="IC216" s="43" cm="1">
        <f t="array" ref="IC216">SUMPRODUCT(--(MOD(COLUMN($GG216:$IB216),4)=MOD(COLUMN($GG216),4)),$GG216:$IB216)</f>
        <v>0</v>
      </c>
      <c r="ID216" s="44">
        <f t="shared" si="719"/>
        <v>0</v>
      </c>
      <c r="IE216" s="43" cm="1">
        <f t="array" ref="IE216">SUMPRODUCT(--(MOD(COLUMN($GG216:$IB216),4)=MOD(COLUMN($GH216),4)),$GG216:$IB216)</f>
        <v>0</v>
      </c>
      <c r="IF216" s="44">
        <f t="shared" si="720"/>
        <v>0</v>
      </c>
      <c r="IG216" s="43" cm="1">
        <f t="array" ref="IG216">SUMPRODUCT(--(MOD(COLUMN($GG216:$IB216),4)=MOD(COLUMN($GI216),4)),$GG216:$IB216)</f>
        <v>0</v>
      </c>
      <c r="IH216" s="44">
        <f t="shared" si="721"/>
        <v>0</v>
      </c>
      <c r="II216" s="39">
        <f t="shared" si="722"/>
        <v>0</v>
      </c>
      <c r="IJ216" s="39"/>
      <c r="IK216" s="39"/>
      <c r="IL216" s="39"/>
      <c r="IM216" s="39">
        <f t="shared" si="723"/>
        <v>0</v>
      </c>
      <c r="IN216" s="39"/>
      <c r="IO216" s="39"/>
      <c r="IP216" s="39"/>
      <c r="IQ216" s="169">
        <v>0</v>
      </c>
      <c r="IR216" s="39"/>
      <c r="IS216" s="39"/>
      <c r="IT216" s="39"/>
      <c r="IU216" s="39">
        <f t="shared" si="724"/>
        <v>0</v>
      </c>
      <c r="IV216" s="39"/>
      <c r="IW216" s="39"/>
      <c r="IX216" s="39"/>
      <c r="IY216" s="39">
        <f t="shared" si="725"/>
        <v>0</v>
      </c>
      <c r="IZ216" s="39"/>
      <c r="JA216" s="39"/>
      <c r="JB216" s="39"/>
      <c r="JC216" s="169">
        <v>0</v>
      </c>
      <c r="JD216" s="39"/>
      <c r="JE216" s="39"/>
      <c r="JF216" s="39"/>
      <c r="JG216" s="39">
        <f t="shared" si="726"/>
        <v>0</v>
      </c>
      <c r="JH216" s="39"/>
      <c r="JI216" s="39"/>
      <c r="JJ216" s="39"/>
      <c r="JK216" s="39">
        <f t="shared" si="727"/>
        <v>0</v>
      </c>
      <c r="JL216" s="39"/>
      <c r="JM216" s="39"/>
      <c r="JN216" s="39"/>
      <c r="JO216" s="169">
        <v>0</v>
      </c>
      <c r="JP216" s="39"/>
      <c r="JQ216" s="39"/>
      <c r="JR216" s="39"/>
      <c r="JS216" s="39">
        <f t="shared" si="728"/>
        <v>0</v>
      </c>
      <c r="JT216" s="39"/>
      <c r="JU216" s="39"/>
      <c r="JV216" s="39"/>
      <c r="JW216" s="39">
        <f t="shared" si="729"/>
        <v>0</v>
      </c>
      <c r="JX216" s="39"/>
      <c r="JY216" s="39"/>
      <c r="JZ216" s="39"/>
      <c r="KA216" s="169">
        <v>0</v>
      </c>
      <c r="KB216" s="39"/>
      <c r="KC216" s="39"/>
      <c r="KD216" s="39"/>
      <c r="KE216" s="43" cm="1">
        <f t="array" ref="KE216">SUMPRODUCT(--(MOD(COLUMN($II216:$KD216),4)=MOD(COLUMN($II216),4)),$II216:$KD216)</f>
        <v>0</v>
      </c>
      <c r="KF216" s="44">
        <f t="shared" si="730"/>
        <v>0</v>
      </c>
      <c r="KG216" s="43" cm="1">
        <f t="array" ref="KG216">SUMPRODUCT(--(MOD(COLUMN($II216:$KD216),4)=MOD(COLUMN($IJ216),4)),$II216:$KD216)</f>
        <v>0</v>
      </c>
      <c r="KH216" s="44">
        <f t="shared" si="731"/>
        <v>0</v>
      </c>
      <c r="KI216" s="43" cm="1">
        <f t="array" ref="KI216">SUMPRODUCT(--(MOD(COLUMN($II216:$KD216),4)=MOD(COLUMN($IK216),4)),$II216:$KD216)</f>
        <v>0</v>
      </c>
      <c r="KJ216" s="162">
        <f t="shared" si="732"/>
        <v>0</v>
      </c>
      <c r="KK216" s="80"/>
      <c r="KL216" s="80"/>
      <c r="KM216" s="80"/>
      <c r="KN216" s="51">
        <v>1</v>
      </c>
      <c r="KO216" s="285" t="s">
        <v>142</v>
      </c>
    </row>
    <row r="217" spans="1:301" s="68" customFormat="1" outlineLevel="1">
      <c r="A217" s="289"/>
      <c r="B217" s="301"/>
      <c r="C217" s="298"/>
      <c r="D217" s="305"/>
      <c r="E217" s="15">
        <v>10</v>
      </c>
      <c r="F217" s="15">
        <v>2</v>
      </c>
      <c r="G217" s="33">
        <v>4491330300</v>
      </c>
      <c r="H217" s="34" t="s">
        <v>143</v>
      </c>
      <c r="I217" s="35"/>
      <c r="J217" s="35">
        <f>1945/1.2</f>
        <v>1620.8333333333335</v>
      </c>
      <c r="K217" s="35"/>
      <c r="L217" s="35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16"/>
      <c r="BA217" s="39"/>
      <c r="BB217" s="39"/>
      <c r="BC217" s="158"/>
      <c r="BD217" s="39"/>
      <c r="BE217" s="39"/>
      <c r="BF217" s="39"/>
      <c r="BG217" s="159"/>
      <c r="BH217" s="308"/>
      <c r="BI217" s="43"/>
      <c r="BJ217" s="44"/>
      <c r="BK217" s="43"/>
      <c r="BL217" s="44"/>
      <c r="BM217" s="43"/>
      <c r="BN217" s="44"/>
      <c r="BO217" s="39"/>
      <c r="BP217" s="39"/>
      <c r="BQ217" s="39"/>
      <c r="BR217" s="39"/>
      <c r="BS217" s="163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>
        <f t="shared" si="698"/>
        <v>1</v>
      </c>
      <c r="CL217" s="39">
        <v>0</v>
      </c>
      <c r="CM217" s="308"/>
      <c r="CN217" s="39"/>
      <c r="CO217" s="39"/>
      <c r="CP217" s="39">
        <f t="shared" si="733"/>
        <v>1</v>
      </c>
      <c r="CQ217" s="39">
        <v>0</v>
      </c>
      <c r="CR217" s="16"/>
      <c r="CS217" s="39"/>
      <c r="CT217" s="39"/>
      <c r="CU217" s="39"/>
      <c r="CV217" s="39">
        <v>0</v>
      </c>
      <c r="CW217" s="39"/>
      <c r="CX217" s="39"/>
      <c r="CY217" s="39"/>
      <c r="CZ217" s="39"/>
      <c r="DA217" s="3">
        <v>0</v>
      </c>
      <c r="DB217" s="39"/>
      <c r="DC217" s="39"/>
      <c r="DD217" s="39"/>
      <c r="DE217" s="39"/>
      <c r="DF217" s="39">
        <v>1</v>
      </c>
      <c r="DG217" s="39"/>
      <c r="DH217" s="39"/>
      <c r="DI217" s="39"/>
      <c r="DJ217" s="39"/>
      <c r="DK217" s="39">
        <v>0</v>
      </c>
      <c r="DL217" s="39"/>
      <c r="DM217" s="39"/>
      <c r="DN217" s="39"/>
      <c r="DO217" s="39"/>
      <c r="DP217" s="39">
        <v>0</v>
      </c>
      <c r="DQ217" s="39"/>
      <c r="DR217" s="39"/>
      <c r="DS217" s="39"/>
      <c r="DT217" s="39"/>
      <c r="DU217" s="39">
        <v>0</v>
      </c>
      <c r="DV217" s="39"/>
      <c r="DW217" s="43" cm="1">
        <f t="array" ref="DW217">SUMPRODUCT(--(MOD(COLUMN($BO217:$DV217),5)=MOD(COLUMN($BO217),5)),$BO217:$DV217)</f>
        <v>0</v>
      </c>
      <c r="DX217" s="44">
        <f t="shared" si="694"/>
        <v>0</v>
      </c>
      <c r="DY217" s="43" cm="1">
        <f t="array" ref="DY217">SUMPRODUCT(--(MOD(COLUMN($BO217:$DV217),5)=MOD(COLUMN($BP217),5)),$BO217:$DV217)</f>
        <v>0</v>
      </c>
      <c r="DZ217" s="44">
        <f t="shared" si="695"/>
        <v>0</v>
      </c>
      <c r="EA217" s="43" cm="1">
        <f t="array" ref="EA217">SUMPRODUCT(--(MOD(COLUMN($BO217:$DV217),5)=MOD(COLUMN($BQ217),5)),$BO217:$DV217)</f>
        <v>2</v>
      </c>
      <c r="EB217" s="44">
        <f t="shared" si="696"/>
        <v>3241.666666666667</v>
      </c>
      <c r="EC217" s="43" cm="1">
        <f t="array" ref="EC217">SUMPRODUCT(--(MOD(COLUMN($BO217:$DV217),5)=MOD(COLUMN($BR217),5)),$BO217:$DV217)</f>
        <v>1</v>
      </c>
      <c r="ED217" s="44">
        <f t="shared" si="697"/>
        <v>1620.8333333333335</v>
      </c>
      <c r="EE217" s="39"/>
      <c r="EF217" s="39"/>
      <c r="EG217" s="39"/>
      <c r="EH217" s="39"/>
      <c r="EI217" s="39"/>
      <c r="EJ217" s="39"/>
      <c r="EK217" s="39">
        <v>0</v>
      </c>
      <c r="EL217" s="39"/>
      <c r="EM217" s="39"/>
      <c r="EN217" s="39"/>
      <c r="EO217" s="39">
        <v>0</v>
      </c>
      <c r="EP217" s="39"/>
      <c r="EQ217" s="204">
        <f t="shared" si="699"/>
        <v>0</v>
      </c>
      <c r="ER217" s="39">
        <v>0</v>
      </c>
      <c r="ES217" s="39"/>
      <c r="ET217" s="39"/>
      <c r="EU217" s="204">
        <f t="shared" si="700"/>
        <v>0</v>
      </c>
      <c r="EV217" s="39">
        <v>0</v>
      </c>
      <c r="EW217" s="39"/>
      <c r="EX217" s="39"/>
      <c r="EY217" s="200">
        <v>1</v>
      </c>
      <c r="EZ217" s="155">
        <v>0</v>
      </c>
      <c r="FA217" s="39"/>
      <c r="FB217" s="39"/>
      <c r="FC217" s="204">
        <f t="shared" si="701"/>
        <v>0</v>
      </c>
      <c r="FD217" s="39">
        <v>0</v>
      </c>
      <c r="FE217" s="39"/>
      <c r="FF217" s="39"/>
      <c r="FG217" s="204">
        <f t="shared" si="702"/>
        <v>0</v>
      </c>
      <c r="FH217" s="39">
        <v>0</v>
      </c>
      <c r="FI217" s="39"/>
      <c r="FJ217" s="39"/>
      <c r="FK217" s="200">
        <v>1</v>
      </c>
      <c r="FL217" s="155">
        <v>0</v>
      </c>
      <c r="FM217" s="39"/>
      <c r="FN217" s="39"/>
      <c r="FO217" s="39">
        <f t="shared" si="703"/>
        <v>0</v>
      </c>
      <c r="FP217" s="39">
        <v>0</v>
      </c>
      <c r="FQ217" s="39"/>
      <c r="FR217" s="39"/>
      <c r="FS217" s="39">
        <f t="shared" si="704"/>
        <v>0</v>
      </c>
      <c r="FT217" s="39">
        <v>0</v>
      </c>
      <c r="FU217" s="39"/>
      <c r="FV217" s="39"/>
      <c r="FW217" s="200">
        <v>1</v>
      </c>
      <c r="FX217" s="155">
        <v>0</v>
      </c>
      <c r="FY217" s="39"/>
      <c r="FZ217" s="39"/>
      <c r="GA217" s="43">
        <f t="shared" si="705"/>
        <v>3</v>
      </c>
      <c r="GB217" s="44">
        <f t="shared" si="706"/>
        <v>4862.5</v>
      </c>
      <c r="GC217" s="43">
        <f t="shared" si="707"/>
        <v>0</v>
      </c>
      <c r="GD217" s="44">
        <f t="shared" si="708"/>
        <v>0</v>
      </c>
      <c r="GE217" s="43">
        <f t="shared" si="709"/>
        <v>0</v>
      </c>
      <c r="GF217" s="44">
        <f t="shared" si="710"/>
        <v>0</v>
      </c>
      <c r="GG217" s="39">
        <f t="shared" si="711"/>
        <v>0</v>
      </c>
      <c r="GH217" s="39"/>
      <c r="GI217" s="39"/>
      <c r="GJ217" s="39"/>
      <c r="GK217" s="39">
        <f t="shared" si="712"/>
        <v>0</v>
      </c>
      <c r="GL217" s="39"/>
      <c r="GM217" s="39"/>
      <c r="GN217" s="39"/>
      <c r="GO217" s="169">
        <v>0</v>
      </c>
      <c r="GP217" s="39"/>
      <c r="GQ217" s="39"/>
      <c r="GR217" s="39"/>
      <c r="GS217" s="39">
        <f t="shared" si="713"/>
        <v>0</v>
      </c>
      <c r="GT217" s="39"/>
      <c r="GU217" s="39"/>
      <c r="GV217" s="39"/>
      <c r="GW217" s="39">
        <f t="shared" si="714"/>
        <v>0</v>
      </c>
      <c r="GX217" s="39"/>
      <c r="GY217" s="39"/>
      <c r="GZ217" s="39"/>
      <c r="HA217" s="169">
        <v>0</v>
      </c>
      <c r="HB217" s="39"/>
      <c r="HC217" s="39"/>
      <c r="HD217" s="39"/>
      <c r="HE217" s="39">
        <f t="shared" si="715"/>
        <v>0</v>
      </c>
      <c r="HF217" s="39"/>
      <c r="HG217" s="39"/>
      <c r="HH217" s="39"/>
      <c r="HI217" s="39">
        <f t="shared" si="716"/>
        <v>0</v>
      </c>
      <c r="HJ217" s="39"/>
      <c r="HK217" s="39"/>
      <c r="HL217" s="39"/>
      <c r="HM217" s="169">
        <v>0</v>
      </c>
      <c r="HN217" s="39"/>
      <c r="HO217" s="39"/>
      <c r="HP217" s="39"/>
      <c r="HQ217" s="39">
        <f t="shared" si="717"/>
        <v>0</v>
      </c>
      <c r="HR217" s="39"/>
      <c r="HS217" s="39"/>
      <c r="HT217" s="39"/>
      <c r="HU217" s="39">
        <f t="shared" si="718"/>
        <v>0</v>
      </c>
      <c r="HV217" s="39"/>
      <c r="HW217" s="39"/>
      <c r="HX217" s="39"/>
      <c r="HY217" s="169">
        <v>0</v>
      </c>
      <c r="HZ217" s="39"/>
      <c r="IA217" s="39"/>
      <c r="IB217" s="39"/>
      <c r="IC217" s="43" cm="1">
        <f t="array" ref="IC217">SUMPRODUCT(--(MOD(COLUMN($GG217:$IB217),4)=MOD(COLUMN($GG217),4)),$GG217:$IB217)</f>
        <v>0</v>
      </c>
      <c r="ID217" s="44">
        <f t="shared" si="719"/>
        <v>0</v>
      </c>
      <c r="IE217" s="43" cm="1">
        <f t="array" ref="IE217">SUMPRODUCT(--(MOD(COLUMN($GG217:$IB217),4)=MOD(COLUMN($GH217),4)),$GG217:$IB217)</f>
        <v>0</v>
      </c>
      <c r="IF217" s="44">
        <f t="shared" si="720"/>
        <v>0</v>
      </c>
      <c r="IG217" s="43" cm="1">
        <f t="array" ref="IG217">SUMPRODUCT(--(MOD(COLUMN($GG217:$IB217),4)=MOD(COLUMN($GI217),4)),$GG217:$IB217)</f>
        <v>0</v>
      </c>
      <c r="IH217" s="44">
        <f t="shared" si="721"/>
        <v>0</v>
      </c>
      <c r="II217" s="39">
        <f t="shared" si="722"/>
        <v>0</v>
      </c>
      <c r="IJ217" s="39"/>
      <c r="IK217" s="39"/>
      <c r="IL217" s="39"/>
      <c r="IM217" s="39">
        <f t="shared" si="723"/>
        <v>0</v>
      </c>
      <c r="IN217" s="39"/>
      <c r="IO217" s="39"/>
      <c r="IP217" s="39"/>
      <c r="IQ217" s="169">
        <v>0</v>
      </c>
      <c r="IR217" s="39"/>
      <c r="IS217" s="39"/>
      <c r="IT217" s="39"/>
      <c r="IU217" s="39">
        <f t="shared" si="724"/>
        <v>0</v>
      </c>
      <c r="IV217" s="39"/>
      <c r="IW217" s="39"/>
      <c r="IX217" s="39"/>
      <c r="IY217" s="39">
        <f t="shared" si="725"/>
        <v>0</v>
      </c>
      <c r="IZ217" s="39"/>
      <c r="JA217" s="39"/>
      <c r="JB217" s="39"/>
      <c r="JC217" s="169">
        <v>0</v>
      </c>
      <c r="JD217" s="39"/>
      <c r="JE217" s="39"/>
      <c r="JF217" s="39"/>
      <c r="JG217" s="39">
        <f t="shared" si="726"/>
        <v>0</v>
      </c>
      <c r="JH217" s="39"/>
      <c r="JI217" s="39"/>
      <c r="JJ217" s="39"/>
      <c r="JK217" s="39">
        <f t="shared" si="727"/>
        <v>0</v>
      </c>
      <c r="JL217" s="39"/>
      <c r="JM217" s="39"/>
      <c r="JN217" s="39"/>
      <c r="JO217" s="169">
        <v>0</v>
      </c>
      <c r="JP217" s="39"/>
      <c r="JQ217" s="39"/>
      <c r="JR217" s="39"/>
      <c r="JS217" s="39">
        <f t="shared" si="728"/>
        <v>0</v>
      </c>
      <c r="JT217" s="39"/>
      <c r="JU217" s="39"/>
      <c r="JV217" s="39"/>
      <c r="JW217" s="39">
        <f t="shared" si="729"/>
        <v>0</v>
      </c>
      <c r="JX217" s="39"/>
      <c r="JY217" s="39"/>
      <c r="JZ217" s="39"/>
      <c r="KA217" s="169">
        <v>0</v>
      </c>
      <c r="KB217" s="39"/>
      <c r="KC217" s="39"/>
      <c r="KD217" s="39"/>
      <c r="KE217" s="43" cm="1">
        <f t="array" ref="KE217">SUMPRODUCT(--(MOD(COLUMN($II217:$KD217),4)=MOD(COLUMN($II217),4)),$II217:$KD217)</f>
        <v>0</v>
      </c>
      <c r="KF217" s="44">
        <f t="shared" si="730"/>
        <v>0</v>
      </c>
      <c r="KG217" s="43" cm="1">
        <f t="array" ref="KG217">SUMPRODUCT(--(MOD(COLUMN($II217:$KD217),4)=MOD(COLUMN($IJ217),4)),$II217:$KD217)</f>
        <v>0</v>
      </c>
      <c r="KH217" s="44">
        <f t="shared" si="731"/>
        <v>0</v>
      </c>
      <c r="KI217" s="43" cm="1">
        <f t="array" ref="KI217">SUMPRODUCT(--(MOD(COLUMN($II217:$KD217),4)=MOD(COLUMN($IK217),4)),$II217:$KD217)</f>
        <v>0</v>
      </c>
      <c r="KJ217" s="162">
        <f t="shared" si="732"/>
        <v>0</v>
      </c>
      <c r="KK217" s="80"/>
      <c r="KL217" s="80"/>
      <c r="KM217" s="80"/>
      <c r="KN217" s="51">
        <v>1</v>
      </c>
      <c r="KO217" s="285"/>
    </row>
    <row r="218" spans="1:301" s="68" customFormat="1" outlineLevel="1">
      <c r="A218" s="289"/>
      <c r="B218" s="301"/>
      <c r="C218" s="298"/>
      <c r="D218" s="305"/>
      <c r="E218" s="15">
        <v>11</v>
      </c>
      <c r="F218" s="15">
        <v>2</v>
      </c>
      <c r="G218" s="33">
        <v>4493470800</v>
      </c>
      <c r="H218" s="34" t="s">
        <v>143</v>
      </c>
      <c r="I218" s="35"/>
      <c r="J218" s="35">
        <f>2521.5/1.2</f>
        <v>2101.25</v>
      </c>
      <c r="K218" s="35"/>
      <c r="L218" s="35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16"/>
      <c r="BA218" s="39"/>
      <c r="BB218" s="39"/>
      <c r="BC218" s="158"/>
      <c r="BD218" s="39"/>
      <c r="BE218" s="39"/>
      <c r="BF218" s="39"/>
      <c r="BG218" s="159"/>
      <c r="BH218" s="308"/>
      <c r="BI218" s="43"/>
      <c r="BJ218" s="44"/>
      <c r="BK218" s="43"/>
      <c r="BL218" s="44"/>
      <c r="BM218" s="43"/>
      <c r="BN218" s="44"/>
      <c r="BO218" s="39"/>
      <c r="BP218" s="39"/>
      <c r="BQ218" s="39"/>
      <c r="BR218" s="39"/>
      <c r="BS218" s="163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>
        <f t="shared" si="698"/>
        <v>1</v>
      </c>
      <c r="CL218" s="39">
        <v>0</v>
      </c>
      <c r="CM218" s="308"/>
      <c r="CN218" s="39"/>
      <c r="CO218" s="39"/>
      <c r="CP218" s="39">
        <f t="shared" si="733"/>
        <v>1</v>
      </c>
      <c r="CQ218" s="39">
        <v>0</v>
      </c>
      <c r="CR218" s="16"/>
      <c r="CS218" s="39"/>
      <c r="CT218" s="39"/>
      <c r="CU218" s="39"/>
      <c r="CV218" s="39">
        <v>0</v>
      </c>
      <c r="CW218" s="39"/>
      <c r="CX218" s="39"/>
      <c r="CY218" s="39"/>
      <c r="CZ218" s="39"/>
      <c r="DA218" s="39">
        <v>0</v>
      </c>
      <c r="DB218" s="39"/>
      <c r="DC218" s="39"/>
      <c r="DD218" s="39"/>
      <c r="DE218" s="39"/>
      <c r="DF218" s="39">
        <v>1</v>
      </c>
      <c r="DG218" s="39"/>
      <c r="DH218" s="39"/>
      <c r="DI218" s="39"/>
      <c r="DJ218" s="39"/>
      <c r="DK218" s="39">
        <v>0</v>
      </c>
      <c r="DL218" s="39"/>
      <c r="DM218" s="39"/>
      <c r="DN218" s="39"/>
      <c r="DO218" s="39"/>
      <c r="DP218" s="39">
        <v>0</v>
      </c>
      <c r="DQ218" s="39"/>
      <c r="DR218" s="39"/>
      <c r="DS218" s="39"/>
      <c r="DT218" s="39"/>
      <c r="DU218" s="39">
        <v>0</v>
      </c>
      <c r="DV218" s="39"/>
      <c r="DW218" s="43" cm="1">
        <f t="array" ref="DW218">SUMPRODUCT(--(MOD(COLUMN($BO218:$DV218),5)=MOD(COLUMN($BO218),5)),$BO218:$DV218)</f>
        <v>0</v>
      </c>
      <c r="DX218" s="44">
        <f t="shared" si="694"/>
        <v>0</v>
      </c>
      <c r="DY218" s="43" cm="1">
        <f t="array" ref="DY218">SUMPRODUCT(--(MOD(COLUMN($BO218:$DV218),5)=MOD(COLUMN($BP218),5)),$BO218:$DV218)</f>
        <v>0</v>
      </c>
      <c r="DZ218" s="44">
        <f t="shared" si="695"/>
        <v>0</v>
      </c>
      <c r="EA218" s="43" cm="1">
        <f t="array" ref="EA218">SUMPRODUCT(--(MOD(COLUMN($BO218:$DV218),5)=MOD(COLUMN($BQ218),5)),$BO218:$DV218)</f>
        <v>2</v>
      </c>
      <c r="EB218" s="44">
        <f t="shared" si="696"/>
        <v>4202.5</v>
      </c>
      <c r="EC218" s="43" cm="1">
        <f t="array" ref="EC218">SUMPRODUCT(--(MOD(COLUMN($BO218:$DV218),5)=MOD(COLUMN($BR218),5)),$BO218:$DV218)</f>
        <v>1</v>
      </c>
      <c r="ED218" s="44">
        <f t="shared" si="697"/>
        <v>2101.25</v>
      </c>
      <c r="EE218" s="39"/>
      <c r="EF218" s="39"/>
      <c r="EG218" s="39"/>
      <c r="EH218" s="39"/>
      <c r="EI218" s="39"/>
      <c r="EJ218" s="39"/>
      <c r="EK218" s="39">
        <v>0</v>
      </c>
      <c r="EL218" s="39"/>
      <c r="EM218" s="39"/>
      <c r="EN218" s="39"/>
      <c r="EO218" s="39">
        <v>0</v>
      </c>
      <c r="EP218" s="39"/>
      <c r="EQ218" s="204">
        <f t="shared" si="699"/>
        <v>0</v>
      </c>
      <c r="ER218" s="39">
        <v>0</v>
      </c>
      <c r="ES218" s="39"/>
      <c r="ET218" s="39"/>
      <c r="EU218" s="204">
        <f t="shared" si="700"/>
        <v>0</v>
      </c>
      <c r="EV218" s="39">
        <v>0</v>
      </c>
      <c r="EW218" s="39"/>
      <c r="EX218" s="39"/>
      <c r="EY218" s="200">
        <v>1</v>
      </c>
      <c r="EZ218" s="155">
        <v>0</v>
      </c>
      <c r="FA218" s="39"/>
      <c r="FB218" s="39"/>
      <c r="FC218" s="204">
        <f t="shared" si="701"/>
        <v>0</v>
      </c>
      <c r="FD218" s="39">
        <v>0</v>
      </c>
      <c r="FE218" s="39"/>
      <c r="FF218" s="39"/>
      <c r="FG218" s="204">
        <f t="shared" si="702"/>
        <v>0</v>
      </c>
      <c r="FH218" s="39">
        <v>0</v>
      </c>
      <c r="FI218" s="39"/>
      <c r="FJ218" s="39"/>
      <c r="FK218" s="200">
        <v>1</v>
      </c>
      <c r="FL218" s="155">
        <v>0</v>
      </c>
      <c r="FM218" s="39"/>
      <c r="FN218" s="39"/>
      <c r="FO218" s="39">
        <f t="shared" si="703"/>
        <v>0</v>
      </c>
      <c r="FP218" s="39">
        <v>0</v>
      </c>
      <c r="FQ218" s="39"/>
      <c r="FR218" s="39"/>
      <c r="FS218" s="39">
        <f t="shared" si="704"/>
        <v>0</v>
      </c>
      <c r="FT218" s="39">
        <v>0</v>
      </c>
      <c r="FU218" s="39"/>
      <c r="FV218" s="39"/>
      <c r="FW218" s="200">
        <v>1</v>
      </c>
      <c r="FX218" s="155">
        <v>0</v>
      </c>
      <c r="FY218" s="39"/>
      <c r="FZ218" s="39"/>
      <c r="GA218" s="43">
        <f t="shared" si="705"/>
        <v>3</v>
      </c>
      <c r="GB218" s="44">
        <f t="shared" si="706"/>
        <v>6303.75</v>
      </c>
      <c r="GC218" s="43">
        <f t="shared" si="707"/>
        <v>0</v>
      </c>
      <c r="GD218" s="44">
        <f t="shared" si="708"/>
        <v>0</v>
      </c>
      <c r="GE218" s="43">
        <f t="shared" si="709"/>
        <v>0</v>
      </c>
      <c r="GF218" s="44">
        <f t="shared" si="710"/>
        <v>0</v>
      </c>
      <c r="GG218" s="39">
        <f t="shared" si="711"/>
        <v>0</v>
      </c>
      <c r="GH218" s="39"/>
      <c r="GI218" s="39"/>
      <c r="GJ218" s="39"/>
      <c r="GK218" s="39">
        <f t="shared" si="712"/>
        <v>0</v>
      </c>
      <c r="GL218" s="39"/>
      <c r="GM218" s="39"/>
      <c r="GN218" s="39"/>
      <c r="GO218" s="169">
        <v>0</v>
      </c>
      <c r="GP218" s="39"/>
      <c r="GQ218" s="39"/>
      <c r="GR218" s="39"/>
      <c r="GS218" s="39">
        <f t="shared" si="713"/>
        <v>0</v>
      </c>
      <c r="GT218" s="39"/>
      <c r="GU218" s="39"/>
      <c r="GV218" s="39"/>
      <c r="GW218" s="39">
        <f t="shared" si="714"/>
        <v>0</v>
      </c>
      <c r="GX218" s="39"/>
      <c r="GY218" s="39"/>
      <c r="GZ218" s="39"/>
      <c r="HA218" s="169">
        <v>0</v>
      </c>
      <c r="HB218" s="39"/>
      <c r="HC218" s="39"/>
      <c r="HD218" s="39"/>
      <c r="HE218" s="39">
        <f t="shared" si="715"/>
        <v>0</v>
      </c>
      <c r="HF218" s="39"/>
      <c r="HG218" s="39"/>
      <c r="HH218" s="39"/>
      <c r="HI218" s="39">
        <f t="shared" si="716"/>
        <v>0</v>
      </c>
      <c r="HJ218" s="39"/>
      <c r="HK218" s="39"/>
      <c r="HL218" s="39"/>
      <c r="HM218" s="169">
        <v>0</v>
      </c>
      <c r="HN218" s="39"/>
      <c r="HO218" s="39"/>
      <c r="HP218" s="39"/>
      <c r="HQ218" s="39">
        <f t="shared" si="717"/>
        <v>0</v>
      </c>
      <c r="HR218" s="39"/>
      <c r="HS218" s="39"/>
      <c r="HT218" s="39"/>
      <c r="HU218" s="39">
        <f t="shared" si="718"/>
        <v>0</v>
      </c>
      <c r="HV218" s="39"/>
      <c r="HW218" s="39"/>
      <c r="HX218" s="39"/>
      <c r="HY218" s="169">
        <v>0</v>
      </c>
      <c r="HZ218" s="39"/>
      <c r="IA218" s="39"/>
      <c r="IB218" s="39"/>
      <c r="IC218" s="43" cm="1">
        <f t="array" ref="IC218">SUMPRODUCT(--(MOD(COLUMN($GG218:$IB218),4)=MOD(COLUMN($GG218),4)),$GG218:$IB218)</f>
        <v>0</v>
      </c>
      <c r="ID218" s="44">
        <f t="shared" si="719"/>
        <v>0</v>
      </c>
      <c r="IE218" s="43" cm="1">
        <f t="array" ref="IE218">SUMPRODUCT(--(MOD(COLUMN($GG218:$IB218),4)=MOD(COLUMN($GH218),4)),$GG218:$IB218)</f>
        <v>0</v>
      </c>
      <c r="IF218" s="44">
        <f t="shared" si="720"/>
        <v>0</v>
      </c>
      <c r="IG218" s="43" cm="1">
        <f t="array" ref="IG218">SUMPRODUCT(--(MOD(COLUMN($GG218:$IB218),4)=MOD(COLUMN($GI218),4)),$GG218:$IB218)</f>
        <v>0</v>
      </c>
      <c r="IH218" s="44">
        <f t="shared" si="721"/>
        <v>0</v>
      </c>
      <c r="II218" s="39">
        <f t="shared" si="722"/>
        <v>0</v>
      </c>
      <c r="IJ218" s="39"/>
      <c r="IK218" s="39"/>
      <c r="IL218" s="39"/>
      <c r="IM218" s="39">
        <f t="shared" si="723"/>
        <v>0</v>
      </c>
      <c r="IN218" s="39"/>
      <c r="IO218" s="39"/>
      <c r="IP218" s="39"/>
      <c r="IQ218" s="169">
        <v>0</v>
      </c>
      <c r="IR218" s="39"/>
      <c r="IS218" s="39"/>
      <c r="IT218" s="39"/>
      <c r="IU218" s="39">
        <f t="shared" si="724"/>
        <v>0</v>
      </c>
      <c r="IV218" s="39"/>
      <c r="IW218" s="39"/>
      <c r="IX218" s="39"/>
      <c r="IY218" s="39">
        <f t="shared" si="725"/>
        <v>0</v>
      </c>
      <c r="IZ218" s="39"/>
      <c r="JA218" s="39"/>
      <c r="JB218" s="39"/>
      <c r="JC218" s="169">
        <v>0</v>
      </c>
      <c r="JD218" s="39"/>
      <c r="JE218" s="39"/>
      <c r="JF218" s="39"/>
      <c r="JG218" s="39">
        <f t="shared" si="726"/>
        <v>0</v>
      </c>
      <c r="JH218" s="39"/>
      <c r="JI218" s="39"/>
      <c r="JJ218" s="39"/>
      <c r="JK218" s="39">
        <f t="shared" si="727"/>
        <v>0</v>
      </c>
      <c r="JL218" s="39"/>
      <c r="JM218" s="39"/>
      <c r="JN218" s="39"/>
      <c r="JO218" s="169">
        <v>0</v>
      </c>
      <c r="JP218" s="39"/>
      <c r="JQ218" s="39"/>
      <c r="JR218" s="39"/>
      <c r="JS218" s="39">
        <f t="shared" si="728"/>
        <v>0</v>
      </c>
      <c r="JT218" s="39"/>
      <c r="JU218" s="39"/>
      <c r="JV218" s="39"/>
      <c r="JW218" s="39">
        <f t="shared" si="729"/>
        <v>0</v>
      </c>
      <c r="JX218" s="39"/>
      <c r="JY218" s="39"/>
      <c r="JZ218" s="39"/>
      <c r="KA218" s="169">
        <v>0</v>
      </c>
      <c r="KB218" s="39"/>
      <c r="KC218" s="39"/>
      <c r="KD218" s="39"/>
      <c r="KE218" s="43" cm="1">
        <f t="array" ref="KE218">SUMPRODUCT(--(MOD(COLUMN($II218:$KD218),4)=MOD(COLUMN($II218),4)),$II218:$KD218)</f>
        <v>0</v>
      </c>
      <c r="KF218" s="44">
        <f t="shared" si="730"/>
        <v>0</v>
      </c>
      <c r="KG218" s="43" cm="1">
        <f t="array" ref="KG218">SUMPRODUCT(--(MOD(COLUMN($II218:$KD218),4)=MOD(COLUMN($IJ218),4)),$II218:$KD218)</f>
        <v>0</v>
      </c>
      <c r="KH218" s="44">
        <f t="shared" si="731"/>
        <v>0</v>
      </c>
      <c r="KI218" s="43" cm="1">
        <f t="array" ref="KI218">SUMPRODUCT(--(MOD(COLUMN($II218:$KD218),4)=MOD(COLUMN($IK218),4)),$II218:$KD218)</f>
        <v>0</v>
      </c>
      <c r="KJ218" s="162">
        <f t="shared" si="732"/>
        <v>0</v>
      </c>
      <c r="KK218" s="80"/>
      <c r="KL218" s="80"/>
      <c r="KM218" s="80"/>
      <c r="KN218" s="51">
        <v>1</v>
      </c>
      <c r="KO218" s="285"/>
    </row>
    <row r="219" spans="1:301" s="68" customFormat="1" outlineLevel="1">
      <c r="A219" s="289"/>
      <c r="B219" s="301"/>
      <c r="C219" s="298"/>
      <c r="D219" s="305"/>
      <c r="E219" s="15">
        <v>12</v>
      </c>
      <c r="F219" s="15">
        <v>2</v>
      </c>
      <c r="G219" s="33">
        <v>4491350600</v>
      </c>
      <c r="H219" s="34" t="s">
        <v>143</v>
      </c>
      <c r="I219" s="35"/>
      <c r="J219" s="35">
        <f>2284.5/1.2</f>
        <v>1903.75</v>
      </c>
      <c r="K219" s="35"/>
      <c r="L219" s="35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16"/>
      <c r="BA219" s="39"/>
      <c r="BB219" s="39"/>
      <c r="BC219" s="158"/>
      <c r="BD219" s="39"/>
      <c r="BE219" s="39"/>
      <c r="BF219" s="39"/>
      <c r="BG219" s="159"/>
      <c r="BH219" s="308"/>
      <c r="BI219" s="43"/>
      <c r="BJ219" s="44"/>
      <c r="BK219" s="43"/>
      <c r="BL219" s="44"/>
      <c r="BM219" s="43"/>
      <c r="BN219" s="44"/>
      <c r="BO219" s="39"/>
      <c r="BP219" s="39"/>
      <c r="BQ219" s="39"/>
      <c r="BR219" s="39"/>
      <c r="BS219" s="163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>
        <f t="shared" si="698"/>
        <v>1</v>
      </c>
      <c r="CL219" s="39">
        <v>0</v>
      </c>
      <c r="CM219" s="308"/>
      <c r="CN219" s="39"/>
      <c r="CO219" s="39"/>
      <c r="CP219" s="39">
        <f t="shared" si="733"/>
        <v>1</v>
      </c>
      <c r="CQ219" s="39">
        <v>0</v>
      </c>
      <c r="CR219" s="16"/>
      <c r="CS219" s="39"/>
      <c r="CT219" s="39"/>
      <c r="CU219" s="39"/>
      <c r="CV219" s="39">
        <v>0</v>
      </c>
      <c r="CW219" s="39"/>
      <c r="CX219" s="39"/>
      <c r="CY219" s="39"/>
      <c r="CZ219" s="39"/>
      <c r="DA219" s="3">
        <v>0</v>
      </c>
      <c r="DB219" s="39"/>
      <c r="DC219" s="39"/>
      <c r="DD219" s="39"/>
      <c r="DE219" s="39"/>
      <c r="DF219" s="39">
        <v>1</v>
      </c>
      <c r="DG219" s="39"/>
      <c r="DH219" s="39"/>
      <c r="DI219" s="39"/>
      <c r="DJ219" s="39"/>
      <c r="DK219" s="39">
        <v>0</v>
      </c>
      <c r="DL219" s="39"/>
      <c r="DM219" s="39"/>
      <c r="DN219" s="39"/>
      <c r="DO219" s="39"/>
      <c r="DP219" s="39">
        <v>0</v>
      </c>
      <c r="DQ219" s="39"/>
      <c r="DR219" s="39"/>
      <c r="DS219" s="39"/>
      <c r="DT219" s="39"/>
      <c r="DU219" s="39">
        <v>0</v>
      </c>
      <c r="DV219" s="39"/>
      <c r="DW219" s="43" cm="1">
        <f t="array" ref="DW219">SUMPRODUCT(--(MOD(COLUMN($BO219:$DV219),5)=MOD(COLUMN($BO219),5)),$BO219:$DV219)</f>
        <v>0</v>
      </c>
      <c r="DX219" s="44">
        <f t="shared" si="694"/>
        <v>0</v>
      </c>
      <c r="DY219" s="43" cm="1">
        <f t="array" ref="DY219">SUMPRODUCT(--(MOD(COLUMN($BO219:$DV219),5)=MOD(COLUMN($BP219),5)),$BO219:$DV219)</f>
        <v>0</v>
      </c>
      <c r="DZ219" s="44">
        <f t="shared" si="695"/>
        <v>0</v>
      </c>
      <c r="EA219" s="43" cm="1">
        <f t="array" ref="EA219">SUMPRODUCT(--(MOD(COLUMN($BO219:$DV219),5)=MOD(COLUMN($BQ219),5)),$BO219:$DV219)</f>
        <v>2</v>
      </c>
      <c r="EB219" s="44">
        <f t="shared" si="696"/>
        <v>3807.5</v>
      </c>
      <c r="EC219" s="43" cm="1">
        <f t="array" ref="EC219">SUMPRODUCT(--(MOD(COLUMN($BO219:$DV219),5)=MOD(COLUMN($BR219),5)),$BO219:$DV219)</f>
        <v>1</v>
      </c>
      <c r="ED219" s="44">
        <f t="shared" si="697"/>
        <v>1903.75</v>
      </c>
      <c r="EE219" s="39"/>
      <c r="EF219" s="39"/>
      <c r="EG219" s="39"/>
      <c r="EH219" s="39"/>
      <c r="EI219" s="39"/>
      <c r="EJ219" s="39"/>
      <c r="EK219" s="39">
        <v>0</v>
      </c>
      <c r="EL219" s="39"/>
      <c r="EM219" s="39"/>
      <c r="EN219" s="39"/>
      <c r="EO219" s="39"/>
      <c r="EP219" s="39"/>
      <c r="EQ219" s="204">
        <f t="shared" si="699"/>
        <v>0</v>
      </c>
      <c r="ER219" s="39">
        <v>0</v>
      </c>
      <c r="ES219" s="39"/>
      <c r="ET219" s="39"/>
      <c r="EU219" s="204">
        <f t="shared" si="700"/>
        <v>0</v>
      </c>
      <c r="EV219" s="39">
        <v>0</v>
      </c>
      <c r="EW219" s="39"/>
      <c r="EX219" s="39"/>
      <c r="EY219" s="200">
        <v>1</v>
      </c>
      <c r="EZ219" s="155">
        <v>0</v>
      </c>
      <c r="FA219" s="39"/>
      <c r="FB219" s="39"/>
      <c r="FC219" s="204">
        <f t="shared" si="701"/>
        <v>0</v>
      </c>
      <c r="FD219" s="39">
        <v>0</v>
      </c>
      <c r="FE219" s="39"/>
      <c r="FF219" s="39"/>
      <c r="FG219" s="204">
        <f t="shared" si="702"/>
        <v>0</v>
      </c>
      <c r="FH219" s="39">
        <v>0</v>
      </c>
      <c r="FI219" s="39"/>
      <c r="FJ219" s="39"/>
      <c r="FK219" s="200">
        <v>1</v>
      </c>
      <c r="FL219" s="155">
        <v>0</v>
      </c>
      <c r="FM219" s="39"/>
      <c r="FN219" s="39"/>
      <c r="FO219" s="39">
        <f t="shared" si="703"/>
        <v>0</v>
      </c>
      <c r="FP219" s="39">
        <v>0</v>
      </c>
      <c r="FQ219" s="39"/>
      <c r="FR219" s="39"/>
      <c r="FS219" s="39">
        <f t="shared" si="704"/>
        <v>0</v>
      </c>
      <c r="FT219" s="39">
        <v>0</v>
      </c>
      <c r="FU219" s="39"/>
      <c r="FV219" s="39"/>
      <c r="FW219" s="200">
        <v>1</v>
      </c>
      <c r="FX219" s="155">
        <v>0</v>
      </c>
      <c r="FY219" s="39"/>
      <c r="FZ219" s="39"/>
      <c r="GA219" s="43" cm="1">
        <f t="array" ref="GA219">SUMPRODUCT(--(MOD(COLUMN($EE219:$FZ219),4)=MOD(COLUMN($EE219),4)),$EE219:$FZ219)</f>
        <v>3</v>
      </c>
      <c r="GB219" s="44">
        <f t="shared" si="706"/>
        <v>5711.25</v>
      </c>
      <c r="GC219" s="43" cm="1">
        <f t="array" ref="GC219">SUMPRODUCT(--(MOD(COLUMN($EE219:$FZ219),4)=MOD(COLUMN($EF219),4)),$EE219:$FZ219)</f>
        <v>0</v>
      </c>
      <c r="GD219" s="44">
        <f t="shared" si="708"/>
        <v>0</v>
      </c>
      <c r="GE219" s="43" cm="1">
        <f t="array" ref="GE219">SUMPRODUCT(--(MOD(COLUMN($EE219:$FZ219),4)=MOD(COLUMN($EG219),4)),$EE219:$FZ219)</f>
        <v>0</v>
      </c>
      <c r="GF219" s="44">
        <f t="shared" si="710"/>
        <v>0</v>
      </c>
      <c r="GG219" s="39">
        <f t="shared" si="711"/>
        <v>0</v>
      </c>
      <c r="GH219" s="39"/>
      <c r="GI219" s="39"/>
      <c r="GJ219" s="39"/>
      <c r="GK219" s="39">
        <f t="shared" si="712"/>
        <v>0</v>
      </c>
      <c r="GL219" s="39"/>
      <c r="GM219" s="39"/>
      <c r="GN219" s="39"/>
      <c r="GO219" s="169">
        <v>0</v>
      </c>
      <c r="GP219" s="39"/>
      <c r="GQ219" s="39"/>
      <c r="GR219" s="39"/>
      <c r="GS219" s="39">
        <f t="shared" si="713"/>
        <v>0</v>
      </c>
      <c r="GT219" s="39"/>
      <c r="GU219" s="39"/>
      <c r="GV219" s="39"/>
      <c r="GW219" s="39">
        <f t="shared" si="714"/>
        <v>0</v>
      </c>
      <c r="GX219" s="39"/>
      <c r="GY219" s="39"/>
      <c r="GZ219" s="39"/>
      <c r="HA219" s="169">
        <v>0</v>
      </c>
      <c r="HB219" s="39"/>
      <c r="HC219" s="39"/>
      <c r="HD219" s="39"/>
      <c r="HE219" s="39">
        <f t="shared" si="715"/>
        <v>0</v>
      </c>
      <c r="HF219" s="39"/>
      <c r="HG219" s="39"/>
      <c r="HH219" s="39"/>
      <c r="HI219" s="39">
        <f t="shared" si="716"/>
        <v>0</v>
      </c>
      <c r="HJ219" s="39"/>
      <c r="HK219" s="39"/>
      <c r="HL219" s="39"/>
      <c r="HM219" s="169">
        <v>0</v>
      </c>
      <c r="HN219" s="39"/>
      <c r="HO219" s="39"/>
      <c r="HP219" s="39"/>
      <c r="HQ219" s="39">
        <f t="shared" si="717"/>
        <v>0</v>
      </c>
      <c r="HR219" s="39"/>
      <c r="HS219" s="39"/>
      <c r="HT219" s="39"/>
      <c r="HU219" s="39">
        <f t="shared" si="718"/>
        <v>0</v>
      </c>
      <c r="HV219" s="39"/>
      <c r="HW219" s="39"/>
      <c r="HX219" s="39"/>
      <c r="HY219" s="169">
        <v>0</v>
      </c>
      <c r="HZ219" s="39"/>
      <c r="IA219" s="39"/>
      <c r="IB219" s="39"/>
      <c r="IC219" s="43" cm="1">
        <f t="array" ref="IC219">SUMPRODUCT(--(MOD(COLUMN($GG219:$IB219),4)=MOD(COLUMN($GG219),4)),$GG219:$IB219)</f>
        <v>0</v>
      </c>
      <c r="ID219" s="44">
        <f t="shared" si="719"/>
        <v>0</v>
      </c>
      <c r="IE219" s="43" cm="1">
        <f t="array" ref="IE219">SUMPRODUCT(--(MOD(COLUMN($GG219:$IB219),4)=MOD(COLUMN($GH219),4)),$GG219:$IB219)</f>
        <v>0</v>
      </c>
      <c r="IF219" s="44">
        <f t="shared" si="720"/>
        <v>0</v>
      </c>
      <c r="IG219" s="43" cm="1">
        <f t="array" ref="IG219">SUMPRODUCT(--(MOD(COLUMN($GG219:$IB219),4)=MOD(COLUMN($GI219),4)),$GG219:$IB219)</f>
        <v>0</v>
      </c>
      <c r="IH219" s="44">
        <f t="shared" si="721"/>
        <v>0</v>
      </c>
      <c r="II219" s="39">
        <f t="shared" si="722"/>
        <v>0</v>
      </c>
      <c r="IJ219" s="39"/>
      <c r="IK219" s="39"/>
      <c r="IL219" s="39"/>
      <c r="IM219" s="39">
        <f t="shared" si="723"/>
        <v>0</v>
      </c>
      <c r="IN219" s="39"/>
      <c r="IO219" s="39"/>
      <c r="IP219" s="39"/>
      <c r="IQ219" s="169">
        <v>0</v>
      </c>
      <c r="IR219" s="39"/>
      <c r="IS219" s="39"/>
      <c r="IT219" s="39"/>
      <c r="IU219" s="39">
        <f t="shared" si="724"/>
        <v>0</v>
      </c>
      <c r="IV219" s="39"/>
      <c r="IW219" s="39"/>
      <c r="IX219" s="39"/>
      <c r="IY219" s="39">
        <f t="shared" si="725"/>
        <v>0</v>
      </c>
      <c r="IZ219" s="39"/>
      <c r="JA219" s="39"/>
      <c r="JB219" s="39"/>
      <c r="JC219" s="169">
        <v>0</v>
      </c>
      <c r="JD219" s="39"/>
      <c r="JE219" s="39"/>
      <c r="JF219" s="39"/>
      <c r="JG219" s="39">
        <f t="shared" si="726"/>
        <v>0</v>
      </c>
      <c r="JH219" s="39"/>
      <c r="JI219" s="39"/>
      <c r="JJ219" s="39"/>
      <c r="JK219" s="39">
        <f t="shared" si="727"/>
        <v>0</v>
      </c>
      <c r="JL219" s="39"/>
      <c r="JM219" s="39"/>
      <c r="JN219" s="39"/>
      <c r="JO219" s="169">
        <v>0</v>
      </c>
      <c r="JP219" s="39"/>
      <c r="JQ219" s="39"/>
      <c r="JR219" s="39"/>
      <c r="JS219" s="39">
        <f t="shared" si="728"/>
        <v>0</v>
      </c>
      <c r="JT219" s="39"/>
      <c r="JU219" s="39"/>
      <c r="JV219" s="39"/>
      <c r="JW219" s="39">
        <f t="shared" si="729"/>
        <v>0</v>
      </c>
      <c r="JX219" s="39"/>
      <c r="JY219" s="39"/>
      <c r="JZ219" s="39"/>
      <c r="KA219" s="169">
        <v>0</v>
      </c>
      <c r="KB219" s="39"/>
      <c r="KC219" s="39"/>
      <c r="KD219" s="39"/>
      <c r="KE219" s="43" cm="1">
        <f t="array" ref="KE219">SUMPRODUCT(--(MOD(COLUMN($II219:$KD219),4)=MOD(COLUMN($II219),4)),$II219:$KD219)</f>
        <v>0</v>
      </c>
      <c r="KF219" s="44">
        <f t="shared" si="730"/>
        <v>0</v>
      </c>
      <c r="KG219" s="43" cm="1">
        <f t="array" ref="KG219">SUMPRODUCT(--(MOD(COLUMN($II219:$KD219),4)=MOD(COLUMN($IJ219),4)),$II219:$KD219)</f>
        <v>0</v>
      </c>
      <c r="KH219" s="44">
        <f t="shared" si="731"/>
        <v>0</v>
      </c>
      <c r="KI219" s="43" cm="1">
        <f t="array" ref="KI219">SUMPRODUCT(--(MOD(COLUMN($II219:$KD219),4)=MOD(COLUMN($IK219),4)),$II219:$KD219)</f>
        <v>0</v>
      </c>
      <c r="KJ219" s="162">
        <f t="shared" si="732"/>
        <v>0</v>
      </c>
      <c r="KK219" s="80"/>
      <c r="KL219" s="80"/>
      <c r="KM219" s="80"/>
      <c r="KN219" s="51">
        <v>1</v>
      </c>
      <c r="KO219" s="285"/>
    </row>
    <row r="220" spans="1:301" s="68" customFormat="1" ht="28.8" outlineLevel="1">
      <c r="A220" s="289"/>
      <c r="B220" s="301"/>
      <c r="C220" s="298"/>
      <c r="D220" s="305"/>
      <c r="E220" s="15">
        <v>13</v>
      </c>
      <c r="F220" s="15">
        <v>2</v>
      </c>
      <c r="G220" s="33">
        <v>9730090060</v>
      </c>
      <c r="H220" s="34" t="s">
        <v>144</v>
      </c>
      <c r="I220" s="35"/>
      <c r="J220" s="35">
        <f>2196/1.2</f>
        <v>1830</v>
      </c>
      <c r="K220" s="35"/>
      <c r="L220" s="35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16"/>
      <c r="BA220" s="39"/>
      <c r="BB220" s="39"/>
      <c r="BC220" s="158"/>
      <c r="BD220" s="39"/>
      <c r="BE220" s="39"/>
      <c r="BF220" s="39"/>
      <c r="BG220" s="159"/>
      <c r="BH220" s="308"/>
      <c r="BI220" s="43"/>
      <c r="BJ220" s="44"/>
      <c r="BK220" s="43"/>
      <c r="BL220" s="44"/>
      <c r="BM220" s="43"/>
      <c r="BN220" s="44"/>
      <c r="BO220" s="39"/>
      <c r="BP220" s="39"/>
      <c r="BQ220" s="39"/>
      <c r="BR220" s="39"/>
      <c r="BS220" s="163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>
        <f t="shared" si="698"/>
        <v>1</v>
      </c>
      <c r="CL220" s="39">
        <v>0</v>
      </c>
      <c r="CM220" s="309"/>
      <c r="CN220" s="39"/>
      <c r="CO220" s="39"/>
      <c r="CP220" s="39">
        <f t="shared" si="733"/>
        <v>1</v>
      </c>
      <c r="CQ220" s="39">
        <v>1</v>
      </c>
      <c r="CR220" s="16"/>
      <c r="CS220" s="39"/>
      <c r="CT220" s="39"/>
      <c r="CU220" s="39"/>
      <c r="CV220" s="39">
        <v>0</v>
      </c>
      <c r="CW220" s="39"/>
      <c r="CX220" s="39"/>
      <c r="CY220" s="39"/>
      <c r="CZ220" s="39"/>
      <c r="DA220" s="39">
        <v>0</v>
      </c>
      <c r="DB220" s="39"/>
      <c r="DC220" s="39"/>
      <c r="DD220" s="39"/>
      <c r="DE220" s="39"/>
      <c r="DF220" s="39"/>
      <c r="DG220" s="39"/>
      <c r="DH220" s="39"/>
      <c r="DI220" s="39"/>
      <c r="DJ220" s="39"/>
      <c r="DK220" s="39">
        <v>0</v>
      </c>
      <c r="DL220" s="39"/>
      <c r="DM220" s="39"/>
      <c r="DN220" s="39"/>
      <c r="DO220" s="39"/>
      <c r="DP220" s="39">
        <v>0</v>
      </c>
      <c r="DQ220" s="39"/>
      <c r="DR220" s="39"/>
      <c r="DS220" s="39"/>
      <c r="DT220" s="39"/>
      <c r="DU220" s="39">
        <v>0</v>
      </c>
      <c r="DV220" s="39"/>
      <c r="DW220" s="43" cm="1">
        <f t="array" ref="DW220">SUMPRODUCT(--(MOD(COLUMN($BO220:$DV220),5)=MOD(COLUMN($BO220),5)),$BO220:$DV220)</f>
        <v>0</v>
      </c>
      <c r="DX220" s="44">
        <f t="shared" si="694"/>
        <v>0</v>
      </c>
      <c r="DY220" s="43" cm="1">
        <f t="array" ref="DY220">SUMPRODUCT(--(MOD(COLUMN($BO220:$DV220),5)=MOD(COLUMN($BP220),5)),$BO220:$DV220)</f>
        <v>0</v>
      </c>
      <c r="DZ220" s="44">
        <f t="shared" si="695"/>
        <v>0</v>
      </c>
      <c r="EA220" s="43" cm="1">
        <f t="array" ref="EA220">SUMPRODUCT(--(MOD(COLUMN($BO220:$DV220),5)=MOD(COLUMN($BQ220),5)),$BO220:$DV220)</f>
        <v>2</v>
      </c>
      <c r="EB220" s="44">
        <f t="shared" si="696"/>
        <v>3660</v>
      </c>
      <c r="EC220" s="43" cm="1">
        <f t="array" ref="EC220">SUMPRODUCT(--(MOD(COLUMN($BO220:$DV220),5)=MOD(COLUMN($BR220),5)),$BO220:$DV220)</f>
        <v>1</v>
      </c>
      <c r="ED220" s="44">
        <f t="shared" si="697"/>
        <v>1830</v>
      </c>
      <c r="EE220" s="39"/>
      <c r="EF220" s="39"/>
      <c r="EG220" s="39"/>
      <c r="EH220" s="39"/>
      <c r="EI220" s="39"/>
      <c r="EJ220" s="39"/>
      <c r="EK220" s="39">
        <v>0</v>
      </c>
      <c r="EL220" s="39"/>
      <c r="EM220" s="39"/>
      <c r="EN220" s="39"/>
      <c r="EO220" s="39"/>
      <c r="EP220" s="39"/>
      <c r="EQ220" s="204">
        <f t="shared" si="699"/>
        <v>0</v>
      </c>
      <c r="ER220" s="39">
        <v>0</v>
      </c>
      <c r="ES220" s="39"/>
      <c r="ET220" s="39"/>
      <c r="EU220" s="204">
        <f t="shared" si="700"/>
        <v>0</v>
      </c>
      <c r="EV220" s="39">
        <v>0</v>
      </c>
      <c r="EW220" s="39"/>
      <c r="EX220" s="39"/>
      <c r="EY220" s="200">
        <v>1</v>
      </c>
      <c r="EZ220" s="155">
        <v>0</v>
      </c>
      <c r="FA220" s="39"/>
      <c r="FB220" s="39"/>
      <c r="FC220" s="204">
        <f t="shared" si="701"/>
        <v>0</v>
      </c>
      <c r="FD220" s="39">
        <v>0</v>
      </c>
      <c r="FE220" s="39"/>
      <c r="FF220" s="39"/>
      <c r="FG220" s="204">
        <f t="shared" si="702"/>
        <v>0</v>
      </c>
      <c r="FH220" s="39">
        <v>0</v>
      </c>
      <c r="FI220" s="39"/>
      <c r="FJ220" s="39"/>
      <c r="FK220" s="200">
        <v>1</v>
      </c>
      <c r="FL220" s="155">
        <v>0</v>
      </c>
      <c r="FM220" s="39"/>
      <c r="FN220" s="39"/>
      <c r="FO220" s="39">
        <f t="shared" si="703"/>
        <v>0</v>
      </c>
      <c r="FP220" s="39">
        <v>0</v>
      </c>
      <c r="FQ220" s="39"/>
      <c r="FR220" s="39"/>
      <c r="FS220" s="39">
        <f t="shared" si="704"/>
        <v>0</v>
      </c>
      <c r="FT220" s="39">
        <v>0</v>
      </c>
      <c r="FU220" s="39"/>
      <c r="FV220" s="39"/>
      <c r="FW220" s="200">
        <v>1</v>
      </c>
      <c r="FX220" s="155">
        <v>0</v>
      </c>
      <c r="FY220" s="39"/>
      <c r="FZ220" s="39"/>
      <c r="GA220" s="43" cm="1">
        <f t="array" ref="GA220">SUMPRODUCT(--(MOD(COLUMN($EE220:$FZ220),4)=MOD(COLUMN($EE220),4)),$EE220:$FZ220)</f>
        <v>3</v>
      </c>
      <c r="GB220" s="44">
        <f t="shared" si="706"/>
        <v>5490</v>
      </c>
      <c r="GC220" s="43" cm="1">
        <f t="array" ref="GC220">SUMPRODUCT(--(MOD(COLUMN($EE220:$FZ220),4)=MOD(COLUMN($EF220),4)),$EE220:$FZ220)</f>
        <v>0</v>
      </c>
      <c r="GD220" s="44">
        <f t="shared" si="708"/>
        <v>0</v>
      </c>
      <c r="GE220" s="43" cm="1">
        <f t="array" ref="GE220">SUMPRODUCT(--(MOD(COLUMN($EE220:$FZ220),4)=MOD(COLUMN($EG220),4)),$EE220:$FZ220)</f>
        <v>0</v>
      </c>
      <c r="GF220" s="44">
        <f t="shared" si="710"/>
        <v>0</v>
      </c>
      <c r="GG220" s="39">
        <f t="shared" si="711"/>
        <v>0</v>
      </c>
      <c r="GH220" s="39"/>
      <c r="GI220" s="39"/>
      <c r="GJ220" s="39"/>
      <c r="GK220" s="39">
        <f t="shared" si="712"/>
        <v>0</v>
      </c>
      <c r="GL220" s="39"/>
      <c r="GM220" s="39"/>
      <c r="GN220" s="39"/>
      <c r="GO220" s="169">
        <v>0</v>
      </c>
      <c r="GP220" s="39"/>
      <c r="GQ220" s="39"/>
      <c r="GR220" s="39"/>
      <c r="GS220" s="39">
        <f t="shared" si="713"/>
        <v>0</v>
      </c>
      <c r="GT220" s="39"/>
      <c r="GU220" s="39"/>
      <c r="GV220" s="39"/>
      <c r="GW220" s="39">
        <f t="shared" si="714"/>
        <v>0</v>
      </c>
      <c r="GX220" s="39"/>
      <c r="GY220" s="39"/>
      <c r="GZ220" s="39"/>
      <c r="HA220" s="169">
        <v>0</v>
      </c>
      <c r="HB220" s="39"/>
      <c r="HC220" s="39"/>
      <c r="HD220" s="39"/>
      <c r="HE220" s="39">
        <f t="shared" si="715"/>
        <v>0</v>
      </c>
      <c r="HF220" s="39"/>
      <c r="HG220" s="39"/>
      <c r="HH220" s="39"/>
      <c r="HI220" s="39">
        <f t="shared" si="716"/>
        <v>0</v>
      </c>
      <c r="HJ220" s="39"/>
      <c r="HK220" s="39"/>
      <c r="HL220" s="39"/>
      <c r="HM220" s="169">
        <v>0</v>
      </c>
      <c r="HN220" s="39"/>
      <c r="HO220" s="39"/>
      <c r="HP220" s="39"/>
      <c r="HQ220" s="39">
        <f t="shared" si="717"/>
        <v>0</v>
      </c>
      <c r="HR220" s="39"/>
      <c r="HS220" s="39"/>
      <c r="HT220" s="39"/>
      <c r="HU220" s="39">
        <f t="shared" si="718"/>
        <v>0</v>
      </c>
      <c r="HV220" s="39"/>
      <c r="HW220" s="39"/>
      <c r="HX220" s="39"/>
      <c r="HY220" s="169">
        <v>0</v>
      </c>
      <c r="HZ220" s="39"/>
      <c r="IA220" s="39"/>
      <c r="IB220" s="39"/>
      <c r="IC220" s="43" cm="1">
        <f t="array" ref="IC220">SUMPRODUCT(--(MOD(COLUMN($GG220:$IB220),4)=MOD(COLUMN($GG220),4)),$GG220:$IB220)</f>
        <v>0</v>
      </c>
      <c r="ID220" s="44">
        <f t="shared" si="719"/>
        <v>0</v>
      </c>
      <c r="IE220" s="43" cm="1">
        <f t="array" ref="IE220">SUMPRODUCT(--(MOD(COLUMN($GG220:$IB220),4)=MOD(COLUMN($GH220),4)),$GG220:$IB220)</f>
        <v>0</v>
      </c>
      <c r="IF220" s="44">
        <f t="shared" si="720"/>
        <v>0</v>
      </c>
      <c r="IG220" s="43" cm="1">
        <f t="array" ref="IG220">SUMPRODUCT(--(MOD(COLUMN($GG220:$IB220),4)=MOD(COLUMN($GI220),4)),$GG220:$IB220)</f>
        <v>0</v>
      </c>
      <c r="IH220" s="44">
        <f t="shared" si="721"/>
        <v>0</v>
      </c>
      <c r="II220" s="39">
        <f t="shared" si="722"/>
        <v>0</v>
      </c>
      <c r="IJ220" s="39"/>
      <c r="IK220" s="39"/>
      <c r="IL220" s="39"/>
      <c r="IM220" s="39">
        <f t="shared" si="723"/>
        <v>0</v>
      </c>
      <c r="IN220" s="39"/>
      <c r="IO220" s="39"/>
      <c r="IP220" s="39"/>
      <c r="IQ220" s="169">
        <v>0</v>
      </c>
      <c r="IR220" s="39"/>
      <c r="IS220" s="39"/>
      <c r="IT220" s="39"/>
      <c r="IU220" s="39">
        <f t="shared" si="724"/>
        <v>0</v>
      </c>
      <c r="IV220" s="39"/>
      <c r="IW220" s="39"/>
      <c r="IX220" s="39"/>
      <c r="IY220" s="39">
        <f t="shared" si="725"/>
        <v>0</v>
      </c>
      <c r="IZ220" s="39"/>
      <c r="JA220" s="39"/>
      <c r="JB220" s="39"/>
      <c r="JC220" s="169">
        <v>0</v>
      </c>
      <c r="JD220" s="39"/>
      <c r="JE220" s="39"/>
      <c r="JF220" s="39"/>
      <c r="JG220" s="39">
        <f t="shared" si="726"/>
        <v>0</v>
      </c>
      <c r="JH220" s="39"/>
      <c r="JI220" s="39"/>
      <c r="JJ220" s="39"/>
      <c r="JK220" s="39">
        <f t="shared" si="727"/>
        <v>0</v>
      </c>
      <c r="JL220" s="39"/>
      <c r="JM220" s="39"/>
      <c r="JN220" s="39"/>
      <c r="JO220" s="169">
        <v>0</v>
      </c>
      <c r="JP220" s="39"/>
      <c r="JQ220" s="39"/>
      <c r="JR220" s="39"/>
      <c r="JS220" s="39">
        <f t="shared" si="728"/>
        <v>0</v>
      </c>
      <c r="JT220" s="39"/>
      <c r="JU220" s="39"/>
      <c r="JV220" s="39"/>
      <c r="JW220" s="39">
        <f t="shared" si="729"/>
        <v>0</v>
      </c>
      <c r="JX220" s="39"/>
      <c r="JY220" s="39"/>
      <c r="JZ220" s="39"/>
      <c r="KA220" s="169">
        <v>0</v>
      </c>
      <c r="KB220" s="39"/>
      <c r="KC220" s="39"/>
      <c r="KD220" s="39"/>
      <c r="KE220" s="43" cm="1">
        <f t="array" ref="KE220">SUMPRODUCT(--(MOD(COLUMN($II220:$KD220),4)=MOD(COLUMN($II220),4)),$II220:$KD220)</f>
        <v>0</v>
      </c>
      <c r="KF220" s="44">
        <f t="shared" si="730"/>
        <v>0</v>
      </c>
      <c r="KG220" s="43" cm="1">
        <f t="array" ref="KG220">SUMPRODUCT(--(MOD(COLUMN($II220:$KD220),4)=MOD(COLUMN($IJ220),4)),$II220:$KD220)</f>
        <v>0</v>
      </c>
      <c r="KH220" s="44">
        <f t="shared" si="731"/>
        <v>0</v>
      </c>
      <c r="KI220" s="43" cm="1">
        <f t="array" ref="KI220">SUMPRODUCT(--(MOD(COLUMN($II220:$KD220),4)=MOD(COLUMN($IK220),4)),$II220:$KD220)</f>
        <v>0</v>
      </c>
      <c r="KJ220" s="162">
        <f t="shared" si="732"/>
        <v>0</v>
      </c>
      <c r="KK220" s="80"/>
      <c r="KL220" s="80"/>
      <c r="KM220" s="80"/>
      <c r="KN220" s="51">
        <v>1</v>
      </c>
      <c r="KO220" s="32" t="s">
        <v>145</v>
      </c>
    </row>
    <row r="221" spans="1:301" s="68" customFormat="1" outlineLevel="1">
      <c r="A221" s="289"/>
      <c r="B221" s="301"/>
      <c r="C221" s="298"/>
      <c r="D221" s="305"/>
      <c r="E221" s="15">
        <v>14</v>
      </c>
      <c r="F221" s="15">
        <v>2</v>
      </c>
      <c r="G221" s="33">
        <v>4340140000</v>
      </c>
      <c r="H221" s="34" t="s">
        <v>146</v>
      </c>
      <c r="I221" s="35"/>
      <c r="J221" s="35">
        <f>213.16/1.2</f>
        <v>177.63333333333333</v>
      </c>
      <c r="K221" s="35"/>
      <c r="L221" s="35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16"/>
      <c r="BA221" s="39"/>
      <c r="BB221" s="39"/>
      <c r="BC221" s="158"/>
      <c r="BD221" s="39"/>
      <c r="BE221" s="39"/>
      <c r="BF221" s="39"/>
      <c r="BG221" s="159"/>
      <c r="BH221" s="163"/>
      <c r="BI221" s="43"/>
      <c r="BJ221" s="44"/>
      <c r="BK221" s="43"/>
      <c r="BL221" s="44"/>
      <c r="BM221" s="43"/>
      <c r="BN221" s="44"/>
      <c r="BO221" s="39"/>
      <c r="BP221" s="39"/>
      <c r="BQ221" s="39"/>
      <c r="BR221" s="39"/>
      <c r="BS221" s="163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164"/>
      <c r="CN221" s="39"/>
      <c r="CO221" s="39"/>
      <c r="CP221" s="39">
        <v>1</v>
      </c>
      <c r="CQ221" s="39">
        <v>0</v>
      </c>
      <c r="CR221" s="307" t="s">
        <v>147</v>
      </c>
      <c r="CS221" s="39"/>
      <c r="CT221" s="39"/>
      <c r="CU221" s="39"/>
      <c r="CV221" s="39">
        <v>1</v>
      </c>
      <c r="CW221" s="39"/>
      <c r="CX221" s="39"/>
      <c r="CY221" s="39"/>
      <c r="CZ221" s="39"/>
      <c r="DA221" s="3">
        <v>0</v>
      </c>
      <c r="DB221" s="39"/>
      <c r="DC221" s="39"/>
      <c r="DD221" s="39"/>
      <c r="DE221" s="39"/>
      <c r="DF221" s="39"/>
      <c r="DG221" s="39"/>
      <c r="DH221" s="39"/>
      <c r="DI221" s="39"/>
      <c r="DJ221" s="39"/>
      <c r="DK221" s="39">
        <v>0</v>
      </c>
      <c r="DL221" s="39"/>
      <c r="DM221" s="39"/>
      <c r="DN221" s="39"/>
      <c r="DO221" s="39"/>
      <c r="DP221" s="39">
        <v>0</v>
      </c>
      <c r="DQ221" s="39"/>
      <c r="DR221" s="39"/>
      <c r="DS221" s="39"/>
      <c r="DT221" s="39"/>
      <c r="DU221" s="39">
        <v>0</v>
      </c>
      <c r="DV221" s="39"/>
      <c r="DW221" s="43" cm="1">
        <f t="array" ref="DW221">SUMPRODUCT(--(MOD(COLUMN($BO221:$DV221),5)=MOD(COLUMN($BO221),5)),$BO221:$DV221)</f>
        <v>0</v>
      </c>
      <c r="DX221" s="44">
        <f t="shared" si="694"/>
        <v>0</v>
      </c>
      <c r="DY221" s="43" cm="1">
        <f t="array" ref="DY221">SUMPRODUCT(--(MOD(COLUMN($BO221:$DV221),5)=MOD(COLUMN($BP221),5)),$BO221:$DV221)</f>
        <v>0</v>
      </c>
      <c r="DZ221" s="44">
        <f t="shared" si="695"/>
        <v>0</v>
      </c>
      <c r="EA221" s="43" cm="1">
        <f t="array" ref="EA221">SUMPRODUCT(--(MOD(COLUMN($BO221:$DV221),5)=MOD(COLUMN($BQ221),5)),$BO221:$DV221)</f>
        <v>1</v>
      </c>
      <c r="EB221" s="44">
        <f t="shared" si="696"/>
        <v>177.63333333333333</v>
      </c>
      <c r="EC221" s="43" cm="1">
        <f t="array" ref="EC221">SUMPRODUCT(--(MOD(COLUMN($BO221:$DV221),5)=MOD(COLUMN($BR221),5)),$BO221:$DV221)</f>
        <v>1</v>
      </c>
      <c r="ED221" s="44">
        <f t="shared" si="697"/>
        <v>177.63333333333333</v>
      </c>
      <c r="EE221" s="39"/>
      <c r="EF221" s="39"/>
      <c r="EG221" s="39"/>
      <c r="EH221" s="39"/>
      <c r="EI221" s="39"/>
      <c r="EJ221" s="39"/>
      <c r="EK221" s="39">
        <v>0</v>
      </c>
      <c r="EL221" s="39"/>
      <c r="EM221" s="39"/>
      <c r="EN221" s="39"/>
      <c r="EO221" s="39"/>
      <c r="EP221" s="39"/>
      <c r="EQ221" s="204"/>
      <c r="ER221" s="39"/>
      <c r="ES221" s="39"/>
      <c r="ET221" s="39"/>
      <c r="EU221" s="204"/>
      <c r="EV221" s="39"/>
      <c r="EW221" s="39"/>
      <c r="EX221" s="39"/>
      <c r="EY221" s="200"/>
      <c r="EZ221" s="39"/>
      <c r="FA221" s="39"/>
      <c r="FB221" s="39"/>
      <c r="FC221" s="204"/>
      <c r="FD221" s="39"/>
      <c r="FE221" s="39"/>
      <c r="FF221" s="39"/>
      <c r="FG221" s="204"/>
      <c r="FH221" s="39"/>
      <c r="FI221" s="39"/>
      <c r="FJ221" s="39"/>
      <c r="FK221" s="200"/>
      <c r="FL221" s="39"/>
      <c r="FM221" s="39"/>
      <c r="FN221" s="39"/>
      <c r="FO221" s="39"/>
      <c r="FP221" s="39"/>
      <c r="FQ221" s="39"/>
      <c r="FR221" s="39"/>
      <c r="FS221" s="39"/>
      <c r="FT221" s="39"/>
      <c r="FU221" s="39"/>
      <c r="FV221" s="39"/>
      <c r="FW221" s="200"/>
      <c r="FX221" s="39"/>
      <c r="FY221" s="39"/>
      <c r="FZ221" s="39"/>
      <c r="GA221" s="43" cm="1">
        <f t="array" ref="GA221">SUMPRODUCT(--(MOD(COLUMN($EE221:$FZ221),4)=MOD(COLUMN($EE221),4)),$EE221:$FZ221)</f>
        <v>0</v>
      </c>
      <c r="GB221" s="44">
        <f t="shared" si="706"/>
        <v>0</v>
      </c>
      <c r="GC221" s="43" cm="1">
        <f t="array" ref="GC221">SUMPRODUCT(--(MOD(COLUMN($EE221:$FZ221),4)=MOD(COLUMN($EF221),4)),$EE221:$FZ221)</f>
        <v>0</v>
      </c>
      <c r="GD221" s="44">
        <f t="shared" si="708"/>
        <v>0</v>
      </c>
      <c r="GE221" s="43" cm="1">
        <f t="array" ref="GE221">SUMPRODUCT(--(MOD(COLUMN($EE221:$FZ221),4)=MOD(COLUMN($EG221),4)),$EE221:$FZ221)</f>
        <v>0</v>
      </c>
      <c r="GF221" s="44">
        <f t="shared" si="710"/>
        <v>0</v>
      </c>
      <c r="GG221" s="39"/>
      <c r="GH221" s="39"/>
      <c r="GI221" s="39"/>
      <c r="GJ221" s="39"/>
      <c r="GK221" s="39"/>
      <c r="GL221" s="39"/>
      <c r="GM221" s="39"/>
      <c r="GN221" s="39"/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43" cm="1">
        <f t="array" ref="IC221">SUMPRODUCT(--(MOD(COLUMN($GG221:$IB221),4)=MOD(COLUMN($GG221),4)),$GG221:$IB221)</f>
        <v>0</v>
      </c>
      <c r="ID221" s="44">
        <f t="shared" si="719"/>
        <v>0</v>
      </c>
      <c r="IE221" s="43" cm="1">
        <f t="array" ref="IE221">SUMPRODUCT(--(MOD(COLUMN($GG221:$IB221),4)=MOD(COLUMN($GH221),4)),$GG221:$IB221)</f>
        <v>0</v>
      </c>
      <c r="IF221" s="44">
        <f t="shared" si="720"/>
        <v>0</v>
      </c>
      <c r="IG221" s="43" cm="1">
        <f t="array" ref="IG221">SUMPRODUCT(--(MOD(COLUMN($GG221:$IB221),4)=MOD(COLUMN($GI221),4)),$GG221:$IB221)</f>
        <v>0</v>
      </c>
      <c r="IH221" s="44">
        <f t="shared" si="721"/>
        <v>0</v>
      </c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39"/>
      <c r="IW221" s="39"/>
      <c r="IX221" s="39"/>
      <c r="IY221" s="39"/>
      <c r="IZ221" s="39"/>
      <c r="JA221" s="39"/>
      <c r="JB221" s="39"/>
      <c r="JC221" s="39"/>
      <c r="JD221" s="39"/>
      <c r="JE221" s="39"/>
      <c r="JF221" s="39"/>
      <c r="JG221" s="39"/>
      <c r="JH221" s="39"/>
      <c r="JI221" s="39"/>
      <c r="JJ221" s="39"/>
      <c r="JK221" s="39"/>
      <c r="JL221" s="39"/>
      <c r="JM221" s="39"/>
      <c r="JN221" s="39"/>
      <c r="JO221" s="39"/>
      <c r="JP221" s="39"/>
      <c r="JQ221" s="39"/>
      <c r="JR221" s="39"/>
      <c r="JS221" s="39"/>
      <c r="JT221" s="39"/>
      <c r="JU221" s="39"/>
      <c r="JV221" s="39"/>
      <c r="JW221" s="39"/>
      <c r="JX221" s="39"/>
      <c r="JY221" s="39"/>
      <c r="JZ221" s="39"/>
      <c r="KA221" s="39"/>
      <c r="KB221" s="39"/>
      <c r="KC221" s="39"/>
      <c r="KD221" s="39"/>
      <c r="KE221" s="43" cm="1">
        <f t="array" ref="KE221">SUMPRODUCT(--(MOD(COLUMN($II221:$KD221),4)=MOD(COLUMN($II221),4)),$II221:$KD221)</f>
        <v>0</v>
      </c>
      <c r="KF221" s="44">
        <f t="shared" si="730"/>
        <v>0</v>
      </c>
      <c r="KG221" s="43" cm="1">
        <f t="array" ref="KG221">SUMPRODUCT(--(MOD(COLUMN($II221:$KD221),4)=MOD(COLUMN($IJ221),4)),$II221:$KD221)</f>
        <v>0</v>
      </c>
      <c r="KH221" s="44">
        <f t="shared" si="731"/>
        <v>0</v>
      </c>
      <c r="KI221" s="43" cm="1">
        <f t="array" ref="KI221">SUMPRODUCT(--(MOD(COLUMN($II221:$KD221),4)=MOD(COLUMN($IK221),4)),$II221:$KD221)</f>
        <v>0</v>
      </c>
      <c r="KJ221" s="162">
        <f t="shared" si="732"/>
        <v>0</v>
      </c>
      <c r="KK221" s="80"/>
      <c r="KL221" s="80"/>
      <c r="KM221" s="80"/>
      <c r="KN221" s="51"/>
      <c r="KO221" s="32"/>
    </row>
    <row r="222" spans="1:301" s="68" customFormat="1" ht="28.8" outlineLevel="1">
      <c r="A222" s="289"/>
      <c r="B222" s="301"/>
      <c r="C222" s="298"/>
      <c r="D222" s="305"/>
      <c r="E222" s="15">
        <v>15</v>
      </c>
      <c r="F222" s="15">
        <v>2</v>
      </c>
      <c r="G222" s="33">
        <v>4345000030</v>
      </c>
      <c r="H222" s="34" t="s">
        <v>148</v>
      </c>
      <c r="I222" s="35"/>
      <c r="J222" s="35">
        <f>791.24/1.2</f>
        <v>659.36666666666667</v>
      </c>
      <c r="K222" s="35"/>
      <c r="L222" s="35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16"/>
      <c r="BA222" s="39"/>
      <c r="BB222" s="39"/>
      <c r="BC222" s="158"/>
      <c r="BD222" s="39"/>
      <c r="BE222" s="39"/>
      <c r="BF222" s="39"/>
      <c r="BG222" s="159"/>
      <c r="BH222" s="163"/>
      <c r="BI222" s="43"/>
      <c r="BJ222" s="44"/>
      <c r="BK222" s="43"/>
      <c r="BL222" s="44"/>
      <c r="BM222" s="43"/>
      <c r="BN222" s="44"/>
      <c r="BO222" s="39"/>
      <c r="BP222" s="39"/>
      <c r="BQ222" s="39"/>
      <c r="BR222" s="39"/>
      <c r="BS222" s="163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164"/>
      <c r="CN222" s="39"/>
      <c r="CO222" s="39"/>
      <c r="CP222" s="39">
        <v>1</v>
      </c>
      <c r="CQ222" s="39">
        <v>0</v>
      </c>
      <c r="CR222" s="308"/>
      <c r="CS222" s="39"/>
      <c r="CT222" s="39"/>
      <c r="CU222" s="39"/>
      <c r="CV222" s="39">
        <v>1</v>
      </c>
      <c r="CW222" s="39"/>
      <c r="CX222" s="39"/>
      <c r="CY222" s="39"/>
      <c r="CZ222" s="39"/>
      <c r="DA222" s="39">
        <v>0</v>
      </c>
      <c r="DB222" s="39"/>
      <c r="DC222" s="39"/>
      <c r="DD222" s="39"/>
      <c r="DE222" s="39"/>
      <c r="DF222" s="39"/>
      <c r="DG222" s="39"/>
      <c r="DH222" s="39"/>
      <c r="DI222" s="39"/>
      <c r="DJ222" s="39"/>
      <c r="DK222" s="39">
        <v>0</v>
      </c>
      <c r="DL222" s="39"/>
      <c r="DM222" s="39"/>
      <c r="DN222" s="39"/>
      <c r="DO222" s="39"/>
      <c r="DP222" s="39">
        <v>0</v>
      </c>
      <c r="DQ222" s="39"/>
      <c r="DR222" s="39"/>
      <c r="DS222" s="39"/>
      <c r="DT222" s="39"/>
      <c r="DU222" s="39">
        <v>0</v>
      </c>
      <c r="DV222" s="39"/>
      <c r="DW222" s="43" cm="1">
        <f t="array" ref="DW222">SUMPRODUCT(--(MOD(COLUMN($BO222:$DV222),5)=MOD(COLUMN($BO222),5)),$BO222:$DV222)</f>
        <v>0</v>
      </c>
      <c r="DX222" s="44">
        <f t="shared" si="694"/>
        <v>0</v>
      </c>
      <c r="DY222" s="43" cm="1">
        <f t="array" ref="DY222">SUMPRODUCT(--(MOD(COLUMN($BO222:$DV222),5)=MOD(COLUMN($BP222),5)),$BO222:$DV222)</f>
        <v>0</v>
      </c>
      <c r="DZ222" s="44">
        <f t="shared" si="695"/>
        <v>0</v>
      </c>
      <c r="EA222" s="43" cm="1">
        <f t="array" ref="EA222">SUMPRODUCT(--(MOD(COLUMN($BO222:$DV222),5)=MOD(COLUMN($BQ222),5)),$BO222:$DV222)</f>
        <v>1</v>
      </c>
      <c r="EB222" s="44">
        <f t="shared" si="696"/>
        <v>659.36666666666667</v>
      </c>
      <c r="EC222" s="43" cm="1">
        <f t="array" ref="EC222">SUMPRODUCT(--(MOD(COLUMN($BO222:$DV222),5)=MOD(COLUMN($BR222),5)),$BO222:$DV222)</f>
        <v>1</v>
      </c>
      <c r="ED222" s="44">
        <f t="shared" si="697"/>
        <v>659.36666666666667</v>
      </c>
      <c r="EE222" s="39"/>
      <c r="EF222" s="39"/>
      <c r="EG222" s="39"/>
      <c r="EH222" s="39"/>
      <c r="EI222" s="39"/>
      <c r="EJ222" s="39"/>
      <c r="EK222" s="39">
        <v>0</v>
      </c>
      <c r="EL222" s="39"/>
      <c r="EM222" s="39"/>
      <c r="EN222" s="39"/>
      <c r="EO222" s="39"/>
      <c r="EP222" s="39"/>
      <c r="EQ222" s="204"/>
      <c r="ER222" s="39"/>
      <c r="ES222" s="39"/>
      <c r="ET222" s="39"/>
      <c r="EU222" s="204"/>
      <c r="EV222" s="39"/>
      <c r="EW222" s="39"/>
      <c r="EX222" s="39"/>
      <c r="EY222" s="200"/>
      <c r="EZ222" s="39"/>
      <c r="FA222" s="39"/>
      <c r="FB222" s="39"/>
      <c r="FC222" s="204"/>
      <c r="FD222" s="39"/>
      <c r="FE222" s="39"/>
      <c r="FF222" s="39"/>
      <c r="FG222" s="204"/>
      <c r="FH222" s="39"/>
      <c r="FI222" s="39"/>
      <c r="FJ222" s="39"/>
      <c r="FK222" s="200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201"/>
      <c r="FX222" s="39"/>
      <c r="FY222" s="39"/>
      <c r="FZ222" s="39"/>
      <c r="GA222" s="43" cm="1">
        <f t="array" ref="GA222">SUMPRODUCT(--(MOD(COLUMN($EE222:$FZ222),4)=MOD(COLUMN($EE222),4)),$EE222:$FZ222)</f>
        <v>0</v>
      </c>
      <c r="GB222" s="44">
        <f t="shared" si="706"/>
        <v>0</v>
      </c>
      <c r="GC222" s="43" cm="1">
        <f t="array" ref="GC222">SUMPRODUCT(--(MOD(COLUMN($EE222:$FZ222),4)=MOD(COLUMN($EF222),4)),$EE222:$FZ222)</f>
        <v>0</v>
      </c>
      <c r="GD222" s="44">
        <f t="shared" si="708"/>
        <v>0</v>
      </c>
      <c r="GE222" s="43" cm="1">
        <f t="array" ref="GE222">SUMPRODUCT(--(MOD(COLUMN($EE222:$FZ222),4)=MOD(COLUMN($EG222),4)),$EE222:$FZ222)</f>
        <v>0</v>
      </c>
      <c r="GF222" s="44">
        <f t="shared" si="710"/>
        <v>0</v>
      </c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43" cm="1">
        <f t="array" ref="IC222">SUMPRODUCT(--(MOD(COLUMN($GG222:$IB222),4)=MOD(COLUMN($GG222),4)),$GG222:$IB222)</f>
        <v>0</v>
      </c>
      <c r="ID222" s="44">
        <f t="shared" si="719"/>
        <v>0</v>
      </c>
      <c r="IE222" s="43" cm="1">
        <f t="array" ref="IE222">SUMPRODUCT(--(MOD(COLUMN($GG222:$IB222),4)=MOD(COLUMN($GH222),4)),$GG222:$IB222)</f>
        <v>0</v>
      </c>
      <c r="IF222" s="44">
        <f t="shared" si="720"/>
        <v>0</v>
      </c>
      <c r="IG222" s="43" cm="1">
        <f t="array" ref="IG222">SUMPRODUCT(--(MOD(COLUMN($GG222:$IB222),4)=MOD(COLUMN($GI222),4)),$GG222:$IB222)</f>
        <v>0</v>
      </c>
      <c r="IH222" s="44">
        <f t="shared" si="721"/>
        <v>0</v>
      </c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43" cm="1">
        <f t="array" ref="KE222">SUMPRODUCT(--(MOD(COLUMN($II222:$KD222),4)=MOD(COLUMN($II222),4)),$II222:$KD222)</f>
        <v>0</v>
      </c>
      <c r="KF222" s="44">
        <f t="shared" si="730"/>
        <v>0</v>
      </c>
      <c r="KG222" s="43" cm="1">
        <f t="array" ref="KG222">SUMPRODUCT(--(MOD(COLUMN($II222:$KD222),4)=MOD(COLUMN($IJ222),4)),$II222:$KD222)</f>
        <v>0</v>
      </c>
      <c r="KH222" s="44">
        <f t="shared" si="731"/>
        <v>0</v>
      </c>
      <c r="KI222" s="43" cm="1">
        <f t="array" ref="KI222">SUMPRODUCT(--(MOD(COLUMN($II222:$KD222),4)=MOD(COLUMN($IK222),4)),$II222:$KD222)</f>
        <v>0</v>
      </c>
      <c r="KJ222" s="162">
        <f t="shared" si="732"/>
        <v>0</v>
      </c>
      <c r="KK222" s="80"/>
      <c r="KL222" s="80"/>
      <c r="KM222" s="80"/>
      <c r="KN222" s="51"/>
      <c r="KO222" s="32"/>
    </row>
    <row r="223" spans="1:301" s="68" customFormat="1" ht="28.8" outlineLevel="1">
      <c r="A223" s="289"/>
      <c r="B223" s="301"/>
      <c r="C223" s="298"/>
      <c r="D223" s="305"/>
      <c r="E223" s="15">
        <v>16</v>
      </c>
      <c r="F223" s="15">
        <v>2</v>
      </c>
      <c r="G223" s="33">
        <v>4342080290</v>
      </c>
      <c r="H223" s="34" t="s">
        <v>149</v>
      </c>
      <c r="I223" s="35"/>
      <c r="J223" s="35">
        <f>231.27/1.2</f>
        <v>192.72500000000002</v>
      </c>
      <c r="K223" s="35"/>
      <c r="L223" s="35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16"/>
      <c r="BA223" s="39"/>
      <c r="BB223" s="39"/>
      <c r="BC223" s="158"/>
      <c r="BD223" s="39"/>
      <c r="BE223" s="39"/>
      <c r="BF223" s="39"/>
      <c r="BG223" s="159"/>
      <c r="BH223" s="163"/>
      <c r="BI223" s="43"/>
      <c r="BJ223" s="44"/>
      <c r="BK223" s="43"/>
      <c r="BL223" s="44"/>
      <c r="BM223" s="43"/>
      <c r="BN223" s="44"/>
      <c r="BO223" s="39"/>
      <c r="BP223" s="39"/>
      <c r="BQ223" s="39"/>
      <c r="BR223" s="39"/>
      <c r="BS223" s="163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164"/>
      <c r="CN223" s="39"/>
      <c r="CO223" s="39"/>
      <c r="CP223" s="39">
        <v>1</v>
      </c>
      <c r="CQ223" s="39">
        <v>0</v>
      </c>
      <c r="CR223" s="308"/>
      <c r="CS223" s="39"/>
      <c r="CT223" s="39"/>
      <c r="CU223" s="39"/>
      <c r="CV223" s="39">
        <v>1</v>
      </c>
      <c r="CW223" s="39"/>
      <c r="CX223" s="39"/>
      <c r="CY223" s="39"/>
      <c r="CZ223" s="39"/>
      <c r="DA223" s="3">
        <v>0</v>
      </c>
      <c r="DB223" s="39"/>
      <c r="DC223" s="39"/>
      <c r="DD223" s="39"/>
      <c r="DE223" s="39"/>
      <c r="DF223" s="39"/>
      <c r="DG223" s="39"/>
      <c r="DH223" s="39"/>
      <c r="DI223" s="39"/>
      <c r="DJ223" s="39"/>
      <c r="DK223" s="39">
        <v>0</v>
      </c>
      <c r="DL223" s="39"/>
      <c r="DM223" s="39"/>
      <c r="DN223" s="39"/>
      <c r="DO223" s="39"/>
      <c r="DP223" s="39">
        <v>0</v>
      </c>
      <c r="DQ223" s="39"/>
      <c r="DR223" s="39"/>
      <c r="DS223" s="39"/>
      <c r="DT223" s="39"/>
      <c r="DU223" s="39">
        <v>0</v>
      </c>
      <c r="DV223" s="39"/>
      <c r="DW223" s="43" cm="1">
        <f t="array" ref="DW223">SUMPRODUCT(--(MOD(COLUMN($BO223:$DV223),5)=MOD(COLUMN($BO223),5)),$BO223:$DV223)</f>
        <v>0</v>
      </c>
      <c r="DX223" s="44">
        <f t="shared" si="694"/>
        <v>0</v>
      </c>
      <c r="DY223" s="43" cm="1">
        <f t="array" ref="DY223">SUMPRODUCT(--(MOD(COLUMN($BO223:$DV223),5)=MOD(COLUMN($BP223),5)),$BO223:$DV223)</f>
        <v>0</v>
      </c>
      <c r="DZ223" s="44">
        <f t="shared" si="695"/>
        <v>0</v>
      </c>
      <c r="EA223" s="43" cm="1">
        <f t="array" ref="EA223">SUMPRODUCT(--(MOD(COLUMN($BO223:$DV223),5)=MOD(COLUMN($BQ223),5)),$BO223:$DV223)</f>
        <v>1</v>
      </c>
      <c r="EB223" s="44">
        <f t="shared" si="696"/>
        <v>192.72500000000002</v>
      </c>
      <c r="EC223" s="43" cm="1">
        <f t="array" ref="EC223">SUMPRODUCT(--(MOD(COLUMN($BO223:$DV223),5)=MOD(COLUMN($BR223),5)),$BO223:$DV223)</f>
        <v>1</v>
      </c>
      <c r="ED223" s="44">
        <f t="shared" si="697"/>
        <v>192.72500000000002</v>
      </c>
      <c r="EE223" s="39"/>
      <c r="EF223" s="39"/>
      <c r="EG223" s="39"/>
      <c r="EH223" s="39"/>
      <c r="EI223" s="39"/>
      <c r="EJ223" s="39"/>
      <c r="EK223" s="39">
        <v>0</v>
      </c>
      <c r="EL223" s="39"/>
      <c r="EM223" s="39"/>
      <c r="EN223" s="39"/>
      <c r="EO223" s="39"/>
      <c r="EP223" s="39"/>
      <c r="EQ223" s="204"/>
      <c r="ER223" s="39"/>
      <c r="ES223" s="39"/>
      <c r="ET223" s="39"/>
      <c r="EU223" s="204"/>
      <c r="EV223" s="39"/>
      <c r="EW223" s="39"/>
      <c r="EX223" s="39"/>
      <c r="EY223" s="200"/>
      <c r="EZ223" s="39"/>
      <c r="FA223" s="39"/>
      <c r="FB223" s="39"/>
      <c r="FC223" s="204"/>
      <c r="FD223" s="39"/>
      <c r="FE223" s="39"/>
      <c r="FF223" s="39"/>
      <c r="FG223" s="204"/>
      <c r="FH223" s="39"/>
      <c r="FI223" s="39"/>
      <c r="FJ223" s="39"/>
      <c r="FK223" s="200"/>
      <c r="FL223" s="39"/>
      <c r="FM223" s="39"/>
      <c r="FN223" s="39"/>
      <c r="FO223" s="39"/>
      <c r="FP223" s="39"/>
      <c r="FQ223" s="39"/>
      <c r="FR223" s="39"/>
      <c r="FS223" s="39"/>
      <c r="FT223" s="39"/>
      <c r="FU223" s="39"/>
      <c r="FV223" s="39"/>
      <c r="FW223" s="201"/>
      <c r="FX223" s="39"/>
      <c r="FY223" s="39"/>
      <c r="FZ223" s="39"/>
      <c r="GA223" s="43" cm="1">
        <f t="array" ref="GA223">SUMPRODUCT(--(MOD(COLUMN($EE223:$FZ223),4)=MOD(COLUMN($EE223),4)),$EE223:$FZ223)</f>
        <v>0</v>
      </c>
      <c r="GB223" s="44">
        <f t="shared" si="706"/>
        <v>0</v>
      </c>
      <c r="GC223" s="43" cm="1">
        <f t="array" ref="GC223">SUMPRODUCT(--(MOD(COLUMN($EE223:$FZ223),4)=MOD(COLUMN($EF223),4)),$EE223:$FZ223)</f>
        <v>0</v>
      </c>
      <c r="GD223" s="44">
        <f t="shared" si="708"/>
        <v>0</v>
      </c>
      <c r="GE223" s="43" cm="1">
        <f t="array" ref="GE223">SUMPRODUCT(--(MOD(COLUMN($EE223:$FZ223),4)=MOD(COLUMN($EG223),4)),$EE223:$FZ223)</f>
        <v>0</v>
      </c>
      <c r="GF223" s="44">
        <f t="shared" si="710"/>
        <v>0</v>
      </c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43" cm="1">
        <f t="array" ref="IC223">SUMPRODUCT(--(MOD(COLUMN($GG223:$IB223),4)=MOD(COLUMN($GG223),4)),$GG223:$IB223)</f>
        <v>0</v>
      </c>
      <c r="ID223" s="44">
        <f t="shared" si="719"/>
        <v>0</v>
      </c>
      <c r="IE223" s="43" cm="1">
        <f t="array" ref="IE223">SUMPRODUCT(--(MOD(COLUMN($GG223:$IB223),4)=MOD(COLUMN($GH223),4)),$GG223:$IB223)</f>
        <v>0</v>
      </c>
      <c r="IF223" s="44">
        <f t="shared" si="720"/>
        <v>0</v>
      </c>
      <c r="IG223" s="43" cm="1">
        <f t="array" ref="IG223">SUMPRODUCT(--(MOD(COLUMN($GG223:$IB223),4)=MOD(COLUMN($GI223),4)),$GG223:$IB223)</f>
        <v>0</v>
      </c>
      <c r="IH223" s="44">
        <f t="shared" si="721"/>
        <v>0</v>
      </c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39"/>
      <c r="IW223" s="39"/>
      <c r="IX223" s="39"/>
      <c r="IY223" s="39"/>
      <c r="IZ223" s="39"/>
      <c r="JA223" s="39"/>
      <c r="JB223" s="39"/>
      <c r="JC223" s="39"/>
      <c r="JD223" s="39"/>
      <c r="JE223" s="39"/>
      <c r="JF223" s="39"/>
      <c r="JG223" s="39"/>
      <c r="JH223" s="39"/>
      <c r="JI223" s="39"/>
      <c r="JJ223" s="39"/>
      <c r="JK223" s="39"/>
      <c r="JL223" s="39"/>
      <c r="JM223" s="39"/>
      <c r="JN223" s="39"/>
      <c r="JO223" s="39"/>
      <c r="JP223" s="39"/>
      <c r="JQ223" s="39"/>
      <c r="JR223" s="39"/>
      <c r="JS223" s="39"/>
      <c r="JT223" s="39"/>
      <c r="JU223" s="39"/>
      <c r="JV223" s="39"/>
      <c r="JW223" s="39"/>
      <c r="JX223" s="39"/>
      <c r="JY223" s="39"/>
      <c r="JZ223" s="39"/>
      <c r="KA223" s="39"/>
      <c r="KB223" s="39"/>
      <c r="KC223" s="39"/>
      <c r="KD223" s="39"/>
      <c r="KE223" s="43" cm="1">
        <f t="array" ref="KE223">SUMPRODUCT(--(MOD(COLUMN($II223:$KD223),4)=MOD(COLUMN($II223),4)),$II223:$KD223)</f>
        <v>0</v>
      </c>
      <c r="KF223" s="44">
        <f t="shared" si="730"/>
        <v>0</v>
      </c>
      <c r="KG223" s="43" cm="1">
        <f t="array" ref="KG223">SUMPRODUCT(--(MOD(COLUMN($II223:$KD223),4)=MOD(COLUMN($IJ223),4)),$II223:$KD223)</f>
        <v>0</v>
      </c>
      <c r="KH223" s="44">
        <f t="shared" si="731"/>
        <v>0</v>
      </c>
      <c r="KI223" s="43" cm="1">
        <f t="array" ref="KI223">SUMPRODUCT(--(MOD(COLUMN($II223:$KD223),4)=MOD(COLUMN($IK223),4)),$II223:$KD223)</f>
        <v>0</v>
      </c>
      <c r="KJ223" s="162">
        <f t="shared" si="732"/>
        <v>0</v>
      </c>
      <c r="KK223" s="80"/>
      <c r="KL223" s="80"/>
      <c r="KM223" s="80"/>
      <c r="KN223" s="51"/>
      <c r="KO223" s="32"/>
    </row>
    <row r="224" spans="1:301" s="68" customFormat="1" ht="43.2" outlineLevel="1">
      <c r="A224" s="289"/>
      <c r="B224" s="301"/>
      <c r="C224" s="298"/>
      <c r="D224" s="305"/>
      <c r="E224" s="15">
        <v>17</v>
      </c>
      <c r="F224" s="202">
        <v>1</v>
      </c>
      <c r="G224" s="33">
        <v>9522002210</v>
      </c>
      <c r="H224" s="34" t="s">
        <v>150</v>
      </c>
      <c r="I224" s="35"/>
      <c r="J224" s="35">
        <f>176.62/1.2</f>
        <v>147.18333333333334</v>
      </c>
      <c r="K224" s="35"/>
      <c r="L224" s="35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16"/>
      <c r="BA224" s="39"/>
      <c r="BB224" s="39"/>
      <c r="BC224" s="158"/>
      <c r="BD224" s="39"/>
      <c r="BE224" s="39"/>
      <c r="BF224" s="39"/>
      <c r="BG224" s="159"/>
      <c r="BH224" s="163"/>
      <c r="BI224" s="43"/>
      <c r="BJ224" s="44"/>
      <c r="BK224" s="43"/>
      <c r="BL224" s="44"/>
      <c r="BM224" s="43"/>
      <c r="BN224" s="44"/>
      <c r="BO224" s="39"/>
      <c r="BP224" s="39"/>
      <c r="BQ224" s="39"/>
      <c r="BR224" s="39"/>
      <c r="BS224" s="163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164"/>
      <c r="CN224" s="39"/>
      <c r="CO224" s="39"/>
      <c r="CP224" s="39">
        <v>1</v>
      </c>
      <c r="CQ224" s="39">
        <v>0</v>
      </c>
      <c r="CR224" s="308"/>
      <c r="CS224" s="39"/>
      <c r="CT224" s="39"/>
      <c r="CU224" s="39"/>
      <c r="CV224" s="39">
        <v>1</v>
      </c>
      <c r="CW224" s="39"/>
      <c r="CX224" s="39"/>
      <c r="CY224" s="39"/>
      <c r="CZ224" s="39"/>
      <c r="DA224" s="39">
        <v>0</v>
      </c>
      <c r="DB224" s="39"/>
      <c r="DC224" s="39"/>
      <c r="DD224" s="39"/>
      <c r="DE224" s="39"/>
      <c r="DF224" s="39"/>
      <c r="DG224" s="39"/>
      <c r="DH224" s="39"/>
      <c r="DI224" s="39"/>
      <c r="DJ224" s="39"/>
      <c r="DK224" s="39">
        <v>0</v>
      </c>
      <c r="DL224" s="39"/>
      <c r="DM224" s="39"/>
      <c r="DN224" s="39"/>
      <c r="DO224" s="39"/>
      <c r="DP224" s="39">
        <v>0</v>
      </c>
      <c r="DQ224" s="39"/>
      <c r="DR224" s="39"/>
      <c r="DS224" s="39"/>
      <c r="DT224" s="39"/>
      <c r="DU224" s="39">
        <v>0</v>
      </c>
      <c r="DV224" s="39"/>
      <c r="DW224" s="43" cm="1">
        <f t="array" ref="DW224">SUMPRODUCT(--(MOD(COLUMN($BO224:$DV224),5)=MOD(COLUMN($BO224),5)),$BO224:$DV224)</f>
        <v>0</v>
      </c>
      <c r="DX224" s="44">
        <f t="shared" si="694"/>
        <v>0</v>
      </c>
      <c r="DY224" s="43" cm="1">
        <f t="array" ref="DY224">SUMPRODUCT(--(MOD(COLUMN($BO224:$DV224),5)=MOD(COLUMN($BP224),5)),$BO224:$DV224)</f>
        <v>0</v>
      </c>
      <c r="DZ224" s="44">
        <f t="shared" si="695"/>
        <v>0</v>
      </c>
      <c r="EA224" s="43" cm="1">
        <f t="array" ref="EA224">SUMPRODUCT(--(MOD(COLUMN($BO224:$DV224),5)=MOD(COLUMN($BQ224),5)),$BO224:$DV224)</f>
        <v>1</v>
      </c>
      <c r="EB224" s="44">
        <f t="shared" si="696"/>
        <v>147.18333333333334</v>
      </c>
      <c r="EC224" s="43" cm="1">
        <f t="array" ref="EC224">SUMPRODUCT(--(MOD(COLUMN($BO224:$DV224),5)=MOD(COLUMN($BR224),5)),$BO224:$DV224)</f>
        <v>1</v>
      </c>
      <c r="ED224" s="44">
        <f t="shared" si="697"/>
        <v>147.18333333333334</v>
      </c>
      <c r="EE224" s="39"/>
      <c r="EF224" s="39"/>
      <c r="EG224" s="39"/>
      <c r="EH224" s="39"/>
      <c r="EI224" s="39"/>
      <c r="EJ224" s="39"/>
      <c r="EK224" s="39">
        <v>0</v>
      </c>
      <c r="EL224" s="155" t="s">
        <v>250</v>
      </c>
      <c r="EM224" s="39"/>
      <c r="EN224" s="39"/>
      <c r="EO224" s="39"/>
      <c r="EP224" s="39"/>
      <c r="EQ224" s="204"/>
      <c r="ER224" s="39"/>
      <c r="ES224" s="39"/>
      <c r="ET224" s="39"/>
      <c r="EU224" s="204"/>
      <c r="EV224" s="39"/>
      <c r="EW224" s="39"/>
      <c r="EX224" s="39"/>
      <c r="EY224" s="200"/>
      <c r="EZ224" s="39"/>
      <c r="FA224" s="39"/>
      <c r="FB224" s="39"/>
      <c r="FC224" s="204"/>
      <c r="FD224" s="39"/>
      <c r="FE224" s="39"/>
      <c r="FF224" s="39"/>
      <c r="FG224" s="204"/>
      <c r="FH224" s="39"/>
      <c r="FI224" s="39"/>
      <c r="FJ224" s="39"/>
      <c r="FK224" s="200"/>
      <c r="FL224" s="39"/>
      <c r="FM224" s="39"/>
      <c r="FN224" s="39"/>
      <c r="FO224" s="39"/>
      <c r="FP224" s="39"/>
      <c r="FQ224" s="39"/>
      <c r="FR224" s="39"/>
      <c r="FS224" s="39"/>
      <c r="FT224" s="39"/>
      <c r="FU224" s="39"/>
      <c r="FV224" s="39"/>
      <c r="FW224" s="200"/>
      <c r="FX224" s="39"/>
      <c r="FY224" s="39"/>
      <c r="FZ224" s="39"/>
      <c r="GA224" s="43" cm="1">
        <f t="array" ref="GA224">SUMPRODUCT(--(MOD(COLUMN($EE224:$FZ224),4)=MOD(COLUMN($EE224),4)),$EE224:$FZ224)</f>
        <v>0</v>
      </c>
      <c r="GB224" s="44">
        <f t="shared" si="706"/>
        <v>0</v>
      </c>
      <c r="GC224" s="43" cm="1">
        <f t="array" ref="GC224">SUMPRODUCT(--(MOD(COLUMN($EE224:$FZ224),4)=MOD(COLUMN($EF224),4)),$EE224:$FZ224)</f>
        <v>0</v>
      </c>
      <c r="GD224" s="44">
        <f t="shared" si="708"/>
        <v>0</v>
      </c>
      <c r="GE224" s="43" cm="1">
        <f t="array" ref="GE224">SUMPRODUCT(--(MOD(COLUMN($EE224:$FZ224),4)=MOD(COLUMN($EG224),4)),$EE224:$FZ224)</f>
        <v>0</v>
      </c>
      <c r="GF224" s="44">
        <f t="shared" si="710"/>
        <v>0</v>
      </c>
      <c r="GG224" s="39"/>
      <c r="GH224" s="39"/>
      <c r="GI224" s="39"/>
      <c r="GJ224" s="39"/>
      <c r="GK224" s="39"/>
      <c r="GL224" s="39"/>
      <c r="GM224" s="39"/>
      <c r="GN224" s="39"/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43" cm="1">
        <f t="array" ref="IC224">SUMPRODUCT(--(MOD(COLUMN($GG224:$IB224),4)=MOD(COLUMN($GG224),4)),$GG224:$IB224)</f>
        <v>0</v>
      </c>
      <c r="ID224" s="44">
        <f t="shared" si="719"/>
        <v>0</v>
      </c>
      <c r="IE224" s="43" cm="1">
        <f t="array" ref="IE224">SUMPRODUCT(--(MOD(COLUMN($GG224:$IB224),4)=MOD(COLUMN($GH224),4)),$GG224:$IB224)</f>
        <v>0</v>
      </c>
      <c r="IF224" s="44">
        <f t="shared" si="720"/>
        <v>0</v>
      </c>
      <c r="IG224" s="43" cm="1">
        <f t="array" ref="IG224">SUMPRODUCT(--(MOD(COLUMN($GG224:$IB224),4)=MOD(COLUMN($GI224),4)),$GG224:$IB224)</f>
        <v>0</v>
      </c>
      <c r="IH224" s="44">
        <f t="shared" si="721"/>
        <v>0</v>
      </c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39"/>
      <c r="IV224" s="39"/>
      <c r="IW224" s="39"/>
      <c r="IX224" s="39"/>
      <c r="IY224" s="39"/>
      <c r="IZ224" s="39"/>
      <c r="JA224" s="39"/>
      <c r="JB224" s="39"/>
      <c r="JC224" s="39"/>
      <c r="JD224" s="39"/>
      <c r="JE224" s="39"/>
      <c r="JF224" s="39"/>
      <c r="JG224" s="39"/>
      <c r="JH224" s="39"/>
      <c r="JI224" s="39"/>
      <c r="JJ224" s="39"/>
      <c r="JK224" s="39"/>
      <c r="JL224" s="39"/>
      <c r="JM224" s="39"/>
      <c r="JN224" s="39"/>
      <c r="JO224" s="39"/>
      <c r="JP224" s="39"/>
      <c r="JQ224" s="39"/>
      <c r="JR224" s="39"/>
      <c r="JS224" s="39"/>
      <c r="JT224" s="39"/>
      <c r="JU224" s="39"/>
      <c r="JV224" s="39"/>
      <c r="JW224" s="39"/>
      <c r="JX224" s="39"/>
      <c r="JY224" s="39"/>
      <c r="JZ224" s="39"/>
      <c r="KA224" s="39"/>
      <c r="KB224" s="39"/>
      <c r="KC224" s="39"/>
      <c r="KD224" s="39"/>
      <c r="KE224" s="43" cm="1">
        <f t="array" ref="KE224">SUMPRODUCT(--(MOD(COLUMN($II224:$KD224),4)=MOD(COLUMN($II224),4)),$II224:$KD224)</f>
        <v>0</v>
      </c>
      <c r="KF224" s="44">
        <f t="shared" si="730"/>
        <v>0</v>
      </c>
      <c r="KG224" s="43" cm="1">
        <f t="array" ref="KG224">SUMPRODUCT(--(MOD(COLUMN($II224:$KD224),4)=MOD(COLUMN($IJ224),4)),$II224:$KD224)</f>
        <v>0</v>
      </c>
      <c r="KH224" s="44">
        <f t="shared" si="731"/>
        <v>0</v>
      </c>
      <c r="KI224" s="43" cm="1">
        <f t="array" ref="KI224">SUMPRODUCT(--(MOD(COLUMN($II224:$KD224),4)=MOD(COLUMN($IK224),4)),$II224:$KD224)</f>
        <v>0</v>
      </c>
      <c r="KJ224" s="162">
        <f t="shared" si="732"/>
        <v>0</v>
      </c>
      <c r="KK224" s="80"/>
      <c r="KL224" s="80"/>
      <c r="KM224" s="80"/>
      <c r="KN224" s="51"/>
      <c r="KO224" s="32"/>
    </row>
    <row r="225" spans="1:301" s="68" customFormat="1" ht="43.2" outlineLevel="1">
      <c r="A225" s="289"/>
      <c r="B225" s="301"/>
      <c r="C225" s="298"/>
      <c r="D225" s="305"/>
      <c r="E225" s="15">
        <v>18</v>
      </c>
      <c r="F225" s="202">
        <v>1</v>
      </c>
      <c r="G225" s="33">
        <v>9522002220</v>
      </c>
      <c r="H225" s="34" t="s">
        <v>151</v>
      </c>
      <c r="I225" s="35"/>
      <c r="J225" s="35">
        <f>130.69/1.2</f>
        <v>108.90833333333333</v>
      </c>
      <c r="K225" s="35"/>
      <c r="L225" s="35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16"/>
      <c r="BA225" s="39"/>
      <c r="BB225" s="39"/>
      <c r="BC225" s="158"/>
      <c r="BD225" s="39"/>
      <c r="BE225" s="39"/>
      <c r="BF225" s="39"/>
      <c r="BG225" s="159"/>
      <c r="BH225" s="163"/>
      <c r="BI225" s="43"/>
      <c r="BJ225" s="44"/>
      <c r="BK225" s="43"/>
      <c r="BL225" s="44"/>
      <c r="BM225" s="43"/>
      <c r="BN225" s="44"/>
      <c r="BO225" s="39"/>
      <c r="BP225" s="39"/>
      <c r="BQ225" s="39"/>
      <c r="BR225" s="39"/>
      <c r="BS225" s="163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164"/>
      <c r="CN225" s="39"/>
      <c r="CO225" s="39"/>
      <c r="CP225" s="39">
        <v>1</v>
      </c>
      <c r="CQ225" s="39">
        <v>0</v>
      </c>
      <c r="CR225" s="309"/>
      <c r="CS225" s="39"/>
      <c r="CT225" s="39"/>
      <c r="CU225" s="39"/>
      <c r="CV225" s="39">
        <v>1</v>
      </c>
      <c r="CW225" s="39"/>
      <c r="CX225" s="39"/>
      <c r="CY225" s="39"/>
      <c r="CZ225" s="39"/>
      <c r="DA225" s="3">
        <v>0</v>
      </c>
      <c r="DB225" s="39"/>
      <c r="DC225" s="39"/>
      <c r="DD225" s="39"/>
      <c r="DE225" s="39"/>
      <c r="DF225" s="39"/>
      <c r="DG225" s="39"/>
      <c r="DH225" s="39"/>
      <c r="DI225" s="39"/>
      <c r="DJ225" s="39"/>
      <c r="DK225" s="39">
        <v>0</v>
      </c>
      <c r="DL225" s="39"/>
      <c r="DM225" s="39"/>
      <c r="DN225" s="39"/>
      <c r="DO225" s="39"/>
      <c r="DP225" s="39">
        <v>0</v>
      </c>
      <c r="DQ225" s="39"/>
      <c r="DR225" s="39"/>
      <c r="DS225" s="39"/>
      <c r="DT225" s="39"/>
      <c r="DU225" s="39">
        <v>0</v>
      </c>
      <c r="DV225" s="39"/>
      <c r="DW225" s="43" cm="1">
        <f t="array" ref="DW225">SUMPRODUCT(--(MOD(COLUMN($BO225:$DV225),5)=MOD(COLUMN($BO225),5)),$BO225:$DV225)</f>
        <v>0</v>
      </c>
      <c r="DX225" s="44">
        <f t="shared" si="694"/>
        <v>0</v>
      </c>
      <c r="DY225" s="43" cm="1">
        <f t="array" ref="DY225">SUMPRODUCT(--(MOD(COLUMN($BO225:$DV225),5)=MOD(COLUMN($BP225),5)),$BO225:$DV225)</f>
        <v>0</v>
      </c>
      <c r="DZ225" s="44">
        <f t="shared" si="695"/>
        <v>0</v>
      </c>
      <c r="EA225" s="43" cm="1">
        <f t="array" ref="EA225">SUMPRODUCT(--(MOD(COLUMN($BO225:$DV225),5)=MOD(COLUMN($BQ225),5)),$BO225:$DV225)</f>
        <v>1</v>
      </c>
      <c r="EB225" s="44">
        <f t="shared" si="696"/>
        <v>108.90833333333333</v>
      </c>
      <c r="EC225" s="43" cm="1">
        <f t="array" ref="EC225">SUMPRODUCT(--(MOD(COLUMN($BO225:$DV225),5)=MOD(COLUMN($BR225),5)),$BO225:$DV225)</f>
        <v>1</v>
      </c>
      <c r="ED225" s="44">
        <f t="shared" si="697"/>
        <v>108.90833333333333</v>
      </c>
      <c r="EE225" s="39"/>
      <c r="EF225" s="39"/>
      <c r="EG225" s="39"/>
      <c r="EH225" s="39"/>
      <c r="EI225" s="39"/>
      <c r="EJ225" s="39"/>
      <c r="EK225" s="39">
        <v>0</v>
      </c>
      <c r="EL225" s="155" t="s">
        <v>250</v>
      </c>
      <c r="EM225" s="39"/>
      <c r="EN225" s="39"/>
      <c r="EO225" s="39"/>
      <c r="EP225" s="39"/>
      <c r="EQ225" s="204"/>
      <c r="ER225" s="39"/>
      <c r="ES225" s="39"/>
      <c r="ET225" s="39"/>
      <c r="EU225" s="204"/>
      <c r="EV225" s="39"/>
      <c r="EW225" s="39"/>
      <c r="EX225" s="39"/>
      <c r="EY225" s="200"/>
      <c r="EZ225" s="39"/>
      <c r="FA225" s="39"/>
      <c r="FB225" s="39"/>
      <c r="FC225" s="204"/>
      <c r="FD225" s="39"/>
      <c r="FE225" s="39"/>
      <c r="FF225" s="39"/>
      <c r="FG225" s="204"/>
      <c r="FH225" s="39"/>
      <c r="FI225" s="39"/>
      <c r="FJ225" s="39"/>
      <c r="FK225" s="200"/>
      <c r="FL225" s="39"/>
      <c r="FM225" s="39"/>
      <c r="FN225" s="39"/>
      <c r="FO225" s="39"/>
      <c r="FP225" s="39"/>
      <c r="FQ225" s="39"/>
      <c r="FR225" s="39"/>
      <c r="FS225" s="39"/>
      <c r="FT225" s="39"/>
      <c r="FU225" s="39"/>
      <c r="FV225" s="39"/>
      <c r="FW225" s="200"/>
      <c r="FX225" s="39"/>
      <c r="FY225" s="39"/>
      <c r="FZ225" s="39"/>
      <c r="GA225" s="43" cm="1">
        <f t="array" ref="GA225">SUMPRODUCT(--(MOD(COLUMN($EE225:$FZ225),4)=MOD(COLUMN($EE225),4)),$EE225:$FZ225)</f>
        <v>0</v>
      </c>
      <c r="GB225" s="44">
        <f t="shared" si="706"/>
        <v>0</v>
      </c>
      <c r="GC225" s="43" cm="1">
        <f t="array" ref="GC225">SUMPRODUCT(--(MOD(COLUMN($EE225:$FZ225),4)=MOD(COLUMN($EF225),4)),$EE225:$FZ225)</f>
        <v>0</v>
      </c>
      <c r="GD225" s="44">
        <f t="shared" si="708"/>
        <v>0</v>
      </c>
      <c r="GE225" s="43" cm="1">
        <f t="array" ref="GE225">SUMPRODUCT(--(MOD(COLUMN($EE225:$FZ225),4)=MOD(COLUMN($EG225),4)),$EE225:$FZ225)</f>
        <v>0</v>
      </c>
      <c r="GF225" s="44">
        <f t="shared" si="710"/>
        <v>0</v>
      </c>
      <c r="GG225" s="39"/>
      <c r="GH225" s="39"/>
      <c r="GI225" s="39"/>
      <c r="GJ225" s="39"/>
      <c r="GK225" s="39"/>
      <c r="GL225" s="39"/>
      <c r="GM225" s="39"/>
      <c r="GN225" s="39"/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43" cm="1">
        <f t="array" ref="IC225">SUMPRODUCT(--(MOD(COLUMN($GG225:$IB225),4)=MOD(COLUMN($GG225),4)),$GG225:$IB225)</f>
        <v>0</v>
      </c>
      <c r="ID225" s="44">
        <f t="shared" si="719"/>
        <v>0</v>
      </c>
      <c r="IE225" s="43" cm="1">
        <f t="array" ref="IE225">SUMPRODUCT(--(MOD(COLUMN($GG225:$IB225),4)=MOD(COLUMN($GH225),4)),$GG225:$IB225)</f>
        <v>0</v>
      </c>
      <c r="IF225" s="44">
        <f t="shared" si="720"/>
        <v>0</v>
      </c>
      <c r="IG225" s="43" cm="1">
        <f t="array" ref="IG225">SUMPRODUCT(--(MOD(COLUMN($GG225:$IB225),4)=MOD(COLUMN($GI225),4)),$GG225:$IB225)</f>
        <v>0</v>
      </c>
      <c r="IH225" s="44">
        <f t="shared" si="721"/>
        <v>0</v>
      </c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39"/>
      <c r="IW225" s="39"/>
      <c r="IX225" s="39"/>
      <c r="IY225" s="39"/>
      <c r="IZ225" s="39"/>
      <c r="JA225" s="39"/>
      <c r="JB225" s="39"/>
      <c r="JC225" s="39"/>
      <c r="JD225" s="39"/>
      <c r="JE225" s="39"/>
      <c r="JF225" s="39"/>
      <c r="JG225" s="39"/>
      <c r="JH225" s="39"/>
      <c r="JI225" s="39"/>
      <c r="JJ225" s="39"/>
      <c r="JK225" s="39"/>
      <c r="JL225" s="39"/>
      <c r="JM225" s="39"/>
      <c r="JN225" s="39"/>
      <c r="JO225" s="39"/>
      <c r="JP225" s="39"/>
      <c r="JQ225" s="39"/>
      <c r="JR225" s="39"/>
      <c r="JS225" s="39"/>
      <c r="JT225" s="39"/>
      <c r="JU225" s="39"/>
      <c r="JV225" s="39"/>
      <c r="JW225" s="39"/>
      <c r="JX225" s="39"/>
      <c r="JY225" s="39"/>
      <c r="JZ225" s="39"/>
      <c r="KA225" s="39"/>
      <c r="KB225" s="39"/>
      <c r="KC225" s="39"/>
      <c r="KD225" s="39"/>
      <c r="KE225" s="43" cm="1">
        <f t="array" ref="KE225">SUMPRODUCT(--(MOD(COLUMN($II225:$KD225),4)=MOD(COLUMN($II225),4)),$II225:$KD225)</f>
        <v>0</v>
      </c>
      <c r="KF225" s="44">
        <f t="shared" si="730"/>
        <v>0</v>
      </c>
      <c r="KG225" s="43" cm="1">
        <f t="array" ref="KG225">SUMPRODUCT(--(MOD(COLUMN($II225:$KD225),4)=MOD(COLUMN($IJ225),4)),$II225:$KD225)</f>
        <v>0</v>
      </c>
      <c r="KH225" s="44">
        <f t="shared" si="731"/>
        <v>0</v>
      </c>
      <c r="KI225" s="43" cm="1">
        <f t="array" ref="KI225">SUMPRODUCT(--(MOD(COLUMN($II225:$KD225),4)=MOD(COLUMN($IK225),4)),$II225:$KD225)</f>
        <v>0</v>
      </c>
      <c r="KJ225" s="162">
        <f t="shared" si="732"/>
        <v>0</v>
      </c>
      <c r="KK225" s="80"/>
      <c r="KL225" s="80"/>
      <c r="KM225" s="80"/>
      <c r="KN225" s="51"/>
      <c r="KO225" s="32"/>
    </row>
    <row r="226" spans="1:301" s="68" customFormat="1" ht="57.6" outlineLevel="1">
      <c r="A226" s="289"/>
      <c r="B226" s="301"/>
      <c r="C226" s="298"/>
      <c r="D226" s="305"/>
      <c r="E226" s="15">
        <v>19</v>
      </c>
      <c r="F226" s="15">
        <v>1</v>
      </c>
      <c r="G226" s="33">
        <v>4460087000</v>
      </c>
      <c r="H226" s="34" t="s">
        <v>152</v>
      </c>
      <c r="I226" s="35"/>
      <c r="J226" s="35">
        <f>6000/1.2/A2</f>
        <v>444.44444444444446</v>
      </c>
      <c r="K226" s="35">
        <v>6000</v>
      </c>
      <c r="L226" s="35" t="s">
        <v>133</v>
      </c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16"/>
      <c r="BA226" s="39"/>
      <c r="BB226" s="39"/>
      <c r="BC226" s="158"/>
      <c r="BD226" s="39"/>
      <c r="BE226" s="39"/>
      <c r="BF226" s="39"/>
      <c r="BG226" s="159"/>
      <c r="BH226" s="163"/>
      <c r="BI226" s="43"/>
      <c r="BJ226" s="44"/>
      <c r="BK226" s="43"/>
      <c r="BL226" s="44"/>
      <c r="BM226" s="43"/>
      <c r="BN226" s="44"/>
      <c r="BO226" s="39"/>
      <c r="BP226" s="39"/>
      <c r="BQ226" s="39"/>
      <c r="BR226" s="39"/>
      <c r="BS226" s="163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164"/>
      <c r="CN226" s="39"/>
      <c r="CO226" s="39"/>
      <c r="CP226" s="39"/>
      <c r="CQ226" s="39"/>
      <c r="CR226" s="164"/>
      <c r="CS226" s="39"/>
      <c r="CT226" s="39"/>
      <c r="CU226" s="39"/>
      <c r="CV226" s="39"/>
      <c r="CW226" s="39"/>
      <c r="CX226" s="39"/>
      <c r="CY226" s="39"/>
      <c r="CZ226" s="39"/>
      <c r="DA226" s="39">
        <v>0</v>
      </c>
      <c r="DB226" s="307" t="s">
        <v>153</v>
      </c>
      <c r="DC226" s="39"/>
      <c r="DD226" s="39"/>
      <c r="DE226" s="39"/>
      <c r="DF226" s="39"/>
      <c r="DG226" s="39"/>
      <c r="DH226" s="39"/>
      <c r="DI226" s="39"/>
      <c r="DJ226" s="39"/>
      <c r="DK226" s="39">
        <v>0</v>
      </c>
      <c r="DL226" s="39"/>
      <c r="DM226" s="39"/>
      <c r="DN226" s="39"/>
      <c r="DO226" s="39"/>
      <c r="DP226" s="39">
        <v>0</v>
      </c>
      <c r="DQ226" s="39"/>
      <c r="DR226" s="39"/>
      <c r="DS226" s="39"/>
      <c r="DT226" s="39"/>
      <c r="DU226" s="39">
        <v>0</v>
      </c>
      <c r="DV226" s="39"/>
      <c r="DW226" s="43" cm="1">
        <f t="array" ref="DW226">SUMPRODUCT(--(MOD(COLUMN($BO226:$DV226),5)=MOD(COLUMN($BO226),5)),$BO226:$DV226)</f>
        <v>0</v>
      </c>
      <c r="DX226" s="44">
        <f t="shared" si="694"/>
        <v>0</v>
      </c>
      <c r="DY226" s="43" cm="1">
        <f t="array" ref="DY226">SUMPRODUCT(--(MOD(COLUMN($BO226:$DV226),5)=MOD(COLUMN($BP226),5)),$BO226:$DV226)</f>
        <v>0</v>
      </c>
      <c r="DZ226" s="44">
        <f t="shared" si="695"/>
        <v>0</v>
      </c>
      <c r="EA226" s="43" cm="1">
        <f t="array" ref="EA226">SUMPRODUCT(--(MOD(COLUMN($BO226:$DV226),5)=MOD(COLUMN($BQ226),5)),$BO226:$DV226)</f>
        <v>0</v>
      </c>
      <c r="EB226" s="44">
        <f t="shared" si="696"/>
        <v>0</v>
      </c>
      <c r="EC226" s="43" cm="1">
        <f t="array" ref="EC226">SUMPRODUCT(--(MOD(COLUMN($BO226:$DV226),5)=MOD(COLUMN($BR226),5)),$BO226:$DV226)</f>
        <v>0</v>
      </c>
      <c r="ED226" s="44">
        <f t="shared" si="697"/>
        <v>0</v>
      </c>
      <c r="EE226" s="39"/>
      <c r="EF226" s="39"/>
      <c r="EG226" s="39"/>
      <c r="EH226" s="39"/>
      <c r="EI226" s="39"/>
      <c r="EJ226" s="39"/>
      <c r="EK226" s="39">
        <v>0</v>
      </c>
      <c r="EL226" s="39"/>
      <c r="EM226" s="39"/>
      <c r="EN226" s="39"/>
      <c r="EO226" s="39"/>
      <c r="EP226" s="39"/>
      <c r="EQ226" s="204"/>
      <c r="ER226" s="39"/>
      <c r="ES226" s="39"/>
      <c r="ET226" s="39"/>
      <c r="EU226" s="204"/>
      <c r="EV226" s="39"/>
      <c r="EW226" s="39"/>
      <c r="EX226" s="39"/>
      <c r="EY226" s="200"/>
      <c r="EZ226" s="39"/>
      <c r="FA226" s="39"/>
      <c r="FB226" s="39"/>
      <c r="FC226" s="204"/>
      <c r="FD226" s="39"/>
      <c r="FE226" s="39"/>
      <c r="FF226" s="39"/>
      <c r="FG226" s="204"/>
      <c r="FH226" s="39"/>
      <c r="FI226" s="39"/>
      <c r="FJ226" s="39"/>
      <c r="FK226" s="200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200"/>
      <c r="FX226" s="39"/>
      <c r="FY226" s="39"/>
      <c r="FZ226" s="39"/>
      <c r="GA226" s="43" cm="1">
        <f t="array" ref="GA226">SUMPRODUCT(--(MOD(COLUMN($EE226:$FZ226),4)=MOD(COLUMN($EE226),4)),$EE226:$FZ226)</f>
        <v>0</v>
      </c>
      <c r="GB226" s="44">
        <f t="shared" si="706"/>
        <v>0</v>
      </c>
      <c r="GC226" s="43" cm="1">
        <f t="array" ref="GC226">SUMPRODUCT(--(MOD(COLUMN($EE226:$FZ226),4)=MOD(COLUMN($EF226),4)),$EE226:$FZ226)</f>
        <v>0</v>
      </c>
      <c r="GD226" s="44">
        <f t="shared" si="708"/>
        <v>0</v>
      </c>
      <c r="GE226" s="43" cm="1">
        <f t="array" ref="GE226">SUMPRODUCT(--(MOD(COLUMN($EE226:$FZ226),4)=MOD(COLUMN($EG226),4)),$EE226:$FZ226)</f>
        <v>0</v>
      </c>
      <c r="GF226" s="44">
        <f t="shared" si="710"/>
        <v>0</v>
      </c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43" cm="1">
        <f t="array" ref="IC226">SUMPRODUCT(--(MOD(COLUMN($GG226:$IB226),4)=MOD(COLUMN($GG226),4)),$GG226:$IB226)</f>
        <v>0</v>
      </c>
      <c r="ID226" s="44">
        <f t="shared" si="719"/>
        <v>0</v>
      </c>
      <c r="IE226" s="43" cm="1">
        <f t="array" ref="IE226">SUMPRODUCT(--(MOD(COLUMN($GG226:$IB226),4)=MOD(COLUMN($GH226),4)),$GG226:$IB226)</f>
        <v>0</v>
      </c>
      <c r="IF226" s="44">
        <f t="shared" si="720"/>
        <v>0</v>
      </c>
      <c r="IG226" s="43" cm="1">
        <f t="array" ref="IG226">SUMPRODUCT(--(MOD(COLUMN($GG226:$IB226),4)=MOD(COLUMN($GI226),4)),$GG226:$IB226)</f>
        <v>0</v>
      </c>
      <c r="IH226" s="44">
        <f t="shared" si="721"/>
        <v>0</v>
      </c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39"/>
      <c r="IW226" s="39"/>
      <c r="IX226" s="39"/>
      <c r="IY226" s="39"/>
      <c r="IZ226" s="39"/>
      <c r="JA226" s="39"/>
      <c r="JB226" s="39"/>
      <c r="JC226" s="39"/>
      <c r="JD226" s="39"/>
      <c r="JE226" s="39"/>
      <c r="JF226" s="39"/>
      <c r="JG226" s="39"/>
      <c r="JH226" s="39"/>
      <c r="JI226" s="39"/>
      <c r="JJ226" s="39"/>
      <c r="JK226" s="39"/>
      <c r="JL226" s="39"/>
      <c r="JM226" s="39"/>
      <c r="JN226" s="39"/>
      <c r="JO226" s="39"/>
      <c r="JP226" s="39"/>
      <c r="JQ226" s="39"/>
      <c r="JR226" s="39"/>
      <c r="JS226" s="39"/>
      <c r="JT226" s="39"/>
      <c r="JU226" s="39"/>
      <c r="JV226" s="39"/>
      <c r="JW226" s="39"/>
      <c r="JX226" s="39"/>
      <c r="JY226" s="39"/>
      <c r="JZ226" s="39"/>
      <c r="KA226" s="39"/>
      <c r="KB226" s="39"/>
      <c r="KC226" s="39"/>
      <c r="KD226" s="39"/>
      <c r="KE226" s="43" cm="1">
        <f t="array" ref="KE226">SUMPRODUCT(--(MOD(COLUMN($II226:$KD226),4)=MOD(COLUMN($II226),4)),$II226:$KD226)</f>
        <v>0</v>
      </c>
      <c r="KF226" s="44">
        <f t="shared" si="730"/>
        <v>0</v>
      </c>
      <c r="KG226" s="43" cm="1">
        <f t="array" ref="KG226">SUMPRODUCT(--(MOD(COLUMN($II226:$KD226),4)=MOD(COLUMN($IJ226),4)),$II226:$KD226)</f>
        <v>0</v>
      </c>
      <c r="KH226" s="44">
        <f t="shared" si="731"/>
        <v>0</v>
      </c>
      <c r="KI226" s="43" cm="1">
        <f t="array" ref="KI226">SUMPRODUCT(--(MOD(COLUMN($II226:$KD226),4)=MOD(COLUMN($IK226),4)),$II226:$KD226)</f>
        <v>0</v>
      </c>
      <c r="KJ226" s="162">
        <f t="shared" si="732"/>
        <v>0</v>
      </c>
      <c r="KK226" s="80"/>
      <c r="KL226" s="80"/>
      <c r="KM226" s="80"/>
      <c r="KN226" s="51">
        <v>1</v>
      </c>
      <c r="KO226" s="32"/>
    </row>
    <row r="227" spans="1:301" s="68" customFormat="1" ht="57.6" outlineLevel="1">
      <c r="A227" s="290"/>
      <c r="B227" s="302"/>
      <c r="C227" s="303"/>
      <c r="D227" s="306"/>
      <c r="E227" s="15">
        <v>20</v>
      </c>
      <c r="F227" s="15">
        <v>1</v>
      </c>
      <c r="G227" s="33">
        <v>4460087100</v>
      </c>
      <c r="H227" s="34" t="s">
        <v>154</v>
      </c>
      <c r="I227" s="35"/>
      <c r="J227" s="35">
        <f>7800/1.2/A2</f>
        <v>577.77777777777783</v>
      </c>
      <c r="K227" s="35">
        <v>7800</v>
      </c>
      <c r="L227" s="35" t="s">
        <v>133</v>
      </c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16"/>
      <c r="BA227" s="39"/>
      <c r="BB227" s="39"/>
      <c r="BC227" s="158"/>
      <c r="BD227" s="39"/>
      <c r="BE227" s="39"/>
      <c r="BF227" s="39"/>
      <c r="BG227" s="159"/>
      <c r="BH227" s="163"/>
      <c r="BI227" s="43"/>
      <c r="BJ227" s="44"/>
      <c r="BK227" s="43"/>
      <c r="BL227" s="44"/>
      <c r="BM227" s="43"/>
      <c r="BN227" s="44"/>
      <c r="BO227" s="39"/>
      <c r="BP227" s="39"/>
      <c r="BQ227" s="39"/>
      <c r="BR227" s="39"/>
      <c r="BS227" s="163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164"/>
      <c r="CN227" s="39"/>
      <c r="CO227" s="39"/>
      <c r="CP227" s="39"/>
      <c r="CQ227" s="39"/>
      <c r="CR227" s="164"/>
      <c r="CS227" s="39"/>
      <c r="CT227" s="39"/>
      <c r="CU227" s="39"/>
      <c r="CV227" s="39"/>
      <c r="CW227" s="39"/>
      <c r="CX227" s="39"/>
      <c r="CY227" s="39"/>
      <c r="CZ227" s="39"/>
      <c r="DA227" s="3">
        <v>0</v>
      </c>
      <c r="DB227" s="309"/>
      <c r="DC227" s="39"/>
      <c r="DD227" s="39"/>
      <c r="DE227" s="39"/>
      <c r="DF227" s="39"/>
      <c r="DG227" s="39"/>
      <c r="DH227" s="39"/>
      <c r="DI227" s="39"/>
      <c r="DJ227" s="39"/>
      <c r="DK227" s="39">
        <v>0</v>
      </c>
      <c r="DL227" s="39"/>
      <c r="DM227" s="39"/>
      <c r="DN227" s="39"/>
      <c r="DO227" s="39"/>
      <c r="DP227" s="39">
        <v>0</v>
      </c>
      <c r="DQ227" s="39"/>
      <c r="DR227" s="39"/>
      <c r="DS227" s="39"/>
      <c r="DT227" s="39"/>
      <c r="DU227" s="39">
        <v>0</v>
      </c>
      <c r="DV227" s="39"/>
      <c r="DW227" s="43" cm="1">
        <f t="array" ref="DW227">SUMPRODUCT(--(MOD(COLUMN($BO227:$DV227),5)=MOD(COLUMN($BO227),5)),$BO227:$DV227)</f>
        <v>0</v>
      </c>
      <c r="DX227" s="44">
        <f t="shared" si="694"/>
        <v>0</v>
      </c>
      <c r="DY227" s="43" cm="1">
        <f t="array" ref="DY227">SUMPRODUCT(--(MOD(COLUMN($BO227:$DV227),5)=MOD(COLUMN($BP227),5)),$BO227:$DV227)</f>
        <v>0</v>
      </c>
      <c r="DZ227" s="44">
        <f t="shared" si="695"/>
        <v>0</v>
      </c>
      <c r="EA227" s="43" cm="1">
        <f t="array" ref="EA227">SUMPRODUCT(--(MOD(COLUMN($BO227:$DV227),5)=MOD(COLUMN($BQ227),5)),$BO227:$DV227)</f>
        <v>0</v>
      </c>
      <c r="EB227" s="44">
        <f t="shared" si="696"/>
        <v>0</v>
      </c>
      <c r="EC227" s="43" cm="1">
        <f t="array" ref="EC227">SUMPRODUCT(--(MOD(COLUMN($BO227:$DV227),5)=MOD(COLUMN($BR227),5)),$BO227:$DV227)</f>
        <v>0</v>
      </c>
      <c r="ED227" s="44">
        <f t="shared" si="697"/>
        <v>0</v>
      </c>
      <c r="EE227" s="39"/>
      <c r="EF227" s="39"/>
      <c r="EG227" s="39"/>
      <c r="EH227" s="39"/>
      <c r="EI227" s="39"/>
      <c r="EJ227" s="39"/>
      <c r="EK227" s="39">
        <v>0</v>
      </c>
      <c r="EL227" s="39"/>
      <c r="EM227" s="39"/>
      <c r="EN227" s="39"/>
      <c r="EO227" s="39"/>
      <c r="EP227" s="39"/>
      <c r="EQ227" s="204"/>
      <c r="ER227" s="39"/>
      <c r="ES227" s="39"/>
      <c r="ET227" s="39"/>
      <c r="EU227" s="204"/>
      <c r="EV227" s="39"/>
      <c r="EW227" s="39"/>
      <c r="EX227" s="39"/>
      <c r="EY227" s="200"/>
      <c r="EZ227" s="39"/>
      <c r="FA227" s="39"/>
      <c r="FB227" s="39"/>
      <c r="FC227" s="204"/>
      <c r="FD227" s="39"/>
      <c r="FE227" s="39"/>
      <c r="FF227" s="39"/>
      <c r="FG227" s="204"/>
      <c r="FH227" s="39"/>
      <c r="FI227" s="39"/>
      <c r="FJ227" s="39"/>
      <c r="FK227" s="200"/>
      <c r="FL227" s="39"/>
      <c r="FM227" s="39"/>
      <c r="FN227" s="39"/>
      <c r="FO227" s="39"/>
      <c r="FP227" s="39"/>
      <c r="FQ227" s="39"/>
      <c r="FR227" s="39"/>
      <c r="FS227" s="39"/>
      <c r="FT227" s="39"/>
      <c r="FU227" s="39"/>
      <c r="FV227" s="39"/>
      <c r="FW227" s="200"/>
      <c r="FX227" s="39"/>
      <c r="FY227" s="39"/>
      <c r="FZ227" s="39"/>
      <c r="GA227" s="43" cm="1">
        <f t="array" ref="GA227">SUMPRODUCT(--(MOD(COLUMN($EE227:$FZ227),4)=MOD(COLUMN($EE227),4)),$EE227:$FZ227)</f>
        <v>0</v>
      </c>
      <c r="GB227" s="44">
        <f t="shared" si="706"/>
        <v>0</v>
      </c>
      <c r="GC227" s="43" cm="1">
        <f t="array" ref="GC227">SUMPRODUCT(--(MOD(COLUMN($EE227:$FZ227),4)=MOD(COLUMN($EF227),4)),$EE227:$FZ227)</f>
        <v>0</v>
      </c>
      <c r="GD227" s="44">
        <f t="shared" si="708"/>
        <v>0</v>
      </c>
      <c r="GE227" s="43" cm="1">
        <f t="array" ref="GE227">SUMPRODUCT(--(MOD(COLUMN($EE227:$FZ227),4)=MOD(COLUMN($EG227),4)),$EE227:$FZ227)</f>
        <v>0</v>
      </c>
      <c r="GF227" s="44">
        <f t="shared" si="710"/>
        <v>0</v>
      </c>
      <c r="GG227" s="39"/>
      <c r="GH227" s="39"/>
      <c r="GI227" s="39"/>
      <c r="GJ227" s="39"/>
      <c r="GK227" s="39"/>
      <c r="GL227" s="39"/>
      <c r="GM227" s="39"/>
      <c r="GN227" s="39"/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43" cm="1">
        <f t="array" ref="IC227">SUMPRODUCT(--(MOD(COLUMN($GG227:$IB227),4)=MOD(COLUMN($GG227),4)),$GG227:$IB227)</f>
        <v>0</v>
      </c>
      <c r="ID227" s="44">
        <f t="shared" si="719"/>
        <v>0</v>
      </c>
      <c r="IE227" s="43" cm="1">
        <f t="array" ref="IE227">SUMPRODUCT(--(MOD(COLUMN($GG227:$IB227),4)=MOD(COLUMN($GH227),4)),$GG227:$IB227)</f>
        <v>0</v>
      </c>
      <c r="IF227" s="44">
        <f t="shared" si="720"/>
        <v>0</v>
      </c>
      <c r="IG227" s="43" cm="1">
        <f t="array" ref="IG227">SUMPRODUCT(--(MOD(COLUMN($GG227:$IB227),4)=MOD(COLUMN($GI227),4)),$GG227:$IB227)</f>
        <v>0</v>
      </c>
      <c r="IH227" s="44">
        <f t="shared" si="721"/>
        <v>0</v>
      </c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39"/>
      <c r="IW227" s="39"/>
      <c r="IX227" s="39"/>
      <c r="IY227" s="39"/>
      <c r="IZ227" s="39"/>
      <c r="JA227" s="39"/>
      <c r="JB227" s="39"/>
      <c r="JC227" s="39"/>
      <c r="JD227" s="39"/>
      <c r="JE227" s="39"/>
      <c r="JF227" s="39"/>
      <c r="JG227" s="39"/>
      <c r="JH227" s="39"/>
      <c r="JI227" s="39"/>
      <c r="JJ227" s="39"/>
      <c r="JK227" s="39"/>
      <c r="JL227" s="39"/>
      <c r="JM227" s="39"/>
      <c r="JN227" s="39"/>
      <c r="JO227" s="39"/>
      <c r="JP227" s="39"/>
      <c r="JQ227" s="39"/>
      <c r="JR227" s="39"/>
      <c r="JS227" s="39"/>
      <c r="JT227" s="39"/>
      <c r="JU227" s="39"/>
      <c r="JV227" s="39"/>
      <c r="JW227" s="39"/>
      <c r="JX227" s="39"/>
      <c r="JY227" s="39"/>
      <c r="JZ227" s="39"/>
      <c r="KA227" s="39"/>
      <c r="KB227" s="39"/>
      <c r="KC227" s="39"/>
      <c r="KD227" s="39"/>
      <c r="KE227" s="43" cm="1">
        <f t="array" ref="KE227">SUMPRODUCT(--(MOD(COLUMN($II227:$KD227),4)=MOD(COLUMN($II227),4)),$II227:$KD227)</f>
        <v>0</v>
      </c>
      <c r="KF227" s="44">
        <f t="shared" si="730"/>
        <v>0</v>
      </c>
      <c r="KG227" s="43" cm="1">
        <f t="array" ref="KG227">SUMPRODUCT(--(MOD(COLUMN($II227:$KD227),4)=MOD(COLUMN($IJ227),4)),$II227:$KD227)</f>
        <v>0</v>
      </c>
      <c r="KH227" s="44">
        <f t="shared" si="731"/>
        <v>0</v>
      </c>
      <c r="KI227" s="43" cm="1">
        <f t="array" ref="KI227">SUMPRODUCT(--(MOD(COLUMN($II227:$KD227),4)=MOD(COLUMN($IK227),4)),$II227:$KD227)</f>
        <v>0</v>
      </c>
      <c r="KJ227" s="162">
        <f t="shared" si="732"/>
        <v>0</v>
      </c>
      <c r="KK227" s="80"/>
      <c r="KL227" s="80"/>
      <c r="KM227" s="80"/>
      <c r="KN227" s="51">
        <v>1</v>
      </c>
      <c r="KO227" s="32"/>
    </row>
    <row r="228" spans="1:301" s="68" customFormat="1" outlineLevel="1">
      <c r="A228" s="21"/>
      <c r="B228" s="39"/>
      <c r="C228" s="22"/>
      <c r="D228" s="22"/>
      <c r="E228" s="21"/>
      <c r="F228" s="21"/>
      <c r="G228" s="165"/>
      <c r="H228" s="166" t="s">
        <v>78</v>
      </c>
      <c r="I228" s="167"/>
      <c r="J228" s="157"/>
      <c r="K228" s="157"/>
      <c r="L228" s="157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39"/>
      <c r="AB228" s="22"/>
      <c r="AC228" s="22"/>
      <c r="AD228" s="22"/>
      <c r="AE228" s="22"/>
      <c r="AF228" s="22"/>
      <c r="AG228" s="22"/>
      <c r="AH228" s="22"/>
      <c r="AI228" s="39"/>
      <c r="AJ228" s="22"/>
      <c r="AK228" s="22"/>
      <c r="AL228" s="22"/>
      <c r="AM228" s="39"/>
      <c r="AN228" s="22"/>
      <c r="AO228" s="22"/>
      <c r="AP228" s="22"/>
      <c r="AQ228" s="39"/>
      <c r="AR228" s="22"/>
      <c r="AS228" s="22"/>
      <c r="AT228" s="22"/>
      <c r="AU228" s="39"/>
      <c r="AV228" s="22"/>
      <c r="AW228" s="22"/>
      <c r="AX228" s="22"/>
      <c r="AY228" s="22"/>
      <c r="AZ228" s="22"/>
      <c r="BA228" s="22"/>
      <c r="BB228" s="76"/>
      <c r="BC228" s="168"/>
      <c r="BD228" s="22"/>
      <c r="BE228" s="22"/>
      <c r="BF228" s="76"/>
      <c r="BG228" s="159"/>
      <c r="BH228" s="22"/>
      <c r="BI228" s="43"/>
      <c r="BJ228" s="44"/>
      <c r="BK228" s="43"/>
      <c r="BL228" s="44"/>
      <c r="BM228" s="43"/>
      <c r="BN228" s="44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39"/>
      <c r="DV228" s="22"/>
      <c r="DW228" s="43"/>
      <c r="DX228" s="43"/>
      <c r="DY228" s="43"/>
      <c r="DZ228" s="43"/>
      <c r="EA228" s="43"/>
      <c r="EB228" s="44"/>
      <c r="EC228" s="43"/>
      <c r="ED228" s="44"/>
      <c r="EE228" s="22"/>
      <c r="EF228" s="22"/>
      <c r="EG228" s="22"/>
      <c r="EH228" s="22"/>
      <c r="EI228" s="22"/>
      <c r="EJ228" s="22"/>
      <c r="EK228" s="39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03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43"/>
      <c r="GB228" s="44"/>
      <c r="GC228" s="43"/>
      <c r="GD228" s="44"/>
      <c r="GE228" s="43"/>
      <c r="GF228" s="44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43" cm="1">
        <f t="array" ref="IC228">SUMPRODUCT(--(MOD(COLUMN($GG228:$IB228),4)=MOD(COLUMN($GG228),4)),$GG228:$IB228)</f>
        <v>0</v>
      </c>
      <c r="ID228" s="44">
        <f t="shared" si="719"/>
        <v>0</v>
      </c>
      <c r="IE228" s="43" cm="1">
        <f t="array" ref="IE228">SUMPRODUCT(--(MOD(COLUMN($GG228:$IB228),4)=MOD(COLUMN($GH228),4)),$GG228:$IB228)</f>
        <v>0</v>
      </c>
      <c r="IF228" s="44">
        <f t="shared" si="720"/>
        <v>0</v>
      </c>
      <c r="IG228" s="43" cm="1">
        <f t="array" ref="IG228">SUMPRODUCT(--(MOD(COLUMN($GG228:$IB228),4)=MOD(COLUMN($GI228),4)),$GG228:$IB228)</f>
        <v>0</v>
      </c>
      <c r="IH228" s="44">
        <f t="shared" si="721"/>
        <v>0</v>
      </c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  <c r="IZ228" s="22"/>
      <c r="JA228" s="22"/>
      <c r="JB228" s="22"/>
      <c r="JC228" s="22"/>
      <c r="JD228" s="22"/>
      <c r="JE228" s="22"/>
      <c r="JF228" s="22"/>
      <c r="JG228" s="22"/>
      <c r="JH228" s="22"/>
      <c r="JI228" s="22"/>
      <c r="JJ228" s="22"/>
      <c r="JK228" s="22"/>
      <c r="JL228" s="22"/>
      <c r="JM228" s="22"/>
      <c r="JN228" s="22"/>
      <c r="JO228" s="22"/>
      <c r="JP228" s="22"/>
      <c r="JQ228" s="22"/>
      <c r="JR228" s="22"/>
      <c r="JS228" s="22"/>
      <c r="JT228" s="22"/>
      <c r="JU228" s="22"/>
      <c r="JV228" s="22"/>
      <c r="JW228" s="22"/>
      <c r="JX228" s="22"/>
      <c r="JY228" s="22"/>
      <c r="JZ228" s="22"/>
      <c r="KA228" s="22"/>
      <c r="KB228" s="22"/>
      <c r="KC228" s="22"/>
      <c r="KD228" s="22"/>
      <c r="KE228" s="43" cm="1">
        <f t="array" ref="KE228">SUMPRODUCT(--(MOD(COLUMN($II228:$KD228),4)=MOD(COLUMN($II228),4)),$II228:$KD228)</f>
        <v>0</v>
      </c>
      <c r="KF228" s="44">
        <f t="shared" si="730"/>
        <v>0</v>
      </c>
      <c r="KG228" s="43" cm="1">
        <f t="array" ref="KG228">SUMPRODUCT(--(MOD(COLUMN($II228:$KD228),4)=MOD(COLUMN($IJ228),4)),$II228:$KD228)</f>
        <v>0</v>
      </c>
      <c r="KH228" s="44">
        <f t="shared" si="731"/>
        <v>0</v>
      </c>
      <c r="KI228" s="43" cm="1">
        <f t="array" ref="KI228">SUMPRODUCT(--(MOD(COLUMN($II228:$KD228),4)=MOD(COLUMN($IK228),4)),$II228:$KD228)</f>
        <v>0</v>
      </c>
      <c r="KJ228" s="162">
        <f t="shared" si="732"/>
        <v>0</v>
      </c>
      <c r="KK228" s="80"/>
      <c r="KL228" s="80"/>
      <c r="KM228" s="80"/>
      <c r="KN228" s="22"/>
      <c r="KO228" s="22"/>
    </row>
    <row r="229" spans="1:301" s="68" customFormat="1">
      <c r="A229" s="234" t="s">
        <v>275</v>
      </c>
      <c r="B229" s="215"/>
      <c r="C229" s="215"/>
      <c r="D229" s="215"/>
      <c r="E229" s="215"/>
      <c r="F229" s="215"/>
      <c r="G229" s="216"/>
      <c r="H229" s="217"/>
      <c r="I229" s="218"/>
      <c r="J229" s="218"/>
      <c r="K229" s="218"/>
      <c r="L229" s="218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  <c r="AP229" s="219"/>
      <c r="AQ229" s="219"/>
      <c r="AR229" s="219"/>
      <c r="AS229" s="219"/>
      <c r="AT229" s="219"/>
      <c r="AU229" s="219"/>
      <c r="AV229" s="219"/>
      <c r="AW229" s="219"/>
      <c r="AX229" s="219"/>
      <c r="AY229" s="220"/>
      <c r="AZ229" s="219"/>
      <c r="BA229" s="220"/>
      <c r="BB229" s="220"/>
      <c r="BC229" s="221"/>
      <c r="BD229" s="219"/>
      <c r="BE229" s="220"/>
      <c r="BF229" s="220"/>
      <c r="BG229" s="220"/>
      <c r="BH229" s="219"/>
      <c r="BI229" s="222"/>
      <c r="BJ229" s="223"/>
      <c r="BK229" s="222"/>
      <c r="BL229" s="223"/>
      <c r="BM229" s="222"/>
      <c r="BN229" s="223"/>
      <c r="BO229" s="219"/>
      <c r="BP229" s="219"/>
      <c r="BQ229" s="219"/>
      <c r="BR229" s="219"/>
      <c r="BS229" s="219"/>
      <c r="BT229" s="219"/>
      <c r="BU229" s="219"/>
      <c r="BV229" s="219"/>
      <c r="BW229" s="219"/>
      <c r="BX229" s="219"/>
      <c r="BY229" s="219"/>
      <c r="BZ229" s="219"/>
      <c r="CA229" s="219"/>
      <c r="CB229" s="219"/>
      <c r="CC229" s="219"/>
      <c r="CD229" s="219"/>
      <c r="CE229" s="219"/>
      <c r="CF229" s="219"/>
      <c r="CG229" s="219"/>
      <c r="CH229" s="219"/>
      <c r="CI229" s="219"/>
      <c r="CJ229" s="219"/>
      <c r="CK229" s="219"/>
      <c r="CL229" s="219"/>
      <c r="CM229" s="219"/>
      <c r="CN229" s="219"/>
      <c r="CO229" s="219"/>
      <c r="CP229" s="219"/>
      <c r="CQ229" s="219"/>
      <c r="CR229" s="219"/>
      <c r="CS229" s="219"/>
      <c r="CT229" s="219"/>
      <c r="CU229" s="219"/>
      <c r="CV229" s="219"/>
      <c r="CW229" s="219"/>
      <c r="CX229" s="219"/>
      <c r="CY229" s="219"/>
      <c r="CZ229" s="219"/>
      <c r="DA229" s="219"/>
      <c r="DB229" s="219"/>
      <c r="DC229" s="219"/>
      <c r="DD229" s="219"/>
      <c r="DE229" s="219"/>
      <c r="DF229" s="219"/>
      <c r="DG229" s="219"/>
      <c r="DH229" s="219"/>
      <c r="DI229" s="219"/>
      <c r="DJ229" s="219"/>
      <c r="DK229" s="219"/>
      <c r="DL229" s="219"/>
      <c r="DM229" s="219"/>
      <c r="DN229" s="219"/>
      <c r="DO229" s="219"/>
      <c r="DP229" s="219"/>
      <c r="DQ229" s="219"/>
      <c r="DR229" s="219"/>
      <c r="DS229" s="219"/>
      <c r="DT229" s="219"/>
      <c r="DU229" s="219"/>
      <c r="DV229" s="219"/>
      <c r="DW229" s="222"/>
      <c r="DX229" s="222">
        <f t="shared" ref="DX229:DX249" si="734">DW229*$J229</f>
        <v>0</v>
      </c>
      <c r="DY229" s="222">
        <f>SUMPRODUCT(--(MOD(COLUMN($BO229:$DV229),5)=MOD(COLUMN($BO229),5)+1),$BO229:$DV229)</f>
        <v>0</v>
      </c>
      <c r="DZ229" s="222">
        <f t="shared" ref="DZ229:DZ249" si="735">DY229*$J229</f>
        <v>0</v>
      </c>
      <c r="EA229" s="222">
        <f>SUMPRODUCT(--(MOD(COLUMN($BO229:$DV229),5)=MOD(COLUMN($BO229),5)+2),$BO229:$DV229)</f>
        <v>0</v>
      </c>
      <c r="EB229" s="223">
        <f t="shared" ref="EB229:EB249" si="736">EA229*$J229</f>
        <v>0</v>
      </c>
      <c r="EC229" s="222">
        <f>SUMPRODUCT(--(MOD(COLUMN($BO229:$DV229),5)=MOD(COLUMN($BO229),5)+3),$BO229:$DV229)</f>
        <v>0</v>
      </c>
      <c r="ED229" s="223">
        <f t="shared" ref="ED229:ED249" si="737">EC229*$J229</f>
        <v>0</v>
      </c>
      <c r="EE229" s="219"/>
      <c r="EF229" s="219"/>
      <c r="EG229" s="219"/>
      <c r="EH229" s="219"/>
      <c r="EI229" s="219"/>
      <c r="EJ229" s="219"/>
      <c r="EK229" s="219"/>
      <c r="EL229" s="219"/>
      <c r="EM229" s="219"/>
      <c r="EN229" s="219"/>
      <c r="EO229" s="219"/>
      <c r="EP229" s="219"/>
      <c r="EQ229" s="219"/>
      <c r="ER229" s="219"/>
      <c r="ES229" s="219"/>
      <c r="ET229" s="219"/>
      <c r="EU229" s="219"/>
      <c r="EV229" s="219"/>
      <c r="EW229" s="219"/>
      <c r="EX229" s="219"/>
      <c r="EY229" s="219"/>
      <c r="EZ229" s="219"/>
      <c r="FA229" s="219"/>
      <c r="FB229" s="219"/>
      <c r="FC229" s="219"/>
      <c r="FD229" s="219"/>
      <c r="FE229" s="219"/>
      <c r="FF229" s="219"/>
      <c r="FG229" s="219"/>
      <c r="FH229" s="219"/>
      <c r="FI229" s="219"/>
      <c r="FJ229" s="219"/>
      <c r="FK229" s="219"/>
      <c r="FL229" s="219"/>
      <c r="FM229" s="219"/>
      <c r="FN229" s="219"/>
      <c r="FO229" s="219"/>
      <c r="FP229" s="219"/>
      <c r="FQ229" s="219"/>
      <c r="FR229" s="219"/>
      <c r="FS229" s="219"/>
      <c r="FT229" s="219"/>
      <c r="FU229" s="219"/>
      <c r="FV229" s="219"/>
      <c r="FW229" s="219"/>
      <c r="FX229" s="219"/>
      <c r="FY229" s="219"/>
      <c r="FZ229" s="219"/>
      <c r="GA229" s="160" cm="1">
        <f t="array" ref="GA229">SUMPRODUCT(--(MOD(COLUMN($EE229:$FZ229),4)=MOD(COLUMN($EE229),4)),$EE229:$FZ229)</f>
        <v>0</v>
      </c>
      <c r="GB229" s="161">
        <f t="shared" ref="GB229:GB249" si="738">GA229*$J229</f>
        <v>0</v>
      </c>
      <c r="GC229" s="160" cm="1">
        <f t="array" ref="GC229">SUMPRODUCT(--(MOD(COLUMN($EE229:$FZ229),4)=MOD(COLUMN($EF229),4)),$EE229:$FZ229)</f>
        <v>0</v>
      </c>
      <c r="GD229" s="161">
        <f t="shared" ref="GD229:GD249" si="739">GC229*$J229</f>
        <v>0</v>
      </c>
      <c r="GE229" s="160" cm="1">
        <f t="array" ref="GE229">SUMPRODUCT(--(MOD(COLUMN($EE229:$FZ229),4)=MOD(COLUMN($EG229),4)),$EE229:$FZ229)</f>
        <v>0</v>
      </c>
      <c r="GF229" s="161">
        <f t="shared" ref="GF229:GF249" si="740">GE229*$J229</f>
        <v>0</v>
      </c>
      <c r="GG229" s="219"/>
      <c r="GH229" s="219"/>
      <c r="GI229" s="219"/>
      <c r="GJ229" s="219"/>
      <c r="GK229" s="219"/>
      <c r="GL229" s="219"/>
      <c r="GM229" s="219"/>
      <c r="GN229" s="219"/>
      <c r="GO229" s="219"/>
      <c r="GP229" s="219"/>
      <c r="GQ229" s="219"/>
      <c r="GR229" s="219"/>
      <c r="GS229" s="219"/>
      <c r="GT229" s="219"/>
      <c r="GU229" s="219"/>
      <c r="GV229" s="219"/>
      <c r="GW229" s="219"/>
      <c r="GX229" s="219"/>
      <c r="GY229" s="219"/>
      <c r="GZ229" s="219"/>
      <c r="HA229" s="219"/>
      <c r="HB229" s="219"/>
      <c r="HC229" s="219"/>
      <c r="HD229" s="219"/>
      <c r="HE229" s="219"/>
      <c r="HF229" s="219"/>
      <c r="HG229" s="219"/>
      <c r="HH229" s="219"/>
      <c r="HI229" s="219"/>
      <c r="HJ229" s="219"/>
      <c r="HK229" s="219"/>
      <c r="HL229" s="219"/>
      <c r="HM229" s="219"/>
      <c r="HN229" s="219"/>
      <c r="HO229" s="219"/>
      <c r="HP229" s="219"/>
      <c r="HQ229" s="219"/>
      <c r="HR229" s="219"/>
      <c r="HS229" s="219"/>
      <c r="HT229" s="219"/>
      <c r="HU229" s="219"/>
      <c r="HV229" s="219"/>
      <c r="HW229" s="219"/>
      <c r="HX229" s="219"/>
      <c r="HY229" s="219"/>
      <c r="HZ229" s="219"/>
      <c r="IA229" s="219"/>
      <c r="IB229" s="219"/>
      <c r="IC229" s="160" cm="1">
        <f t="array" ref="IC229">SUMPRODUCT(--(MOD(COLUMN($GG229:$IB229),4)=MOD(COLUMN($GG229),4)),$GG229:$IB229)</f>
        <v>0</v>
      </c>
      <c r="ID229" s="161">
        <f t="shared" si="719"/>
        <v>0</v>
      </c>
      <c r="IE229" s="160" cm="1">
        <f t="array" ref="IE229">SUMPRODUCT(--(MOD(COLUMN($GG229:$IB229),4)=MOD(COLUMN($GH229),4)),$GG229:$IB229)</f>
        <v>0</v>
      </c>
      <c r="IF229" s="161">
        <f t="shared" si="720"/>
        <v>0</v>
      </c>
      <c r="IG229" s="160" cm="1">
        <f t="array" ref="IG229">SUMPRODUCT(--(MOD(COLUMN($GG229:$IB229),4)=MOD(COLUMN($GI229),4)),$GG229:$IB229)</f>
        <v>0</v>
      </c>
      <c r="IH229" s="161">
        <f t="shared" si="721"/>
        <v>0</v>
      </c>
      <c r="II229" s="219"/>
      <c r="IJ229" s="219"/>
      <c r="IK229" s="219"/>
      <c r="IL229" s="219"/>
      <c r="IM229" s="219"/>
      <c r="IN229" s="219"/>
      <c r="IO229" s="219"/>
      <c r="IP229" s="219"/>
      <c r="IQ229" s="219"/>
      <c r="IR229" s="219"/>
      <c r="IS229" s="219"/>
      <c r="IT229" s="219"/>
      <c r="IU229" s="219"/>
      <c r="IV229" s="219"/>
      <c r="IW229" s="219"/>
      <c r="IX229" s="219"/>
      <c r="IY229" s="219"/>
      <c r="IZ229" s="219"/>
      <c r="JA229" s="219"/>
      <c r="JB229" s="219"/>
      <c r="JC229" s="219"/>
      <c r="JD229" s="219"/>
      <c r="JE229" s="219"/>
      <c r="JF229" s="219"/>
      <c r="JG229" s="219"/>
      <c r="JH229" s="219"/>
      <c r="JI229" s="219"/>
      <c r="JJ229" s="219"/>
      <c r="JK229" s="219"/>
      <c r="JL229" s="219"/>
      <c r="JM229" s="219"/>
      <c r="JN229" s="219"/>
      <c r="JO229" s="219"/>
      <c r="JP229" s="219"/>
      <c r="JQ229" s="219"/>
      <c r="JR229" s="219"/>
      <c r="JS229" s="219"/>
      <c r="JT229" s="219"/>
      <c r="JU229" s="219"/>
      <c r="JV229" s="219"/>
      <c r="JW229" s="219"/>
      <c r="JX229" s="219"/>
      <c r="JY229" s="219"/>
      <c r="JZ229" s="219"/>
      <c r="KA229" s="219"/>
      <c r="KB229" s="219"/>
      <c r="KC229" s="219"/>
      <c r="KD229" s="219"/>
      <c r="KE229" s="160" cm="1">
        <f t="array" ref="KE229">SUMPRODUCT(--(MOD(COLUMN($II229:$KD229),4)=MOD(COLUMN($II229),4)),$II229:$KD229)</f>
        <v>0</v>
      </c>
      <c r="KF229" s="161">
        <f t="shared" si="730"/>
        <v>0</v>
      </c>
      <c r="KG229" s="160" cm="1">
        <f t="array" ref="KG229">SUMPRODUCT(--(MOD(COLUMN($II229:$KD229),4)=MOD(COLUMN($IJ229),4)),$II229:$KD229)</f>
        <v>0</v>
      </c>
      <c r="KH229" s="161">
        <f t="shared" si="731"/>
        <v>0</v>
      </c>
      <c r="KI229" s="160" cm="1">
        <f t="array" ref="KI229">SUMPRODUCT(--(MOD(COLUMN($II229:$KD229),4)=MOD(COLUMN($IK229),4)),$II229:$KD229)</f>
        <v>0</v>
      </c>
      <c r="KJ229" s="224">
        <f t="shared" si="732"/>
        <v>0</v>
      </c>
      <c r="KK229" s="80"/>
      <c r="KL229" s="80"/>
      <c r="KM229" s="80"/>
      <c r="KN229" s="22"/>
      <c r="KO229" s="22"/>
    </row>
    <row r="230" spans="1:301" s="68" customFormat="1" ht="30" customHeight="1" outlineLevel="1">
      <c r="A230" s="274" t="s">
        <v>272</v>
      </c>
      <c r="B230" s="277" t="s">
        <v>102</v>
      </c>
      <c r="C230" s="257" t="s">
        <v>47</v>
      </c>
      <c r="D230" s="281" t="s">
        <v>48</v>
      </c>
      <c r="E230" s="60">
        <v>1</v>
      </c>
      <c r="F230" s="60">
        <v>1</v>
      </c>
      <c r="G230" s="33">
        <v>9522010010</v>
      </c>
      <c r="H230" s="57" t="s">
        <v>49</v>
      </c>
      <c r="I230" s="55">
        <f>89.6/1.2*1.1371</f>
        <v>84.903466666666674</v>
      </c>
      <c r="J230" s="55">
        <f>89.6/1.2*1.1371</f>
        <v>84.903466666666674</v>
      </c>
      <c r="K230" s="55"/>
      <c r="L230" s="55"/>
      <c r="M230" s="36"/>
      <c r="N230" s="37"/>
      <c r="O230" s="38"/>
      <c r="P230" s="37"/>
      <c r="Q230" s="36"/>
      <c r="R230" s="37"/>
      <c r="S230" s="38"/>
      <c r="T230" s="37"/>
      <c r="U230" s="36"/>
      <c r="V230" s="37"/>
      <c r="W230" s="38"/>
      <c r="X230" s="37"/>
      <c r="Y230" s="36"/>
      <c r="Z230" s="37"/>
      <c r="AA230" s="38"/>
      <c r="AB230" s="37"/>
      <c r="AC230" s="36"/>
      <c r="AD230" s="37"/>
      <c r="AE230" s="38"/>
      <c r="AF230" s="37"/>
      <c r="AG230" s="36"/>
      <c r="AH230" s="37"/>
      <c r="AI230" s="38"/>
      <c r="AJ230" s="37"/>
      <c r="AK230" s="36"/>
      <c r="AL230" s="37"/>
      <c r="AM230" s="38"/>
      <c r="AN230" s="37"/>
      <c r="AO230" s="36"/>
      <c r="AP230" s="37"/>
      <c r="AQ230" s="38"/>
      <c r="AR230" s="37"/>
      <c r="AS230" s="36"/>
      <c r="AT230" s="37"/>
      <c r="AU230" s="38"/>
      <c r="AV230" s="37"/>
      <c r="AW230" s="36"/>
      <c r="AX230" s="37"/>
      <c r="AY230" s="38"/>
      <c r="AZ230" s="96"/>
      <c r="BA230" s="36"/>
      <c r="BB230" s="37"/>
      <c r="BC230" s="99"/>
      <c r="BD230" s="37"/>
      <c r="BE230" s="36"/>
      <c r="BF230" s="37"/>
      <c r="BG230" s="78"/>
      <c r="BH230" s="245"/>
      <c r="BI230" s="41"/>
      <c r="BJ230" s="42"/>
      <c r="BK230" s="43"/>
      <c r="BL230" s="44"/>
      <c r="BM230" s="45"/>
      <c r="BN230" s="46"/>
      <c r="BO230" s="36"/>
      <c r="BP230" s="47"/>
      <c r="BQ230" s="37"/>
      <c r="BR230" s="38"/>
      <c r="BS230" s="96"/>
      <c r="BT230" s="36"/>
      <c r="BU230" s="47"/>
      <c r="BV230" s="37"/>
      <c r="BW230" s="38"/>
      <c r="BX230" s="37"/>
      <c r="BY230" s="36"/>
      <c r="BZ230" s="47"/>
      <c r="CA230" s="37"/>
      <c r="CB230" s="38"/>
      <c r="CC230" s="37"/>
      <c r="CD230" s="36"/>
      <c r="CE230" s="47"/>
      <c r="CF230" s="37"/>
      <c r="CG230" s="38"/>
      <c r="CH230" s="37"/>
      <c r="CI230" s="36"/>
      <c r="CJ230" s="47"/>
      <c r="CK230" s="37"/>
      <c r="CL230" s="38"/>
      <c r="CM230" s="96"/>
      <c r="CN230" s="36"/>
      <c r="CO230" s="47"/>
      <c r="CP230" s="37"/>
      <c r="CQ230" s="38"/>
      <c r="CR230" s="16"/>
      <c r="CS230" s="36"/>
      <c r="CT230" s="47"/>
      <c r="CU230" s="37"/>
      <c r="CV230" s="38">
        <v>3</v>
      </c>
      <c r="CW230" s="37"/>
      <c r="CX230" s="36"/>
      <c r="CY230" s="47"/>
      <c r="CZ230" s="37">
        <f>$KN230*0</f>
        <v>0</v>
      </c>
      <c r="DA230" s="38">
        <v>0</v>
      </c>
      <c r="DB230" s="245" t="s">
        <v>156</v>
      </c>
      <c r="DC230" s="36"/>
      <c r="DD230" s="47"/>
      <c r="DE230" s="37"/>
      <c r="DF230" s="38">
        <v>0</v>
      </c>
      <c r="DG230" s="37"/>
      <c r="DH230" s="36"/>
      <c r="DI230" s="47"/>
      <c r="DJ230" s="37"/>
      <c r="DL230" s="37"/>
      <c r="DM230" s="36"/>
      <c r="DN230" s="47"/>
      <c r="DO230" s="37"/>
      <c r="DP230" s="38">
        <v>0</v>
      </c>
      <c r="DQ230" s="37"/>
      <c r="DR230" s="36"/>
      <c r="DS230" s="47"/>
      <c r="DT230" s="37">
        <v>6</v>
      </c>
      <c r="DU230" s="156">
        <v>6</v>
      </c>
      <c r="DV230" s="245" t="s">
        <v>243</v>
      </c>
      <c r="DW230" s="41" cm="1">
        <f t="array" ref="DW230">SUMPRODUCT(--(MOD(COLUMN($BO230:$DV230),5)=MOD(COLUMN($BO230),5)),$BO230:$DV230)</f>
        <v>0</v>
      </c>
      <c r="DX230" s="42">
        <f t="shared" si="734"/>
        <v>0</v>
      </c>
      <c r="DY230" s="48" cm="1">
        <f t="array" ref="DY230">SUMPRODUCT(--(MOD(COLUMN($BO230:$DV230),5)=MOD(COLUMN($BP230),5)),$BO230:$DV230)</f>
        <v>0</v>
      </c>
      <c r="DZ230" s="49">
        <f t="shared" si="735"/>
        <v>0</v>
      </c>
      <c r="EA230" s="43" cm="1">
        <f t="array" ref="EA230">SUMPRODUCT(--(MOD(COLUMN($BO230:$DV230),5)=MOD(COLUMN($BQ230),5)),$BO230:$DV230)</f>
        <v>6</v>
      </c>
      <c r="EB230" s="44">
        <f t="shared" si="736"/>
        <v>509.42080000000004</v>
      </c>
      <c r="EC230" s="45" cm="1">
        <f t="array" ref="EC230">SUMPRODUCT(--(MOD(COLUMN($BO230:$DV230),5)=MOD(COLUMN($BR230),5)),$BO230:$DV230)</f>
        <v>9</v>
      </c>
      <c r="ED230" s="46">
        <f t="shared" si="737"/>
        <v>764.13120000000004</v>
      </c>
      <c r="EE230" s="36">
        <v>4</v>
      </c>
      <c r="EF230" s="37">
        <v>0</v>
      </c>
      <c r="EG230" s="38">
        <v>0</v>
      </c>
      <c r="EH230" s="37"/>
      <c r="EI230" s="36"/>
      <c r="EJ230" s="37"/>
      <c r="EK230" s="38">
        <v>0</v>
      </c>
      <c r="EL230" s="37"/>
      <c r="EM230" s="36"/>
      <c r="EN230" s="37"/>
      <c r="EO230" s="38">
        <v>0</v>
      </c>
      <c r="EP230" s="37"/>
      <c r="EQ230" s="36"/>
      <c r="ER230" s="37"/>
      <c r="ES230" s="38"/>
      <c r="ET230" s="37"/>
      <c r="EU230" s="36"/>
      <c r="EV230" s="37"/>
      <c r="EW230" s="38">
        <v>0</v>
      </c>
      <c r="EX230" s="37"/>
      <c r="EY230" s="36"/>
      <c r="EZ230" s="37"/>
      <c r="FA230" s="38"/>
      <c r="FB230" s="37"/>
      <c r="FC230" s="36"/>
      <c r="FD230" s="37"/>
      <c r="FE230" s="38"/>
      <c r="FF230" s="37"/>
      <c r="FG230" s="36"/>
      <c r="FH230" s="37"/>
      <c r="FI230" s="38"/>
      <c r="FJ230" s="37"/>
      <c r="FK230" s="36"/>
      <c r="FL230" s="37"/>
      <c r="FM230" s="38"/>
      <c r="FN230" s="37"/>
      <c r="FO230" s="36"/>
      <c r="FP230" s="37"/>
      <c r="FQ230" s="38"/>
      <c r="FR230" s="37"/>
      <c r="FS230" s="36"/>
      <c r="FT230" s="37"/>
      <c r="FU230" s="38"/>
      <c r="FV230" s="37"/>
      <c r="FW230" s="36"/>
      <c r="FX230" s="37"/>
      <c r="FY230" s="38"/>
      <c r="FZ230" s="37"/>
      <c r="GA230" s="41">
        <f t="shared" ref="GA230:GA242" si="741">SUMPRODUCT(--(MOD(COLUMN($EE230:$FZ230),4)=MOD(COLUMN($EE230),4)),$EE230:$FZ230)</f>
        <v>4</v>
      </c>
      <c r="GB230" s="42">
        <f t="shared" si="738"/>
        <v>339.61386666666669</v>
      </c>
      <c r="GC230" s="43">
        <f t="shared" ref="GC230:GC242" si="742">SUMPRODUCT(--(MOD(COLUMN($EE230:$FZ230),4)=MOD(COLUMN($EF230),4)),$EE230:$FZ230)</f>
        <v>0</v>
      </c>
      <c r="GD230" s="44">
        <f t="shared" si="739"/>
        <v>0</v>
      </c>
      <c r="GE230" s="45">
        <f t="shared" ref="GE230:GE242" si="743">SUMPRODUCT(--(MOD(COLUMN($EE230:$FZ230),4)=MOD(COLUMN($EG230),4)),$EE230:$FZ230)</f>
        <v>0</v>
      </c>
      <c r="GF230" s="46">
        <f t="shared" si="740"/>
        <v>0</v>
      </c>
      <c r="GG230" s="36"/>
      <c r="GH230" s="37"/>
      <c r="GI230" s="38"/>
      <c r="GJ230" s="37"/>
      <c r="GK230" s="36"/>
      <c r="GL230" s="37"/>
      <c r="GM230" s="38"/>
      <c r="GN230" s="37"/>
      <c r="GO230" s="36"/>
      <c r="GP230" s="37"/>
      <c r="GQ230" s="38"/>
      <c r="GR230" s="37"/>
      <c r="GS230" s="36"/>
      <c r="GT230" s="37"/>
      <c r="GU230" s="38"/>
      <c r="GV230" s="37"/>
      <c r="GW230" s="36"/>
      <c r="GX230" s="37"/>
      <c r="GY230" s="38"/>
      <c r="GZ230" s="37"/>
      <c r="HA230" s="36"/>
      <c r="HB230" s="37"/>
      <c r="HC230" s="38"/>
      <c r="HD230" s="37"/>
      <c r="HE230" s="36"/>
      <c r="HF230" s="37"/>
      <c r="HG230" s="38"/>
      <c r="HH230" s="37"/>
      <c r="HI230" s="36"/>
      <c r="HJ230" s="37"/>
      <c r="HK230" s="38"/>
      <c r="HL230" s="37"/>
      <c r="HM230" s="36"/>
      <c r="HN230" s="37"/>
      <c r="HO230" s="38"/>
      <c r="HP230" s="37"/>
      <c r="HQ230" s="36"/>
      <c r="HR230" s="37"/>
      <c r="HS230" s="38"/>
      <c r="HT230" s="37"/>
      <c r="HU230" s="36"/>
      <c r="HV230" s="37"/>
      <c r="HW230" s="38"/>
      <c r="HX230" s="37"/>
      <c r="HY230" s="36"/>
      <c r="HZ230" s="37"/>
      <c r="IA230" s="38"/>
      <c r="IB230" s="37"/>
      <c r="IC230" s="41" cm="1">
        <f t="array" ref="IC230">SUMPRODUCT(--(MOD(COLUMN($GG230:$IB230),4)=MOD(COLUMN($GG230),4)),$GG230:$IB230)</f>
        <v>0</v>
      </c>
      <c r="ID230" s="42">
        <f t="shared" si="719"/>
        <v>0</v>
      </c>
      <c r="IE230" s="43" cm="1">
        <f t="array" ref="IE230">SUMPRODUCT(--(MOD(COLUMN($GG230:$IB230),4)=MOD(COLUMN($GH230),4)),$GG230:$IB230)</f>
        <v>0</v>
      </c>
      <c r="IF230" s="44">
        <f t="shared" si="720"/>
        <v>0</v>
      </c>
      <c r="IG230" s="45" cm="1">
        <f t="array" ref="IG230">SUMPRODUCT(--(MOD(COLUMN($GG230:$IB230),4)=MOD(COLUMN($GI230),4)),$GG230:$IB230)</f>
        <v>0</v>
      </c>
      <c r="IH230" s="46">
        <f t="shared" si="721"/>
        <v>0</v>
      </c>
      <c r="II230" s="36"/>
      <c r="IJ230" s="37"/>
      <c r="IK230" s="38"/>
      <c r="IL230" s="37"/>
      <c r="IM230" s="36"/>
      <c r="IN230" s="37"/>
      <c r="IO230" s="38"/>
      <c r="IP230" s="37"/>
      <c r="IQ230" s="36"/>
      <c r="IR230" s="37"/>
      <c r="IS230" s="38"/>
      <c r="IT230" s="37"/>
      <c r="IU230" s="36"/>
      <c r="IV230" s="37"/>
      <c r="IW230" s="38"/>
      <c r="IX230" s="37"/>
      <c r="IY230" s="36"/>
      <c r="IZ230" s="37"/>
      <c r="JA230" s="38"/>
      <c r="JB230" s="37"/>
      <c r="JC230" s="36"/>
      <c r="JD230" s="37"/>
      <c r="JE230" s="38"/>
      <c r="JF230" s="37"/>
      <c r="JG230" s="36"/>
      <c r="JH230" s="37"/>
      <c r="JI230" s="38"/>
      <c r="JJ230" s="37"/>
      <c r="JK230" s="36"/>
      <c r="JL230" s="37"/>
      <c r="JM230" s="38"/>
      <c r="JN230" s="37"/>
      <c r="JO230" s="36"/>
      <c r="JP230" s="37"/>
      <c r="JQ230" s="38"/>
      <c r="JR230" s="37"/>
      <c r="JS230" s="36"/>
      <c r="JT230" s="37"/>
      <c r="JU230" s="38"/>
      <c r="JV230" s="37"/>
      <c r="JW230" s="36"/>
      <c r="JX230" s="37"/>
      <c r="JY230" s="38"/>
      <c r="JZ230" s="37"/>
      <c r="KA230" s="36"/>
      <c r="KB230" s="37"/>
      <c r="KC230" s="38"/>
      <c r="KD230" s="37"/>
      <c r="KE230" s="41" cm="1">
        <f t="array" ref="KE230">SUMPRODUCT(--(MOD(COLUMN($II230:$KD230),4)=MOD(COLUMN($II230),4)),$II230:$KD230)</f>
        <v>0</v>
      </c>
      <c r="KF230" s="42">
        <f t="shared" si="730"/>
        <v>0</v>
      </c>
      <c r="KG230" s="43" cm="1">
        <f t="array" ref="KG230">SUMPRODUCT(--(MOD(COLUMN($II230:$KD230),4)=MOD(COLUMN($IJ230),4)),$II230:$KD230)</f>
        <v>0</v>
      </c>
      <c r="KH230" s="44">
        <f t="shared" si="731"/>
        <v>0</v>
      </c>
      <c r="KI230" s="45" cm="1">
        <f t="array" ref="KI230">SUMPRODUCT(--(MOD(COLUMN($II230:$KD230),4)=MOD(COLUMN($IK230),4)),$II230:$KD230)</f>
        <v>0</v>
      </c>
      <c r="KJ230" s="50">
        <f t="shared" si="732"/>
        <v>0</v>
      </c>
      <c r="KK230" s="80"/>
      <c r="KL230" s="80"/>
      <c r="KM230" s="80"/>
      <c r="KN230" s="51">
        <v>1</v>
      </c>
      <c r="KO230" s="286" t="s">
        <v>140</v>
      </c>
    </row>
    <row r="231" spans="1:301" s="68" customFormat="1" ht="43.2" customHeight="1" outlineLevel="1">
      <c r="A231" s="289"/>
      <c r="B231" s="278"/>
      <c r="C231" s="280"/>
      <c r="D231" s="282"/>
      <c r="E231" s="60">
        <v>2</v>
      </c>
      <c r="F231" s="60">
        <v>1</v>
      </c>
      <c r="G231" s="33">
        <v>9522010020</v>
      </c>
      <c r="H231" s="57" t="s">
        <v>54</v>
      </c>
      <c r="I231" s="55">
        <f>89.6/1.2*1.1371</f>
        <v>84.903466666666674</v>
      </c>
      <c r="J231" s="55">
        <f>89.6/1.2*1.1371</f>
        <v>84.903466666666674</v>
      </c>
      <c r="K231" s="55"/>
      <c r="L231" s="55"/>
      <c r="M231" s="36"/>
      <c r="N231" s="37"/>
      <c r="O231" s="38"/>
      <c r="P231" s="37"/>
      <c r="Q231" s="36"/>
      <c r="R231" s="37"/>
      <c r="S231" s="38"/>
      <c r="T231" s="37"/>
      <c r="U231" s="36"/>
      <c r="V231" s="37"/>
      <c r="W231" s="38"/>
      <c r="X231" s="37"/>
      <c r="Y231" s="36"/>
      <c r="Z231" s="37"/>
      <c r="AA231" s="38"/>
      <c r="AB231" s="37"/>
      <c r="AC231" s="36"/>
      <c r="AD231" s="37"/>
      <c r="AE231" s="38"/>
      <c r="AF231" s="37"/>
      <c r="AG231" s="36"/>
      <c r="AH231" s="37"/>
      <c r="AI231" s="38"/>
      <c r="AJ231" s="37"/>
      <c r="AK231" s="36"/>
      <c r="AL231" s="37"/>
      <c r="AM231" s="38"/>
      <c r="AN231" s="37"/>
      <c r="AO231" s="36"/>
      <c r="AP231" s="37"/>
      <c r="AQ231" s="38"/>
      <c r="AR231" s="37"/>
      <c r="AS231" s="36"/>
      <c r="AT231" s="37"/>
      <c r="AU231" s="38"/>
      <c r="AV231" s="37"/>
      <c r="AW231" s="36"/>
      <c r="AX231" s="37"/>
      <c r="AY231" s="38"/>
      <c r="AZ231" s="96"/>
      <c r="BA231" s="36"/>
      <c r="BB231" s="37"/>
      <c r="BC231" s="99"/>
      <c r="BD231" s="37"/>
      <c r="BE231" s="36"/>
      <c r="BF231" s="37"/>
      <c r="BG231" s="78"/>
      <c r="BH231" s="246"/>
      <c r="BI231" s="41"/>
      <c r="BJ231" s="42"/>
      <c r="BK231" s="43"/>
      <c r="BL231" s="44"/>
      <c r="BM231" s="45"/>
      <c r="BN231" s="46"/>
      <c r="BO231" s="36"/>
      <c r="BP231" s="47"/>
      <c r="BQ231" s="37"/>
      <c r="BR231" s="38"/>
      <c r="BS231" s="96"/>
      <c r="BT231" s="36"/>
      <c r="BU231" s="47"/>
      <c r="BV231" s="37"/>
      <c r="BW231" s="38"/>
      <c r="BX231" s="37"/>
      <c r="BY231" s="36"/>
      <c r="BZ231" s="47"/>
      <c r="CA231" s="37"/>
      <c r="CB231" s="38"/>
      <c r="CC231" s="37"/>
      <c r="CD231" s="36"/>
      <c r="CE231" s="47"/>
      <c r="CF231" s="37"/>
      <c r="CG231" s="38"/>
      <c r="CH231" s="37"/>
      <c r="CI231" s="36"/>
      <c r="CJ231" s="47"/>
      <c r="CK231" s="37"/>
      <c r="CL231" s="38"/>
      <c r="CM231" s="96"/>
      <c r="CN231" s="36"/>
      <c r="CO231" s="47"/>
      <c r="CP231" s="37"/>
      <c r="CQ231" s="38"/>
      <c r="CR231" s="16"/>
      <c r="CS231" s="36"/>
      <c r="CT231" s="47"/>
      <c r="CU231" s="37"/>
      <c r="CV231" s="38">
        <v>3</v>
      </c>
      <c r="CW231" s="37"/>
      <c r="CX231" s="36"/>
      <c r="CY231" s="47"/>
      <c r="CZ231" s="37">
        <f>$KN231*0</f>
        <v>0</v>
      </c>
      <c r="DA231" s="38">
        <v>0</v>
      </c>
      <c r="DB231" s="246"/>
      <c r="DC231" s="36"/>
      <c r="DD231" s="47"/>
      <c r="DE231" s="37"/>
      <c r="DF231" s="38">
        <v>0</v>
      </c>
      <c r="DG231" s="37"/>
      <c r="DH231" s="36"/>
      <c r="DI231" s="47"/>
      <c r="DJ231" s="37"/>
      <c r="DK231" s="38">
        <v>0</v>
      </c>
      <c r="DL231" s="37"/>
      <c r="DM231" s="36"/>
      <c r="DN231" s="47"/>
      <c r="DO231" s="37"/>
      <c r="DP231" s="38">
        <v>0</v>
      </c>
      <c r="DQ231" s="37"/>
      <c r="DR231" s="36"/>
      <c r="DS231" s="47"/>
      <c r="DT231" s="37">
        <v>6</v>
      </c>
      <c r="DU231" s="156">
        <v>6</v>
      </c>
      <c r="DV231" s="246"/>
      <c r="DW231" s="41" cm="1">
        <f t="array" ref="DW231">SUMPRODUCT(--(MOD(COLUMN($BO231:$DV231),5)=MOD(COLUMN($BO231),5)),$BO231:$DV231)</f>
        <v>0</v>
      </c>
      <c r="DX231" s="42">
        <f t="shared" si="734"/>
        <v>0</v>
      </c>
      <c r="DY231" s="48" cm="1">
        <f t="array" ref="DY231">SUMPRODUCT(--(MOD(COLUMN($BO231:$DV231),5)=MOD(COLUMN($BP231),5)),$BO231:$DV231)</f>
        <v>0</v>
      </c>
      <c r="DZ231" s="49">
        <f t="shared" si="735"/>
        <v>0</v>
      </c>
      <c r="EA231" s="43" cm="1">
        <f t="array" ref="EA231">SUMPRODUCT(--(MOD(COLUMN($BO231:$DV231),5)=MOD(COLUMN($BQ231),5)),$BO231:$DV231)</f>
        <v>6</v>
      </c>
      <c r="EB231" s="44">
        <f t="shared" si="736"/>
        <v>509.42080000000004</v>
      </c>
      <c r="EC231" s="45" cm="1">
        <f t="array" ref="EC231">SUMPRODUCT(--(MOD(COLUMN($BO231:$DV231),5)=MOD(COLUMN($BR231),5)),$BO231:$DV231)</f>
        <v>9</v>
      </c>
      <c r="ED231" s="46">
        <f t="shared" si="737"/>
        <v>764.13120000000004</v>
      </c>
      <c r="EE231" s="36">
        <v>4</v>
      </c>
      <c r="EF231" s="37">
        <v>0</v>
      </c>
      <c r="EG231" s="38">
        <v>0</v>
      </c>
      <c r="EH231" s="37"/>
      <c r="EI231" s="36"/>
      <c r="EJ231" s="37"/>
      <c r="EK231" s="38">
        <v>0</v>
      </c>
      <c r="EL231" s="37"/>
      <c r="EM231" s="36"/>
      <c r="EN231" s="37"/>
      <c r="EO231" s="38"/>
      <c r="EP231" s="37"/>
      <c r="EQ231" s="36"/>
      <c r="ER231" s="37"/>
      <c r="ES231" s="38"/>
      <c r="ET231" s="37"/>
      <c r="EU231" s="36"/>
      <c r="EV231" s="37"/>
      <c r="EW231" s="38"/>
      <c r="EX231" s="37"/>
      <c r="EY231" s="36"/>
      <c r="EZ231" s="37"/>
      <c r="FA231" s="38"/>
      <c r="FB231" s="37"/>
      <c r="FC231" s="36"/>
      <c r="FD231" s="37"/>
      <c r="FE231" s="38"/>
      <c r="FF231" s="37"/>
      <c r="FG231" s="36"/>
      <c r="FH231" s="37"/>
      <c r="FI231" s="38"/>
      <c r="FJ231" s="37"/>
      <c r="FK231" s="36"/>
      <c r="FL231" s="37"/>
      <c r="FM231" s="38"/>
      <c r="FN231" s="37"/>
      <c r="FO231" s="36"/>
      <c r="FP231" s="37"/>
      <c r="FQ231" s="38"/>
      <c r="FR231" s="37"/>
      <c r="FS231" s="36"/>
      <c r="FT231" s="37"/>
      <c r="FU231" s="38"/>
      <c r="FV231" s="37"/>
      <c r="FW231" s="36"/>
      <c r="FX231" s="37"/>
      <c r="FY231" s="38"/>
      <c r="FZ231" s="37"/>
      <c r="GA231" s="41">
        <f t="shared" si="741"/>
        <v>4</v>
      </c>
      <c r="GB231" s="42">
        <f t="shared" si="738"/>
        <v>339.61386666666669</v>
      </c>
      <c r="GC231" s="43">
        <f t="shared" si="742"/>
        <v>0</v>
      </c>
      <c r="GD231" s="44">
        <f t="shared" si="739"/>
        <v>0</v>
      </c>
      <c r="GE231" s="45">
        <f t="shared" si="743"/>
        <v>0</v>
      </c>
      <c r="GF231" s="46">
        <f t="shared" si="740"/>
        <v>0</v>
      </c>
      <c r="GG231" s="36"/>
      <c r="GH231" s="37"/>
      <c r="GI231" s="38"/>
      <c r="GJ231" s="37"/>
      <c r="GK231" s="36"/>
      <c r="GL231" s="37"/>
      <c r="GM231" s="38"/>
      <c r="GN231" s="37"/>
      <c r="GO231" s="36"/>
      <c r="GP231" s="37"/>
      <c r="GQ231" s="38"/>
      <c r="GR231" s="37"/>
      <c r="GS231" s="36"/>
      <c r="GT231" s="37"/>
      <c r="GU231" s="38"/>
      <c r="GV231" s="37"/>
      <c r="GW231" s="36"/>
      <c r="GX231" s="37"/>
      <c r="GY231" s="38"/>
      <c r="GZ231" s="37"/>
      <c r="HA231" s="36"/>
      <c r="HB231" s="37"/>
      <c r="HC231" s="38"/>
      <c r="HD231" s="37"/>
      <c r="HE231" s="36"/>
      <c r="HF231" s="37"/>
      <c r="HG231" s="38"/>
      <c r="HH231" s="37"/>
      <c r="HI231" s="36"/>
      <c r="HJ231" s="37"/>
      <c r="HK231" s="38"/>
      <c r="HL231" s="37"/>
      <c r="HM231" s="36"/>
      <c r="HN231" s="37"/>
      <c r="HO231" s="38"/>
      <c r="HP231" s="37"/>
      <c r="HQ231" s="36"/>
      <c r="HR231" s="37"/>
      <c r="HS231" s="38"/>
      <c r="HT231" s="37"/>
      <c r="HU231" s="36"/>
      <c r="HV231" s="37"/>
      <c r="HW231" s="38"/>
      <c r="HX231" s="37"/>
      <c r="HY231" s="36"/>
      <c r="HZ231" s="37"/>
      <c r="IA231" s="38"/>
      <c r="IB231" s="37"/>
      <c r="IC231" s="41" cm="1">
        <f t="array" ref="IC231">SUMPRODUCT(--(MOD(COLUMN($GG231:$IB231),4)=MOD(COLUMN($GG231),4)),$GG231:$IB231)</f>
        <v>0</v>
      </c>
      <c r="ID231" s="42">
        <f t="shared" si="719"/>
        <v>0</v>
      </c>
      <c r="IE231" s="43" cm="1">
        <f t="array" ref="IE231">SUMPRODUCT(--(MOD(COLUMN($GG231:$IB231),4)=MOD(COLUMN($GH231),4)),$GG231:$IB231)</f>
        <v>0</v>
      </c>
      <c r="IF231" s="44">
        <f t="shared" si="720"/>
        <v>0</v>
      </c>
      <c r="IG231" s="45" cm="1">
        <f t="array" ref="IG231">SUMPRODUCT(--(MOD(COLUMN($GG231:$IB231),4)=MOD(COLUMN($GI231),4)),$GG231:$IB231)</f>
        <v>0</v>
      </c>
      <c r="IH231" s="46">
        <f t="shared" si="721"/>
        <v>0</v>
      </c>
      <c r="II231" s="36"/>
      <c r="IJ231" s="37"/>
      <c r="IK231" s="38"/>
      <c r="IL231" s="37"/>
      <c r="IM231" s="36"/>
      <c r="IN231" s="37"/>
      <c r="IO231" s="38"/>
      <c r="IP231" s="37"/>
      <c r="IQ231" s="36"/>
      <c r="IR231" s="37"/>
      <c r="IS231" s="38"/>
      <c r="IT231" s="37"/>
      <c r="IU231" s="36"/>
      <c r="IV231" s="37"/>
      <c r="IW231" s="38"/>
      <c r="IX231" s="37"/>
      <c r="IY231" s="36"/>
      <c r="IZ231" s="37"/>
      <c r="JA231" s="38"/>
      <c r="JB231" s="37"/>
      <c r="JC231" s="36"/>
      <c r="JD231" s="37"/>
      <c r="JE231" s="38"/>
      <c r="JF231" s="37"/>
      <c r="JG231" s="36"/>
      <c r="JH231" s="37"/>
      <c r="JI231" s="38"/>
      <c r="JJ231" s="37"/>
      <c r="JK231" s="36"/>
      <c r="JL231" s="37"/>
      <c r="JM231" s="38"/>
      <c r="JN231" s="37"/>
      <c r="JO231" s="36"/>
      <c r="JP231" s="37"/>
      <c r="JQ231" s="38"/>
      <c r="JR231" s="37"/>
      <c r="JS231" s="36"/>
      <c r="JT231" s="37"/>
      <c r="JU231" s="38"/>
      <c r="JV231" s="37"/>
      <c r="JW231" s="36"/>
      <c r="JX231" s="37"/>
      <c r="JY231" s="38"/>
      <c r="JZ231" s="37"/>
      <c r="KA231" s="36"/>
      <c r="KB231" s="37"/>
      <c r="KC231" s="38"/>
      <c r="KD231" s="37"/>
      <c r="KE231" s="41" cm="1">
        <f t="array" ref="KE231">SUMPRODUCT(--(MOD(COLUMN($II231:$KD231),4)=MOD(COLUMN($II231),4)),$II231:$KD231)</f>
        <v>0</v>
      </c>
      <c r="KF231" s="42">
        <f t="shared" si="730"/>
        <v>0</v>
      </c>
      <c r="KG231" s="43" cm="1">
        <f t="array" ref="KG231">SUMPRODUCT(--(MOD(COLUMN($II231:$KD231),4)=MOD(COLUMN($IJ231),4)),$II231:$KD231)</f>
        <v>0</v>
      </c>
      <c r="KH231" s="44">
        <f t="shared" si="731"/>
        <v>0</v>
      </c>
      <c r="KI231" s="45" cm="1">
        <f t="array" ref="KI231">SUMPRODUCT(--(MOD(COLUMN($II231:$KD231),4)=MOD(COLUMN($IK231),4)),$II231:$KD231)</f>
        <v>0</v>
      </c>
      <c r="KJ231" s="50">
        <f t="shared" si="732"/>
        <v>0</v>
      </c>
      <c r="KK231" s="80"/>
      <c r="KL231" s="80"/>
      <c r="KM231" s="80"/>
      <c r="KN231" s="51">
        <v>1</v>
      </c>
      <c r="KO231" s="287"/>
    </row>
    <row r="232" spans="1:301" s="68" customFormat="1" ht="43.2" outlineLevel="1">
      <c r="A232" s="289"/>
      <c r="B232" s="278"/>
      <c r="C232" s="280"/>
      <c r="D232" s="282"/>
      <c r="E232" s="60">
        <v>3</v>
      </c>
      <c r="F232" s="60">
        <v>1</v>
      </c>
      <c r="G232" s="33">
        <v>9710029000</v>
      </c>
      <c r="H232" s="57" t="s">
        <v>55</v>
      </c>
      <c r="I232" s="55">
        <f>639/1.2*1.1371</f>
        <v>605.50575000000003</v>
      </c>
      <c r="J232" s="55">
        <f>639/1.2*1.1371</f>
        <v>605.50575000000003</v>
      </c>
      <c r="K232" s="55"/>
      <c r="L232" s="55"/>
      <c r="M232" s="36"/>
      <c r="N232" s="37"/>
      <c r="O232" s="38"/>
      <c r="P232" s="37"/>
      <c r="Q232" s="36"/>
      <c r="R232" s="37"/>
      <c r="S232" s="38"/>
      <c r="T232" s="37"/>
      <c r="U232" s="36"/>
      <c r="V232" s="37"/>
      <c r="W232" s="38"/>
      <c r="X232" s="37"/>
      <c r="Y232" s="36"/>
      <c r="Z232" s="37"/>
      <c r="AA232" s="38"/>
      <c r="AB232" s="37"/>
      <c r="AC232" s="36"/>
      <c r="AD232" s="37"/>
      <c r="AE232" s="38"/>
      <c r="AF232" s="37"/>
      <c r="AG232" s="36"/>
      <c r="AH232" s="37"/>
      <c r="AI232" s="38"/>
      <c r="AJ232" s="37"/>
      <c r="AK232" s="36"/>
      <c r="AL232" s="37"/>
      <c r="AM232" s="38"/>
      <c r="AN232" s="37"/>
      <c r="AO232" s="36"/>
      <c r="AP232" s="37"/>
      <c r="AQ232" s="38"/>
      <c r="AR232" s="37"/>
      <c r="AS232" s="36"/>
      <c r="AT232" s="37"/>
      <c r="AU232" s="38"/>
      <c r="AV232" s="37"/>
      <c r="AW232" s="36"/>
      <c r="AX232" s="37"/>
      <c r="AY232" s="38"/>
      <c r="AZ232" s="96"/>
      <c r="BA232" s="36"/>
      <c r="BB232" s="37"/>
      <c r="BC232" s="99"/>
      <c r="BD232" s="37"/>
      <c r="BE232" s="36"/>
      <c r="BF232" s="37"/>
      <c r="BG232" s="78"/>
      <c r="BH232" s="246"/>
      <c r="BI232" s="41"/>
      <c r="BJ232" s="42"/>
      <c r="BK232" s="43"/>
      <c r="BL232" s="44"/>
      <c r="BM232" s="45"/>
      <c r="BN232" s="46"/>
      <c r="BO232" s="36"/>
      <c r="BP232" s="47"/>
      <c r="BQ232" s="37"/>
      <c r="BR232" s="38"/>
      <c r="BS232" s="96"/>
      <c r="BT232" s="36"/>
      <c r="BU232" s="47"/>
      <c r="BV232" s="37"/>
      <c r="BW232" s="38"/>
      <c r="BX232" s="37"/>
      <c r="BY232" s="36"/>
      <c r="BZ232" s="47"/>
      <c r="CA232" s="37"/>
      <c r="CB232" s="38"/>
      <c r="CC232" s="37"/>
      <c r="CD232" s="36"/>
      <c r="CE232" s="47"/>
      <c r="CF232" s="37"/>
      <c r="CG232" s="38"/>
      <c r="CH232" s="37"/>
      <c r="CI232" s="36"/>
      <c r="CJ232" s="47"/>
      <c r="CK232" s="37"/>
      <c r="CL232" s="38"/>
      <c r="CM232" s="96"/>
      <c r="CN232" s="36"/>
      <c r="CO232" s="47"/>
      <c r="CP232" s="37"/>
      <c r="CQ232" s="38"/>
      <c r="CR232" s="16"/>
      <c r="CS232" s="36"/>
      <c r="CT232" s="47"/>
      <c r="CU232" s="37"/>
      <c r="CV232" s="38">
        <v>3</v>
      </c>
      <c r="CW232" s="37"/>
      <c r="CX232" s="36"/>
      <c r="CY232" s="47"/>
      <c r="CZ232" s="37">
        <f>$KN232*0</f>
        <v>0</v>
      </c>
      <c r="DA232" s="38">
        <v>0</v>
      </c>
      <c r="DB232" s="246"/>
      <c r="DC232" s="36"/>
      <c r="DD232" s="47"/>
      <c r="DE232" s="37"/>
      <c r="DF232" s="38">
        <v>0</v>
      </c>
      <c r="DG232" s="37"/>
      <c r="DH232" s="36"/>
      <c r="DI232" s="47"/>
      <c r="DJ232" s="37"/>
      <c r="DK232" s="38">
        <v>0</v>
      </c>
      <c r="DL232" s="37"/>
      <c r="DM232" s="36"/>
      <c r="DN232" s="47"/>
      <c r="DO232" s="37"/>
      <c r="DP232" s="38">
        <v>0</v>
      </c>
      <c r="DQ232" s="37"/>
      <c r="DR232" s="36"/>
      <c r="DS232" s="47"/>
      <c r="DT232" s="37">
        <v>6</v>
      </c>
      <c r="DU232" s="156">
        <v>6</v>
      </c>
      <c r="DV232" s="246"/>
      <c r="DW232" s="41" cm="1">
        <f t="array" ref="DW232">SUMPRODUCT(--(MOD(COLUMN($BO232:$DV232),5)=MOD(COLUMN($BO232),5)),$BO232:$DV232)</f>
        <v>0</v>
      </c>
      <c r="DX232" s="42">
        <f t="shared" si="734"/>
        <v>0</v>
      </c>
      <c r="DY232" s="48" cm="1">
        <f t="array" ref="DY232">SUMPRODUCT(--(MOD(COLUMN($BO232:$DV232),5)=MOD(COLUMN($BP232),5)),$BO232:$DV232)</f>
        <v>0</v>
      </c>
      <c r="DZ232" s="49">
        <f t="shared" si="735"/>
        <v>0</v>
      </c>
      <c r="EA232" s="43" cm="1">
        <f t="array" ref="EA232">SUMPRODUCT(--(MOD(COLUMN($BO232:$DV232),5)=MOD(COLUMN($BQ232),5)),$BO232:$DV232)</f>
        <v>6</v>
      </c>
      <c r="EB232" s="44">
        <f t="shared" si="736"/>
        <v>3633.0345000000002</v>
      </c>
      <c r="EC232" s="45" cm="1">
        <f t="array" ref="EC232">SUMPRODUCT(--(MOD(COLUMN($BO232:$DV232),5)=MOD(COLUMN($BR232),5)),$BO232:$DV232)</f>
        <v>9</v>
      </c>
      <c r="ED232" s="46">
        <f t="shared" si="737"/>
        <v>5449.5517500000005</v>
      </c>
      <c r="EE232" s="36">
        <v>4</v>
      </c>
      <c r="EF232" s="37">
        <v>0</v>
      </c>
      <c r="EG232" s="38">
        <v>0</v>
      </c>
      <c r="EH232" s="37"/>
      <c r="EI232" s="36"/>
      <c r="EJ232" s="37"/>
      <c r="EK232" s="38">
        <v>0</v>
      </c>
      <c r="EL232" s="37"/>
      <c r="EM232" s="36"/>
      <c r="EN232" s="37"/>
      <c r="EO232" s="38"/>
      <c r="EP232" s="37"/>
      <c r="EQ232" s="36"/>
      <c r="ER232" s="37"/>
      <c r="ES232" s="38"/>
      <c r="ET232" s="37"/>
      <c r="EU232" s="36"/>
      <c r="EV232" s="37"/>
      <c r="EW232" s="38"/>
      <c r="EX232" s="37"/>
      <c r="EY232" s="36"/>
      <c r="EZ232" s="37"/>
      <c r="FA232" s="38"/>
      <c r="FB232" s="37"/>
      <c r="FC232" s="36"/>
      <c r="FD232" s="37"/>
      <c r="FE232" s="38"/>
      <c r="FF232" s="37"/>
      <c r="FG232" s="36"/>
      <c r="FH232" s="37"/>
      <c r="FI232" s="38"/>
      <c r="FJ232" s="37"/>
      <c r="FK232" s="36"/>
      <c r="FL232" s="37"/>
      <c r="FM232" s="38"/>
      <c r="FN232" s="37"/>
      <c r="FO232" s="36"/>
      <c r="FP232" s="37"/>
      <c r="FQ232" s="38"/>
      <c r="FR232" s="37"/>
      <c r="FS232" s="36"/>
      <c r="FT232" s="37"/>
      <c r="FU232" s="38"/>
      <c r="FV232" s="37"/>
      <c r="FW232" s="36"/>
      <c r="FX232" s="37"/>
      <c r="FY232" s="38"/>
      <c r="FZ232" s="37"/>
      <c r="GA232" s="41">
        <f t="shared" si="741"/>
        <v>4</v>
      </c>
      <c r="GB232" s="42">
        <f t="shared" si="738"/>
        <v>2422.0230000000001</v>
      </c>
      <c r="GC232" s="43">
        <f t="shared" si="742"/>
        <v>0</v>
      </c>
      <c r="GD232" s="44">
        <f t="shared" si="739"/>
        <v>0</v>
      </c>
      <c r="GE232" s="45">
        <f t="shared" si="743"/>
        <v>0</v>
      </c>
      <c r="GF232" s="46">
        <f t="shared" si="740"/>
        <v>0</v>
      </c>
      <c r="GG232" s="36"/>
      <c r="GH232" s="37"/>
      <c r="GI232" s="38"/>
      <c r="GJ232" s="37"/>
      <c r="GK232" s="36"/>
      <c r="GL232" s="37"/>
      <c r="GM232" s="38"/>
      <c r="GN232" s="37"/>
      <c r="GO232" s="36"/>
      <c r="GP232" s="37"/>
      <c r="GQ232" s="38"/>
      <c r="GR232" s="37"/>
      <c r="GS232" s="36"/>
      <c r="GT232" s="37"/>
      <c r="GU232" s="38"/>
      <c r="GV232" s="37"/>
      <c r="GW232" s="36"/>
      <c r="GX232" s="37"/>
      <c r="GY232" s="38"/>
      <c r="GZ232" s="37"/>
      <c r="HA232" s="36"/>
      <c r="HB232" s="37"/>
      <c r="HC232" s="38"/>
      <c r="HD232" s="37"/>
      <c r="HE232" s="36"/>
      <c r="HF232" s="37"/>
      <c r="HG232" s="38"/>
      <c r="HH232" s="37"/>
      <c r="HI232" s="36"/>
      <c r="HJ232" s="37"/>
      <c r="HK232" s="38"/>
      <c r="HL232" s="37"/>
      <c r="HM232" s="36"/>
      <c r="HN232" s="37"/>
      <c r="HO232" s="38"/>
      <c r="HP232" s="37"/>
      <c r="HQ232" s="36"/>
      <c r="HR232" s="37"/>
      <c r="HS232" s="38"/>
      <c r="HT232" s="37"/>
      <c r="HU232" s="36"/>
      <c r="HV232" s="37"/>
      <c r="HW232" s="38"/>
      <c r="HX232" s="37"/>
      <c r="HY232" s="36"/>
      <c r="HZ232" s="37"/>
      <c r="IA232" s="38"/>
      <c r="IB232" s="37"/>
      <c r="IC232" s="41" cm="1">
        <f t="array" ref="IC232">SUMPRODUCT(--(MOD(COLUMN($GG232:$IB232),4)=MOD(COLUMN($GG232),4)),$GG232:$IB232)</f>
        <v>0</v>
      </c>
      <c r="ID232" s="42">
        <f t="shared" si="719"/>
        <v>0</v>
      </c>
      <c r="IE232" s="43" cm="1">
        <f t="array" ref="IE232">SUMPRODUCT(--(MOD(COLUMN($GG232:$IB232),4)=MOD(COLUMN($GH232),4)),$GG232:$IB232)</f>
        <v>0</v>
      </c>
      <c r="IF232" s="44">
        <f t="shared" si="720"/>
        <v>0</v>
      </c>
      <c r="IG232" s="45" cm="1">
        <f t="array" ref="IG232">SUMPRODUCT(--(MOD(COLUMN($GG232:$IB232),4)=MOD(COLUMN($GI232),4)),$GG232:$IB232)</f>
        <v>0</v>
      </c>
      <c r="IH232" s="46">
        <f t="shared" si="721"/>
        <v>0</v>
      </c>
      <c r="II232" s="36"/>
      <c r="IJ232" s="37"/>
      <c r="IK232" s="38"/>
      <c r="IL232" s="37"/>
      <c r="IM232" s="36"/>
      <c r="IN232" s="37"/>
      <c r="IO232" s="38"/>
      <c r="IP232" s="37"/>
      <c r="IQ232" s="36"/>
      <c r="IR232" s="37"/>
      <c r="IS232" s="38"/>
      <c r="IT232" s="37"/>
      <c r="IU232" s="36"/>
      <c r="IV232" s="37"/>
      <c r="IW232" s="38"/>
      <c r="IX232" s="37"/>
      <c r="IY232" s="36"/>
      <c r="IZ232" s="37"/>
      <c r="JA232" s="38"/>
      <c r="JB232" s="37"/>
      <c r="JC232" s="36"/>
      <c r="JD232" s="37"/>
      <c r="JE232" s="38"/>
      <c r="JF232" s="37"/>
      <c r="JG232" s="36"/>
      <c r="JH232" s="37"/>
      <c r="JI232" s="38"/>
      <c r="JJ232" s="37"/>
      <c r="JK232" s="36"/>
      <c r="JL232" s="37"/>
      <c r="JM232" s="38"/>
      <c r="JN232" s="37"/>
      <c r="JO232" s="36"/>
      <c r="JP232" s="37"/>
      <c r="JQ232" s="38"/>
      <c r="JR232" s="37"/>
      <c r="JS232" s="36"/>
      <c r="JT232" s="37"/>
      <c r="JU232" s="38"/>
      <c r="JV232" s="37"/>
      <c r="JW232" s="36"/>
      <c r="JX232" s="37"/>
      <c r="JY232" s="38"/>
      <c r="JZ232" s="37"/>
      <c r="KA232" s="36"/>
      <c r="KB232" s="37"/>
      <c r="KC232" s="38"/>
      <c r="KD232" s="37"/>
      <c r="KE232" s="41" cm="1">
        <f t="array" ref="KE232">SUMPRODUCT(--(MOD(COLUMN($II232:$KD232),4)=MOD(COLUMN($II232),4)),$II232:$KD232)</f>
        <v>0</v>
      </c>
      <c r="KF232" s="42">
        <f t="shared" si="730"/>
        <v>0</v>
      </c>
      <c r="KG232" s="43" cm="1">
        <f t="array" ref="KG232">SUMPRODUCT(--(MOD(COLUMN($II232:$KD232),4)=MOD(COLUMN($IJ232),4)),$II232:$KD232)</f>
        <v>0</v>
      </c>
      <c r="KH232" s="44">
        <f t="shared" si="731"/>
        <v>0</v>
      </c>
      <c r="KI232" s="45" cm="1">
        <f t="array" ref="KI232">SUMPRODUCT(--(MOD(COLUMN($II232:$KD232),4)=MOD(COLUMN($IK232),4)),$II232:$KD232)</f>
        <v>0</v>
      </c>
      <c r="KJ232" s="50">
        <f t="shared" si="732"/>
        <v>0</v>
      </c>
      <c r="KK232" s="80"/>
      <c r="KL232" s="80"/>
      <c r="KM232" s="80"/>
      <c r="KN232" s="51">
        <v>1</v>
      </c>
      <c r="KO232" s="287"/>
    </row>
    <row r="233" spans="1:301" s="68" customFormat="1" ht="28.8" outlineLevel="1">
      <c r="A233" s="289"/>
      <c r="B233" s="278"/>
      <c r="C233" s="280"/>
      <c r="D233" s="282"/>
      <c r="E233" s="60">
        <v>4</v>
      </c>
      <c r="F233" s="60">
        <v>1</v>
      </c>
      <c r="G233" s="33">
        <v>4801020640</v>
      </c>
      <c r="H233" s="57" t="s">
        <v>56</v>
      </c>
      <c r="I233" s="55">
        <f>4169.1/1.2*1.1371*1.048</f>
        <v>4140.1970194000005</v>
      </c>
      <c r="J233" s="35">
        <f>4169/1.2*1.1371*1.048*1.05</f>
        <v>4347.1025983000009</v>
      </c>
      <c r="K233" s="55"/>
      <c r="L233" s="55"/>
      <c r="M233" s="36"/>
      <c r="N233" s="37"/>
      <c r="O233" s="38"/>
      <c r="P233" s="37"/>
      <c r="Q233" s="36"/>
      <c r="R233" s="37"/>
      <c r="S233" s="38"/>
      <c r="T233" s="37"/>
      <c r="U233" s="36"/>
      <c r="V233" s="37"/>
      <c r="W233" s="38"/>
      <c r="X233" s="37"/>
      <c r="Y233" s="36"/>
      <c r="Z233" s="37"/>
      <c r="AA233" s="38"/>
      <c r="AB233" s="37"/>
      <c r="AC233" s="36"/>
      <c r="AD233" s="37"/>
      <c r="AE233" s="38"/>
      <c r="AF233" s="37"/>
      <c r="AG233" s="36"/>
      <c r="AH233" s="37"/>
      <c r="AI233" s="38"/>
      <c r="AJ233" s="37"/>
      <c r="AK233" s="36"/>
      <c r="AL233" s="37"/>
      <c r="AM233" s="38"/>
      <c r="AN233" s="37"/>
      <c r="AO233" s="36"/>
      <c r="AP233" s="37"/>
      <c r="AQ233" s="38"/>
      <c r="AR233" s="37"/>
      <c r="AS233" s="36"/>
      <c r="AT233" s="37"/>
      <c r="AU233" s="38"/>
      <c r="AV233" s="37"/>
      <c r="AW233" s="36"/>
      <c r="AX233" s="37"/>
      <c r="AY233" s="38"/>
      <c r="AZ233" s="96"/>
      <c r="BA233" s="36"/>
      <c r="BB233" s="37"/>
      <c r="BC233" s="99"/>
      <c r="BD233" s="37"/>
      <c r="BE233" s="36"/>
      <c r="BF233" s="37"/>
      <c r="BG233" s="78"/>
      <c r="BH233" s="246"/>
      <c r="BI233" s="41"/>
      <c r="BJ233" s="42"/>
      <c r="BK233" s="43"/>
      <c r="BL233" s="44"/>
      <c r="BM233" s="45"/>
      <c r="BN233" s="46"/>
      <c r="BO233" s="36"/>
      <c r="BP233" s="47"/>
      <c r="BQ233" s="37"/>
      <c r="BR233" s="38"/>
      <c r="BS233" s="96"/>
      <c r="BT233" s="36"/>
      <c r="BU233" s="47"/>
      <c r="BV233" s="37"/>
      <c r="BW233" s="38"/>
      <c r="BX233" s="37"/>
      <c r="BY233" s="36"/>
      <c r="BZ233" s="47"/>
      <c r="CA233" s="37"/>
      <c r="CB233" s="38"/>
      <c r="CC233" s="37"/>
      <c r="CD233" s="36"/>
      <c r="CE233" s="47"/>
      <c r="CF233" s="37"/>
      <c r="CG233" s="38"/>
      <c r="CH233" s="37"/>
      <c r="CI233" s="36"/>
      <c r="CJ233" s="47"/>
      <c r="CK233" s="37"/>
      <c r="CL233" s="38"/>
      <c r="CM233" s="96"/>
      <c r="CN233" s="36"/>
      <c r="CO233" s="47"/>
      <c r="CP233" s="37"/>
      <c r="CQ233" s="38"/>
      <c r="CR233" s="16"/>
      <c r="CS233" s="36"/>
      <c r="CT233" s="47"/>
      <c r="CU233" s="37"/>
      <c r="CV233" s="38">
        <v>3</v>
      </c>
      <c r="CW233" s="37"/>
      <c r="CX233" s="36"/>
      <c r="CY233" s="47"/>
      <c r="CZ233" s="37">
        <f>$KN233*0</f>
        <v>0</v>
      </c>
      <c r="DA233" s="38">
        <v>0</v>
      </c>
      <c r="DB233" s="246"/>
      <c r="DC233" s="36"/>
      <c r="DD233" s="47"/>
      <c r="DE233" s="37"/>
      <c r="DF233" s="38">
        <v>0</v>
      </c>
      <c r="DG233" s="37"/>
      <c r="DH233" s="36"/>
      <c r="DI233" s="47"/>
      <c r="DJ233" s="37"/>
      <c r="DK233" s="38">
        <v>0</v>
      </c>
      <c r="DL233" s="37"/>
      <c r="DM233" s="36"/>
      <c r="DN233" s="47"/>
      <c r="DO233" s="37"/>
      <c r="DP233" s="38">
        <v>0</v>
      </c>
      <c r="DQ233" s="37"/>
      <c r="DR233" s="36"/>
      <c r="DS233" s="47"/>
      <c r="DT233" s="37">
        <v>6</v>
      </c>
      <c r="DU233" s="156">
        <v>6</v>
      </c>
      <c r="DV233" s="246"/>
      <c r="DW233" s="41" cm="1">
        <f t="array" ref="DW233">SUMPRODUCT(--(MOD(COLUMN($BO233:$DV233),5)=MOD(COLUMN($BO233),5)),$BO233:$DV233)</f>
        <v>0</v>
      </c>
      <c r="DX233" s="42">
        <f t="shared" si="734"/>
        <v>0</v>
      </c>
      <c r="DY233" s="48" cm="1">
        <f t="array" ref="DY233">SUMPRODUCT(--(MOD(COLUMN($BO233:$DV233),5)=MOD(COLUMN($BP233),5)),$BO233:$DV233)</f>
        <v>0</v>
      </c>
      <c r="DZ233" s="49">
        <f t="shared" si="735"/>
        <v>0</v>
      </c>
      <c r="EA233" s="43" cm="1">
        <f t="array" ref="EA233">SUMPRODUCT(--(MOD(COLUMN($BO233:$DV233),5)=MOD(COLUMN($BQ233),5)),$BO233:$DV233)</f>
        <v>6</v>
      </c>
      <c r="EB233" s="44">
        <f t="shared" si="736"/>
        <v>26082.615589800007</v>
      </c>
      <c r="EC233" s="45" cm="1">
        <f t="array" ref="EC233">SUMPRODUCT(--(MOD(COLUMN($BO233:$DV233),5)=MOD(COLUMN($BR233),5)),$BO233:$DV233)</f>
        <v>9</v>
      </c>
      <c r="ED233" s="46">
        <f t="shared" si="737"/>
        <v>39123.923384700007</v>
      </c>
      <c r="EE233" s="36">
        <v>4</v>
      </c>
      <c r="EF233" s="37">
        <v>0</v>
      </c>
      <c r="EG233" s="38">
        <v>0</v>
      </c>
      <c r="EH233" s="37"/>
      <c r="EI233" s="36"/>
      <c r="EJ233" s="37"/>
      <c r="EK233" s="38">
        <v>0</v>
      </c>
      <c r="EL233" s="37"/>
      <c r="EM233" s="36"/>
      <c r="EN233" s="37"/>
      <c r="EO233" s="38"/>
      <c r="EP233" s="37"/>
      <c r="EQ233" s="36"/>
      <c r="ER233" s="37"/>
      <c r="ES233" s="38"/>
      <c r="ET233" s="37"/>
      <c r="EU233" s="36"/>
      <c r="EV233" s="37"/>
      <c r="EW233" s="38"/>
      <c r="EX233" s="37"/>
      <c r="EY233" s="36"/>
      <c r="EZ233" s="37"/>
      <c r="FA233" s="38"/>
      <c r="FB233" s="37"/>
      <c r="FC233" s="36"/>
      <c r="FD233" s="37"/>
      <c r="FE233" s="38"/>
      <c r="FF233" s="37"/>
      <c r="FG233" s="36"/>
      <c r="FH233" s="37"/>
      <c r="FI233" s="38"/>
      <c r="FJ233" s="37"/>
      <c r="FK233" s="36"/>
      <c r="FL233" s="37"/>
      <c r="FM233" s="38"/>
      <c r="FN233" s="37"/>
      <c r="FO233" s="36"/>
      <c r="FP233" s="37"/>
      <c r="FQ233" s="38"/>
      <c r="FR233" s="37"/>
      <c r="FS233" s="36"/>
      <c r="FT233" s="37"/>
      <c r="FU233" s="38"/>
      <c r="FV233" s="37"/>
      <c r="FW233" s="36"/>
      <c r="FX233" s="37"/>
      <c r="FY233" s="38"/>
      <c r="FZ233" s="37"/>
      <c r="GA233" s="41">
        <f t="shared" si="741"/>
        <v>4</v>
      </c>
      <c r="GB233" s="42">
        <f t="shared" si="738"/>
        <v>17388.410393200003</v>
      </c>
      <c r="GC233" s="43">
        <f t="shared" si="742"/>
        <v>0</v>
      </c>
      <c r="GD233" s="44">
        <f t="shared" si="739"/>
        <v>0</v>
      </c>
      <c r="GE233" s="45">
        <f t="shared" si="743"/>
        <v>0</v>
      </c>
      <c r="GF233" s="46">
        <f t="shared" si="740"/>
        <v>0</v>
      </c>
      <c r="GG233" s="36"/>
      <c r="GH233" s="37"/>
      <c r="GI233" s="38"/>
      <c r="GJ233" s="37"/>
      <c r="GK233" s="36"/>
      <c r="GL233" s="37"/>
      <c r="GM233" s="38"/>
      <c r="GN233" s="37"/>
      <c r="GO233" s="36"/>
      <c r="GP233" s="37"/>
      <c r="GQ233" s="38"/>
      <c r="GR233" s="37"/>
      <c r="GS233" s="36"/>
      <c r="GT233" s="37"/>
      <c r="GU233" s="38"/>
      <c r="GV233" s="37"/>
      <c r="GW233" s="36"/>
      <c r="GX233" s="37"/>
      <c r="GY233" s="38"/>
      <c r="GZ233" s="37"/>
      <c r="HA233" s="36"/>
      <c r="HB233" s="37"/>
      <c r="HC233" s="38"/>
      <c r="HD233" s="37"/>
      <c r="HE233" s="36"/>
      <c r="HF233" s="37"/>
      <c r="HG233" s="38"/>
      <c r="HH233" s="37"/>
      <c r="HI233" s="36"/>
      <c r="HJ233" s="37"/>
      <c r="HK233" s="38"/>
      <c r="HL233" s="37"/>
      <c r="HM233" s="36"/>
      <c r="HN233" s="37"/>
      <c r="HO233" s="38"/>
      <c r="HP233" s="37"/>
      <c r="HQ233" s="36"/>
      <c r="HR233" s="37"/>
      <c r="HS233" s="38"/>
      <c r="HT233" s="37"/>
      <c r="HU233" s="36"/>
      <c r="HV233" s="37"/>
      <c r="HW233" s="38"/>
      <c r="HX233" s="37"/>
      <c r="HY233" s="36"/>
      <c r="HZ233" s="37"/>
      <c r="IA233" s="38"/>
      <c r="IB233" s="37"/>
      <c r="IC233" s="41" cm="1">
        <f t="array" ref="IC233">SUMPRODUCT(--(MOD(COLUMN($GG233:$IB233),4)=MOD(COLUMN($GG233),4)),$GG233:$IB233)</f>
        <v>0</v>
      </c>
      <c r="ID233" s="42">
        <f t="shared" si="719"/>
        <v>0</v>
      </c>
      <c r="IE233" s="43" cm="1">
        <f t="array" ref="IE233">SUMPRODUCT(--(MOD(COLUMN($GG233:$IB233),4)=MOD(COLUMN($GH233),4)),$GG233:$IB233)</f>
        <v>0</v>
      </c>
      <c r="IF233" s="44">
        <f t="shared" si="720"/>
        <v>0</v>
      </c>
      <c r="IG233" s="45" cm="1">
        <f t="array" ref="IG233">SUMPRODUCT(--(MOD(COLUMN($GG233:$IB233),4)=MOD(COLUMN($GI233),4)),$GG233:$IB233)</f>
        <v>0</v>
      </c>
      <c r="IH233" s="46">
        <f t="shared" si="721"/>
        <v>0</v>
      </c>
      <c r="II233" s="36"/>
      <c r="IJ233" s="37"/>
      <c r="IK233" s="38"/>
      <c r="IL233" s="37"/>
      <c r="IM233" s="36"/>
      <c r="IN233" s="37"/>
      <c r="IO233" s="38"/>
      <c r="IP233" s="37"/>
      <c r="IQ233" s="36"/>
      <c r="IR233" s="37"/>
      <c r="IS233" s="38"/>
      <c r="IT233" s="37"/>
      <c r="IU233" s="36"/>
      <c r="IV233" s="37"/>
      <c r="IW233" s="38"/>
      <c r="IX233" s="37"/>
      <c r="IY233" s="36"/>
      <c r="IZ233" s="37"/>
      <c r="JA233" s="38"/>
      <c r="JB233" s="37"/>
      <c r="JC233" s="36"/>
      <c r="JD233" s="37"/>
      <c r="JE233" s="38"/>
      <c r="JF233" s="37"/>
      <c r="JG233" s="36"/>
      <c r="JH233" s="37"/>
      <c r="JI233" s="38"/>
      <c r="JJ233" s="37"/>
      <c r="JK233" s="36"/>
      <c r="JL233" s="37"/>
      <c r="JM233" s="38"/>
      <c r="JN233" s="37"/>
      <c r="JO233" s="36"/>
      <c r="JP233" s="37"/>
      <c r="JQ233" s="38"/>
      <c r="JR233" s="37"/>
      <c r="JS233" s="36"/>
      <c r="JT233" s="37"/>
      <c r="JU233" s="38"/>
      <c r="JV233" s="37"/>
      <c r="JW233" s="36"/>
      <c r="JX233" s="37"/>
      <c r="JY233" s="38"/>
      <c r="JZ233" s="37"/>
      <c r="KA233" s="36"/>
      <c r="KB233" s="37"/>
      <c r="KC233" s="38"/>
      <c r="KD233" s="37"/>
      <c r="KE233" s="41" cm="1">
        <f t="array" ref="KE233">SUMPRODUCT(--(MOD(COLUMN($II233:$KD233),4)=MOD(COLUMN($II233),4)),$II233:$KD233)</f>
        <v>0</v>
      </c>
      <c r="KF233" s="42">
        <f t="shared" si="730"/>
        <v>0</v>
      </c>
      <c r="KG233" s="43" cm="1">
        <f t="array" ref="KG233">SUMPRODUCT(--(MOD(COLUMN($II233:$KD233),4)=MOD(COLUMN($IJ233),4)),$II233:$KD233)</f>
        <v>0</v>
      </c>
      <c r="KH233" s="44">
        <f t="shared" si="731"/>
        <v>0</v>
      </c>
      <c r="KI233" s="45" cm="1">
        <f t="array" ref="KI233">SUMPRODUCT(--(MOD(COLUMN($II233:$KD233),4)=MOD(COLUMN($IK233),4)),$II233:$KD233)</f>
        <v>0</v>
      </c>
      <c r="KJ233" s="50">
        <f t="shared" si="732"/>
        <v>0</v>
      </c>
      <c r="KK233" s="80"/>
      <c r="KL233" s="80"/>
      <c r="KM233" s="80"/>
      <c r="KN233" s="51">
        <v>1</v>
      </c>
      <c r="KO233" s="287"/>
    </row>
    <row r="234" spans="1:301" s="68" customFormat="1" outlineLevel="1">
      <c r="A234" s="289"/>
      <c r="B234" s="278"/>
      <c r="C234" s="280"/>
      <c r="D234" s="282"/>
      <c r="E234" s="60">
        <v>5</v>
      </c>
      <c r="F234" s="60">
        <v>1</v>
      </c>
      <c r="G234" s="56">
        <v>4491731500</v>
      </c>
      <c r="H234" s="57" t="s">
        <v>131</v>
      </c>
      <c r="I234" s="111">
        <f>1204.8/1.2*1.1371</f>
        <v>1141.6484</v>
      </c>
      <c r="J234" s="111">
        <f>1204.8/1.2*1.1371</f>
        <v>1141.6484</v>
      </c>
      <c r="K234" s="55"/>
      <c r="L234" s="55"/>
      <c r="M234" s="36"/>
      <c r="N234" s="37"/>
      <c r="O234" s="38"/>
      <c r="P234" s="37"/>
      <c r="Q234" s="36"/>
      <c r="R234" s="37"/>
      <c r="S234" s="38"/>
      <c r="T234" s="37"/>
      <c r="U234" s="36"/>
      <c r="V234" s="37"/>
      <c r="W234" s="38"/>
      <c r="X234" s="37"/>
      <c r="Y234" s="36"/>
      <c r="Z234" s="37"/>
      <c r="AA234" s="38"/>
      <c r="AB234" s="37"/>
      <c r="AC234" s="36"/>
      <c r="AD234" s="37"/>
      <c r="AE234" s="38"/>
      <c r="AF234" s="37"/>
      <c r="AG234" s="36"/>
      <c r="AH234" s="37"/>
      <c r="AI234" s="38"/>
      <c r="AJ234" s="37"/>
      <c r="AK234" s="36"/>
      <c r="AL234" s="37"/>
      <c r="AM234" s="38"/>
      <c r="AN234" s="37"/>
      <c r="AO234" s="36"/>
      <c r="AP234" s="37"/>
      <c r="AQ234" s="38"/>
      <c r="AR234" s="37"/>
      <c r="AS234" s="36"/>
      <c r="AT234" s="37"/>
      <c r="AU234" s="38"/>
      <c r="AV234" s="37"/>
      <c r="AW234" s="36"/>
      <c r="AX234" s="37"/>
      <c r="AY234" s="38"/>
      <c r="AZ234" s="96"/>
      <c r="BA234" s="36"/>
      <c r="BB234" s="37"/>
      <c r="BC234" s="99"/>
      <c r="BD234" s="37"/>
      <c r="BE234" s="36"/>
      <c r="BF234" s="37"/>
      <c r="BG234" s="78"/>
      <c r="BH234" s="246"/>
      <c r="BI234" s="41"/>
      <c r="BJ234" s="42"/>
      <c r="BK234" s="43"/>
      <c r="BL234" s="44"/>
      <c r="BM234" s="45"/>
      <c r="BN234" s="46"/>
      <c r="BO234" s="36"/>
      <c r="BP234" s="47"/>
      <c r="BQ234" s="37"/>
      <c r="BR234" s="38"/>
      <c r="BS234" s="96"/>
      <c r="BT234" s="36"/>
      <c r="BU234" s="47"/>
      <c r="BV234" s="37"/>
      <c r="BW234" s="38"/>
      <c r="BX234" s="37"/>
      <c r="BY234" s="36"/>
      <c r="BZ234" s="47"/>
      <c r="CA234" s="37"/>
      <c r="CB234" s="38"/>
      <c r="CC234" s="37"/>
      <c r="CD234" s="36"/>
      <c r="CE234" s="47"/>
      <c r="CF234" s="37"/>
      <c r="CG234" s="38"/>
      <c r="CH234" s="37"/>
      <c r="CI234" s="36"/>
      <c r="CJ234" s="47"/>
      <c r="CK234" s="37"/>
      <c r="CL234" s="38"/>
      <c r="CM234" s="96"/>
      <c r="CN234" s="36"/>
      <c r="CO234" s="47"/>
      <c r="CP234" s="37"/>
      <c r="CQ234" s="38"/>
      <c r="CR234" s="16"/>
      <c r="CS234" s="36"/>
      <c r="CT234" s="47"/>
      <c r="CU234" s="37"/>
      <c r="CV234" s="38"/>
      <c r="CW234" s="37"/>
      <c r="CX234" s="36"/>
      <c r="CY234" s="47"/>
      <c r="CZ234" s="37"/>
      <c r="DA234" s="38"/>
      <c r="DB234" s="246"/>
      <c r="DC234" s="36"/>
      <c r="DD234" s="47"/>
      <c r="DE234" s="37"/>
      <c r="DF234" s="38"/>
      <c r="DG234" s="37"/>
      <c r="DH234" s="36"/>
      <c r="DI234" s="47"/>
      <c r="DJ234" s="37"/>
      <c r="DK234" s="38"/>
      <c r="DL234" s="37"/>
      <c r="DM234" s="36"/>
      <c r="DN234" s="47"/>
      <c r="DO234" s="37"/>
      <c r="DP234" s="38">
        <v>0</v>
      </c>
      <c r="DQ234" s="37"/>
      <c r="DR234" s="36"/>
      <c r="DS234" s="47"/>
      <c r="DT234" s="37">
        <v>6</v>
      </c>
      <c r="DU234" s="156">
        <v>6</v>
      </c>
      <c r="DV234" s="246"/>
      <c r="DW234" s="41" cm="1">
        <f t="array" ref="DW234">SUMPRODUCT(--(MOD(COLUMN($BO234:$DV234),5)=MOD(COLUMN($BO234),5)),$BO234:$DV234)</f>
        <v>0</v>
      </c>
      <c r="DX234" s="42">
        <f t="shared" si="734"/>
        <v>0</v>
      </c>
      <c r="DY234" s="48" cm="1">
        <f t="array" ref="DY234">SUMPRODUCT(--(MOD(COLUMN($BO234:$DV234),5)=MOD(COLUMN($BP234),5)),$BO234:$DV234)</f>
        <v>0</v>
      </c>
      <c r="DZ234" s="49">
        <f t="shared" si="735"/>
        <v>0</v>
      </c>
      <c r="EA234" s="43" cm="1">
        <f t="array" ref="EA234">SUMPRODUCT(--(MOD(COLUMN($BO234:$DV234),5)=MOD(COLUMN($BQ234),5)),$BO234:$DV234)</f>
        <v>6</v>
      </c>
      <c r="EB234" s="44">
        <f t="shared" si="736"/>
        <v>6849.8904000000002</v>
      </c>
      <c r="EC234" s="45" cm="1">
        <f t="array" ref="EC234">SUMPRODUCT(--(MOD(COLUMN($BO234:$DV234),5)=MOD(COLUMN($BR234),5)),$BO234:$DV234)</f>
        <v>6</v>
      </c>
      <c r="ED234" s="46">
        <f t="shared" si="737"/>
        <v>6849.8904000000002</v>
      </c>
      <c r="EE234" s="36">
        <v>4</v>
      </c>
      <c r="EF234" s="37">
        <v>0</v>
      </c>
      <c r="EG234" s="38">
        <v>0</v>
      </c>
      <c r="EH234" s="37"/>
      <c r="EI234" s="36"/>
      <c r="EJ234" s="37"/>
      <c r="EK234" s="38">
        <v>0</v>
      </c>
      <c r="EL234" s="37"/>
      <c r="EM234" s="36"/>
      <c r="EN234" s="37"/>
      <c r="EO234" s="38"/>
      <c r="EP234" s="37"/>
      <c r="EQ234" s="36"/>
      <c r="ER234" s="37"/>
      <c r="ES234" s="38"/>
      <c r="ET234" s="37"/>
      <c r="EU234" s="36"/>
      <c r="EV234" s="37"/>
      <c r="EW234" s="38"/>
      <c r="EX234" s="37"/>
      <c r="EY234" s="36"/>
      <c r="EZ234" s="37"/>
      <c r="FA234" s="38"/>
      <c r="FB234" s="37"/>
      <c r="FC234" s="36"/>
      <c r="FD234" s="37"/>
      <c r="FE234" s="38"/>
      <c r="FF234" s="37"/>
      <c r="FG234" s="36"/>
      <c r="FH234" s="37"/>
      <c r="FI234" s="38"/>
      <c r="FJ234" s="37"/>
      <c r="FK234" s="36"/>
      <c r="FL234" s="37"/>
      <c r="FM234" s="38"/>
      <c r="FN234" s="37"/>
      <c r="FO234" s="36"/>
      <c r="FP234" s="37"/>
      <c r="FQ234" s="38"/>
      <c r="FR234" s="37"/>
      <c r="FS234" s="36"/>
      <c r="FT234" s="37"/>
      <c r="FU234" s="38"/>
      <c r="FV234" s="37"/>
      <c r="FW234" s="36"/>
      <c r="FX234" s="37"/>
      <c r="FY234" s="38"/>
      <c r="FZ234" s="37"/>
      <c r="GA234" s="41">
        <f t="shared" si="741"/>
        <v>4</v>
      </c>
      <c r="GB234" s="42">
        <f t="shared" si="738"/>
        <v>4566.5936000000002</v>
      </c>
      <c r="GC234" s="43">
        <f t="shared" si="742"/>
        <v>0</v>
      </c>
      <c r="GD234" s="44">
        <f t="shared" si="739"/>
        <v>0</v>
      </c>
      <c r="GE234" s="45">
        <f t="shared" si="743"/>
        <v>0</v>
      </c>
      <c r="GF234" s="46">
        <f t="shared" si="740"/>
        <v>0</v>
      </c>
      <c r="GG234" s="36"/>
      <c r="GH234" s="37"/>
      <c r="GI234" s="38"/>
      <c r="GJ234" s="37"/>
      <c r="GK234" s="36"/>
      <c r="GL234" s="37"/>
      <c r="GM234" s="38"/>
      <c r="GN234" s="37"/>
      <c r="GO234" s="36"/>
      <c r="GP234" s="37"/>
      <c r="GQ234" s="38"/>
      <c r="GR234" s="37"/>
      <c r="GS234" s="36"/>
      <c r="GT234" s="37"/>
      <c r="GU234" s="38"/>
      <c r="GV234" s="37"/>
      <c r="GW234" s="36"/>
      <c r="GX234" s="37"/>
      <c r="GY234" s="38"/>
      <c r="GZ234" s="37"/>
      <c r="HA234" s="36"/>
      <c r="HB234" s="37"/>
      <c r="HC234" s="38"/>
      <c r="HD234" s="37"/>
      <c r="HE234" s="36"/>
      <c r="HF234" s="37"/>
      <c r="HG234" s="38"/>
      <c r="HH234" s="37"/>
      <c r="HI234" s="36"/>
      <c r="HJ234" s="37"/>
      <c r="HK234" s="38"/>
      <c r="HL234" s="37"/>
      <c r="HM234" s="36"/>
      <c r="HN234" s="37"/>
      <c r="HO234" s="38"/>
      <c r="HP234" s="37"/>
      <c r="HQ234" s="36"/>
      <c r="HR234" s="37"/>
      <c r="HS234" s="38"/>
      <c r="HT234" s="37"/>
      <c r="HU234" s="36"/>
      <c r="HV234" s="37"/>
      <c r="HW234" s="38"/>
      <c r="HX234" s="37"/>
      <c r="HY234" s="36"/>
      <c r="HZ234" s="37"/>
      <c r="IA234" s="38"/>
      <c r="IB234" s="37"/>
      <c r="IC234" s="41" cm="1">
        <f t="array" ref="IC234">SUMPRODUCT(--(MOD(COLUMN($GG234:$IB234),4)=MOD(COLUMN($GG234),4)),$GG234:$IB234)</f>
        <v>0</v>
      </c>
      <c r="ID234" s="42">
        <f t="shared" si="719"/>
        <v>0</v>
      </c>
      <c r="IE234" s="43" cm="1">
        <f t="array" ref="IE234">SUMPRODUCT(--(MOD(COLUMN($GG234:$IB234),4)=MOD(COLUMN($GH234),4)),$GG234:$IB234)</f>
        <v>0</v>
      </c>
      <c r="IF234" s="44">
        <f t="shared" si="720"/>
        <v>0</v>
      </c>
      <c r="IG234" s="45" cm="1">
        <f t="array" ref="IG234">SUMPRODUCT(--(MOD(COLUMN($GG234:$IB234),4)=MOD(COLUMN($GI234),4)),$GG234:$IB234)</f>
        <v>0</v>
      </c>
      <c r="IH234" s="46">
        <f t="shared" si="721"/>
        <v>0</v>
      </c>
      <c r="II234" s="36"/>
      <c r="IJ234" s="37"/>
      <c r="IK234" s="38"/>
      <c r="IL234" s="37"/>
      <c r="IM234" s="36"/>
      <c r="IN234" s="37"/>
      <c r="IO234" s="38"/>
      <c r="IP234" s="37"/>
      <c r="IQ234" s="36"/>
      <c r="IR234" s="37"/>
      <c r="IS234" s="38"/>
      <c r="IT234" s="37"/>
      <c r="IU234" s="36"/>
      <c r="IV234" s="37"/>
      <c r="IW234" s="38"/>
      <c r="IX234" s="37"/>
      <c r="IY234" s="36"/>
      <c r="IZ234" s="37"/>
      <c r="JA234" s="38"/>
      <c r="JB234" s="37"/>
      <c r="JC234" s="36"/>
      <c r="JD234" s="37"/>
      <c r="JE234" s="38"/>
      <c r="JF234" s="37"/>
      <c r="JG234" s="36"/>
      <c r="JH234" s="37"/>
      <c r="JI234" s="38"/>
      <c r="JJ234" s="37"/>
      <c r="JK234" s="36"/>
      <c r="JL234" s="37"/>
      <c r="JM234" s="38"/>
      <c r="JN234" s="37"/>
      <c r="JO234" s="36"/>
      <c r="JP234" s="37"/>
      <c r="JQ234" s="38"/>
      <c r="JR234" s="37"/>
      <c r="JS234" s="36"/>
      <c r="JT234" s="37"/>
      <c r="JU234" s="38"/>
      <c r="JV234" s="37"/>
      <c r="JW234" s="36"/>
      <c r="JX234" s="37"/>
      <c r="JY234" s="38"/>
      <c r="JZ234" s="37"/>
      <c r="KA234" s="36"/>
      <c r="KB234" s="37"/>
      <c r="KC234" s="38"/>
      <c r="KD234" s="37"/>
      <c r="KE234" s="41" cm="1">
        <f t="array" ref="KE234">SUMPRODUCT(--(MOD(COLUMN($II234:$KD234),4)=MOD(COLUMN($II234),4)),$II234:$KD234)</f>
        <v>0</v>
      </c>
      <c r="KF234" s="42">
        <f t="shared" si="730"/>
        <v>0</v>
      </c>
      <c r="KG234" s="43" cm="1">
        <f t="array" ref="KG234">SUMPRODUCT(--(MOD(COLUMN($II234:$KD234),4)=MOD(COLUMN($IJ234),4)),$II234:$KD234)</f>
        <v>0</v>
      </c>
      <c r="KH234" s="44">
        <f t="shared" si="731"/>
        <v>0</v>
      </c>
      <c r="KI234" s="45" cm="1">
        <f t="array" ref="KI234">SUMPRODUCT(--(MOD(COLUMN($II234:$KD234),4)=MOD(COLUMN($IK234),4)),$II234:$KD234)</f>
        <v>0</v>
      </c>
      <c r="KJ234" s="50">
        <f t="shared" si="732"/>
        <v>0</v>
      </c>
      <c r="KK234" s="80"/>
      <c r="KL234" s="80"/>
      <c r="KM234" s="80"/>
      <c r="KN234" s="51"/>
      <c r="KO234" s="287"/>
    </row>
    <row r="235" spans="1:301" s="68" customFormat="1" outlineLevel="1">
      <c r="A235" s="289"/>
      <c r="B235" s="278"/>
      <c r="C235" s="280"/>
      <c r="D235" s="282"/>
      <c r="E235" s="60">
        <v>6</v>
      </c>
      <c r="F235" s="60">
        <v>1</v>
      </c>
      <c r="G235" s="56">
        <v>4491731800</v>
      </c>
      <c r="H235" s="57" t="s">
        <v>157</v>
      </c>
      <c r="I235" s="55">
        <f>1548/1.2*1.1371</f>
        <v>1466.8589999999999</v>
      </c>
      <c r="J235" s="55">
        <f>1548/1.2*1.1371</f>
        <v>1466.8589999999999</v>
      </c>
      <c r="K235" s="55"/>
      <c r="L235" s="55"/>
      <c r="M235" s="36"/>
      <c r="N235" s="37"/>
      <c r="O235" s="38"/>
      <c r="P235" s="37"/>
      <c r="Q235" s="36"/>
      <c r="R235" s="37"/>
      <c r="S235" s="38"/>
      <c r="T235" s="37"/>
      <c r="U235" s="36"/>
      <c r="V235" s="37"/>
      <c r="W235" s="38"/>
      <c r="X235" s="37"/>
      <c r="Y235" s="36"/>
      <c r="Z235" s="37"/>
      <c r="AA235" s="38"/>
      <c r="AB235" s="37"/>
      <c r="AC235" s="36"/>
      <c r="AD235" s="37"/>
      <c r="AE235" s="38"/>
      <c r="AF235" s="37"/>
      <c r="AG235" s="36"/>
      <c r="AH235" s="37"/>
      <c r="AI235" s="38"/>
      <c r="AJ235" s="37"/>
      <c r="AK235" s="36"/>
      <c r="AL235" s="37"/>
      <c r="AM235" s="38"/>
      <c r="AN235" s="37"/>
      <c r="AO235" s="36"/>
      <c r="AP235" s="37"/>
      <c r="AQ235" s="38"/>
      <c r="AR235" s="37"/>
      <c r="AS235" s="36"/>
      <c r="AT235" s="37"/>
      <c r="AU235" s="38"/>
      <c r="AV235" s="37"/>
      <c r="AW235" s="36"/>
      <c r="AX235" s="37"/>
      <c r="AY235" s="38"/>
      <c r="AZ235" s="96"/>
      <c r="BA235" s="36"/>
      <c r="BB235" s="37"/>
      <c r="BC235" s="99"/>
      <c r="BD235" s="37"/>
      <c r="BE235" s="36"/>
      <c r="BF235" s="37"/>
      <c r="BG235" s="78"/>
      <c r="BH235" s="246"/>
      <c r="BI235" s="41"/>
      <c r="BJ235" s="42"/>
      <c r="BK235" s="43"/>
      <c r="BL235" s="44"/>
      <c r="BM235" s="45"/>
      <c r="BN235" s="46"/>
      <c r="BO235" s="36"/>
      <c r="BP235" s="47"/>
      <c r="BQ235" s="37"/>
      <c r="BR235" s="38"/>
      <c r="BS235" s="96"/>
      <c r="BT235" s="36"/>
      <c r="BU235" s="47"/>
      <c r="BV235" s="37"/>
      <c r="BW235" s="38"/>
      <c r="BX235" s="37"/>
      <c r="BY235" s="36"/>
      <c r="BZ235" s="47"/>
      <c r="CA235" s="37"/>
      <c r="CB235" s="38"/>
      <c r="CC235" s="37"/>
      <c r="CD235" s="36"/>
      <c r="CE235" s="47"/>
      <c r="CF235" s="37"/>
      <c r="CG235" s="38"/>
      <c r="CH235" s="37"/>
      <c r="CI235" s="36"/>
      <c r="CJ235" s="47"/>
      <c r="CK235" s="37"/>
      <c r="CL235" s="38"/>
      <c r="CM235" s="96"/>
      <c r="CN235" s="36"/>
      <c r="CO235" s="47"/>
      <c r="CP235" s="37"/>
      <c r="CQ235" s="38"/>
      <c r="CR235" s="16"/>
      <c r="CS235" s="36"/>
      <c r="CT235" s="47"/>
      <c r="CU235" s="37"/>
      <c r="CV235" s="38">
        <v>3</v>
      </c>
      <c r="CW235" s="37"/>
      <c r="CX235" s="36"/>
      <c r="CY235" s="47"/>
      <c r="CZ235" s="37">
        <f>$KN235*0</f>
        <v>0</v>
      </c>
      <c r="DA235" s="38">
        <v>0</v>
      </c>
      <c r="DB235" s="246"/>
      <c r="DC235" s="36"/>
      <c r="DD235" s="47"/>
      <c r="DE235" s="37"/>
      <c r="DF235" s="38">
        <v>0</v>
      </c>
      <c r="DG235" s="37"/>
      <c r="DH235" s="36"/>
      <c r="DI235" s="47"/>
      <c r="DJ235" s="37"/>
      <c r="DK235" s="38">
        <v>0</v>
      </c>
      <c r="DL235" s="37"/>
      <c r="DM235" s="36"/>
      <c r="DN235" s="47"/>
      <c r="DO235" s="37"/>
      <c r="DP235" s="38">
        <v>0</v>
      </c>
      <c r="DQ235" s="37"/>
      <c r="DR235" s="36"/>
      <c r="DS235" s="47"/>
      <c r="DT235" s="37"/>
      <c r="DU235" s="156"/>
      <c r="DV235" s="246"/>
      <c r="DW235" s="41" cm="1">
        <f t="array" ref="DW235">SUMPRODUCT(--(MOD(COLUMN($BO235:$DV235),5)=MOD(COLUMN($BO235),5)),$BO235:$DV235)</f>
        <v>0</v>
      </c>
      <c r="DX235" s="42">
        <f t="shared" si="734"/>
        <v>0</v>
      </c>
      <c r="DY235" s="48" cm="1">
        <f t="array" ref="DY235">SUMPRODUCT(--(MOD(COLUMN($BO235:$DV235),5)=MOD(COLUMN($BP235),5)),$BO235:$DV235)</f>
        <v>0</v>
      </c>
      <c r="DZ235" s="49">
        <f t="shared" si="735"/>
        <v>0</v>
      </c>
      <c r="EA235" s="43" cm="1">
        <f t="array" ref="EA235">SUMPRODUCT(--(MOD(COLUMN($BO235:$DV235),5)=MOD(COLUMN($BQ235),5)),$BO235:$DV235)</f>
        <v>0</v>
      </c>
      <c r="EB235" s="44">
        <f t="shared" si="736"/>
        <v>0</v>
      </c>
      <c r="EC235" s="45" cm="1">
        <f t="array" ref="EC235">SUMPRODUCT(--(MOD(COLUMN($BO235:$DV235),5)=MOD(COLUMN($BR235),5)),$BO235:$DV235)</f>
        <v>3</v>
      </c>
      <c r="ED235" s="46">
        <f t="shared" si="737"/>
        <v>4400.5769999999993</v>
      </c>
      <c r="EE235" s="36"/>
      <c r="EF235" s="37">
        <v>0</v>
      </c>
      <c r="EG235" s="38">
        <v>0</v>
      </c>
      <c r="EH235" s="37"/>
      <c r="EI235" s="36"/>
      <c r="EJ235" s="37"/>
      <c r="EK235" s="38">
        <v>0</v>
      </c>
      <c r="EL235" s="37"/>
      <c r="EM235" s="36"/>
      <c r="EN235" s="37"/>
      <c r="EO235" s="38"/>
      <c r="EP235" s="37"/>
      <c r="EQ235" s="36"/>
      <c r="ER235" s="37"/>
      <c r="ES235" s="38"/>
      <c r="ET235" s="37"/>
      <c r="EU235" s="36"/>
      <c r="EV235" s="37"/>
      <c r="EW235" s="38"/>
      <c r="EX235" s="37"/>
      <c r="EY235" s="36"/>
      <c r="EZ235" s="37"/>
      <c r="FA235" s="38"/>
      <c r="FB235" s="37"/>
      <c r="FC235" s="36"/>
      <c r="FD235" s="37"/>
      <c r="FE235" s="38"/>
      <c r="FF235" s="37"/>
      <c r="FG235" s="36"/>
      <c r="FH235" s="37"/>
      <c r="FI235" s="38"/>
      <c r="FJ235" s="37"/>
      <c r="FK235" s="36"/>
      <c r="FL235" s="37"/>
      <c r="FM235" s="38"/>
      <c r="FN235" s="37"/>
      <c r="FO235" s="36"/>
      <c r="FP235" s="37"/>
      <c r="FQ235" s="38"/>
      <c r="FR235" s="37"/>
      <c r="FS235" s="36"/>
      <c r="FT235" s="37"/>
      <c r="FU235" s="38"/>
      <c r="FV235" s="37"/>
      <c r="FW235" s="36"/>
      <c r="FX235" s="37"/>
      <c r="FY235" s="38"/>
      <c r="FZ235" s="37"/>
      <c r="GA235" s="41">
        <f t="shared" si="741"/>
        <v>0</v>
      </c>
      <c r="GB235" s="42">
        <f t="shared" si="738"/>
        <v>0</v>
      </c>
      <c r="GC235" s="43">
        <f t="shared" si="742"/>
        <v>0</v>
      </c>
      <c r="GD235" s="44">
        <f t="shared" si="739"/>
        <v>0</v>
      </c>
      <c r="GE235" s="45">
        <f t="shared" si="743"/>
        <v>0</v>
      </c>
      <c r="GF235" s="46">
        <f t="shared" si="740"/>
        <v>0</v>
      </c>
      <c r="GG235" s="36"/>
      <c r="GH235" s="37"/>
      <c r="GI235" s="38"/>
      <c r="GJ235" s="37"/>
      <c r="GK235" s="36"/>
      <c r="GL235" s="37"/>
      <c r="GM235" s="38"/>
      <c r="GN235" s="37"/>
      <c r="GO235" s="36"/>
      <c r="GP235" s="37"/>
      <c r="GQ235" s="38"/>
      <c r="GR235" s="37"/>
      <c r="GS235" s="36"/>
      <c r="GT235" s="37"/>
      <c r="GU235" s="38"/>
      <c r="GV235" s="37"/>
      <c r="GW235" s="36"/>
      <c r="GX235" s="37"/>
      <c r="GY235" s="38"/>
      <c r="GZ235" s="37"/>
      <c r="HA235" s="36"/>
      <c r="HB235" s="37"/>
      <c r="HC235" s="38"/>
      <c r="HD235" s="37"/>
      <c r="HE235" s="36"/>
      <c r="HF235" s="37"/>
      <c r="HG235" s="38"/>
      <c r="HH235" s="37"/>
      <c r="HI235" s="36"/>
      <c r="HJ235" s="37"/>
      <c r="HK235" s="38"/>
      <c r="HL235" s="37"/>
      <c r="HM235" s="36"/>
      <c r="HN235" s="37"/>
      <c r="HO235" s="38"/>
      <c r="HP235" s="37"/>
      <c r="HQ235" s="36"/>
      <c r="HR235" s="37"/>
      <c r="HS235" s="38"/>
      <c r="HT235" s="37"/>
      <c r="HU235" s="36"/>
      <c r="HV235" s="37"/>
      <c r="HW235" s="38"/>
      <c r="HX235" s="37"/>
      <c r="HY235" s="36"/>
      <c r="HZ235" s="37"/>
      <c r="IA235" s="38"/>
      <c r="IB235" s="37"/>
      <c r="IC235" s="41" cm="1">
        <f t="array" ref="IC235">SUMPRODUCT(--(MOD(COLUMN($GG235:$IB235),4)=MOD(COLUMN($GG235),4)),$GG235:$IB235)</f>
        <v>0</v>
      </c>
      <c r="ID235" s="42">
        <f t="shared" si="719"/>
        <v>0</v>
      </c>
      <c r="IE235" s="43" cm="1">
        <f t="array" ref="IE235">SUMPRODUCT(--(MOD(COLUMN($GG235:$IB235),4)=MOD(COLUMN($GH235),4)),$GG235:$IB235)</f>
        <v>0</v>
      </c>
      <c r="IF235" s="44">
        <f t="shared" si="720"/>
        <v>0</v>
      </c>
      <c r="IG235" s="45" cm="1">
        <f t="array" ref="IG235">SUMPRODUCT(--(MOD(COLUMN($GG235:$IB235),4)=MOD(COLUMN($GI235),4)),$GG235:$IB235)</f>
        <v>0</v>
      </c>
      <c r="IH235" s="46">
        <f t="shared" si="721"/>
        <v>0</v>
      </c>
      <c r="II235" s="36"/>
      <c r="IJ235" s="37"/>
      <c r="IK235" s="38"/>
      <c r="IL235" s="37"/>
      <c r="IM235" s="36"/>
      <c r="IN235" s="37"/>
      <c r="IO235" s="38"/>
      <c r="IP235" s="37"/>
      <c r="IQ235" s="36"/>
      <c r="IR235" s="37"/>
      <c r="IS235" s="38"/>
      <c r="IT235" s="37"/>
      <c r="IU235" s="36"/>
      <c r="IV235" s="37"/>
      <c r="IW235" s="38"/>
      <c r="IX235" s="37"/>
      <c r="IY235" s="36"/>
      <c r="IZ235" s="37"/>
      <c r="JA235" s="38"/>
      <c r="JB235" s="37"/>
      <c r="JC235" s="36"/>
      <c r="JD235" s="37"/>
      <c r="JE235" s="38"/>
      <c r="JF235" s="37"/>
      <c r="JG235" s="36"/>
      <c r="JH235" s="37"/>
      <c r="JI235" s="38"/>
      <c r="JJ235" s="37"/>
      <c r="JK235" s="36"/>
      <c r="JL235" s="37"/>
      <c r="JM235" s="38"/>
      <c r="JN235" s="37"/>
      <c r="JO235" s="36"/>
      <c r="JP235" s="37"/>
      <c r="JQ235" s="38"/>
      <c r="JR235" s="37"/>
      <c r="JS235" s="36"/>
      <c r="JT235" s="37"/>
      <c r="JU235" s="38"/>
      <c r="JV235" s="37"/>
      <c r="JW235" s="36"/>
      <c r="JX235" s="37"/>
      <c r="JY235" s="38"/>
      <c r="JZ235" s="37"/>
      <c r="KA235" s="36"/>
      <c r="KB235" s="37"/>
      <c r="KC235" s="38"/>
      <c r="KD235" s="37"/>
      <c r="KE235" s="41" cm="1">
        <f t="array" ref="KE235">SUMPRODUCT(--(MOD(COLUMN($II235:$KD235),4)=MOD(COLUMN($II235),4)),$II235:$KD235)</f>
        <v>0</v>
      </c>
      <c r="KF235" s="42">
        <f t="shared" si="730"/>
        <v>0</v>
      </c>
      <c r="KG235" s="43" cm="1">
        <f t="array" ref="KG235">SUMPRODUCT(--(MOD(COLUMN($II235:$KD235),4)=MOD(COLUMN($IJ235),4)),$II235:$KD235)</f>
        <v>0</v>
      </c>
      <c r="KH235" s="44">
        <f t="shared" si="731"/>
        <v>0</v>
      </c>
      <c r="KI235" s="45" cm="1">
        <f t="array" ref="KI235">SUMPRODUCT(--(MOD(COLUMN($II235:$KD235),4)=MOD(COLUMN($IK235),4)),$II235:$KD235)</f>
        <v>0</v>
      </c>
      <c r="KJ235" s="50">
        <f t="shared" si="732"/>
        <v>0</v>
      </c>
      <c r="KK235" s="80"/>
      <c r="KL235" s="80"/>
      <c r="KM235" s="80"/>
      <c r="KN235" s="51">
        <v>1</v>
      </c>
      <c r="KO235" s="287"/>
    </row>
    <row r="236" spans="1:301" s="68" customFormat="1" outlineLevel="1">
      <c r="A236" s="289"/>
      <c r="B236" s="278"/>
      <c r="C236" s="280"/>
      <c r="D236" s="282"/>
      <c r="E236" s="60">
        <v>7</v>
      </c>
      <c r="F236" s="60">
        <v>1</v>
      </c>
      <c r="G236" s="112">
        <v>4497230300</v>
      </c>
      <c r="H236" s="57" t="s">
        <v>84</v>
      </c>
      <c r="I236" s="55">
        <f>68.4/1.2*1.1371</f>
        <v>64.814700000000002</v>
      </c>
      <c r="J236" s="55">
        <f>68.4/1.2*1.1371</f>
        <v>64.814700000000002</v>
      </c>
      <c r="K236" s="55"/>
      <c r="L236" s="55"/>
      <c r="M236" s="36"/>
      <c r="N236" s="37"/>
      <c r="O236" s="38"/>
      <c r="P236" s="37"/>
      <c r="Q236" s="36"/>
      <c r="R236" s="37"/>
      <c r="S236" s="38"/>
      <c r="T236" s="37"/>
      <c r="U236" s="36"/>
      <c r="V236" s="37"/>
      <c r="W236" s="38"/>
      <c r="X236" s="37"/>
      <c r="Y236" s="36"/>
      <c r="Z236" s="37"/>
      <c r="AA236" s="38"/>
      <c r="AB236" s="37"/>
      <c r="AC236" s="36"/>
      <c r="AD236" s="37"/>
      <c r="AE236" s="38"/>
      <c r="AF236" s="37"/>
      <c r="AG236" s="36"/>
      <c r="AH236" s="37"/>
      <c r="AI236" s="38"/>
      <c r="AJ236" s="37"/>
      <c r="AK236" s="36"/>
      <c r="AL236" s="37"/>
      <c r="AM236" s="38"/>
      <c r="AN236" s="37"/>
      <c r="AO236" s="36"/>
      <c r="AP236" s="37"/>
      <c r="AQ236" s="38"/>
      <c r="AR236" s="37"/>
      <c r="AS236" s="36"/>
      <c r="AT236" s="37"/>
      <c r="AU236" s="38"/>
      <c r="AV236" s="37"/>
      <c r="AW236" s="36"/>
      <c r="AX236" s="37"/>
      <c r="AY236" s="38"/>
      <c r="AZ236" s="96"/>
      <c r="BA236" s="36"/>
      <c r="BB236" s="37"/>
      <c r="BC236" s="99"/>
      <c r="BD236" s="37"/>
      <c r="BE236" s="36"/>
      <c r="BF236" s="37"/>
      <c r="BG236" s="78"/>
      <c r="BH236" s="246"/>
      <c r="BI236" s="41"/>
      <c r="BJ236" s="42"/>
      <c r="BK236" s="43"/>
      <c r="BL236" s="44"/>
      <c r="BM236" s="45"/>
      <c r="BN236" s="46"/>
      <c r="BO236" s="36"/>
      <c r="BP236" s="47"/>
      <c r="BQ236" s="37"/>
      <c r="BR236" s="38"/>
      <c r="BS236" s="96"/>
      <c r="BT236" s="36"/>
      <c r="BU236" s="47"/>
      <c r="BV236" s="37"/>
      <c r="BW236" s="38"/>
      <c r="BX236" s="37"/>
      <c r="BY236" s="36"/>
      <c r="BZ236" s="47"/>
      <c r="CA236" s="37"/>
      <c r="CB236" s="38"/>
      <c r="CC236" s="37"/>
      <c r="CD236" s="36"/>
      <c r="CE236" s="47"/>
      <c r="CF236" s="37"/>
      <c r="CG236" s="38"/>
      <c r="CH236" s="37"/>
      <c r="CI236" s="36"/>
      <c r="CJ236" s="47"/>
      <c r="CK236" s="37"/>
      <c r="CL236" s="38"/>
      <c r="CM236" s="96"/>
      <c r="CN236" s="36"/>
      <c r="CO236" s="47"/>
      <c r="CP236" s="37"/>
      <c r="CQ236" s="38"/>
      <c r="CR236" s="16"/>
      <c r="CS236" s="36"/>
      <c r="CT236" s="47"/>
      <c r="CU236" s="37"/>
      <c r="CV236" s="38">
        <v>6</v>
      </c>
      <c r="CW236" s="37"/>
      <c r="CX236" s="36"/>
      <c r="CY236" s="47"/>
      <c r="CZ236" s="37">
        <f>$KN236*0</f>
        <v>0</v>
      </c>
      <c r="DA236" s="38">
        <v>0</v>
      </c>
      <c r="DB236" s="246"/>
      <c r="DC236" s="36"/>
      <c r="DD236" s="47"/>
      <c r="DE236" s="37"/>
      <c r="DF236" s="38">
        <v>0</v>
      </c>
      <c r="DG236" s="37"/>
      <c r="DH236" s="36"/>
      <c r="DI236" s="47"/>
      <c r="DJ236" s="37"/>
      <c r="DK236" s="38">
        <v>0</v>
      </c>
      <c r="DL236" s="37"/>
      <c r="DM236" s="36"/>
      <c r="DN236" s="47"/>
      <c r="DO236" s="37"/>
      <c r="DP236" s="38">
        <v>0</v>
      </c>
      <c r="DQ236" s="37"/>
      <c r="DR236" s="36"/>
      <c r="DS236" s="47"/>
      <c r="DT236" s="37">
        <v>12</v>
      </c>
      <c r="DU236" s="156">
        <v>12</v>
      </c>
      <c r="DV236" s="246"/>
      <c r="DW236" s="41" cm="1">
        <f t="array" ref="DW236">SUMPRODUCT(--(MOD(COLUMN($BO236:$DV236),5)=MOD(COLUMN($BO236),5)),$BO236:$DV236)</f>
        <v>0</v>
      </c>
      <c r="DX236" s="42">
        <f t="shared" si="734"/>
        <v>0</v>
      </c>
      <c r="DY236" s="48" cm="1">
        <f t="array" ref="DY236">SUMPRODUCT(--(MOD(COLUMN($BO236:$DV236),5)=MOD(COLUMN($BP236),5)),$BO236:$DV236)</f>
        <v>0</v>
      </c>
      <c r="DZ236" s="49">
        <f t="shared" si="735"/>
        <v>0</v>
      </c>
      <c r="EA236" s="43" cm="1">
        <f t="array" ref="EA236">SUMPRODUCT(--(MOD(COLUMN($BO236:$DV236),5)=MOD(COLUMN($BQ236),5)),$BO236:$DV236)</f>
        <v>12</v>
      </c>
      <c r="EB236" s="44">
        <f t="shared" si="736"/>
        <v>777.77639999999997</v>
      </c>
      <c r="EC236" s="45" cm="1">
        <f t="array" ref="EC236">SUMPRODUCT(--(MOD(COLUMN($BO236:$DV236),5)=MOD(COLUMN($BR236),5)),$BO236:$DV236)</f>
        <v>18</v>
      </c>
      <c r="ED236" s="46">
        <f t="shared" si="737"/>
        <v>1166.6646000000001</v>
      </c>
      <c r="EE236" s="36">
        <v>8</v>
      </c>
      <c r="EF236" s="37">
        <v>0</v>
      </c>
      <c r="EG236" s="38">
        <v>0</v>
      </c>
      <c r="EH236" s="37"/>
      <c r="EI236" s="36"/>
      <c r="EJ236" s="37"/>
      <c r="EK236" s="38">
        <v>0</v>
      </c>
      <c r="EL236" s="37"/>
      <c r="EM236" s="36"/>
      <c r="EN236" s="37"/>
      <c r="EO236" s="38"/>
      <c r="EP236" s="37"/>
      <c r="EQ236" s="36"/>
      <c r="ER236" s="37"/>
      <c r="ES236" s="38"/>
      <c r="ET236" s="37"/>
      <c r="EU236" s="36"/>
      <c r="EV236" s="37"/>
      <c r="EW236" s="38"/>
      <c r="EX236" s="37"/>
      <c r="EY236" s="36"/>
      <c r="EZ236" s="37"/>
      <c r="FA236" s="38"/>
      <c r="FB236" s="37"/>
      <c r="FC236" s="36"/>
      <c r="FD236" s="37"/>
      <c r="FE236" s="38"/>
      <c r="FF236" s="37"/>
      <c r="FG236" s="36"/>
      <c r="FH236" s="37"/>
      <c r="FI236" s="38"/>
      <c r="FJ236" s="37"/>
      <c r="FK236" s="36"/>
      <c r="FL236" s="37"/>
      <c r="FM236" s="38"/>
      <c r="FN236" s="37"/>
      <c r="FO236" s="36"/>
      <c r="FP236" s="37"/>
      <c r="FQ236" s="38"/>
      <c r="FR236" s="37"/>
      <c r="FS236" s="36"/>
      <c r="FT236" s="37"/>
      <c r="FU236" s="38"/>
      <c r="FV236" s="37"/>
      <c r="FW236" s="36"/>
      <c r="FX236" s="37"/>
      <c r="FY236" s="38"/>
      <c r="FZ236" s="37"/>
      <c r="GA236" s="41">
        <f t="shared" si="741"/>
        <v>8</v>
      </c>
      <c r="GB236" s="42">
        <f t="shared" si="738"/>
        <v>518.51760000000002</v>
      </c>
      <c r="GC236" s="43">
        <f t="shared" si="742"/>
        <v>0</v>
      </c>
      <c r="GD236" s="44">
        <f t="shared" si="739"/>
        <v>0</v>
      </c>
      <c r="GE236" s="45">
        <f t="shared" si="743"/>
        <v>0</v>
      </c>
      <c r="GF236" s="46">
        <f t="shared" si="740"/>
        <v>0</v>
      </c>
      <c r="GG236" s="36"/>
      <c r="GH236" s="37"/>
      <c r="GI236" s="38"/>
      <c r="GJ236" s="37"/>
      <c r="GK236" s="36"/>
      <c r="GL236" s="37"/>
      <c r="GM236" s="38"/>
      <c r="GN236" s="37"/>
      <c r="GO236" s="36"/>
      <c r="GP236" s="37"/>
      <c r="GQ236" s="38"/>
      <c r="GR236" s="37"/>
      <c r="GS236" s="36"/>
      <c r="GT236" s="37"/>
      <c r="GU236" s="38"/>
      <c r="GV236" s="37"/>
      <c r="GW236" s="36"/>
      <c r="GX236" s="37"/>
      <c r="GY236" s="38"/>
      <c r="GZ236" s="37"/>
      <c r="HA236" s="36"/>
      <c r="HB236" s="37"/>
      <c r="HC236" s="38"/>
      <c r="HD236" s="37"/>
      <c r="HE236" s="36"/>
      <c r="HF236" s="37"/>
      <c r="HG236" s="38"/>
      <c r="HH236" s="37"/>
      <c r="HI236" s="36"/>
      <c r="HJ236" s="37"/>
      <c r="HK236" s="38"/>
      <c r="HL236" s="37"/>
      <c r="HM236" s="36"/>
      <c r="HN236" s="37"/>
      <c r="HO236" s="38"/>
      <c r="HP236" s="37"/>
      <c r="HQ236" s="36"/>
      <c r="HR236" s="37"/>
      <c r="HS236" s="38"/>
      <c r="HT236" s="37"/>
      <c r="HU236" s="36"/>
      <c r="HV236" s="37"/>
      <c r="HW236" s="38"/>
      <c r="HX236" s="37"/>
      <c r="HY236" s="36"/>
      <c r="HZ236" s="37"/>
      <c r="IA236" s="38"/>
      <c r="IB236" s="37"/>
      <c r="IC236" s="41" cm="1">
        <f t="array" ref="IC236">SUMPRODUCT(--(MOD(COLUMN($GG236:$IB236),4)=MOD(COLUMN($GG236),4)),$GG236:$IB236)</f>
        <v>0</v>
      </c>
      <c r="ID236" s="42">
        <f t="shared" si="719"/>
        <v>0</v>
      </c>
      <c r="IE236" s="43" cm="1">
        <f t="array" ref="IE236">SUMPRODUCT(--(MOD(COLUMN($GG236:$IB236),4)=MOD(COLUMN($GH236),4)),$GG236:$IB236)</f>
        <v>0</v>
      </c>
      <c r="IF236" s="44">
        <f t="shared" si="720"/>
        <v>0</v>
      </c>
      <c r="IG236" s="45" cm="1">
        <f t="array" ref="IG236">SUMPRODUCT(--(MOD(COLUMN($GG236:$IB236),4)=MOD(COLUMN($GI236),4)),$GG236:$IB236)</f>
        <v>0</v>
      </c>
      <c r="IH236" s="46">
        <f t="shared" si="721"/>
        <v>0</v>
      </c>
      <c r="II236" s="36"/>
      <c r="IJ236" s="37"/>
      <c r="IK236" s="38"/>
      <c r="IL236" s="37"/>
      <c r="IM236" s="36"/>
      <c r="IN236" s="37"/>
      <c r="IO236" s="38"/>
      <c r="IP236" s="37"/>
      <c r="IQ236" s="36"/>
      <c r="IR236" s="37"/>
      <c r="IS236" s="38"/>
      <c r="IT236" s="37"/>
      <c r="IU236" s="36"/>
      <c r="IV236" s="37"/>
      <c r="IW236" s="38"/>
      <c r="IX236" s="37"/>
      <c r="IY236" s="36"/>
      <c r="IZ236" s="37"/>
      <c r="JA236" s="38"/>
      <c r="JB236" s="37"/>
      <c r="JC236" s="36"/>
      <c r="JD236" s="37"/>
      <c r="JE236" s="38"/>
      <c r="JF236" s="37"/>
      <c r="JG236" s="36"/>
      <c r="JH236" s="37"/>
      <c r="JI236" s="38"/>
      <c r="JJ236" s="37"/>
      <c r="JK236" s="36"/>
      <c r="JL236" s="37"/>
      <c r="JM236" s="38"/>
      <c r="JN236" s="37"/>
      <c r="JO236" s="36"/>
      <c r="JP236" s="37"/>
      <c r="JQ236" s="38"/>
      <c r="JR236" s="37"/>
      <c r="JS236" s="36"/>
      <c r="JT236" s="37"/>
      <c r="JU236" s="38"/>
      <c r="JV236" s="37"/>
      <c r="JW236" s="36"/>
      <c r="JX236" s="37"/>
      <c r="JY236" s="38"/>
      <c r="JZ236" s="37"/>
      <c r="KA236" s="36"/>
      <c r="KB236" s="37"/>
      <c r="KC236" s="38"/>
      <c r="KD236" s="37"/>
      <c r="KE236" s="41" cm="1">
        <f t="array" ref="KE236">SUMPRODUCT(--(MOD(COLUMN($II236:$KD236),4)=MOD(COLUMN($II236),4)),$II236:$KD236)</f>
        <v>0</v>
      </c>
      <c r="KF236" s="42">
        <f t="shared" si="730"/>
        <v>0</v>
      </c>
      <c r="KG236" s="43" cm="1">
        <f t="array" ref="KG236">SUMPRODUCT(--(MOD(COLUMN($II236:$KD236),4)=MOD(COLUMN($IJ236),4)),$II236:$KD236)</f>
        <v>0</v>
      </c>
      <c r="KH236" s="44">
        <f t="shared" si="731"/>
        <v>0</v>
      </c>
      <c r="KI236" s="45" cm="1">
        <f t="array" ref="KI236">SUMPRODUCT(--(MOD(COLUMN($II236:$KD236),4)=MOD(COLUMN($IK236),4)),$II236:$KD236)</f>
        <v>0</v>
      </c>
      <c r="KJ236" s="50">
        <f t="shared" si="732"/>
        <v>0</v>
      </c>
      <c r="KK236" s="80"/>
      <c r="KL236" s="80"/>
      <c r="KM236" s="80"/>
      <c r="KN236" s="51">
        <v>2</v>
      </c>
      <c r="KO236" s="287"/>
    </row>
    <row r="237" spans="1:301" s="68" customFormat="1" outlineLevel="1">
      <c r="A237" s="289"/>
      <c r="B237" s="278"/>
      <c r="C237" s="280"/>
      <c r="D237" s="282"/>
      <c r="E237" s="60">
        <v>8</v>
      </c>
      <c r="F237" s="60">
        <v>1</v>
      </c>
      <c r="G237" s="112">
        <v>4497230500</v>
      </c>
      <c r="H237" s="57" t="s">
        <v>58</v>
      </c>
      <c r="I237" s="55">
        <f>68.4/1.2*1.1371</f>
        <v>64.814700000000002</v>
      </c>
      <c r="J237" s="55">
        <f>68.4/1.2*1.1371</f>
        <v>64.814700000000002</v>
      </c>
      <c r="K237" s="55"/>
      <c r="L237" s="55"/>
      <c r="M237" s="36"/>
      <c r="N237" s="37"/>
      <c r="O237" s="38"/>
      <c r="P237" s="37"/>
      <c r="Q237" s="36"/>
      <c r="R237" s="37"/>
      <c r="S237" s="38"/>
      <c r="T237" s="37"/>
      <c r="U237" s="36"/>
      <c r="V237" s="37"/>
      <c r="W237" s="38"/>
      <c r="X237" s="37"/>
      <c r="Y237" s="36"/>
      <c r="Z237" s="37"/>
      <c r="AA237" s="38"/>
      <c r="AB237" s="37"/>
      <c r="AC237" s="36"/>
      <c r="AD237" s="37"/>
      <c r="AE237" s="38"/>
      <c r="AF237" s="37"/>
      <c r="AG237" s="36"/>
      <c r="AH237" s="37"/>
      <c r="AI237" s="38"/>
      <c r="AJ237" s="37"/>
      <c r="AK237" s="36"/>
      <c r="AL237" s="37"/>
      <c r="AM237" s="38"/>
      <c r="AN237" s="37"/>
      <c r="AO237" s="36"/>
      <c r="AP237" s="37"/>
      <c r="AQ237" s="38"/>
      <c r="AR237" s="37"/>
      <c r="AS237" s="36"/>
      <c r="AT237" s="37"/>
      <c r="AU237" s="38"/>
      <c r="AV237" s="37"/>
      <c r="AW237" s="36"/>
      <c r="AX237" s="37"/>
      <c r="AY237" s="38"/>
      <c r="AZ237" s="96"/>
      <c r="BA237" s="36"/>
      <c r="BB237" s="37"/>
      <c r="BC237" s="99"/>
      <c r="BD237" s="37"/>
      <c r="BE237" s="36"/>
      <c r="BF237" s="37"/>
      <c r="BG237" s="78"/>
      <c r="BH237" s="246"/>
      <c r="BI237" s="41"/>
      <c r="BJ237" s="42"/>
      <c r="BK237" s="43"/>
      <c r="BL237" s="44"/>
      <c r="BM237" s="45"/>
      <c r="BN237" s="46"/>
      <c r="BO237" s="36"/>
      <c r="BP237" s="47"/>
      <c r="BQ237" s="37"/>
      <c r="BR237" s="38"/>
      <c r="BS237" s="96"/>
      <c r="BT237" s="36"/>
      <c r="BU237" s="47"/>
      <c r="BV237" s="37"/>
      <c r="BW237" s="38"/>
      <c r="BX237" s="37"/>
      <c r="BY237" s="36"/>
      <c r="BZ237" s="47"/>
      <c r="CA237" s="37"/>
      <c r="CB237" s="38"/>
      <c r="CC237" s="37"/>
      <c r="CD237" s="36"/>
      <c r="CE237" s="47"/>
      <c r="CF237" s="37"/>
      <c r="CG237" s="38"/>
      <c r="CH237" s="37"/>
      <c r="CI237" s="36"/>
      <c r="CJ237" s="47"/>
      <c r="CK237" s="37"/>
      <c r="CL237" s="38"/>
      <c r="CM237" s="96"/>
      <c r="CN237" s="36"/>
      <c r="CO237" s="47"/>
      <c r="CP237" s="37"/>
      <c r="CQ237" s="38"/>
      <c r="CR237" s="16"/>
      <c r="CS237" s="36"/>
      <c r="CT237" s="47"/>
      <c r="CU237" s="37"/>
      <c r="CV237" s="38"/>
      <c r="CW237" s="37"/>
      <c r="CX237" s="36"/>
      <c r="CY237" s="47"/>
      <c r="CZ237" s="37"/>
      <c r="DA237" s="38"/>
      <c r="DB237" s="246"/>
      <c r="DC237" s="36"/>
      <c r="DD237" s="47"/>
      <c r="DE237" s="37"/>
      <c r="DF237" s="38"/>
      <c r="DG237" s="37"/>
      <c r="DH237" s="36"/>
      <c r="DI237" s="47"/>
      <c r="DJ237" s="37"/>
      <c r="DK237" s="38"/>
      <c r="DL237" s="37"/>
      <c r="DM237" s="36"/>
      <c r="DN237" s="47"/>
      <c r="DO237" s="37"/>
      <c r="DP237" s="38">
        <v>0</v>
      </c>
      <c r="DQ237" s="37"/>
      <c r="DR237" s="36"/>
      <c r="DS237" s="47"/>
      <c r="DT237" s="37">
        <v>12</v>
      </c>
      <c r="DU237" s="156">
        <v>12</v>
      </c>
      <c r="DV237" s="246"/>
      <c r="DW237" s="41" cm="1">
        <f t="array" ref="DW237">SUMPRODUCT(--(MOD(COLUMN($BO237:$DV237),5)=MOD(COLUMN($BO237),5)),$BO237:$DV237)</f>
        <v>0</v>
      </c>
      <c r="DX237" s="42">
        <f t="shared" si="734"/>
        <v>0</v>
      </c>
      <c r="DY237" s="48" cm="1">
        <f t="array" ref="DY237">SUMPRODUCT(--(MOD(COLUMN($BO237:$DV237),5)=MOD(COLUMN($BP237),5)),$BO237:$DV237)</f>
        <v>0</v>
      </c>
      <c r="DZ237" s="49">
        <f t="shared" si="735"/>
        <v>0</v>
      </c>
      <c r="EA237" s="43" cm="1">
        <f t="array" ref="EA237">SUMPRODUCT(--(MOD(COLUMN($BO237:$DV237),5)=MOD(COLUMN($BQ237),5)),$BO237:$DV237)</f>
        <v>12</v>
      </c>
      <c r="EB237" s="44">
        <f t="shared" si="736"/>
        <v>777.77639999999997</v>
      </c>
      <c r="EC237" s="45" cm="1">
        <f t="array" ref="EC237">SUMPRODUCT(--(MOD(COLUMN($BO237:$DV237),5)=MOD(COLUMN($BR237),5)),$BO237:$DV237)</f>
        <v>12</v>
      </c>
      <c r="ED237" s="46">
        <f t="shared" si="737"/>
        <v>777.77639999999997</v>
      </c>
      <c r="EE237" s="36">
        <v>8</v>
      </c>
      <c r="EF237" s="37">
        <v>0</v>
      </c>
      <c r="EG237" s="38">
        <v>0</v>
      </c>
      <c r="EH237" s="37"/>
      <c r="EI237" s="36"/>
      <c r="EJ237" s="37"/>
      <c r="EK237" s="38">
        <v>0</v>
      </c>
      <c r="EL237" s="37"/>
      <c r="EM237" s="36"/>
      <c r="EN237" s="37"/>
      <c r="EO237" s="38"/>
      <c r="EP237" s="37"/>
      <c r="EQ237" s="36"/>
      <c r="ER237" s="37"/>
      <c r="ES237" s="38"/>
      <c r="ET237" s="37"/>
      <c r="EU237" s="36"/>
      <c r="EV237" s="37"/>
      <c r="EW237" s="38"/>
      <c r="EX237" s="37"/>
      <c r="EY237" s="36"/>
      <c r="EZ237" s="37"/>
      <c r="FA237" s="38"/>
      <c r="FB237" s="37"/>
      <c r="FC237" s="36"/>
      <c r="FD237" s="37"/>
      <c r="FE237" s="38"/>
      <c r="FF237" s="37"/>
      <c r="FG237" s="36"/>
      <c r="FH237" s="37"/>
      <c r="FI237" s="38"/>
      <c r="FJ237" s="37"/>
      <c r="FK237" s="36"/>
      <c r="FL237" s="37"/>
      <c r="FM237" s="38"/>
      <c r="FN237" s="37"/>
      <c r="FO237" s="36"/>
      <c r="FP237" s="37"/>
      <c r="FQ237" s="38"/>
      <c r="FR237" s="37"/>
      <c r="FS237" s="36"/>
      <c r="FT237" s="37"/>
      <c r="FU237" s="38"/>
      <c r="FV237" s="37"/>
      <c r="FW237" s="36"/>
      <c r="FX237" s="37"/>
      <c r="FY237" s="38"/>
      <c r="FZ237" s="37"/>
      <c r="GA237" s="41">
        <f t="shared" si="741"/>
        <v>8</v>
      </c>
      <c r="GB237" s="42">
        <f t="shared" si="738"/>
        <v>518.51760000000002</v>
      </c>
      <c r="GC237" s="43">
        <f t="shared" si="742"/>
        <v>0</v>
      </c>
      <c r="GD237" s="44">
        <f t="shared" si="739"/>
        <v>0</v>
      </c>
      <c r="GE237" s="45">
        <f t="shared" si="743"/>
        <v>0</v>
      </c>
      <c r="GF237" s="46">
        <f t="shared" si="740"/>
        <v>0</v>
      </c>
      <c r="GG237" s="36"/>
      <c r="GH237" s="37"/>
      <c r="GI237" s="38"/>
      <c r="GJ237" s="37"/>
      <c r="GK237" s="36"/>
      <c r="GL237" s="37"/>
      <c r="GM237" s="38"/>
      <c r="GN237" s="37"/>
      <c r="GO237" s="36"/>
      <c r="GP237" s="37"/>
      <c r="GQ237" s="38"/>
      <c r="GR237" s="37"/>
      <c r="GS237" s="36"/>
      <c r="GT237" s="37"/>
      <c r="GU237" s="38"/>
      <c r="GV237" s="37"/>
      <c r="GW237" s="36"/>
      <c r="GX237" s="37"/>
      <c r="GY237" s="38"/>
      <c r="GZ237" s="37"/>
      <c r="HA237" s="36"/>
      <c r="HB237" s="37"/>
      <c r="HC237" s="38"/>
      <c r="HD237" s="37"/>
      <c r="HE237" s="36"/>
      <c r="HF237" s="37"/>
      <c r="HG237" s="38"/>
      <c r="HH237" s="37"/>
      <c r="HI237" s="36"/>
      <c r="HJ237" s="37"/>
      <c r="HK237" s="38"/>
      <c r="HL237" s="37"/>
      <c r="HM237" s="36"/>
      <c r="HN237" s="37"/>
      <c r="HO237" s="38"/>
      <c r="HP237" s="37"/>
      <c r="HQ237" s="36"/>
      <c r="HR237" s="37"/>
      <c r="HS237" s="38"/>
      <c r="HT237" s="37"/>
      <c r="HU237" s="36"/>
      <c r="HV237" s="37"/>
      <c r="HW237" s="38"/>
      <c r="HX237" s="37"/>
      <c r="HY237" s="36"/>
      <c r="HZ237" s="37"/>
      <c r="IA237" s="38"/>
      <c r="IB237" s="37"/>
      <c r="IC237" s="41" cm="1">
        <f t="array" ref="IC237">SUMPRODUCT(--(MOD(COLUMN($GG237:$IB237),4)=MOD(COLUMN($GG237),4)),$GG237:$IB237)</f>
        <v>0</v>
      </c>
      <c r="ID237" s="42">
        <f t="shared" si="719"/>
        <v>0</v>
      </c>
      <c r="IE237" s="43" cm="1">
        <f t="array" ref="IE237">SUMPRODUCT(--(MOD(COLUMN($GG237:$IB237),4)=MOD(COLUMN($GH237),4)),$GG237:$IB237)</f>
        <v>0</v>
      </c>
      <c r="IF237" s="44">
        <f t="shared" si="720"/>
        <v>0</v>
      </c>
      <c r="IG237" s="45" cm="1">
        <f t="array" ref="IG237">SUMPRODUCT(--(MOD(COLUMN($GG237:$IB237),4)=MOD(COLUMN($GI237),4)),$GG237:$IB237)</f>
        <v>0</v>
      </c>
      <c r="IH237" s="46">
        <f t="shared" si="721"/>
        <v>0</v>
      </c>
      <c r="II237" s="36"/>
      <c r="IJ237" s="37"/>
      <c r="IK237" s="38"/>
      <c r="IL237" s="37"/>
      <c r="IM237" s="36"/>
      <c r="IN237" s="37"/>
      <c r="IO237" s="38"/>
      <c r="IP237" s="37"/>
      <c r="IQ237" s="36"/>
      <c r="IR237" s="37"/>
      <c r="IS237" s="38"/>
      <c r="IT237" s="37"/>
      <c r="IU237" s="36"/>
      <c r="IV237" s="37"/>
      <c r="IW237" s="38"/>
      <c r="IX237" s="37"/>
      <c r="IY237" s="36"/>
      <c r="IZ237" s="37"/>
      <c r="JA237" s="38"/>
      <c r="JB237" s="37"/>
      <c r="JC237" s="36"/>
      <c r="JD237" s="37"/>
      <c r="JE237" s="38"/>
      <c r="JF237" s="37"/>
      <c r="JG237" s="36"/>
      <c r="JH237" s="37"/>
      <c r="JI237" s="38"/>
      <c r="JJ237" s="37"/>
      <c r="JK237" s="36"/>
      <c r="JL237" s="37"/>
      <c r="JM237" s="38"/>
      <c r="JN237" s="37"/>
      <c r="JO237" s="36"/>
      <c r="JP237" s="37"/>
      <c r="JQ237" s="38"/>
      <c r="JR237" s="37"/>
      <c r="JS237" s="36"/>
      <c r="JT237" s="37"/>
      <c r="JU237" s="38"/>
      <c r="JV237" s="37"/>
      <c r="JW237" s="36"/>
      <c r="JX237" s="37"/>
      <c r="JY237" s="38"/>
      <c r="JZ237" s="37"/>
      <c r="KA237" s="36"/>
      <c r="KB237" s="37"/>
      <c r="KC237" s="38"/>
      <c r="KD237" s="37"/>
      <c r="KE237" s="41" cm="1">
        <f t="array" ref="KE237">SUMPRODUCT(--(MOD(COLUMN($II237:$KD237),4)=MOD(COLUMN($II237),4)),$II237:$KD237)</f>
        <v>0</v>
      </c>
      <c r="KF237" s="42">
        <f t="shared" si="730"/>
        <v>0</v>
      </c>
      <c r="KG237" s="43" cm="1">
        <f t="array" ref="KG237">SUMPRODUCT(--(MOD(COLUMN($II237:$KD237),4)=MOD(COLUMN($IJ237),4)),$II237:$KD237)</f>
        <v>0</v>
      </c>
      <c r="KH237" s="44">
        <f t="shared" si="731"/>
        <v>0</v>
      </c>
      <c r="KI237" s="45" cm="1">
        <f t="array" ref="KI237">SUMPRODUCT(--(MOD(COLUMN($II237:$KD237),4)=MOD(COLUMN($IK237),4)),$II237:$KD237)</f>
        <v>0</v>
      </c>
      <c r="KJ237" s="50">
        <f t="shared" si="732"/>
        <v>0</v>
      </c>
      <c r="KK237" s="80"/>
      <c r="KL237" s="80"/>
      <c r="KM237" s="80"/>
      <c r="KN237" s="51"/>
      <c r="KO237" s="287"/>
    </row>
    <row r="238" spans="1:301" s="68" customFormat="1" ht="28.8" outlineLevel="1">
      <c r="A238" s="289"/>
      <c r="B238" s="278"/>
      <c r="C238" s="280"/>
      <c r="D238" s="282"/>
      <c r="E238" s="60">
        <v>9</v>
      </c>
      <c r="F238" s="60">
        <v>1</v>
      </c>
      <c r="G238" s="112">
        <v>4640061000</v>
      </c>
      <c r="H238" s="57" t="s">
        <v>59</v>
      </c>
      <c r="I238" s="55">
        <f>584/1.2*1.1371</f>
        <v>553.38866666666672</v>
      </c>
      <c r="J238" s="55">
        <f>584/1.2*1.1371</f>
        <v>553.38866666666672</v>
      </c>
      <c r="K238" s="55"/>
      <c r="L238" s="55"/>
      <c r="M238" s="36"/>
      <c r="N238" s="37"/>
      <c r="O238" s="38"/>
      <c r="P238" s="37"/>
      <c r="Q238" s="36"/>
      <c r="R238" s="37"/>
      <c r="S238" s="38"/>
      <c r="T238" s="37"/>
      <c r="U238" s="36"/>
      <c r="V238" s="37"/>
      <c r="W238" s="38"/>
      <c r="X238" s="37"/>
      <c r="Y238" s="36"/>
      <c r="Z238" s="37"/>
      <c r="AA238" s="38"/>
      <c r="AB238" s="37"/>
      <c r="AC238" s="36"/>
      <c r="AD238" s="37"/>
      <c r="AE238" s="38"/>
      <c r="AF238" s="37"/>
      <c r="AG238" s="36"/>
      <c r="AH238" s="37"/>
      <c r="AI238" s="38"/>
      <c r="AJ238" s="37"/>
      <c r="AK238" s="36"/>
      <c r="AL238" s="37"/>
      <c r="AM238" s="38"/>
      <c r="AN238" s="37"/>
      <c r="AO238" s="36"/>
      <c r="AP238" s="37"/>
      <c r="AQ238" s="38"/>
      <c r="AR238" s="37"/>
      <c r="AS238" s="36"/>
      <c r="AT238" s="37"/>
      <c r="AU238" s="38"/>
      <c r="AV238" s="37"/>
      <c r="AW238" s="36"/>
      <c r="AX238" s="37"/>
      <c r="AY238" s="38"/>
      <c r="AZ238" s="96"/>
      <c r="BA238" s="36"/>
      <c r="BB238" s="37"/>
      <c r="BC238" s="99"/>
      <c r="BD238" s="37"/>
      <c r="BE238" s="36"/>
      <c r="BF238" s="37"/>
      <c r="BG238" s="78"/>
      <c r="BH238" s="246"/>
      <c r="BI238" s="41"/>
      <c r="BJ238" s="42"/>
      <c r="BK238" s="43"/>
      <c r="BL238" s="44"/>
      <c r="BM238" s="45"/>
      <c r="BN238" s="46"/>
      <c r="BO238" s="36"/>
      <c r="BP238" s="47"/>
      <c r="BQ238" s="37"/>
      <c r="BR238" s="38"/>
      <c r="BS238" s="96"/>
      <c r="BT238" s="36"/>
      <c r="BU238" s="47"/>
      <c r="BV238" s="37"/>
      <c r="BW238" s="38"/>
      <c r="BX238" s="37"/>
      <c r="BY238" s="36"/>
      <c r="BZ238" s="47"/>
      <c r="CA238" s="37"/>
      <c r="CB238" s="38"/>
      <c r="CC238" s="37"/>
      <c r="CD238" s="36"/>
      <c r="CE238" s="47"/>
      <c r="CF238" s="37"/>
      <c r="CG238" s="38"/>
      <c r="CH238" s="37"/>
      <c r="CI238" s="36"/>
      <c r="CJ238" s="47"/>
      <c r="CK238" s="37"/>
      <c r="CL238" s="38"/>
      <c r="CM238" s="96"/>
      <c r="CN238" s="36"/>
      <c r="CO238" s="47"/>
      <c r="CP238" s="37"/>
      <c r="CQ238" s="38"/>
      <c r="CR238" s="16"/>
      <c r="CS238" s="36"/>
      <c r="CT238" s="47"/>
      <c r="CU238" s="37"/>
      <c r="CV238" s="38">
        <v>3</v>
      </c>
      <c r="CW238" s="37"/>
      <c r="CX238" s="36"/>
      <c r="CY238" s="47"/>
      <c r="CZ238" s="37">
        <f>$KN238*0</f>
        <v>0</v>
      </c>
      <c r="DA238" s="38">
        <v>0</v>
      </c>
      <c r="DB238" s="246"/>
      <c r="DC238" s="36"/>
      <c r="DD238" s="47"/>
      <c r="DE238" s="37"/>
      <c r="DF238" s="38">
        <v>0</v>
      </c>
      <c r="DG238" s="37"/>
      <c r="DH238" s="36"/>
      <c r="DI238" s="47"/>
      <c r="DJ238" s="37"/>
      <c r="DK238" s="38">
        <v>0</v>
      </c>
      <c r="DL238" s="37"/>
      <c r="DM238" s="36"/>
      <c r="DN238" s="47"/>
      <c r="DO238" s="37"/>
      <c r="DP238" s="38">
        <v>0</v>
      </c>
      <c r="DQ238" s="37"/>
      <c r="DR238" s="36"/>
      <c r="DS238" s="47"/>
      <c r="DT238" s="37">
        <v>6</v>
      </c>
      <c r="DU238" s="156">
        <v>6</v>
      </c>
      <c r="DV238" s="246"/>
      <c r="DW238" s="41" cm="1">
        <f t="array" ref="DW238">SUMPRODUCT(--(MOD(COLUMN($BO238:$DV238),5)=MOD(COLUMN($BO238),5)),$BO238:$DV238)</f>
        <v>0</v>
      </c>
      <c r="DX238" s="42">
        <f t="shared" si="734"/>
        <v>0</v>
      </c>
      <c r="DY238" s="48" cm="1">
        <f t="array" ref="DY238">SUMPRODUCT(--(MOD(COLUMN($BO238:$DV238),5)=MOD(COLUMN($BP238),5)),$BO238:$DV238)</f>
        <v>0</v>
      </c>
      <c r="DZ238" s="49">
        <f t="shared" si="735"/>
        <v>0</v>
      </c>
      <c r="EA238" s="43" cm="1">
        <f t="array" ref="EA238">SUMPRODUCT(--(MOD(COLUMN($BO238:$DV238),5)=MOD(COLUMN($BQ238),5)),$BO238:$DV238)</f>
        <v>6</v>
      </c>
      <c r="EB238" s="44">
        <f t="shared" si="736"/>
        <v>3320.3320000000003</v>
      </c>
      <c r="EC238" s="45" cm="1">
        <f t="array" ref="EC238">SUMPRODUCT(--(MOD(COLUMN($BO238:$DV238),5)=MOD(COLUMN($BR238),5)),$BO238:$DV238)</f>
        <v>9</v>
      </c>
      <c r="ED238" s="46">
        <f t="shared" si="737"/>
        <v>4980.4980000000005</v>
      </c>
      <c r="EE238" s="36">
        <v>4</v>
      </c>
      <c r="EF238" s="37">
        <v>0</v>
      </c>
      <c r="EG238" s="38">
        <v>0</v>
      </c>
      <c r="EH238" s="37"/>
      <c r="EI238" s="36"/>
      <c r="EJ238" s="37"/>
      <c r="EK238" s="38">
        <v>0</v>
      </c>
      <c r="EL238" s="37"/>
      <c r="EM238" s="36"/>
      <c r="EN238" s="37"/>
      <c r="EO238" s="38"/>
      <c r="EP238" s="37"/>
      <c r="EQ238" s="36"/>
      <c r="ER238" s="37"/>
      <c r="ES238" s="38"/>
      <c r="ET238" s="37"/>
      <c r="EU238" s="36"/>
      <c r="EV238" s="37"/>
      <c r="EW238" s="38"/>
      <c r="EX238" s="37"/>
      <c r="EY238" s="36"/>
      <c r="EZ238" s="37"/>
      <c r="FA238" s="38"/>
      <c r="FB238" s="37"/>
      <c r="FC238" s="36"/>
      <c r="FD238" s="37"/>
      <c r="FE238" s="38"/>
      <c r="FF238" s="37"/>
      <c r="FG238" s="36"/>
      <c r="FH238" s="37"/>
      <c r="FI238" s="38"/>
      <c r="FJ238" s="37"/>
      <c r="FK238" s="36"/>
      <c r="FL238" s="37"/>
      <c r="FM238" s="38"/>
      <c r="FN238" s="37"/>
      <c r="FO238" s="36"/>
      <c r="FP238" s="37"/>
      <c r="FQ238" s="38"/>
      <c r="FR238" s="37"/>
      <c r="FS238" s="36"/>
      <c r="FT238" s="37"/>
      <c r="FU238" s="38"/>
      <c r="FV238" s="37"/>
      <c r="FW238" s="36"/>
      <c r="FX238" s="37"/>
      <c r="FY238" s="38"/>
      <c r="FZ238" s="37"/>
      <c r="GA238" s="41">
        <f t="shared" si="741"/>
        <v>4</v>
      </c>
      <c r="GB238" s="42">
        <f t="shared" si="738"/>
        <v>2213.5546666666669</v>
      </c>
      <c r="GC238" s="43">
        <f t="shared" si="742"/>
        <v>0</v>
      </c>
      <c r="GD238" s="44">
        <f t="shared" si="739"/>
        <v>0</v>
      </c>
      <c r="GE238" s="45">
        <f t="shared" si="743"/>
        <v>0</v>
      </c>
      <c r="GF238" s="46">
        <f t="shared" si="740"/>
        <v>0</v>
      </c>
      <c r="GG238" s="36"/>
      <c r="GH238" s="37"/>
      <c r="GI238" s="38"/>
      <c r="GJ238" s="37"/>
      <c r="GK238" s="36"/>
      <c r="GL238" s="37"/>
      <c r="GM238" s="38"/>
      <c r="GN238" s="37"/>
      <c r="GO238" s="36"/>
      <c r="GP238" s="37"/>
      <c r="GQ238" s="38"/>
      <c r="GR238" s="37"/>
      <c r="GS238" s="36"/>
      <c r="GT238" s="37"/>
      <c r="GU238" s="38"/>
      <c r="GV238" s="37"/>
      <c r="GW238" s="36"/>
      <c r="GX238" s="37"/>
      <c r="GY238" s="38"/>
      <c r="GZ238" s="37"/>
      <c r="HA238" s="36"/>
      <c r="HB238" s="37"/>
      <c r="HC238" s="38"/>
      <c r="HD238" s="37"/>
      <c r="HE238" s="36"/>
      <c r="HF238" s="37"/>
      <c r="HG238" s="38"/>
      <c r="HH238" s="37"/>
      <c r="HI238" s="36"/>
      <c r="HJ238" s="37"/>
      <c r="HK238" s="38"/>
      <c r="HL238" s="37"/>
      <c r="HM238" s="36"/>
      <c r="HN238" s="37"/>
      <c r="HO238" s="38"/>
      <c r="HP238" s="37"/>
      <c r="HQ238" s="36"/>
      <c r="HR238" s="37"/>
      <c r="HS238" s="38"/>
      <c r="HT238" s="37"/>
      <c r="HU238" s="36"/>
      <c r="HV238" s="37"/>
      <c r="HW238" s="38"/>
      <c r="HX238" s="37"/>
      <c r="HY238" s="36"/>
      <c r="HZ238" s="37"/>
      <c r="IA238" s="38"/>
      <c r="IB238" s="37"/>
      <c r="IC238" s="41" cm="1">
        <f t="array" ref="IC238">SUMPRODUCT(--(MOD(COLUMN($GG238:$IB238),4)=MOD(COLUMN($GG238),4)),$GG238:$IB238)</f>
        <v>0</v>
      </c>
      <c r="ID238" s="42">
        <f t="shared" si="719"/>
        <v>0</v>
      </c>
      <c r="IE238" s="43" cm="1">
        <f t="array" ref="IE238">SUMPRODUCT(--(MOD(COLUMN($GG238:$IB238),4)=MOD(COLUMN($GH238),4)),$GG238:$IB238)</f>
        <v>0</v>
      </c>
      <c r="IF238" s="44">
        <f t="shared" si="720"/>
        <v>0</v>
      </c>
      <c r="IG238" s="45" cm="1">
        <f t="array" ref="IG238">SUMPRODUCT(--(MOD(COLUMN($GG238:$IB238),4)=MOD(COLUMN($GI238),4)),$GG238:$IB238)</f>
        <v>0</v>
      </c>
      <c r="IH238" s="46">
        <f t="shared" si="721"/>
        <v>0</v>
      </c>
      <c r="II238" s="36"/>
      <c r="IJ238" s="37"/>
      <c r="IK238" s="38"/>
      <c r="IL238" s="37"/>
      <c r="IM238" s="36"/>
      <c r="IN238" s="37"/>
      <c r="IO238" s="38"/>
      <c r="IP238" s="37"/>
      <c r="IQ238" s="36"/>
      <c r="IR238" s="37"/>
      <c r="IS238" s="38"/>
      <c r="IT238" s="37"/>
      <c r="IU238" s="36"/>
      <c r="IV238" s="37"/>
      <c r="IW238" s="38"/>
      <c r="IX238" s="37"/>
      <c r="IY238" s="36"/>
      <c r="IZ238" s="37"/>
      <c r="JA238" s="38"/>
      <c r="JB238" s="37"/>
      <c r="JC238" s="36"/>
      <c r="JD238" s="37"/>
      <c r="JE238" s="38"/>
      <c r="JF238" s="37"/>
      <c r="JG238" s="36"/>
      <c r="JH238" s="37"/>
      <c r="JI238" s="38"/>
      <c r="JJ238" s="37"/>
      <c r="JK238" s="36"/>
      <c r="JL238" s="37"/>
      <c r="JM238" s="38"/>
      <c r="JN238" s="37"/>
      <c r="JO238" s="36"/>
      <c r="JP238" s="37"/>
      <c r="JQ238" s="38"/>
      <c r="JR238" s="37"/>
      <c r="JS238" s="36"/>
      <c r="JT238" s="37"/>
      <c r="JU238" s="38"/>
      <c r="JV238" s="37"/>
      <c r="JW238" s="36"/>
      <c r="JX238" s="37"/>
      <c r="JY238" s="38"/>
      <c r="JZ238" s="37"/>
      <c r="KA238" s="36"/>
      <c r="KB238" s="37"/>
      <c r="KC238" s="38"/>
      <c r="KD238" s="37"/>
      <c r="KE238" s="41" cm="1">
        <f t="array" ref="KE238">SUMPRODUCT(--(MOD(COLUMN($II238:$KD238),4)=MOD(COLUMN($II238),4)),$II238:$KD238)</f>
        <v>0</v>
      </c>
      <c r="KF238" s="42">
        <f t="shared" si="730"/>
        <v>0</v>
      </c>
      <c r="KG238" s="43" cm="1">
        <f t="array" ref="KG238">SUMPRODUCT(--(MOD(COLUMN($II238:$KD238),4)=MOD(COLUMN($IJ238),4)),$II238:$KD238)</f>
        <v>0</v>
      </c>
      <c r="KH238" s="44">
        <f t="shared" si="731"/>
        <v>0</v>
      </c>
      <c r="KI238" s="45" cm="1">
        <f t="array" ref="KI238">SUMPRODUCT(--(MOD(COLUMN($II238:$KD238),4)=MOD(COLUMN($IK238),4)),$II238:$KD238)</f>
        <v>0</v>
      </c>
      <c r="KJ238" s="50">
        <f t="shared" si="732"/>
        <v>0</v>
      </c>
      <c r="KK238" s="80"/>
      <c r="KL238" s="80"/>
      <c r="KM238" s="80"/>
      <c r="KN238" s="51">
        <v>1</v>
      </c>
      <c r="KO238" s="287"/>
    </row>
    <row r="239" spans="1:301" s="68" customFormat="1" ht="28.8" outlineLevel="1">
      <c r="A239" s="289"/>
      <c r="B239" s="278"/>
      <c r="C239" s="280"/>
      <c r="D239" s="282"/>
      <c r="E239" s="60">
        <v>10</v>
      </c>
      <c r="F239" s="60">
        <v>1</v>
      </c>
      <c r="G239" s="112">
        <v>4630320200</v>
      </c>
      <c r="H239" s="57" t="s">
        <v>60</v>
      </c>
      <c r="I239" s="55">
        <f>537.4/1.2*1.1371</f>
        <v>509.23128333333329</v>
      </c>
      <c r="J239" s="55">
        <f>537.4/1.2*1.1371</f>
        <v>509.23128333333329</v>
      </c>
      <c r="K239" s="55"/>
      <c r="L239" s="55"/>
      <c r="M239" s="36"/>
      <c r="N239" s="37"/>
      <c r="O239" s="38"/>
      <c r="P239" s="37"/>
      <c r="Q239" s="36"/>
      <c r="R239" s="37"/>
      <c r="S239" s="38"/>
      <c r="T239" s="37"/>
      <c r="U239" s="36"/>
      <c r="V239" s="37"/>
      <c r="W239" s="38"/>
      <c r="X239" s="37"/>
      <c r="Y239" s="36"/>
      <c r="Z239" s="37"/>
      <c r="AA239" s="38"/>
      <c r="AB239" s="37"/>
      <c r="AC239" s="36"/>
      <c r="AD239" s="37"/>
      <c r="AE239" s="38"/>
      <c r="AF239" s="37"/>
      <c r="AG239" s="36"/>
      <c r="AH239" s="37"/>
      <c r="AI239" s="38"/>
      <c r="AJ239" s="37"/>
      <c r="AK239" s="36"/>
      <c r="AL239" s="37"/>
      <c r="AM239" s="38"/>
      <c r="AN239" s="37"/>
      <c r="AO239" s="36"/>
      <c r="AP239" s="37"/>
      <c r="AQ239" s="38"/>
      <c r="AR239" s="37"/>
      <c r="AS239" s="36"/>
      <c r="AT239" s="37"/>
      <c r="AU239" s="38"/>
      <c r="AV239" s="37"/>
      <c r="AW239" s="36"/>
      <c r="AX239" s="37"/>
      <c r="AY239" s="38"/>
      <c r="AZ239" s="96"/>
      <c r="BA239" s="36"/>
      <c r="BB239" s="37"/>
      <c r="BC239" s="99"/>
      <c r="BD239" s="37"/>
      <c r="BE239" s="36"/>
      <c r="BF239" s="37"/>
      <c r="BG239" s="78"/>
      <c r="BH239" s="246"/>
      <c r="BI239" s="41"/>
      <c r="BJ239" s="42"/>
      <c r="BK239" s="43"/>
      <c r="BL239" s="44"/>
      <c r="BM239" s="45"/>
      <c r="BN239" s="46"/>
      <c r="BO239" s="36"/>
      <c r="BP239" s="47"/>
      <c r="BQ239" s="37"/>
      <c r="BR239" s="38"/>
      <c r="BS239" s="96"/>
      <c r="BT239" s="36"/>
      <c r="BU239" s="47"/>
      <c r="BV239" s="37"/>
      <c r="BW239" s="38"/>
      <c r="BX239" s="37"/>
      <c r="BY239" s="36"/>
      <c r="BZ239" s="47"/>
      <c r="CA239" s="37"/>
      <c r="CB239" s="38"/>
      <c r="CC239" s="37"/>
      <c r="CD239" s="36"/>
      <c r="CE239" s="47"/>
      <c r="CF239" s="37"/>
      <c r="CG239" s="38"/>
      <c r="CH239" s="37"/>
      <c r="CI239" s="36"/>
      <c r="CJ239" s="47"/>
      <c r="CK239" s="37"/>
      <c r="CL239" s="38"/>
      <c r="CM239" s="96"/>
      <c r="CN239" s="36"/>
      <c r="CO239" s="47"/>
      <c r="CP239" s="37"/>
      <c r="CQ239" s="38"/>
      <c r="CR239" s="16"/>
      <c r="CS239" s="36"/>
      <c r="CT239" s="47"/>
      <c r="CU239" s="37"/>
      <c r="CV239" s="38">
        <v>3</v>
      </c>
      <c r="CW239" s="37"/>
      <c r="CX239" s="36"/>
      <c r="CY239" s="47"/>
      <c r="CZ239" s="37">
        <f>$KN239*0</f>
        <v>0</v>
      </c>
      <c r="DA239" s="38">
        <v>0</v>
      </c>
      <c r="DB239" s="246"/>
      <c r="DC239" s="36"/>
      <c r="DD239" s="47"/>
      <c r="DE239" s="37"/>
      <c r="DF239" s="38">
        <v>0</v>
      </c>
      <c r="DG239" s="37"/>
      <c r="DH239" s="36"/>
      <c r="DI239" s="47"/>
      <c r="DJ239" s="37"/>
      <c r="DK239" s="38">
        <v>0</v>
      </c>
      <c r="DL239" s="37"/>
      <c r="DM239" s="36"/>
      <c r="DN239" s="47"/>
      <c r="DO239" s="37"/>
      <c r="DP239" s="38">
        <v>0</v>
      </c>
      <c r="DQ239" s="37"/>
      <c r="DR239" s="36"/>
      <c r="DS239" s="47"/>
      <c r="DT239" s="37">
        <v>6</v>
      </c>
      <c r="DU239" s="156">
        <v>6</v>
      </c>
      <c r="DV239" s="246"/>
      <c r="DW239" s="41" cm="1">
        <f t="array" ref="DW239">SUMPRODUCT(--(MOD(COLUMN($BO239:$DV239),5)=MOD(COLUMN($BO239),5)),$BO239:$DV239)</f>
        <v>0</v>
      </c>
      <c r="DX239" s="42">
        <f t="shared" si="734"/>
        <v>0</v>
      </c>
      <c r="DY239" s="48" cm="1">
        <f t="array" ref="DY239">SUMPRODUCT(--(MOD(COLUMN($BO239:$DV239),5)=MOD(COLUMN($BP239),5)),$BO239:$DV239)</f>
        <v>0</v>
      </c>
      <c r="DZ239" s="49">
        <f t="shared" si="735"/>
        <v>0</v>
      </c>
      <c r="EA239" s="43" cm="1">
        <f t="array" ref="EA239">SUMPRODUCT(--(MOD(COLUMN($BO239:$DV239),5)=MOD(COLUMN($BQ239),5)),$BO239:$DV239)</f>
        <v>6</v>
      </c>
      <c r="EB239" s="44">
        <f t="shared" si="736"/>
        <v>3055.3876999999998</v>
      </c>
      <c r="EC239" s="45" cm="1">
        <f t="array" ref="EC239">SUMPRODUCT(--(MOD(COLUMN($BO239:$DV239),5)=MOD(COLUMN($BR239),5)),$BO239:$DV239)</f>
        <v>9</v>
      </c>
      <c r="ED239" s="46">
        <f t="shared" si="737"/>
        <v>4583.0815499999999</v>
      </c>
      <c r="EE239" s="36">
        <v>4</v>
      </c>
      <c r="EF239" s="37">
        <v>0</v>
      </c>
      <c r="EG239" s="38">
        <v>0</v>
      </c>
      <c r="EH239" s="37"/>
      <c r="EI239" s="36"/>
      <c r="EJ239" s="37"/>
      <c r="EK239" s="38">
        <v>0</v>
      </c>
      <c r="EL239" s="37"/>
      <c r="EM239" s="36"/>
      <c r="EN239" s="37"/>
      <c r="EO239" s="38"/>
      <c r="EP239" s="37"/>
      <c r="EQ239" s="36"/>
      <c r="ER239" s="37"/>
      <c r="ES239" s="38"/>
      <c r="ET239" s="37"/>
      <c r="EU239" s="36"/>
      <c r="EV239" s="37"/>
      <c r="EW239" s="38"/>
      <c r="EX239" s="37"/>
      <c r="EY239" s="36"/>
      <c r="EZ239" s="37"/>
      <c r="FA239" s="38"/>
      <c r="FB239" s="37"/>
      <c r="FC239" s="36"/>
      <c r="FD239" s="37"/>
      <c r="FE239" s="38"/>
      <c r="FF239" s="37"/>
      <c r="FG239" s="36"/>
      <c r="FH239" s="37"/>
      <c r="FI239" s="38"/>
      <c r="FJ239" s="37"/>
      <c r="FK239" s="36"/>
      <c r="FL239" s="37"/>
      <c r="FM239" s="38"/>
      <c r="FN239" s="37"/>
      <c r="FO239" s="36"/>
      <c r="FP239" s="37"/>
      <c r="FQ239" s="38"/>
      <c r="FR239" s="37"/>
      <c r="FS239" s="36"/>
      <c r="FT239" s="37"/>
      <c r="FU239" s="38"/>
      <c r="FV239" s="37"/>
      <c r="FW239" s="36"/>
      <c r="FX239" s="37"/>
      <c r="FY239" s="38"/>
      <c r="FZ239" s="37"/>
      <c r="GA239" s="41">
        <f t="shared" si="741"/>
        <v>4</v>
      </c>
      <c r="GB239" s="42">
        <f t="shared" si="738"/>
        <v>2036.9251333333332</v>
      </c>
      <c r="GC239" s="43">
        <f t="shared" si="742"/>
        <v>0</v>
      </c>
      <c r="GD239" s="44">
        <f t="shared" si="739"/>
        <v>0</v>
      </c>
      <c r="GE239" s="45">
        <f t="shared" si="743"/>
        <v>0</v>
      </c>
      <c r="GF239" s="46">
        <f t="shared" si="740"/>
        <v>0</v>
      </c>
      <c r="GG239" s="36"/>
      <c r="GH239" s="37"/>
      <c r="GI239" s="38"/>
      <c r="GJ239" s="37"/>
      <c r="GK239" s="36"/>
      <c r="GL239" s="37"/>
      <c r="GM239" s="38"/>
      <c r="GN239" s="37"/>
      <c r="GO239" s="36"/>
      <c r="GP239" s="37"/>
      <c r="GQ239" s="38"/>
      <c r="GR239" s="37"/>
      <c r="GS239" s="36"/>
      <c r="GT239" s="37"/>
      <c r="GU239" s="38"/>
      <c r="GV239" s="37"/>
      <c r="GW239" s="36"/>
      <c r="GX239" s="37"/>
      <c r="GY239" s="38"/>
      <c r="GZ239" s="37"/>
      <c r="HA239" s="36"/>
      <c r="HB239" s="37"/>
      <c r="HC239" s="38"/>
      <c r="HD239" s="37"/>
      <c r="HE239" s="36"/>
      <c r="HF239" s="37"/>
      <c r="HG239" s="38"/>
      <c r="HH239" s="37"/>
      <c r="HI239" s="36"/>
      <c r="HJ239" s="37"/>
      <c r="HK239" s="38"/>
      <c r="HL239" s="37"/>
      <c r="HM239" s="36"/>
      <c r="HN239" s="37"/>
      <c r="HO239" s="38"/>
      <c r="HP239" s="37"/>
      <c r="HQ239" s="36"/>
      <c r="HR239" s="37"/>
      <c r="HS239" s="38"/>
      <c r="HT239" s="37"/>
      <c r="HU239" s="36"/>
      <c r="HV239" s="37"/>
      <c r="HW239" s="38"/>
      <c r="HX239" s="37"/>
      <c r="HY239" s="36"/>
      <c r="HZ239" s="37"/>
      <c r="IA239" s="38"/>
      <c r="IB239" s="37"/>
      <c r="IC239" s="41" cm="1">
        <f t="array" ref="IC239">SUMPRODUCT(--(MOD(COLUMN($GG239:$IB239),4)=MOD(COLUMN($GG239),4)),$GG239:$IB239)</f>
        <v>0</v>
      </c>
      <c r="ID239" s="42">
        <f t="shared" si="719"/>
        <v>0</v>
      </c>
      <c r="IE239" s="43" cm="1">
        <f t="array" ref="IE239">SUMPRODUCT(--(MOD(COLUMN($GG239:$IB239),4)=MOD(COLUMN($GH239),4)),$GG239:$IB239)</f>
        <v>0</v>
      </c>
      <c r="IF239" s="44">
        <f t="shared" si="720"/>
        <v>0</v>
      </c>
      <c r="IG239" s="45" cm="1">
        <f t="array" ref="IG239">SUMPRODUCT(--(MOD(COLUMN($GG239:$IB239),4)=MOD(COLUMN($GI239),4)),$GG239:$IB239)</f>
        <v>0</v>
      </c>
      <c r="IH239" s="46">
        <f t="shared" si="721"/>
        <v>0</v>
      </c>
      <c r="II239" s="36"/>
      <c r="IJ239" s="37"/>
      <c r="IK239" s="38"/>
      <c r="IL239" s="37"/>
      <c r="IM239" s="36"/>
      <c r="IN239" s="37"/>
      <c r="IO239" s="38"/>
      <c r="IP239" s="37"/>
      <c r="IQ239" s="36"/>
      <c r="IR239" s="37"/>
      <c r="IS239" s="38"/>
      <c r="IT239" s="37"/>
      <c r="IU239" s="36"/>
      <c r="IV239" s="37"/>
      <c r="IW239" s="38"/>
      <c r="IX239" s="37"/>
      <c r="IY239" s="36"/>
      <c r="IZ239" s="37"/>
      <c r="JA239" s="38"/>
      <c r="JB239" s="37"/>
      <c r="JC239" s="36"/>
      <c r="JD239" s="37"/>
      <c r="JE239" s="38"/>
      <c r="JF239" s="37"/>
      <c r="JG239" s="36"/>
      <c r="JH239" s="37"/>
      <c r="JI239" s="38"/>
      <c r="JJ239" s="37"/>
      <c r="JK239" s="36"/>
      <c r="JL239" s="37"/>
      <c r="JM239" s="38"/>
      <c r="JN239" s="37"/>
      <c r="JO239" s="36"/>
      <c r="JP239" s="37"/>
      <c r="JQ239" s="38"/>
      <c r="JR239" s="37"/>
      <c r="JS239" s="36"/>
      <c r="JT239" s="37"/>
      <c r="JU239" s="38"/>
      <c r="JV239" s="37"/>
      <c r="JW239" s="36"/>
      <c r="JX239" s="37"/>
      <c r="JY239" s="38"/>
      <c r="JZ239" s="37"/>
      <c r="KA239" s="36"/>
      <c r="KB239" s="37"/>
      <c r="KC239" s="38"/>
      <c r="KD239" s="37"/>
      <c r="KE239" s="41" cm="1">
        <f t="array" ref="KE239">SUMPRODUCT(--(MOD(COLUMN($II239:$KD239),4)=MOD(COLUMN($II239),4)),$II239:$KD239)</f>
        <v>0</v>
      </c>
      <c r="KF239" s="42">
        <f t="shared" si="730"/>
        <v>0</v>
      </c>
      <c r="KG239" s="43" cm="1">
        <f t="array" ref="KG239">SUMPRODUCT(--(MOD(COLUMN($II239:$KD239),4)=MOD(COLUMN($IJ239),4)),$II239:$KD239)</f>
        <v>0</v>
      </c>
      <c r="KH239" s="44">
        <f t="shared" si="731"/>
        <v>0</v>
      </c>
      <c r="KI239" s="45" cm="1">
        <f t="array" ref="KI239">SUMPRODUCT(--(MOD(COLUMN($II239:$KD239),4)=MOD(COLUMN($IK239),4)),$II239:$KD239)</f>
        <v>0</v>
      </c>
      <c r="KJ239" s="50">
        <f t="shared" si="732"/>
        <v>0</v>
      </c>
      <c r="KK239" s="80"/>
      <c r="KL239" s="80"/>
      <c r="KM239" s="80"/>
      <c r="KN239" s="51">
        <v>1</v>
      </c>
      <c r="KO239" s="287"/>
    </row>
    <row r="240" spans="1:301" s="68" customFormat="1" outlineLevel="1">
      <c r="A240" s="289"/>
      <c r="B240" s="278"/>
      <c r="C240" s="280"/>
      <c r="D240" s="282"/>
      <c r="E240" s="60">
        <v>11</v>
      </c>
      <c r="F240" s="60">
        <v>1</v>
      </c>
      <c r="G240" s="112">
        <v>4334010030</v>
      </c>
      <c r="H240" s="57" t="s">
        <v>61</v>
      </c>
      <c r="I240" s="55">
        <f>41.9/1.2*1.1371</f>
        <v>39.703741666666666</v>
      </c>
      <c r="J240" s="55">
        <f>41.9/1.2*1.1371</f>
        <v>39.703741666666666</v>
      </c>
      <c r="K240" s="55"/>
      <c r="L240" s="55"/>
      <c r="M240" s="36"/>
      <c r="N240" s="37"/>
      <c r="O240" s="38"/>
      <c r="P240" s="37"/>
      <c r="Q240" s="36"/>
      <c r="R240" s="37"/>
      <c r="S240" s="38"/>
      <c r="T240" s="37"/>
      <c r="U240" s="36"/>
      <c r="V240" s="37"/>
      <c r="W240" s="38"/>
      <c r="X240" s="37"/>
      <c r="Y240" s="36"/>
      <c r="Z240" s="37"/>
      <c r="AA240" s="38"/>
      <c r="AB240" s="37"/>
      <c r="AC240" s="36"/>
      <c r="AD240" s="37"/>
      <c r="AE240" s="38"/>
      <c r="AF240" s="37"/>
      <c r="AG240" s="36"/>
      <c r="AH240" s="37"/>
      <c r="AI240" s="38"/>
      <c r="AJ240" s="37"/>
      <c r="AK240" s="36"/>
      <c r="AL240" s="37"/>
      <c r="AM240" s="38"/>
      <c r="AN240" s="37"/>
      <c r="AO240" s="36"/>
      <c r="AP240" s="37"/>
      <c r="AQ240" s="38"/>
      <c r="AR240" s="37"/>
      <c r="AS240" s="36"/>
      <c r="AT240" s="37"/>
      <c r="AU240" s="38"/>
      <c r="AV240" s="37"/>
      <c r="AW240" s="36"/>
      <c r="AX240" s="37"/>
      <c r="AY240" s="38"/>
      <c r="AZ240" s="96"/>
      <c r="BA240" s="36"/>
      <c r="BB240" s="37"/>
      <c r="BC240" s="99"/>
      <c r="BD240" s="37"/>
      <c r="BE240" s="36"/>
      <c r="BF240" s="37"/>
      <c r="BG240" s="78"/>
      <c r="BH240" s="246"/>
      <c r="BI240" s="41"/>
      <c r="BJ240" s="42"/>
      <c r="BK240" s="43"/>
      <c r="BL240" s="44"/>
      <c r="BM240" s="45"/>
      <c r="BN240" s="46"/>
      <c r="BO240" s="36"/>
      <c r="BP240" s="47"/>
      <c r="BQ240" s="37"/>
      <c r="BR240" s="38"/>
      <c r="BS240" s="96"/>
      <c r="BT240" s="36"/>
      <c r="BU240" s="47"/>
      <c r="BV240" s="37"/>
      <c r="BW240" s="38"/>
      <c r="BX240" s="37"/>
      <c r="BY240" s="36"/>
      <c r="BZ240" s="47"/>
      <c r="CA240" s="37"/>
      <c r="CB240" s="38"/>
      <c r="CC240" s="37"/>
      <c r="CD240" s="36"/>
      <c r="CE240" s="47"/>
      <c r="CF240" s="37"/>
      <c r="CG240" s="38"/>
      <c r="CH240" s="37"/>
      <c r="CI240" s="36"/>
      <c r="CJ240" s="47"/>
      <c r="CK240" s="37"/>
      <c r="CL240" s="38"/>
      <c r="CM240" s="96"/>
      <c r="CN240" s="36"/>
      <c r="CO240" s="47"/>
      <c r="CP240" s="37"/>
      <c r="CQ240" s="38"/>
      <c r="CR240" s="16"/>
      <c r="CS240" s="36"/>
      <c r="CT240" s="47"/>
      <c r="CU240" s="37"/>
      <c r="CV240" s="38">
        <v>3</v>
      </c>
      <c r="CW240" s="37"/>
      <c r="CX240" s="36"/>
      <c r="CY240" s="47"/>
      <c r="CZ240" s="37">
        <f>$KN240*0</f>
        <v>0</v>
      </c>
      <c r="DA240" s="38">
        <v>0</v>
      </c>
      <c r="DB240" s="246"/>
      <c r="DC240" s="36"/>
      <c r="DD240" s="47"/>
      <c r="DE240" s="37"/>
      <c r="DF240" s="38">
        <v>0</v>
      </c>
      <c r="DG240" s="37"/>
      <c r="DH240" s="36"/>
      <c r="DI240" s="47"/>
      <c r="DJ240" s="37"/>
      <c r="DK240" s="38">
        <v>0</v>
      </c>
      <c r="DL240" s="37"/>
      <c r="DM240" s="36"/>
      <c r="DN240" s="47"/>
      <c r="DO240" s="37"/>
      <c r="DP240" s="38">
        <v>0</v>
      </c>
      <c r="DQ240" s="37"/>
      <c r="DR240" s="36"/>
      <c r="DS240" s="47"/>
      <c r="DT240" s="37">
        <v>6</v>
      </c>
      <c r="DU240" s="156">
        <v>6</v>
      </c>
      <c r="DV240" s="246"/>
      <c r="DW240" s="41" cm="1">
        <f t="array" ref="DW240">SUMPRODUCT(--(MOD(COLUMN($BO240:$DV240),5)=MOD(COLUMN($BO240),5)),$BO240:$DV240)</f>
        <v>0</v>
      </c>
      <c r="DX240" s="42">
        <f t="shared" si="734"/>
        <v>0</v>
      </c>
      <c r="DY240" s="48" cm="1">
        <f t="array" ref="DY240">SUMPRODUCT(--(MOD(COLUMN($BO240:$DV240),5)=MOD(COLUMN($BP240),5)),$BO240:$DV240)</f>
        <v>0</v>
      </c>
      <c r="DZ240" s="49">
        <f t="shared" si="735"/>
        <v>0</v>
      </c>
      <c r="EA240" s="43" cm="1">
        <f t="array" ref="EA240">SUMPRODUCT(--(MOD(COLUMN($BO240:$DV240),5)=MOD(COLUMN($BQ240),5)),$BO240:$DV240)</f>
        <v>6</v>
      </c>
      <c r="EB240" s="44">
        <f t="shared" si="736"/>
        <v>238.22244999999998</v>
      </c>
      <c r="EC240" s="45" cm="1">
        <f t="array" ref="EC240">SUMPRODUCT(--(MOD(COLUMN($BO240:$DV240),5)=MOD(COLUMN($BR240),5)),$BO240:$DV240)</f>
        <v>9</v>
      </c>
      <c r="ED240" s="46">
        <f t="shared" si="737"/>
        <v>357.33367499999997</v>
      </c>
      <c r="EE240" s="36">
        <v>4</v>
      </c>
      <c r="EF240" s="37">
        <v>0</v>
      </c>
      <c r="EG240" s="38">
        <v>0</v>
      </c>
      <c r="EH240" s="37"/>
      <c r="EI240" s="36"/>
      <c r="EJ240" s="37"/>
      <c r="EK240" s="38"/>
      <c r="EL240" s="37"/>
      <c r="EM240" s="36"/>
      <c r="EN240" s="37"/>
      <c r="EO240" s="38"/>
      <c r="EP240" s="37"/>
      <c r="EQ240" s="36"/>
      <c r="ER240" s="37"/>
      <c r="ES240" s="38"/>
      <c r="ET240" s="37"/>
      <c r="EU240" s="36"/>
      <c r="EV240" s="37"/>
      <c r="EW240" s="38"/>
      <c r="EX240" s="37"/>
      <c r="EY240" s="36"/>
      <c r="EZ240" s="37"/>
      <c r="FA240" s="38"/>
      <c r="FB240" s="37"/>
      <c r="FC240" s="36"/>
      <c r="FD240" s="37"/>
      <c r="FE240" s="38"/>
      <c r="FF240" s="37"/>
      <c r="FG240" s="36"/>
      <c r="FH240" s="37"/>
      <c r="FI240" s="38"/>
      <c r="FJ240" s="37"/>
      <c r="FK240" s="36"/>
      <c r="FL240" s="37"/>
      <c r="FM240" s="38"/>
      <c r="FN240" s="37"/>
      <c r="FO240" s="36"/>
      <c r="FP240" s="37"/>
      <c r="FQ240" s="38"/>
      <c r="FR240" s="37"/>
      <c r="FS240" s="36"/>
      <c r="FT240" s="37"/>
      <c r="FU240" s="38"/>
      <c r="FV240" s="37"/>
      <c r="FW240" s="36"/>
      <c r="FX240" s="37"/>
      <c r="FY240" s="38"/>
      <c r="FZ240" s="37"/>
      <c r="GA240" s="41">
        <f t="shared" si="741"/>
        <v>4</v>
      </c>
      <c r="GB240" s="42">
        <f t="shared" si="738"/>
        <v>158.81496666666666</v>
      </c>
      <c r="GC240" s="43">
        <f t="shared" si="742"/>
        <v>0</v>
      </c>
      <c r="GD240" s="44">
        <f t="shared" si="739"/>
        <v>0</v>
      </c>
      <c r="GE240" s="45">
        <f t="shared" si="743"/>
        <v>0</v>
      </c>
      <c r="GF240" s="46">
        <f t="shared" si="740"/>
        <v>0</v>
      </c>
      <c r="GG240" s="36"/>
      <c r="GH240" s="37"/>
      <c r="GI240" s="38"/>
      <c r="GJ240" s="37"/>
      <c r="GK240" s="36"/>
      <c r="GL240" s="37"/>
      <c r="GM240" s="38"/>
      <c r="GN240" s="37"/>
      <c r="GO240" s="36"/>
      <c r="GP240" s="37"/>
      <c r="GQ240" s="38"/>
      <c r="GR240" s="37"/>
      <c r="GS240" s="36"/>
      <c r="GT240" s="37"/>
      <c r="GU240" s="38"/>
      <c r="GV240" s="37"/>
      <c r="GW240" s="36"/>
      <c r="GX240" s="37"/>
      <c r="GY240" s="38"/>
      <c r="GZ240" s="37"/>
      <c r="HA240" s="36"/>
      <c r="HB240" s="37"/>
      <c r="HC240" s="38"/>
      <c r="HD240" s="37"/>
      <c r="HE240" s="36"/>
      <c r="HF240" s="37"/>
      <c r="HG240" s="38"/>
      <c r="HH240" s="37"/>
      <c r="HI240" s="36"/>
      <c r="HJ240" s="37"/>
      <c r="HK240" s="38"/>
      <c r="HL240" s="37"/>
      <c r="HM240" s="36"/>
      <c r="HN240" s="37"/>
      <c r="HO240" s="38"/>
      <c r="HP240" s="37"/>
      <c r="HQ240" s="36"/>
      <c r="HR240" s="37"/>
      <c r="HS240" s="38"/>
      <c r="HT240" s="37"/>
      <c r="HU240" s="36"/>
      <c r="HV240" s="37"/>
      <c r="HW240" s="38"/>
      <c r="HX240" s="37"/>
      <c r="HY240" s="36"/>
      <c r="HZ240" s="37"/>
      <c r="IA240" s="38"/>
      <c r="IB240" s="37"/>
      <c r="IC240" s="41" cm="1">
        <f t="array" ref="IC240">SUMPRODUCT(--(MOD(COLUMN($GG240:$IB240),4)=MOD(COLUMN($GG240),4)),$GG240:$IB240)</f>
        <v>0</v>
      </c>
      <c r="ID240" s="42">
        <f t="shared" si="719"/>
        <v>0</v>
      </c>
      <c r="IE240" s="43" cm="1">
        <f t="array" ref="IE240">SUMPRODUCT(--(MOD(COLUMN($GG240:$IB240),4)=MOD(COLUMN($GH240),4)),$GG240:$IB240)</f>
        <v>0</v>
      </c>
      <c r="IF240" s="44">
        <f t="shared" si="720"/>
        <v>0</v>
      </c>
      <c r="IG240" s="45" cm="1">
        <f t="array" ref="IG240">SUMPRODUCT(--(MOD(COLUMN($GG240:$IB240),4)=MOD(COLUMN($GI240),4)),$GG240:$IB240)</f>
        <v>0</v>
      </c>
      <c r="IH240" s="46">
        <f t="shared" si="721"/>
        <v>0</v>
      </c>
      <c r="II240" s="36"/>
      <c r="IJ240" s="37"/>
      <c r="IK240" s="38"/>
      <c r="IL240" s="37"/>
      <c r="IM240" s="36"/>
      <c r="IN240" s="37"/>
      <c r="IO240" s="38"/>
      <c r="IP240" s="37"/>
      <c r="IQ240" s="36"/>
      <c r="IR240" s="37"/>
      <c r="IS240" s="38"/>
      <c r="IT240" s="37"/>
      <c r="IU240" s="36"/>
      <c r="IV240" s="37"/>
      <c r="IW240" s="38"/>
      <c r="IX240" s="37"/>
      <c r="IY240" s="36"/>
      <c r="IZ240" s="37"/>
      <c r="JA240" s="38"/>
      <c r="JB240" s="37"/>
      <c r="JC240" s="36"/>
      <c r="JD240" s="37"/>
      <c r="JE240" s="38"/>
      <c r="JF240" s="37"/>
      <c r="JG240" s="36"/>
      <c r="JH240" s="37"/>
      <c r="JI240" s="38"/>
      <c r="JJ240" s="37"/>
      <c r="JK240" s="36"/>
      <c r="JL240" s="37"/>
      <c r="JM240" s="38"/>
      <c r="JN240" s="37"/>
      <c r="JO240" s="36"/>
      <c r="JP240" s="37"/>
      <c r="JQ240" s="38"/>
      <c r="JR240" s="37"/>
      <c r="JS240" s="36"/>
      <c r="JT240" s="37"/>
      <c r="JU240" s="38"/>
      <c r="JV240" s="37"/>
      <c r="JW240" s="36"/>
      <c r="JX240" s="37"/>
      <c r="JY240" s="38"/>
      <c r="JZ240" s="37"/>
      <c r="KA240" s="36"/>
      <c r="KB240" s="37"/>
      <c r="KC240" s="38"/>
      <c r="KD240" s="37"/>
      <c r="KE240" s="41" cm="1">
        <f t="array" ref="KE240">SUMPRODUCT(--(MOD(COLUMN($II240:$KD240),4)=MOD(COLUMN($II240),4)),$II240:$KD240)</f>
        <v>0</v>
      </c>
      <c r="KF240" s="42">
        <f t="shared" si="730"/>
        <v>0</v>
      </c>
      <c r="KG240" s="43" cm="1">
        <f t="array" ref="KG240">SUMPRODUCT(--(MOD(COLUMN($II240:$KD240),4)=MOD(COLUMN($IJ240),4)),$II240:$KD240)</f>
        <v>0</v>
      </c>
      <c r="KH240" s="44">
        <f t="shared" si="731"/>
        <v>0</v>
      </c>
      <c r="KI240" s="45" cm="1">
        <f t="array" ref="KI240">SUMPRODUCT(--(MOD(COLUMN($II240:$KD240),4)=MOD(COLUMN($IK240),4)),$II240:$KD240)</f>
        <v>0</v>
      </c>
      <c r="KJ240" s="50">
        <f t="shared" si="732"/>
        <v>0</v>
      </c>
      <c r="KK240" s="80"/>
      <c r="KL240" s="80"/>
      <c r="KM240" s="80"/>
      <c r="KN240" s="51">
        <v>1</v>
      </c>
      <c r="KO240" s="288"/>
    </row>
    <row r="241" spans="1:301" s="68" customFormat="1" ht="28.8" outlineLevel="1">
      <c r="A241" s="289"/>
      <c r="B241" s="278"/>
      <c r="C241" s="280"/>
      <c r="D241" s="282"/>
      <c r="E241" s="60">
        <v>12</v>
      </c>
      <c r="F241" s="60">
        <v>1</v>
      </c>
      <c r="G241" s="62">
        <v>4802070600</v>
      </c>
      <c r="H241" s="63" t="s">
        <v>107</v>
      </c>
      <c r="I241" s="65">
        <f>3465/1.2</f>
        <v>2887.5</v>
      </c>
      <c r="J241" s="65">
        <f>3465/1.2</f>
        <v>2887.5</v>
      </c>
      <c r="K241" s="55"/>
      <c r="L241" s="55"/>
      <c r="M241" s="36"/>
      <c r="N241" s="37"/>
      <c r="O241" s="38"/>
      <c r="P241" s="37"/>
      <c r="Q241" s="36"/>
      <c r="R241" s="37"/>
      <c r="S241" s="38"/>
      <c r="T241" s="37"/>
      <c r="U241" s="36"/>
      <c r="V241" s="37"/>
      <c r="W241" s="38"/>
      <c r="X241" s="37"/>
      <c r="Y241" s="36"/>
      <c r="Z241" s="37"/>
      <c r="AA241" s="38"/>
      <c r="AB241" s="37"/>
      <c r="AC241" s="36"/>
      <c r="AD241" s="37"/>
      <c r="AE241" s="38"/>
      <c r="AF241" s="37"/>
      <c r="AG241" s="36"/>
      <c r="AH241" s="37"/>
      <c r="AI241" s="38"/>
      <c r="AJ241" s="37"/>
      <c r="AK241" s="36"/>
      <c r="AL241" s="37"/>
      <c r="AM241" s="38"/>
      <c r="AN241" s="37"/>
      <c r="AO241" s="36"/>
      <c r="AP241" s="37"/>
      <c r="AQ241" s="38"/>
      <c r="AR241" s="37"/>
      <c r="AS241" s="36"/>
      <c r="AT241" s="37"/>
      <c r="AU241" s="38"/>
      <c r="AV241" s="37"/>
      <c r="AW241" s="36"/>
      <c r="AX241" s="37"/>
      <c r="AY241" s="38"/>
      <c r="AZ241" s="96"/>
      <c r="BA241" s="36"/>
      <c r="BB241" s="37"/>
      <c r="BC241" s="99"/>
      <c r="BD241" s="37"/>
      <c r="BE241" s="36"/>
      <c r="BF241" s="37"/>
      <c r="BG241" s="78"/>
      <c r="BH241" s="246"/>
      <c r="BI241" s="41"/>
      <c r="BJ241" s="42"/>
      <c r="BK241" s="43"/>
      <c r="BL241" s="44"/>
      <c r="BM241" s="45"/>
      <c r="BN241" s="46"/>
      <c r="BO241" s="36"/>
      <c r="BP241" s="47"/>
      <c r="BQ241" s="37"/>
      <c r="BR241" s="38"/>
      <c r="BS241" s="96"/>
      <c r="BT241" s="36"/>
      <c r="BU241" s="47"/>
      <c r="BV241" s="37"/>
      <c r="BW241" s="38"/>
      <c r="BX241" s="37"/>
      <c r="BY241" s="36"/>
      <c r="BZ241" s="47"/>
      <c r="CA241" s="37"/>
      <c r="CB241" s="38"/>
      <c r="CC241" s="37"/>
      <c r="CD241" s="36"/>
      <c r="CE241" s="47"/>
      <c r="CF241" s="37"/>
      <c r="CG241" s="38"/>
      <c r="CH241" s="37"/>
      <c r="CI241" s="36"/>
      <c r="CJ241" s="47"/>
      <c r="CK241" s="37"/>
      <c r="CL241" s="38"/>
      <c r="CM241" s="96"/>
      <c r="CN241" s="36"/>
      <c r="CO241" s="47"/>
      <c r="CP241" s="37"/>
      <c r="CQ241" s="38"/>
      <c r="CR241" s="16"/>
      <c r="CS241" s="36"/>
      <c r="CT241" s="47"/>
      <c r="CU241" s="37"/>
      <c r="CV241" s="38"/>
      <c r="CW241" s="37"/>
      <c r="CX241" s="36"/>
      <c r="CY241" s="47"/>
      <c r="CZ241" s="37"/>
      <c r="DA241" s="38"/>
      <c r="DB241" s="246"/>
      <c r="DC241" s="36"/>
      <c r="DD241" s="47"/>
      <c r="DE241" s="37"/>
      <c r="DF241" s="38"/>
      <c r="DG241" s="37"/>
      <c r="DH241" s="36"/>
      <c r="DI241" s="47"/>
      <c r="DJ241" s="37"/>
      <c r="DK241" s="38"/>
      <c r="DL241" s="37"/>
      <c r="DM241" s="36"/>
      <c r="DN241" s="47"/>
      <c r="DO241" s="37"/>
      <c r="DP241" s="38">
        <v>0</v>
      </c>
      <c r="DQ241" s="37"/>
      <c r="DR241" s="36"/>
      <c r="DS241" s="47"/>
      <c r="DT241" s="37">
        <v>6</v>
      </c>
      <c r="DU241" s="156">
        <v>6</v>
      </c>
      <c r="DV241" s="246"/>
      <c r="DW241" s="41" cm="1">
        <f t="array" ref="DW241">SUMPRODUCT(--(MOD(COLUMN($BO241:$DV241),5)=MOD(COLUMN($BO241),5)),$BO241:$DV241)</f>
        <v>0</v>
      </c>
      <c r="DX241" s="42">
        <f t="shared" si="734"/>
        <v>0</v>
      </c>
      <c r="DY241" s="48" cm="1">
        <f t="array" ref="DY241">SUMPRODUCT(--(MOD(COLUMN($BO241:$DV241),5)=MOD(COLUMN($BP241),5)),$BO241:$DV241)</f>
        <v>0</v>
      </c>
      <c r="DZ241" s="49">
        <f t="shared" si="735"/>
        <v>0</v>
      </c>
      <c r="EA241" s="43" cm="1">
        <f t="array" ref="EA241">SUMPRODUCT(--(MOD(COLUMN($BO241:$DV241),5)=MOD(COLUMN($BQ241),5)),$BO241:$DV241)</f>
        <v>6</v>
      </c>
      <c r="EB241" s="44">
        <f t="shared" si="736"/>
        <v>17325</v>
      </c>
      <c r="EC241" s="45" cm="1">
        <f t="array" ref="EC241">SUMPRODUCT(--(MOD(COLUMN($BO241:$DV241),5)=MOD(COLUMN($BR241),5)),$BO241:$DV241)</f>
        <v>6</v>
      </c>
      <c r="ED241" s="46">
        <f t="shared" si="737"/>
        <v>17325</v>
      </c>
      <c r="EE241" s="36">
        <v>4</v>
      </c>
      <c r="EF241" s="37">
        <v>0</v>
      </c>
      <c r="EG241" s="38">
        <v>0</v>
      </c>
      <c r="EH241" s="37"/>
      <c r="EI241" s="36"/>
      <c r="EJ241" s="37"/>
      <c r="EK241" s="38"/>
      <c r="EL241" s="37"/>
      <c r="EM241" s="36"/>
      <c r="EN241" s="37"/>
      <c r="EO241" s="38"/>
      <c r="EP241" s="37"/>
      <c r="EQ241" s="36"/>
      <c r="ER241" s="37"/>
      <c r="ES241" s="38"/>
      <c r="ET241" s="37"/>
      <c r="EU241" s="36"/>
      <c r="EV241" s="37"/>
      <c r="EW241" s="38"/>
      <c r="EX241" s="37"/>
      <c r="EY241" s="36"/>
      <c r="EZ241" s="37"/>
      <c r="FA241" s="38"/>
      <c r="FB241" s="37"/>
      <c r="FC241" s="36"/>
      <c r="FD241" s="37"/>
      <c r="FE241" s="38"/>
      <c r="FF241" s="37"/>
      <c r="FG241" s="36"/>
      <c r="FH241" s="37"/>
      <c r="FI241" s="38"/>
      <c r="FJ241" s="37"/>
      <c r="FK241" s="36"/>
      <c r="FL241" s="37"/>
      <c r="FM241" s="38"/>
      <c r="FN241" s="37"/>
      <c r="FO241" s="36"/>
      <c r="FP241" s="37"/>
      <c r="FQ241" s="38"/>
      <c r="FR241" s="37"/>
      <c r="FS241" s="36"/>
      <c r="FT241" s="37"/>
      <c r="FU241" s="38"/>
      <c r="FV241" s="37"/>
      <c r="FW241" s="36"/>
      <c r="FX241" s="37"/>
      <c r="FY241" s="38"/>
      <c r="FZ241" s="37"/>
      <c r="GA241" s="41">
        <f t="shared" si="741"/>
        <v>4</v>
      </c>
      <c r="GB241" s="42">
        <f t="shared" si="738"/>
        <v>11550</v>
      </c>
      <c r="GC241" s="43">
        <f t="shared" si="742"/>
        <v>0</v>
      </c>
      <c r="GD241" s="44">
        <f t="shared" si="739"/>
        <v>0</v>
      </c>
      <c r="GE241" s="45">
        <f t="shared" si="743"/>
        <v>0</v>
      </c>
      <c r="GF241" s="46">
        <f t="shared" si="740"/>
        <v>0</v>
      </c>
      <c r="GG241" s="36"/>
      <c r="GH241" s="37"/>
      <c r="GI241" s="38"/>
      <c r="GJ241" s="37"/>
      <c r="GK241" s="36"/>
      <c r="GL241" s="37"/>
      <c r="GM241" s="38"/>
      <c r="GN241" s="37"/>
      <c r="GO241" s="36"/>
      <c r="GP241" s="37"/>
      <c r="GQ241" s="38"/>
      <c r="GR241" s="37"/>
      <c r="GS241" s="36"/>
      <c r="GT241" s="37"/>
      <c r="GU241" s="38"/>
      <c r="GV241" s="37"/>
      <c r="GW241" s="36"/>
      <c r="GX241" s="37"/>
      <c r="GY241" s="38"/>
      <c r="GZ241" s="37"/>
      <c r="HA241" s="36"/>
      <c r="HB241" s="37"/>
      <c r="HC241" s="38"/>
      <c r="HD241" s="37"/>
      <c r="HE241" s="36"/>
      <c r="HF241" s="37"/>
      <c r="HG241" s="38"/>
      <c r="HH241" s="37"/>
      <c r="HI241" s="36"/>
      <c r="HJ241" s="37"/>
      <c r="HK241" s="38"/>
      <c r="HL241" s="37"/>
      <c r="HM241" s="36"/>
      <c r="HN241" s="37"/>
      <c r="HO241" s="38"/>
      <c r="HP241" s="37"/>
      <c r="HQ241" s="36"/>
      <c r="HR241" s="37"/>
      <c r="HS241" s="38"/>
      <c r="HT241" s="37"/>
      <c r="HU241" s="36"/>
      <c r="HV241" s="37"/>
      <c r="HW241" s="38"/>
      <c r="HX241" s="37"/>
      <c r="HY241" s="36"/>
      <c r="HZ241" s="37"/>
      <c r="IA241" s="38"/>
      <c r="IB241" s="37"/>
      <c r="IC241" s="41" cm="1">
        <f t="array" ref="IC241">SUMPRODUCT(--(MOD(COLUMN($GG241:$IB241),4)=MOD(COLUMN($GG241),4)),$GG241:$IB241)</f>
        <v>0</v>
      </c>
      <c r="ID241" s="42">
        <f t="shared" si="719"/>
        <v>0</v>
      </c>
      <c r="IE241" s="43" cm="1">
        <f t="array" ref="IE241">SUMPRODUCT(--(MOD(COLUMN($GG241:$IB241),4)=MOD(COLUMN($GH241),4)),$GG241:$IB241)</f>
        <v>0</v>
      </c>
      <c r="IF241" s="44">
        <f t="shared" si="720"/>
        <v>0</v>
      </c>
      <c r="IG241" s="45" cm="1">
        <f t="array" ref="IG241">SUMPRODUCT(--(MOD(COLUMN($GG241:$IB241),4)=MOD(COLUMN($GI241),4)),$GG241:$IB241)</f>
        <v>0</v>
      </c>
      <c r="IH241" s="46">
        <f t="shared" si="721"/>
        <v>0</v>
      </c>
      <c r="II241" s="36"/>
      <c r="IJ241" s="37"/>
      <c r="IK241" s="38"/>
      <c r="IL241" s="37"/>
      <c r="IM241" s="36"/>
      <c r="IN241" s="37"/>
      <c r="IO241" s="38"/>
      <c r="IP241" s="37"/>
      <c r="IQ241" s="36"/>
      <c r="IR241" s="37"/>
      <c r="IS241" s="38"/>
      <c r="IT241" s="37"/>
      <c r="IU241" s="36"/>
      <c r="IV241" s="37"/>
      <c r="IW241" s="38"/>
      <c r="IX241" s="37"/>
      <c r="IY241" s="36"/>
      <c r="IZ241" s="37"/>
      <c r="JA241" s="38"/>
      <c r="JB241" s="37"/>
      <c r="JC241" s="36"/>
      <c r="JD241" s="37"/>
      <c r="JE241" s="38"/>
      <c r="JF241" s="37"/>
      <c r="JG241" s="36"/>
      <c r="JH241" s="37"/>
      <c r="JI241" s="38"/>
      <c r="JJ241" s="37"/>
      <c r="JK241" s="36"/>
      <c r="JL241" s="37"/>
      <c r="JM241" s="38"/>
      <c r="JN241" s="37"/>
      <c r="JO241" s="36"/>
      <c r="JP241" s="37"/>
      <c r="JQ241" s="38"/>
      <c r="JR241" s="37"/>
      <c r="JS241" s="36"/>
      <c r="JT241" s="37"/>
      <c r="JU241" s="38"/>
      <c r="JV241" s="37"/>
      <c r="JW241" s="36"/>
      <c r="JX241" s="37"/>
      <c r="JY241" s="38"/>
      <c r="JZ241" s="37"/>
      <c r="KA241" s="36"/>
      <c r="KB241" s="37"/>
      <c r="KC241" s="38"/>
      <c r="KD241" s="37"/>
      <c r="KE241" s="41" cm="1">
        <f t="array" ref="KE241">SUMPRODUCT(--(MOD(COLUMN($II241:$KD241),4)=MOD(COLUMN($II241),4)),$II241:$KD241)</f>
        <v>0</v>
      </c>
      <c r="KF241" s="42">
        <f t="shared" si="730"/>
        <v>0</v>
      </c>
      <c r="KG241" s="43" cm="1">
        <f t="array" ref="KG241">SUMPRODUCT(--(MOD(COLUMN($II241:$KD241),4)=MOD(COLUMN($IJ241),4)),$II241:$KD241)</f>
        <v>0</v>
      </c>
      <c r="KH241" s="44">
        <f t="shared" si="731"/>
        <v>0</v>
      </c>
      <c r="KI241" s="45" cm="1">
        <f t="array" ref="KI241">SUMPRODUCT(--(MOD(COLUMN($II241:$KD241),4)=MOD(COLUMN($IK241),4)),$II241:$KD241)</f>
        <v>0</v>
      </c>
      <c r="KJ241" s="50">
        <f t="shared" si="732"/>
        <v>0</v>
      </c>
      <c r="KK241" s="80"/>
      <c r="KL241" s="80"/>
      <c r="KM241" s="80"/>
      <c r="KN241" s="51"/>
      <c r="KO241" s="286" t="s">
        <v>127</v>
      </c>
    </row>
    <row r="242" spans="1:301" s="68" customFormat="1" ht="43.2" outlineLevel="1">
      <c r="A242" s="289"/>
      <c r="B242" s="278"/>
      <c r="C242" s="280"/>
      <c r="D242" s="282"/>
      <c r="E242" s="60">
        <v>13</v>
      </c>
      <c r="F242" s="60">
        <v>1</v>
      </c>
      <c r="G242" s="62">
        <v>4494301000</v>
      </c>
      <c r="H242" s="63" t="s">
        <v>158</v>
      </c>
      <c r="I242" s="65">
        <f>1726.2/1.2</f>
        <v>1438.5</v>
      </c>
      <c r="J242" s="65">
        <f>1726.2/1.2</f>
        <v>1438.5</v>
      </c>
      <c r="K242" s="55"/>
      <c r="L242" s="55"/>
      <c r="M242" s="36"/>
      <c r="N242" s="37"/>
      <c r="O242" s="38"/>
      <c r="P242" s="37"/>
      <c r="Q242" s="36"/>
      <c r="R242" s="37"/>
      <c r="S242" s="38"/>
      <c r="T242" s="37"/>
      <c r="U242" s="36"/>
      <c r="V242" s="37"/>
      <c r="W242" s="38"/>
      <c r="X242" s="37"/>
      <c r="Y242" s="36"/>
      <c r="Z242" s="37"/>
      <c r="AA242" s="38"/>
      <c r="AB242" s="37"/>
      <c r="AC242" s="36"/>
      <c r="AD242" s="37"/>
      <c r="AE242" s="38"/>
      <c r="AF242" s="37"/>
      <c r="AG242" s="36"/>
      <c r="AH242" s="37"/>
      <c r="AI242" s="38"/>
      <c r="AJ242" s="37"/>
      <c r="AK242" s="36"/>
      <c r="AL242" s="37"/>
      <c r="AM242" s="38"/>
      <c r="AN242" s="37"/>
      <c r="AO242" s="36"/>
      <c r="AP242" s="37"/>
      <c r="AQ242" s="38"/>
      <c r="AR242" s="37"/>
      <c r="AS242" s="36"/>
      <c r="AT242" s="37"/>
      <c r="AU242" s="38"/>
      <c r="AV242" s="37"/>
      <c r="AW242" s="36"/>
      <c r="AX242" s="37"/>
      <c r="AY242" s="38"/>
      <c r="AZ242" s="96"/>
      <c r="BA242" s="36"/>
      <c r="BB242" s="37"/>
      <c r="BC242" s="99"/>
      <c r="BD242" s="37"/>
      <c r="BE242" s="36"/>
      <c r="BF242" s="37"/>
      <c r="BG242" s="78"/>
      <c r="BH242" s="246"/>
      <c r="BI242" s="41"/>
      <c r="BJ242" s="42"/>
      <c r="BK242" s="43"/>
      <c r="BL242" s="44"/>
      <c r="BM242" s="45"/>
      <c r="BN242" s="46"/>
      <c r="BO242" s="36"/>
      <c r="BP242" s="47"/>
      <c r="BQ242" s="37"/>
      <c r="BR242" s="38"/>
      <c r="BS242" s="96"/>
      <c r="BT242" s="36"/>
      <c r="BU242" s="47"/>
      <c r="BV242" s="37"/>
      <c r="BW242" s="38"/>
      <c r="BX242" s="37"/>
      <c r="BY242" s="36"/>
      <c r="BZ242" s="47"/>
      <c r="CA242" s="37"/>
      <c r="CB242" s="38"/>
      <c r="CC242" s="37"/>
      <c r="CD242" s="36"/>
      <c r="CE242" s="47"/>
      <c r="CF242" s="37"/>
      <c r="CG242" s="38"/>
      <c r="CH242" s="37"/>
      <c r="CI242" s="36"/>
      <c r="CJ242" s="47"/>
      <c r="CK242" s="37"/>
      <c r="CL242" s="38"/>
      <c r="CM242" s="96"/>
      <c r="CN242" s="36"/>
      <c r="CO242" s="47"/>
      <c r="CP242" s="37"/>
      <c r="CQ242" s="38"/>
      <c r="CR242" s="16"/>
      <c r="CS242" s="36"/>
      <c r="CT242" s="47"/>
      <c r="CU242" s="37"/>
      <c r="CV242" s="38"/>
      <c r="CW242" s="37"/>
      <c r="CX242" s="36"/>
      <c r="CY242" s="47"/>
      <c r="CZ242" s="37"/>
      <c r="DA242" s="38"/>
      <c r="DB242" s="246"/>
      <c r="DC242" s="36"/>
      <c r="DD242" s="47"/>
      <c r="DE242" s="37"/>
      <c r="DF242" s="38"/>
      <c r="DG242" s="37"/>
      <c r="DH242" s="36"/>
      <c r="DI242" s="47"/>
      <c r="DJ242" s="37"/>
      <c r="DK242" s="38"/>
      <c r="DL242" s="37"/>
      <c r="DM242" s="36"/>
      <c r="DN242" s="47"/>
      <c r="DO242" s="37"/>
      <c r="DP242" s="38">
        <v>0</v>
      </c>
      <c r="DQ242" s="37"/>
      <c r="DR242" s="36"/>
      <c r="DS242" s="47"/>
      <c r="DT242" s="37">
        <v>6</v>
      </c>
      <c r="DU242" s="156">
        <v>6</v>
      </c>
      <c r="DV242" s="246"/>
      <c r="DW242" s="41" cm="1">
        <f t="array" ref="DW242">SUMPRODUCT(--(MOD(COLUMN($BO242:$DV242),5)=MOD(COLUMN($BO242),5)),$BO242:$DV242)</f>
        <v>0</v>
      </c>
      <c r="DX242" s="42">
        <f t="shared" si="734"/>
        <v>0</v>
      </c>
      <c r="DY242" s="48" cm="1">
        <f t="array" ref="DY242">SUMPRODUCT(--(MOD(COLUMN($BO242:$DV242),5)=MOD(COLUMN($BP242),5)),$BO242:$DV242)</f>
        <v>0</v>
      </c>
      <c r="DZ242" s="49">
        <f t="shared" si="735"/>
        <v>0</v>
      </c>
      <c r="EA242" s="43" cm="1">
        <f t="array" ref="EA242">SUMPRODUCT(--(MOD(COLUMN($BO242:$DV242),5)=MOD(COLUMN($BQ242),5)),$BO242:$DV242)</f>
        <v>6</v>
      </c>
      <c r="EB242" s="44">
        <f t="shared" si="736"/>
        <v>8631</v>
      </c>
      <c r="EC242" s="45" cm="1">
        <f t="array" ref="EC242">SUMPRODUCT(--(MOD(COLUMN($BO242:$DV242),5)=MOD(COLUMN($BR242),5)),$BO242:$DV242)</f>
        <v>6</v>
      </c>
      <c r="ED242" s="46">
        <f t="shared" si="737"/>
        <v>8631</v>
      </c>
      <c r="EE242" s="36">
        <v>4</v>
      </c>
      <c r="EF242" s="37">
        <v>0</v>
      </c>
      <c r="EG242" s="38">
        <v>0</v>
      </c>
      <c r="EH242" s="37"/>
      <c r="EI242" s="36"/>
      <c r="EJ242" s="37"/>
      <c r="EK242" s="38"/>
      <c r="EL242" s="37"/>
      <c r="EM242" s="36"/>
      <c r="EN242" s="37"/>
      <c r="EO242" s="38"/>
      <c r="EP242" s="37"/>
      <c r="EQ242" s="36"/>
      <c r="ER242" s="37"/>
      <c r="ES242" s="38"/>
      <c r="ET242" s="37"/>
      <c r="EU242" s="36"/>
      <c r="EV242" s="37"/>
      <c r="EW242" s="38"/>
      <c r="EX242" s="37"/>
      <c r="EY242" s="36"/>
      <c r="EZ242" s="37"/>
      <c r="FA242" s="38"/>
      <c r="FB242" s="37"/>
      <c r="FC242" s="36"/>
      <c r="FD242" s="37"/>
      <c r="FE242" s="38"/>
      <c r="FF242" s="37"/>
      <c r="FG242" s="36"/>
      <c r="FH242" s="37"/>
      <c r="FI242" s="38"/>
      <c r="FJ242" s="37"/>
      <c r="FK242" s="36"/>
      <c r="FL242" s="37"/>
      <c r="FM242" s="38"/>
      <c r="FN242" s="37"/>
      <c r="FO242" s="36"/>
      <c r="FP242" s="37"/>
      <c r="FQ242" s="38"/>
      <c r="FR242" s="37"/>
      <c r="FS242" s="36"/>
      <c r="FT242" s="37"/>
      <c r="FU242" s="38"/>
      <c r="FV242" s="37"/>
      <c r="FW242" s="36"/>
      <c r="FX242" s="37"/>
      <c r="FY242" s="38"/>
      <c r="FZ242" s="37"/>
      <c r="GA242" s="41">
        <f t="shared" si="741"/>
        <v>4</v>
      </c>
      <c r="GB242" s="42">
        <f t="shared" si="738"/>
        <v>5754</v>
      </c>
      <c r="GC242" s="43">
        <f t="shared" si="742"/>
        <v>0</v>
      </c>
      <c r="GD242" s="44">
        <f t="shared" si="739"/>
        <v>0</v>
      </c>
      <c r="GE242" s="45">
        <f t="shared" si="743"/>
        <v>0</v>
      </c>
      <c r="GF242" s="46">
        <f t="shared" si="740"/>
        <v>0</v>
      </c>
      <c r="GG242" s="36"/>
      <c r="GH242" s="37"/>
      <c r="GI242" s="38"/>
      <c r="GJ242" s="37"/>
      <c r="GK242" s="36"/>
      <c r="GL242" s="37"/>
      <c r="GM242" s="38"/>
      <c r="GN242" s="37"/>
      <c r="GO242" s="36"/>
      <c r="GP242" s="37"/>
      <c r="GQ242" s="38"/>
      <c r="GR242" s="37"/>
      <c r="GS242" s="36"/>
      <c r="GT242" s="37"/>
      <c r="GU242" s="38"/>
      <c r="GV242" s="37"/>
      <c r="GW242" s="36"/>
      <c r="GX242" s="37"/>
      <c r="GY242" s="38"/>
      <c r="GZ242" s="37"/>
      <c r="HA242" s="36"/>
      <c r="HB242" s="37"/>
      <c r="HC242" s="38"/>
      <c r="HD242" s="37"/>
      <c r="HE242" s="36"/>
      <c r="HF242" s="37"/>
      <c r="HG242" s="38"/>
      <c r="HH242" s="37"/>
      <c r="HI242" s="36"/>
      <c r="HJ242" s="37"/>
      <c r="HK242" s="38"/>
      <c r="HL242" s="37"/>
      <c r="HM242" s="36"/>
      <c r="HN242" s="37"/>
      <c r="HO242" s="38"/>
      <c r="HP242" s="37"/>
      <c r="HQ242" s="36"/>
      <c r="HR242" s="37"/>
      <c r="HS242" s="38"/>
      <c r="HT242" s="37"/>
      <c r="HU242" s="36"/>
      <c r="HV242" s="37"/>
      <c r="HW242" s="38"/>
      <c r="HX242" s="37"/>
      <c r="HY242" s="36"/>
      <c r="HZ242" s="37"/>
      <c r="IA242" s="38"/>
      <c r="IB242" s="37"/>
      <c r="IC242" s="41" cm="1">
        <f t="array" ref="IC242">SUMPRODUCT(--(MOD(COLUMN($GG242:$IB242),4)=MOD(COLUMN($GG242),4)),$GG242:$IB242)</f>
        <v>0</v>
      </c>
      <c r="ID242" s="42">
        <f t="shared" si="719"/>
        <v>0</v>
      </c>
      <c r="IE242" s="43" cm="1">
        <f t="array" ref="IE242">SUMPRODUCT(--(MOD(COLUMN($GG242:$IB242),4)=MOD(COLUMN($GH242),4)),$GG242:$IB242)</f>
        <v>0</v>
      </c>
      <c r="IF242" s="44">
        <f t="shared" si="720"/>
        <v>0</v>
      </c>
      <c r="IG242" s="45" cm="1">
        <f t="array" ref="IG242">SUMPRODUCT(--(MOD(COLUMN($GG242:$IB242),4)=MOD(COLUMN($GI242),4)),$GG242:$IB242)</f>
        <v>0</v>
      </c>
      <c r="IH242" s="46">
        <f t="shared" si="721"/>
        <v>0</v>
      </c>
      <c r="II242" s="36"/>
      <c r="IJ242" s="37"/>
      <c r="IK242" s="38"/>
      <c r="IL242" s="37"/>
      <c r="IM242" s="36"/>
      <c r="IN242" s="37"/>
      <c r="IO242" s="38"/>
      <c r="IP242" s="37"/>
      <c r="IQ242" s="36"/>
      <c r="IR242" s="37"/>
      <c r="IS242" s="38"/>
      <c r="IT242" s="37"/>
      <c r="IU242" s="36"/>
      <c r="IV242" s="37"/>
      <c r="IW242" s="38"/>
      <c r="IX242" s="37"/>
      <c r="IY242" s="36"/>
      <c r="IZ242" s="37"/>
      <c r="JA242" s="38"/>
      <c r="JB242" s="37"/>
      <c r="JC242" s="36"/>
      <c r="JD242" s="37"/>
      <c r="JE242" s="38"/>
      <c r="JF242" s="37"/>
      <c r="JG242" s="36"/>
      <c r="JH242" s="37"/>
      <c r="JI242" s="38"/>
      <c r="JJ242" s="37"/>
      <c r="JK242" s="36"/>
      <c r="JL242" s="37"/>
      <c r="JM242" s="38"/>
      <c r="JN242" s="37"/>
      <c r="JO242" s="36"/>
      <c r="JP242" s="37"/>
      <c r="JQ242" s="38"/>
      <c r="JR242" s="37"/>
      <c r="JS242" s="36"/>
      <c r="JT242" s="37"/>
      <c r="JU242" s="38"/>
      <c r="JV242" s="37"/>
      <c r="JW242" s="36"/>
      <c r="JX242" s="37"/>
      <c r="JY242" s="38"/>
      <c r="JZ242" s="37"/>
      <c r="KA242" s="36"/>
      <c r="KB242" s="37"/>
      <c r="KC242" s="38"/>
      <c r="KD242" s="37"/>
      <c r="KE242" s="41" cm="1">
        <f t="array" ref="KE242">SUMPRODUCT(--(MOD(COLUMN($II242:$KD242),4)=MOD(COLUMN($II242),4)),$II242:$KD242)</f>
        <v>0</v>
      </c>
      <c r="KF242" s="42">
        <f t="shared" si="730"/>
        <v>0</v>
      </c>
      <c r="KG242" s="43" cm="1">
        <f t="array" ref="KG242">SUMPRODUCT(--(MOD(COLUMN($II242:$KD242),4)=MOD(COLUMN($IJ242),4)),$II242:$KD242)</f>
        <v>0</v>
      </c>
      <c r="KH242" s="44">
        <f t="shared" si="731"/>
        <v>0</v>
      </c>
      <c r="KI242" s="45" cm="1">
        <f t="array" ref="KI242">SUMPRODUCT(--(MOD(COLUMN($II242:$KD242),4)=MOD(COLUMN($IK242),4)),$II242:$KD242)</f>
        <v>0</v>
      </c>
      <c r="KJ242" s="50">
        <f t="shared" si="732"/>
        <v>0</v>
      </c>
      <c r="KK242" s="80"/>
      <c r="KL242" s="80"/>
      <c r="KM242" s="80"/>
      <c r="KN242" s="51"/>
      <c r="KO242" s="288"/>
    </row>
    <row r="243" spans="1:301" s="68" customFormat="1" ht="28.8" outlineLevel="1">
      <c r="A243" s="289"/>
      <c r="B243" s="278"/>
      <c r="C243" s="280"/>
      <c r="D243" s="282"/>
      <c r="E243" s="15">
        <v>14</v>
      </c>
      <c r="F243" s="15">
        <v>1</v>
      </c>
      <c r="G243" s="33">
        <v>9730110000</v>
      </c>
      <c r="H243" s="34" t="s">
        <v>118</v>
      </c>
      <c r="I243" s="157">
        <f>174/1.2</f>
        <v>145</v>
      </c>
      <c r="J243" s="157">
        <f>174/1.2</f>
        <v>145</v>
      </c>
      <c r="K243" s="35"/>
      <c r="L243" s="35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16"/>
      <c r="BA243" s="39"/>
      <c r="BB243" s="39"/>
      <c r="BC243" s="158"/>
      <c r="BD243" s="39"/>
      <c r="BE243" s="39"/>
      <c r="BF243" s="39"/>
      <c r="BG243" s="159"/>
      <c r="BH243" s="246"/>
      <c r="BI243" s="43"/>
      <c r="BJ243" s="44"/>
      <c r="BK243" s="43"/>
      <c r="BL243" s="44"/>
      <c r="BM243" s="43"/>
      <c r="BN243" s="44"/>
      <c r="BO243" s="39"/>
      <c r="BP243" s="39"/>
      <c r="BQ243" s="39"/>
      <c r="BR243" s="39"/>
      <c r="BS243" s="16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16"/>
      <c r="CN243" s="39"/>
      <c r="CO243" s="39"/>
      <c r="CP243" s="39"/>
      <c r="CQ243" s="39"/>
      <c r="CR243" s="16"/>
      <c r="CS243" s="39"/>
      <c r="CT243" s="39"/>
      <c r="CU243" s="39"/>
      <c r="CV243" s="39"/>
      <c r="CW243" s="39"/>
      <c r="CX243" s="39"/>
      <c r="CY243" s="39"/>
      <c r="CZ243" s="39"/>
      <c r="DA243" s="39"/>
      <c r="DB243" s="246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>
        <v>0</v>
      </c>
      <c r="DQ243" s="39"/>
      <c r="DR243" s="39"/>
      <c r="DS243" s="39"/>
      <c r="DT243" s="39">
        <v>6</v>
      </c>
      <c r="DU243" s="39">
        <v>6</v>
      </c>
      <c r="DV243" s="246"/>
      <c r="DW243" s="41" cm="1">
        <f t="array" ref="DW243">SUMPRODUCT(--(MOD(COLUMN($BO243:$DV243),5)=MOD(COLUMN($BO243),5)),$BO243:$DV243)</f>
        <v>0</v>
      </c>
      <c r="DX243" s="42">
        <f t="shared" si="734"/>
        <v>0</v>
      </c>
      <c r="DY243" s="48" cm="1">
        <f t="array" ref="DY243">SUMPRODUCT(--(MOD(COLUMN($BO243:$DV243),5)=MOD(COLUMN($BP243),5)),$BO243:$DV243)</f>
        <v>0</v>
      </c>
      <c r="DZ243" s="49">
        <f t="shared" si="735"/>
        <v>0</v>
      </c>
      <c r="EA243" s="43" cm="1">
        <f t="array" ref="EA243">SUMPRODUCT(--(MOD(COLUMN($BO243:$DV243),5)=MOD(COLUMN($BQ243),5)),$BO243:$DV243)</f>
        <v>6</v>
      </c>
      <c r="EB243" s="44">
        <f t="shared" si="736"/>
        <v>870</v>
      </c>
      <c r="EC243" s="45" cm="1">
        <f t="array" ref="EC243">SUMPRODUCT(--(MOD(COLUMN($BO243:$DV243),5)=MOD(COLUMN($BR243),5)),$BO243:$DV243)</f>
        <v>6</v>
      </c>
      <c r="ED243" s="46">
        <f t="shared" si="737"/>
        <v>870</v>
      </c>
      <c r="EE243" s="39">
        <v>4</v>
      </c>
      <c r="EF243" s="39">
        <v>0</v>
      </c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  <c r="EZ243" s="39"/>
      <c r="FA243" s="39"/>
      <c r="FB243" s="39"/>
      <c r="FC243" s="39"/>
      <c r="FD243" s="39"/>
      <c r="FE243" s="39"/>
      <c r="FF243" s="39"/>
      <c r="FG243" s="39"/>
      <c r="FH243" s="39"/>
      <c r="FI243" s="39"/>
      <c r="FJ243" s="39"/>
      <c r="FK243" s="39"/>
      <c r="FL243" s="39"/>
      <c r="FM243" s="39"/>
      <c r="FN243" s="39"/>
      <c r="FO243" s="39"/>
      <c r="FP243" s="39"/>
      <c r="FQ243" s="39"/>
      <c r="FR243" s="39"/>
      <c r="FS243" s="39"/>
      <c r="FT243" s="39"/>
      <c r="FU243" s="39"/>
      <c r="FV243" s="39"/>
      <c r="FW243" s="39"/>
      <c r="FX243" s="39"/>
      <c r="FY243" s="39"/>
      <c r="FZ243" s="39"/>
      <c r="GA243" s="41" cm="1">
        <f t="array" ref="GA243">SUMPRODUCT(--(MOD(COLUMN($EE243:$FZ243),4)=MOD(COLUMN($EE243),4)),$EE243:$FZ243)</f>
        <v>4</v>
      </c>
      <c r="GB243" s="42">
        <f t="shared" si="738"/>
        <v>580</v>
      </c>
      <c r="GC243" s="43" cm="1">
        <f t="array" ref="GC243">SUMPRODUCT(--(MOD(COLUMN($EE243:$FZ243),4)=MOD(COLUMN($EF243),4)),$EE243:$FZ243)</f>
        <v>0</v>
      </c>
      <c r="GD243" s="44">
        <f t="shared" si="739"/>
        <v>0</v>
      </c>
      <c r="GE243" s="45" cm="1">
        <f t="array" ref="GE243">SUMPRODUCT(--(MOD(COLUMN($EE243:$FZ243),4)=MOD(COLUMN($EG243),4)),$EE243:$FZ243)</f>
        <v>0</v>
      </c>
      <c r="GF243" s="46">
        <f t="shared" si="740"/>
        <v>0</v>
      </c>
      <c r="GG243" s="39"/>
      <c r="GH243" s="39"/>
      <c r="GI243" s="39"/>
      <c r="GJ243" s="39"/>
      <c r="GK243" s="39"/>
      <c r="GL243" s="39"/>
      <c r="GM243" s="39"/>
      <c r="GN243" s="39"/>
      <c r="GO243" s="39"/>
      <c r="GP243" s="39"/>
      <c r="GQ243" s="39"/>
      <c r="GR243" s="39"/>
      <c r="GS243" s="39"/>
      <c r="GT243" s="39"/>
      <c r="GU243" s="39"/>
      <c r="GV243" s="39"/>
      <c r="GW243" s="39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39"/>
      <c r="HI243" s="39"/>
      <c r="HJ243" s="39"/>
      <c r="HK243" s="39"/>
      <c r="HL243" s="39"/>
      <c r="HM243" s="39"/>
      <c r="HN243" s="39"/>
      <c r="HO243" s="39"/>
      <c r="HP243" s="39"/>
      <c r="HQ243" s="39"/>
      <c r="HR243" s="39"/>
      <c r="HS243" s="39"/>
      <c r="HT243" s="39"/>
      <c r="HU243" s="39"/>
      <c r="HV243" s="39"/>
      <c r="HW243" s="39"/>
      <c r="HX243" s="39"/>
      <c r="HY243" s="39"/>
      <c r="HZ243" s="39"/>
      <c r="IA243" s="39"/>
      <c r="IB243" s="39"/>
      <c r="IC243" s="41" cm="1">
        <f t="array" ref="IC243">SUMPRODUCT(--(MOD(COLUMN($GG243:$IB243),4)=MOD(COLUMN($GG243),4)),$GG243:$IB243)</f>
        <v>0</v>
      </c>
      <c r="ID243" s="42">
        <f t="shared" si="719"/>
        <v>0</v>
      </c>
      <c r="IE243" s="43" cm="1">
        <f t="array" ref="IE243">SUMPRODUCT(--(MOD(COLUMN($GG243:$IB243),4)=MOD(COLUMN($GH243),4)),$GG243:$IB243)</f>
        <v>0</v>
      </c>
      <c r="IF243" s="44">
        <f t="shared" si="720"/>
        <v>0</v>
      </c>
      <c r="IG243" s="45" cm="1">
        <f t="array" ref="IG243">SUMPRODUCT(--(MOD(COLUMN($GG243:$IB243),4)=MOD(COLUMN($GI243),4)),$GG243:$IB243)</f>
        <v>0</v>
      </c>
      <c r="IH243" s="46">
        <f t="shared" si="721"/>
        <v>0</v>
      </c>
      <c r="II243" s="39"/>
      <c r="IJ243" s="39"/>
      <c r="IK243" s="39"/>
      <c r="IL243" s="39"/>
      <c r="IM243" s="39"/>
      <c r="IN243" s="39"/>
      <c r="IO243" s="39"/>
      <c r="IP243" s="39"/>
      <c r="IQ243" s="39"/>
      <c r="IR243" s="39"/>
      <c r="IS243" s="39"/>
      <c r="IT243" s="39"/>
      <c r="IU243" s="39"/>
      <c r="IV243" s="39"/>
      <c r="IW243" s="39"/>
      <c r="IX243" s="39"/>
      <c r="IY243" s="39"/>
      <c r="IZ243" s="39"/>
      <c r="JA243" s="39"/>
      <c r="JB243" s="39"/>
      <c r="JC243" s="39"/>
      <c r="JD243" s="39"/>
      <c r="JE243" s="39"/>
      <c r="JF243" s="39"/>
      <c r="JG243" s="39"/>
      <c r="JH243" s="39"/>
      <c r="JI243" s="39"/>
      <c r="JJ243" s="39"/>
      <c r="JK243" s="39"/>
      <c r="JL243" s="39"/>
      <c r="JM243" s="39"/>
      <c r="JN243" s="39"/>
      <c r="JO243" s="39"/>
      <c r="JP243" s="39"/>
      <c r="JQ243" s="39"/>
      <c r="JR243" s="39"/>
      <c r="JS243" s="39"/>
      <c r="JT243" s="39"/>
      <c r="JU243" s="39"/>
      <c r="JV243" s="39"/>
      <c r="JW243" s="39"/>
      <c r="JX243" s="39"/>
      <c r="JY243" s="39"/>
      <c r="JZ243" s="39"/>
      <c r="KA243" s="39"/>
      <c r="KB243" s="39"/>
      <c r="KC243" s="39"/>
      <c r="KD243" s="39"/>
      <c r="KE243" s="41" cm="1">
        <f t="array" ref="KE243">SUMPRODUCT(--(MOD(COLUMN($II243:$KD243),4)=MOD(COLUMN($II243),4)),$II243:$KD243)</f>
        <v>0</v>
      </c>
      <c r="KF243" s="42">
        <f t="shared" si="730"/>
        <v>0</v>
      </c>
      <c r="KG243" s="43" cm="1">
        <f t="array" ref="KG243">SUMPRODUCT(--(MOD(COLUMN($II243:$KD243),4)=MOD(COLUMN($IJ243),4)),$II243:$KD243)</f>
        <v>0</v>
      </c>
      <c r="KH243" s="44">
        <f t="shared" si="731"/>
        <v>0</v>
      </c>
      <c r="KI243" s="45" cm="1">
        <f t="array" ref="KI243">SUMPRODUCT(--(MOD(COLUMN($II243:$KD243),4)=MOD(COLUMN($IK243),4)),$II243:$KD243)</f>
        <v>0</v>
      </c>
      <c r="KJ243" s="50">
        <f t="shared" si="732"/>
        <v>0</v>
      </c>
      <c r="KK243" s="80"/>
      <c r="KL243" s="80"/>
      <c r="KM243" s="80"/>
      <c r="KN243" s="51"/>
      <c r="KO243" s="66"/>
    </row>
    <row r="244" spans="1:301" s="68" customFormat="1" ht="43.2" outlineLevel="1">
      <c r="A244" s="289"/>
      <c r="B244" s="278"/>
      <c r="C244" s="280"/>
      <c r="D244" s="282"/>
      <c r="E244" s="60">
        <v>15</v>
      </c>
      <c r="F244" s="60">
        <v>1</v>
      </c>
      <c r="G244" s="56">
        <v>4630840310</v>
      </c>
      <c r="H244" s="57" t="s">
        <v>62</v>
      </c>
      <c r="I244" s="111">
        <f>657.1/1.2*1.02</f>
        <v>558.53500000000008</v>
      </c>
      <c r="J244" s="111">
        <f>657.1/1.2*1.02</f>
        <v>558.53500000000008</v>
      </c>
      <c r="K244" s="55"/>
      <c r="L244" s="55"/>
      <c r="M244" s="36"/>
      <c r="N244" s="37"/>
      <c r="O244" s="38"/>
      <c r="P244" s="37"/>
      <c r="Q244" s="36"/>
      <c r="R244" s="37"/>
      <c r="S244" s="38"/>
      <c r="T244" s="37"/>
      <c r="U244" s="36"/>
      <c r="V244" s="37"/>
      <c r="W244" s="38"/>
      <c r="X244" s="37"/>
      <c r="Y244" s="36"/>
      <c r="Z244" s="37"/>
      <c r="AA244" s="38"/>
      <c r="AB244" s="37"/>
      <c r="AC244" s="36"/>
      <c r="AD244" s="37"/>
      <c r="AE244" s="38"/>
      <c r="AF244" s="37"/>
      <c r="AG244" s="36"/>
      <c r="AH244" s="37"/>
      <c r="AI244" s="38"/>
      <c r="AJ244" s="37"/>
      <c r="AK244" s="36"/>
      <c r="AL244" s="37"/>
      <c r="AM244" s="38"/>
      <c r="AN244" s="37"/>
      <c r="AO244" s="36"/>
      <c r="AP244" s="37"/>
      <c r="AQ244" s="38"/>
      <c r="AR244" s="37"/>
      <c r="AS244" s="36"/>
      <c r="AT244" s="37"/>
      <c r="AU244" s="38"/>
      <c r="AV244" s="37"/>
      <c r="AW244" s="36"/>
      <c r="AX244" s="37"/>
      <c r="AY244" s="38"/>
      <c r="AZ244" s="96"/>
      <c r="BA244" s="36"/>
      <c r="BB244" s="37"/>
      <c r="BC244" s="99"/>
      <c r="BD244" s="37"/>
      <c r="BE244" s="36"/>
      <c r="BF244" s="37"/>
      <c r="BG244" s="78"/>
      <c r="BH244" s="246"/>
      <c r="BI244" s="41"/>
      <c r="BJ244" s="42"/>
      <c r="BK244" s="43"/>
      <c r="BL244" s="44"/>
      <c r="BM244" s="45"/>
      <c r="BN244" s="46"/>
      <c r="BO244" s="36"/>
      <c r="BP244" s="47"/>
      <c r="BQ244" s="37"/>
      <c r="BR244" s="38"/>
      <c r="BS244" s="96"/>
      <c r="BT244" s="36"/>
      <c r="BU244" s="47"/>
      <c r="BV244" s="37"/>
      <c r="BW244" s="38"/>
      <c r="BX244" s="37"/>
      <c r="BY244" s="36"/>
      <c r="BZ244" s="47"/>
      <c r="CA244" s="37"/>
      <c r="CB244" s="38"/>
      <c r="CC244" s="37"/>
      <c r="CD244" s="36"/>
      <c r="CE244" s="47"/>
      <c r="CF244" s="37"/>
      <c r="CG244" s="38"/>
      <c r="CH244" s="37"/>
      <c r="CI244" s="36"/>
      <c r="CJ244" s="47"/>
      <c r="CK244" s="37"/>
      <c r="CL244" s="38"/>
      <c r="CM244" s="96"/>
      <c r="CN244" s="36"/>
      <c r="CO244" s="47"/>
      <c r="CP244" s="37"/>
      <c r="CQ244" s="38"/>
      <c r="CR244" s="16"/>
      <c r="CS244" s="36"/>
      <c r="CT244" s="47"/>
      <c r="CU244" s="37"/>
      <c r="CV244" s="38"/>
      <c r="CW244" s="37"/>
      <c r="CX244" s="36"/>
      <c r="CY244" s="47"/>
      <c r="CZ244" s="37"/>
      <c r="DA244" s="38"/>
      <c r="DB244" s="246"/>
      <c r="DC244" s="36"/>
      <c r="DD244" s="47"/>
      <c r="DE244" s="37"/>
      <c r="DF244" s="38"/>
      <c r="DG244" s="37"/>
      <c r="DH244" s="36"/>
      <c r="DI244" s="47"/>
      <c r="DJ244" s="37"/>
      <c r="DK244" s="38"/>
      <c r="DL244" s="37"/>
      <c r="DM244" s="36"/>
      <c r="DN244" s="47"/>
      <c r="DO244" s="37"/>
      <c r="DP244" s="38">
        <v>0</v>
      </c>
      <c r="DQ244" s="37"/>
      <c r="DR244" s="36"/>
      <c r="DS244" s="47"/>
      <c r="DT244" s="37">
        <v>6</v>
      </c>
      <c r="DU244" s="156">
        <v>6</v>
      </c>
      <c r="DV244" s="246"/>
      <c r="DW244" s="41" cm="1">
        <f t="array" ref="DW244">SUMPRODUCT(--(MOD(COLUMN($BO244:$DV244),5)=MOD(COLUMN($BO244),5)),$BO244:$DV244)</f>
        <v>0</v>
      </c>
      <c r="DX244" s="42">
        <f t="shared" si="734"/>
        <v>0</v>
      </c>
      <c r="DY244" s="48" cm="1">
        <f t="array" ref="DY244">SUMPRODUCT(--(MOD(COLUMN($BO244:$DV244),5)=MOD(COLUMN($BP244),5)),$BO244:$DV244)</f>
        <v>0</v>
      </c>
      <c r="DZ244" s="49">
        <f t="shared" si="735"/>
        <v>0</v>
      </c>
      <c r="EA244" s="43" cm="1">
        <f t="array" ref="EA244">SUMPRODUCT(--(MOD(COLUMN($BO244:$DV244),5)=MOD(COLUMN($BQ244),5)),$BO244:$DV244)</f>
        <v>6</v>
      </c>
      <c r="EB244" s="44">
        <f t="shared" si="736"/>
        <v>3351.2100000000005</v>
      </c>
      <c r="EC244" s="45" cm="1">
        <f t="array" ref="EC244">SUMPRODUCT(--(MOD(COLUMN($BO244:$DV244),5)=MOD(COLUMN($BR244),5)),$BO244:$DV244)</f>
        <v>6</v>
      </c>
      <c r="ED244" s="46">
        <f t="shared" si="737"/>
        <v>3351.2100000000005</v>
      </c>
      <c r="EE244" s="36">
        <v>4</v>
      </c>
      <c r="EF244" s="37">
        <v>0</v>
      </c>
      <c r="EG244" s="38"/>
      <c r="EH244" s="37"/>
      <c r="EI244" s="36"/>
      <c r="EJ244" s="37"/>
      <c r="EK244" s="38"/>
      <c r="EL244" s="37"/>
      <c r="EM244" s="36"/>
      <c r="EN244" s="37"/>
      <c r="EO244" s="38"/>
      <c r="EP244" s="37"/>
      <c r="EQ244" s="36"/>
      <c r="ER244" s="37"/>
      <c r="ES244" s="38"/>
      <c r="ET244" s="37"/>
      <c r="EU244" s="36"/>
      <c r="EV244" s="37"/>
      <c r="EW244" s="38"/>
      <c r="EX244" s="37"/>
      <c r="EY244" s="36"/>
      <c r="EZ244" s="37"/>
      <c r="FA244" s="38"/>
      <c r="FB244" s="37"/>
      <c r="FC244" s="36"/>
      <c r="FD244" s="37"/>
      <c r="FE244" s="38"/>
      <c r="FF244" s="37"/>
      <c r="FG244" s="36"/>
      <c r="FH244" s="37"/>
      <c r="FI244" s="38"/>
      <c r="FJ244" s="37"/>
      <c r="FK244" s="36"/>
      <c r="FL244" s="37"/>
      <c r="FM244" s="38"/>
      <c r="FN244" s="37"/>
      <c r="FO244" s="36"/>
      <c r="FP244" s="37"/>
      <c r="FQ244" s="38"/>
      <c r="FR244" s="37"/>
      <c r="FS244" s="36"/>
      <c r="FT244" s="37"/>
      <c r="FU244" s="38"/>
      <c r="FV244" s="37"/>
      <c r="FW244" s="36"/>
      <c r="FX244" s="37"/>
      <c r="FY244" s="38"/>
      <c r="FZ244" s="37"/>
      <c r="GA244" s="41" cm="1">
        <f t="array" ref="GA244">SUMPRODUCT(--(MOD(COLUMN($EE244:$FZ244),4)=MOD(COLUMN($EE244),4)),$EE244:$FZ244)</f>
        <v>4</v>
      </c>
      <c r="GB244" s="42">
        <f t="shared" si="738"/>
        <v>2234.1400000000003</v>
      </c>
      <c r="GC244" s="43" cm="1">
        <f t="array" ref="GC244">SUMPRODUCT(--(MOD(COLUMN($EE244:$FZ244),4)=MOD(COLUMN($EF244),4)),$EE244:$FZ244)</f>
        <v>0</v>
      </c>
      <c r="GD244" s="44">
        <f t="shared" si="739"/>
        <v>0</v>
      </c>
      <c r="GE244" s="45" cm="1">
        <f t="array" ref="GE244">SUMPRODUCT(--(MOD(COLUMN($EE244:$FZ244),4)=MOD(COLUMN($EG244),4)),$EE244:$FZ244)</f>
        <v>0</v>
      </c>
      <c r="GF244" s="46">
        <f t="shared" si="740"/>
        <v>0</v>
      </c>
      <c r="GG244" s="36"/>
      <c r="GH244" s="37"/>
      <c r="GI244" s="38"/>
      <c r="GJ244" s="37"/>
      <c r="GK244" s="36"/>
      <c r="GL244" s="37"/>
      <c r="GM244" s="38"/>
      <c r="GN244" s="37"/>
      <c r="GO244" s="36"/>
      <c r="GP244" s="37"/>
      <c r="GQ244" s="38"/>
      <c r="GR244" s="37"/>
      <c r="GS244" s="36"/>
      <c r="GT244" s="37"/>
      <c r="GU244" s="38"/>
      <c r="GV244" s="37"/>
      <c r="GW244" s="36"/>
      <c r="GX244" s="37"/>
      <c r="GY244" s="38"/>
      <c r="GZ244" s="37"/>
      <c r="HA244" s="36"/>
      <c r="HB244" s="37"/>
      <c r="HC244" s="38"/>
      <c r="HD244" s="37"/>
      <c r="HE244" s="36"/>
      <c r="HF244" s="37"/>
      <c r="HG244" s="38"/>
      <c r="HH244" s="37"/>
      <c r="HI244" s="36"/>
      <c r="HJ244" s="37"/>
      <c r="HK244" s="38"/>
      <c r="HL244" s="37"/>
      <c r="HM244" s="36"/>
      <c r="HN244" s="37"/>
      <c r="HO244" s="38"/>
      <c r="HP244" s="37"/>
      <c r="HQ244" s="36"/>
      <c r="HR244" s="37"/>
      <c r="HS244" s="38"/>
      <c r="HT244" s="37"/>
      <c r="HU244" s="36"/>
      <c r="HV244" s="37"/>
      <c r="HW244" s="38"/>
      <c r="HX244" s="37"/>
      <c r="HY244" s="36"/>
      <c r="HZ244" s="37"/>
      <c r="IA244" s="38"/>
      <c r="IB244" s="37"/>
      <c r="IC244" s="41" cm="1">
        <f t="array" ref="IC244">SUMPRODUCT(--(MOD(COLUMN($GG244:$IB244),4)=MOD(COLUMN($GG244),4)),$GG244:$IB244)</f>
        <v>0</v>
      </c>
      <c r="ID244" s="42">
        <f t="shared" si="719"/>
        <v>0</v>
      </c>
      <c r="IE244" s="43" cm="1">
        <f t="array" ref="IE244">SUMPRODUCT(--(MOD(COLUMN($GG244:$IB244),4)=MOD(COLUMN($GH244),4)),$GG244:$IB244)</f>
        <v>0</v>
      </c>
      <c r="IF244" s="44">
        <f t="shared" si="720"/>
        <v>0</v>
      </c>
      <c r="IG244" s="45" cm="1">
        <f t="array" ref="IG244">SUMPRODUCT(--(MOD(COLUMN($GG244:$IB244),4)=MOD(COLUMN($GI244),4)),$GG244:$IB244)</f>
        <v>0</v>
      </c>
      <c r="IH244" s="46">
        <f t="shared" si="721"/>
        <v>0</v>
      </c>
      <c r="II244" s="36"/>
      <c r="IJ244" s="37"/>
      <c r="IK244" s="38"/>
      <c r="IL244" s="37"/>
      <c r="IM244" s="36"/>
      <c r="IN244" s="37"/>
      <c r="IO244" s="38"/>
      <c r="IP244" s="37"/>
      <c r="IQ244" s="36"/>
      <c r="IR244" s="37"/>
      <c r="IS244" s="38"/>
      <c r="IT244" s="37"/>
      <c r="IU244" s="36"/>
      <c r="IV244" s="37"/>
      <c r="IW244" s="38"/>
      <c r="IX244" s="37"/>
      <c r="IY244" s="36"/>
      <c r="IZ244" s="37"/>
      <c r="JA244" s="38"/>
      <c r="JB244" s="37"/>
      <c r="JC244" s="36"/>
      <c r="JD244" s="37"/>
      <c r="JE244" s="38"/>
      <c r="JF244" s="37"/>
      <c r="JG244" s="36"/>
      <c r="JH244" s="37"/>
      <c r="JI244" s="38"/>
      <c r="JJ244" s="37"/>
      <c r="JK244" s="36"/>
      <c r="JL244" s="37"/>
      <c r="JM244" s="38"/>
      <c r="JN244" s="37"/>
      <c r="JO244" s="36"/>
      <c r="JP244" s="37"/>
      <c r="JQ244" s="38"/>
      <c r="JR244" s="37"/>
      <c r="JS244" s="36"/>
      <c r="JT244" s="37"/>
      <c r="JU244" s="38"/>
      <c r="JV244" s="37"/>
      <c r="JW244" s="36"/>
      <c r="JX244" s="37"/>
      <c r="JY244" s="38"/>
      <c r="JZ244" s="37"/>
      <c r="KA244" s="36"/>
      <c r="KB244" s="37"/>
      <c r="KC244" s="38"/>
      <c r="KD244" s="37"/>
      <c r="KE244" s="41" cm="1">
        <f t="array" ref="KE244">SUMPRODUCT(--(MOD(COLUMN($II244:$KD244),4)=MOD(COLUMN($II244),4)),$II244:$KD244)</f>
        <v>0</v>
      </c>
      <c r="KF244" s="42">
        <f t="shared" si="730"/>
        <v>0</v>
      </c>
      <c r="KG244" s="43" cm="1">
        <f t="array" ref="KG244">SUMPRODUCT(--(MOD(COLUMN($II244:$KD244),4)=MOD(COLUMN($IJ244),4)),$II244:$KD244)</f>
        <v>0</v>
      </c>
      <c r="KH244" s="44">
        <f t="shared" si="731"/>
        <v>0</v>
      </c>
      <c r="KI244" s="45" cm="1">
        <f t="array" ref="KI244">SUMPRODUCT(--(MOD(COLUMN($II244:$KD244),4)=MOD(COLUMN($IK244),4)),$II244:$KD244)</f>
        <v>0</v>
      </c>
      <c r="KJ244" s="50">
        <f t="shared" si="732"/>
        <v>0</v>
      </c>
      <c r="KK244" s="80"/>
      <c r="KL244" s="80"/>
      <c r="KM244" s="80"/>
      <c r="KN244" s="51"/>
      <c r="KO244" s="66"/>
    </row>
    <row r="245" spans="1:301" s="68" customFormat="1" ht="43.2" outlineLevel="1">
      <c r="A245" s="289"/>
      <c r="B245" s="278"/>
      <c r="C245" s="280"/>
      <c r="D245" s="282"/>
      <c r="E245" s="60">
        <v>16</v>
      </c>
      <c r="F245" s="60">
        <v>1</v>
      </c>
      <c r="G245" s="56">
        <v>4494430600</v>
      </c>
      <c r="H245" s="57" t="s">
        <v>65</v>
      </c>
      <c r="I245" s="111">
        <f>164.2/1.2*1.02</f>
        <v>139.57000000000002</v>
      </c>
      <c r="J245" s="111">
        <f>164.2/1.2*1.02</f>
        <v>139.57000000000002</v>
      </c>
      <c r="K245" s="55"/>
      <c r="L245" s="55"/>
      <c r="M245" s="36"/>
      <c r="N245" s="37"/>
      <c r="O245" s="38"/>
      <c r="P245" s="37"/>
      <c r="Q245" s="36"/>
      <c r="R245" s="37"/>
      <c r="S245" s="38"/>
      <c r="T245" s="37"/>
      <c r="U245" s="36"/>
      <c r="V245" s="37"/>
      <c r="W245" s="38"/>
      <c r="X245" s="37"/>
      <c r="Y245" s="36"/>
      <c r="Z245" s="37"/>
      <c r="AA245" s="38"/>
      <c r="AB245" s="37"/>
      <c r="AC245" s="36"/>
      <c r="AD245" s="37"/>
      <c r="AE245" s="38"/>
      <c r="AF245" s="37"/>
      <c r="AG245" s="36"/>
      <c r="AH245" s="37"/>
      <c r="AI245" s="38"/>
      <c r="AJ245" s="37"/>
      <c r="AK245" s="36"/>
      <c r="AL245" s="37"/>
      <c r="AM245" s="38"/>
      <c r="AN245" s="37"/>
      <c r="AO245" s="36"/>
      <c r="AP245" s="37"/>
      <c r="AQ245" s="38"/>
      <c r="AR245" s="37"/>
      <c r="AS245" s="36"/>
      <c r="AT245" s="37"/>
      <c r="AU245" s="38"/>
      <c r="AV245" s="37"/>
      <c r="AW245" s="36"/>
      <c r="AX245" s="37"/>
      <c r="AY245" s="38"/>
      <c r="AZ245" s="96"/>
      <c r="BA245" s="36"/>
      <c r="BB245" s="37"/>
      <c r="BC245" s="99"/>
      <c r="BD245" s="37"/>
      <c r="BE245" s="36"/>
      <c r="BF245" s="37"/>
      <c r="BG245" s="78"/>
      <c r="BH245" s="246"/>
      <c r="BI245" s="41"/>
      <c r="BJ245" s="42"/>
      <c r="BK245" s="43"/>
      <c r="BL245" s="44"/>
      <c r="BM245" s="45"/>
      <c r="BN245" s="46"/>
      <c r="BO245" s="36"/>
      <c r="BP245" s="47"/>
      <c r="BQ245" s="37"/>
      <c r="BR245" s="38"/>
      <c r="BS245" s="96"/>
      <c r="BT245" s="36"/>
      <c r="BU245" s="47"/>
      <c r="BV245" s="37"/>
      <c r="BW245" s="38"/>
      <c r="BX245" s="37"/>
      <c r="BY245" s="36"/>
      <c r="BZ245" s="47"/>
      <c r="CA245" s="37"/>
      <c r="CB245" s="38"/>
      <c r="CC245" s="37"/>
      <c r="CD245" s="36"/>
      <c r="CE245" s="47"/>
      <c r="CF245" s="37"/>
      <c r="CG245" s="38"/>
      <c r="CH245" s="37"/>
      <c r="CI245" s="36"/>
      <c r="CJ245" s="47"/>
      <c r="CK245" s="37"/>
      <c r="CL245" s="38"/>
      <c r="CM245" s="96"/>
      <c r="CN245" s="36"/>
      <c r="CO245" s="47"/>
      <c r="CP245" s="37"/>
      <c r="CQ245" s="38"/>
      <c r="CR245" s="16"/>
      <c r="CS245" s="36"/>
      <c r="CT245" s="47"/>
      <c r="CU245" s="37"/>
      <c r="CV245" s="38"/>
      <c r="CW245" s="37"/>
      <c r="CX245" s="36"/>
      <c r="CY245" s="47"/>
      <c r="CZ245" s="37"/>
      <c r="DA245" s="38"/>
      <c r="DB245" s="246"/>
      <c r="DC245" s="36"/>
      <c r="DD245" s="47"/>
      <c r="DE245" s="37"/>
      <c r="DF245" s="38"/>
      <c r="DG245" s="37"/>
      <c r="DH245" s="36"/>
      <c r="DI245" s="47"/>
      <c r="DJ245" s="37"/>
      <c r="DK245" s="38"/>
      <c r="DL245" s="37"/>
      <c r="DM245" s="36"/>
      <c r="DN245" s="47"/>
      <c r="DO245" s="37"/>
      <c r="DP245" s="38">
        <v>0</v>
      </c>
      <c r="DQ245" s="37"/>
      <c r="DR245" s="36"/>
      <c r="DS245" s="47"/>
      <c r="DT245" s="37">
        <v>12</v>
      </c>
      <c r="DU245" s="156">
        <v>12</v>
      </c>
      <c r="DV245" s="246"/>
      <c r="DW245" s="41" cm="1">
        <f t="array" ref="DW245">SUMPRODUCT(--(MOD(COLUMN($BO245:$DV245),5)=MOD(COLUMN($BO245),5)),$BO245:$DV245)</f>
        <v>0</v>
      </c>
      <c r="DX245" s="42">
        <f t="shared" si="734"/>
        <v>0</v>
      </c>
      <c r="DY245" s="48" cm="1">
        <f t="array" ref="DY245">SUMPRODUCT(--(MOD(COLUMN($BO245:$DV245),5)=MOD(COLUMN($BP245),5)),$BO245:$DV245)</f>
        <v>0</v>
      </c>
      <c r="DZ245" s="49">
        <f t="shared" si="735"/>
        <v>0</v>
      </c>
      <c r="EA245" s="43" cm="1">
        <f t="array" ref="EA245">SUMPRODUCT(--(MOD(COLUMN($BO245:$DV245),5)=MOD(COLUMN($BQ245),5)),$BO245:$DV245)</f>
        <v>12</v>
      </c>
      <c r="EB245" s="44">
        <f t="shared" si="736"/>
        <v>1674.8400000000001</v>
      </c>
      <c r="EC245" s="45" cm="1">
        <f t="array" ref="EC245">SUMPRODUCT(--(MOD(COLUMN($BO245:$DV245),5)=MOD(COLUMN($BR245),5)),$BO245:$DV245)</f>
        <v>12</v>
      </c>
      <c r="ED245" s="46">
        <f t="shared" si="737"/>
        <v>1674.8400000000001</v>
      </c>
      <c r="EE245" s="36">
        <v>8</v>
      </c>
      <c r="EF245" s="37">
        <v>0</v>
      </c>
      <c r="EG245" s="38"/>
      <c r="EH245" s="37"/>
      <c r="EI245" s="36"/>
      <c r="EJ245" s="37"/>
      <c r="EK245" s="38"/>
      <c r="EL245" s="37"/>
      <c r="EM245" s="36"/>
      <c r="EN245" s="37"/>
      <c r="EO245" s="38"/>
      <c r="EP245" s="37"/>
      <c r="EQ245" s="36"/>
      <c r="ER245" s="37"/>
      <c r="ES245" s="38"/>
      <c r="ET245" s="37"/>
      <c r="EU245" s="36"/>
      <c r="EV245" s="37"/>
      <c r="EW245" s="38"/>
      <c r="EX245" s="37"/>
      <c r="EY245" s="36"/>
      <c r="EZ245" s="37"/>
      <c r="FA245" s="38"/>
      <c r="FB245" s="37"/>
      <c r="FC245" s="36"/>
      <c r="FD245" s="37"/>
      <c r="FE245" s="38"/>
      <c r="FF245" s="37"/>
      <c r="FG245" s="36"/>
      <c r="FH245" s="37"/>
      <c r="FI245" s="38"/>
      <c r="FJ245" s="37"/>
      <c r="FK245" s="36"/>
      <c r="FL245" s="37"/>
      <c r="FM245" s="38"/>
      <c r="FN245" s="37"/>
      <c r="FO245" s="36"/>
      <c r="FP245" s="37"/>
      <c r="FQ245" s="38"/>
      <c r="FR245" s="37"/>
      <c r="FS245" s="36"/>
      <c r="FT245" s="37"/>
      <c r="FU245" s="38"/>
      <c r="FV245" s="37"/>
      <c r="FW245" s="36"/>
      <c r="FX245" s="37"/>
      <c r="FY245" s="38"/>
      <c r="FZ245" s="37"/>
      <c r="GA245" s="41" cm="1">
        <f t="array" ref="GA245">SUMPRODUCT(--(MOD(COLUMN($EE245:$FZ245),4)=MOD(COLUMN($EE245),4)),$EE245:$FZ245)</f>
        <v>8</v>
      </c>
      <c r="GB245" s="42">
        <f t="shared" si="738"/>
        <v>1116.5600000000002</v>
      </c>
      <c r="GC245" s="43" cm="1">
        <f t="array" ref="GC245">SUMPRODUCT(--(MOD(COLUMN($EE245:$FZ245),4)=MOD(COLUMN($EF245),4)),$EE245:$FZ245)</f>
        <v>0</v>
      </c>
      <c r="GD245" s="44">
        <f t="shared" si="739"/>
        <v>0</v>
      </c>
      <c r="GE245" s="45" cm="1">
        <f t="array" ref="GE245">SUMPRODUCT(--(MOD(COLUMN($EE245:$FZ245),4)=MOD(COLUMN($EG245),4)),$EE245:$FZ245)</f>
        <v>0</v>
      </c>
      <c r="GF245" s="46">
        <f t="shared" si="740"/>
        <v>0</v>
      </c>
      <c r="GG245" s="36"/>
      <c r="GH245" s="37"/>
      <c r="GI245" s="38"/>
      <c r="GJ245" s="37"/>
      <c r="GK245" s="36"/>
      <c r="GL245" s="37"/>
      <c r="GM245" s="38"/>
      <c r="GN245" s="37"/>
      <c r="GO245" s="36"/>
      <c r="GP245" s="37"/>
      <c r="GQ245" s="38"/>
      <c r="GR245" s="37"/>
      <c r="GS245" s="36"/>
      <c r="GT245" s="37"/>
      <c r="GU245" s="38"/>
      <c r="GV245" s="37"/>
      <c r="GW245" s="36"/>
      <c r="GX245" s="37"/>
      <c r="GY245" s="38"/>
      <c r="GZ245" s="37"/>
      <c r="HA245" s="36"/>
      <c r="HB245" s="37"/>
      <c r="HC245" s="38"/>
      <c r="HD245" s="37"/>
      <c r="HE245" s="36"/>
      <c r="HF245" s="37"/>
      <c r="HG245" s="38"/>
      <c r="HH245" s="37"/>
      <c r="HI245" s="36"/>
      <c r="HJ245" s="37"/>
      <c r="HK245" s="38"/>
      <c r="HL245" s="37"/>
      <c r="HM245" s="36"/>
      <c r="HN245" s="37"/>
      <c r="HO245" s="38"/>
      <c r="HP245" s="37"/>
      <c r="HQ245" s="36"/>
      <c r="HR245" s="37"/>
      <c r="HS245" s="38"/>
      <c r="HT245" s="37"/>
      <c r="HU245" s="36"/>
      <c r="HV245" s="37"/>
      <c r="HW245" s="38"/>
      <c r="HX245" s="37"/>
      <c r="HY245" s="36"/>
      <c r="HZ245" s="37"/>
      <c r="IA245" s="38"/>
      <c r="IB245" s="37"/>
      <c r="IC245" s="41" cm="1">
        <f t="array" ref="IC245">SUMPRODUCT(--(MOD(COLUMN($GG245:$IB245),4)=MOD(COLUMN($GG245),4)),$GG245:$IB245)</f>
        <v>0</v>
      </c>
      <c r="ID245" s="42">
        <f t="shared" si="719"/>
        <v>0</v>
      </c>
      <c r="IE245" s="43" cm="1">
        <f t="array" ref="IE245">SUMPRODUCT(--(MOD(COLUMN($GG245:$IB245),4)=MOD(COLUMN($GH245),4)),$GG245:$IB245)</f>
        <v>0</v>
      </c>
      <c r="IF245" s="44">
        <f t="shared" si="720"/>
        <v>0</v>
      </c>
      <c r="IG245" s="45" cm="1">
        <f t="array" ref="IG245">SUMPRODUCT(--(MOD(COLUMN($GG245:$IB245),4)=MOD(COLUMN($GI245),4)),$GG245:$IB245)</f>
        <v>0</v>
      </c>
      <c r="IH245" s="46">
        <f t="shared" si="721"/>
        <v>0</v>
      </c>
      <c r="II245" s="36"/>
      <c r="IJ245" s="37"/>
      <c r="IK245" s="38"/>
      <c r="IL245" s="37"/>
      <c r="IM245" s="36"/>
      <c r="IN245" s="37"/>
      <c r="IO245" s="38"/>
      <c r="IP245" s="37"/>
      <c r="IQ245" s="36"/>
      <c r="IR245" s="37"/>
      <c r="IS245" s="38"/>
      <c r="IT245" s="37"/>
      <c r="IU245" s="36"/>
      <c r="IV245" s="37"/>
      <c r="IW245" s="38"/>
      <c r="IX245" s="37"/>
      <c r="IY245" s="36"/>
      <c r="IZ245" s="37"/>
      <c r="JA245" s="38"/>
      <c r="JB245" s="37"/>
      <c r="JC245" s="36"/>
      <c r="JD245" s="37"/>
      <c r="JE245" s="38"/>
      <c r="JF245" s="37"/>
      <c r="JG245" s="36"/>
      <c r="JH245" s="37"/>
      <c r="JI245" s="38"/>
      <c r="JJ245" s="37"/>
      <c r="JK245" s="36"/>
      <c r="JL245" s="37"/>
      <c r="JM245" s="38"/>
      <c r="JN245" s="37"/>
      <c r="JO245" s="36"/>
      <c r="JP245" s="37"/>
      <c r="JQ245" s="38"/>
      <c r="JR245" s="37"/>
      <c r="JS245" s="36"/>
      <c r="JT245" s="37"/>
      <c r="JU245" s="38"/>
      <c r="JV245" s="37"/>
      <c r="JW245" s="36"/>
      <c r="JX245" s="37"/>
      <c r="JY245" s="38"/>
      <c r="JZ245" s="37"/>
      <c r="KA245" s="36"/>
      <c r="KB245" s="37"/>
      <c r="KC245" s="38"/>
      <c r="KD245" s="37"/>
      <c r="KE245" s="41" cm="1">
        <f t="array" ref="KE245">SUMPRODUCT(--(MOD(COLUMN($II245:$KD245),4)=MOD(COLUMN($II245),4)),$II245:$KD245)</f>
        <v>0</v>
      </c>
      <c r="KF245" s="42">
        <f t="shared" si="730"/>
        <v>0</v>
      </c>
      <c r="KG245" s="43" cm="1">
        <f t="array" ref="KG245">SUMPRODUCT(--(MOD(COLUMN($II245:$KD245),4)=MOD(COLUMN($IJ245),4)),$II245:$KD245)</f>
        <v>0</v>
      </c>
      <c r="KH245" s="44">
        <f t="shared" si="731"/>
        <v>0</v>
      </c>
      <c r="KI245" s="45" cm="1">
        <f t="array" ref="KI245">SUMPRODUCT(--(MOD(COLUMN($II245:$KD245),4)=MOD(COLUMN($IK245),4)),$II245:$KD245)</f>
        <v>0</v>
      </c>
      <c r="KJ245" s="50">
        <f t="shared" si="732"/>
        <v>0</v>
      </c>
      <c r="KK245" s="80"/>
      <c r="KL245" s="80"/>
      <c r="KM245" s="80"/>
      <c r="KN245" s="51"/>
      <c r="KO245" s="66"/>
    </row>
    <row r="246" spans="1:301" s="68" customFormat="1" ht="28.8" outlineLevel="1">
      <c r="A246" s="289"/>
      <c r="B246" s="278"/>
      <c r="C246" s="280"/>
      <c r="D246" s="282"/>
      <c r="E246" s="60">
        <v>17</v>
      </c>
      <c r="F246" s="60">
        <v>1</v>
      </c>
      <c r="G246" s="56">
        <v>4750103050</v>
      </c>
      <c r="H246" s="57" t="s">
        <v>159</v>
      </c>
      <c r="I246" s="111">
        <v>104</v>
      </c>
      <c r="J246" s="111">
        <v>104</v>
      </c>
      <c r="K246" s="55"/>
      <c r="L246" s="55"/>
      <c r="M246" s="36"/>
      <c r="N246" s="37"/>
      <c r="O246" s="38"/>
      <c r="P246" s="37"/>
      <c r="Q246" s="36"/>
      <c r="R246" s="37"/>
      <c r="S246" s="38"/>
      <c r="T246" s="37"/>
      <c r="U246" s="36"/>
      <c r="V246" s="37"/>
      <c r="W246" s="38"/>
      <c r="X246" s="37"/>
      <c r="Y246" s="36"/>
      <c r="Z246" s="37"/>
      <c r="AA246" s="38"/>
      <c r="AB246" s="37"/>
      <c r="AC246" s="36"/>
      <c r="AD246" s="37"/>
      <c r="AE246" s="38"/>
      <c r="AF246" s="37"/>
      <c r="AG246" s="36"/>
      <c r="AH246" s="37"/>
      <c r="AI246" s="38"/>
      <c r="AJ246" s="37"/>
      <c r="AK246" s="36"/>
      <c r="AL246" s="37"/>
      <c r="AM246" s="38"/>
      <c r="AN246" s="37"/>
      <c r="AO246" s="36"/>
      <c r="AP246" s="37"/>
      <c r="AQ246" s="38"/>
      <c r="AR246" s="37"/>
      <c r="AS246" s="36"/>
      <c r="AT246" s="37"/>
      <c r="AU246" s="38"/>
      <c r="AV246" s="37"/>
      <c r="AW246" s="36"/>
      <c r="AX246" s="37"/>
      <c r="AY246" s="38"/>
      <c r="AZ246" s="96"/>
      <c r="BA246" s="36"/>
      <c r="BB246" s="37"/>
      <c r="BC246" s="99"/>
      <c r="BD246" s="37"/>
      <c r="BE246" s="36"/>
      <c r="BF246" s="37"/>
      <c r="BG246" s="78"/>
      <c r="BH246" s="246"/>
      <c r="BI246" s="41"/>
      <c r="BJ246" s="42"/>
      <c r="BK246" s="43"/>
      <c r="BL246" s="44"/>
      <c r="BM246" s="45"/>
      <c r="BN246" s="46"/>
      <c r="BO246" s="36"/>
      <c r="BP246" s="47"/>
      <c r="BQ246" s="37"/>
      <c r="BR246" s="38"/>
      <c r="BS246" s="96"/>
      <c r="BT246" s="36"/>
      <c r="BU246" s="47"/>
      <c r="BV246" s="37"/>
      <c r="BW246" s="38"/>
      <c r="BX246" s="37"/>
      <c r="BY246" s="36"/>
      <c r="BZ246" s="47"/>
      <c r="CA246" s="37"/>
      <c r="CB246" s="38"/>
      <c r="CC246" s="37"/>
      <c r="CD246" s="36"/>
      <c r="CE246" s="47"/>
      <c r="CF246" s="37"/>
      <c r="CG246" s="38"/>
      <c r="CH246" s="37"/>
      <c r="CI246" s="36"/>
      <c r="CJ246" s="47"/>
      <c r="CK246" s="37"/>
      <c r="CL246" s="38"/>
      <c r="CM246" s="96"/>
      <c r="CN246" s="36"/>
      <c r="CO246" s="47"/>
      <c r="CP246" s="37"/>
      <c r="CQ246" s="38"/>
      <c r="CR246" s="16"/>
      <c r="CS246" s="36"/>
      <c r="CT246" s="47"/>
      <c r="CU246" s="37"/>
      <c r="CV246" s="38"/>
      <c r="CW246" s="37"/>
      <c r="CX246" s="36"/>
      <c r="CY246" s="47"/>
      <c r="CZ246" s="37"/>
      <c r="DA246" s="38"/>
      <c r="DB246" s="246"/>
      <c r="DC246" s="36"/>
      <c r="DD246" s="47"/>
      <c r="DE246" s="37"/>
      <c r="DF246" s="38"/>
      <c r="DG246" s="37"/>
      <c r="DH246" s="36"/>
      <c r="DI246" s="47"/>
      <c r="DJ246" s="37"/>
      <c r="DK246" s="38"/>
      <c r="DL246" s="37"/>
      <c r="DM246" s="36"/>
      <c r="DN246" s="47"/>
      <c r="DO246" s="37"/>
      <c r="DP246" s="38">
        <v>0</v>
      </c>
      <c r="DQ246" s="37"/>
      <c r="DR246" s="36"/>
      <c r="DS246" s="47"/>
      <c r="DT246" s="37">
        <v>12</v>
      </c>
      <c r="DU246" s="156">
        <v>12</v>
      </c>
      <c r="DV246" s="246"/>
      <c r="DW246" s="41" cm="1">
        <f t="array" ref="DW246">SUMPRODUCT(--(MOD(COLUMN($BO246:$DV246),5)=MOD(COLUMN($BO246),5)),$BO246:$DV246)</f>
        <v>0</v>
      </c>
      <c r="DX246" s="42">
        <f t="shared" si="734"/>
        <v>0</v>
      </c>
      <c r="DY246" s="48" cm="1">
        <f t="array" ref="DY246">SUMPRODUCT(--(MOD(COLUMN($BO246:$DV246),5)=MOD(COLUMN($BP246),5)),$BO246:$DV246)</f>
        <v>0</v>
      </c>
      <c r="DZ246" s="49">
        <f t="shared" si="735"/>
        <v>0</v>
      </c>
      <c r="EA246" s="43" cm="1">
        <f t="array" ref="EA246">SUMPRODUCT(--(MOD(COLUMN($BO246:$DV246),5)=MOD(COLUMN($BQ246),5)),$BO246:$DV246)</f>
        <v>12</v>
      </c>
      <c r="EB246" s="44">
        <f t="shared" si="736"/>
        <v>1248</v>
      </c>
      <c r="EC246" s="45" cm="1">
        <f t="array" ref="EC246">SUMPRODUCT(--(MOD(COLUMN($BO246:$DV246),5)=MOD(COLUMN($BR246),5)),$BO246:$DV246)</f>
        <v>12</v>
      </c>
      <c r="ED246" s="46">
        <f t="shared" si="737"/>
        <v>1248</v>
      </c>
      <c r="EE246" s="36">
        <v>8</v>
      </c>
      <c r="EF246" s="37">
        <v>0</v>
      </c>
      <c r="EG246" s="38"/>
      <c r="EH246" s="37"/>
      <c r="EI246" s="36"/>
      <c r="EJ246" s="37"/>
      <c r="EK246" s="38"/>
      <c r="EL246" s="37"/>
      <c r="EM246" s="36"/>
      <c r="EN246" s="37"/>
      <c r="EO246" s="38"/>
      <c r="EP246" s="37"/>
      <c r="EQ246" s="36"/>
      <c r="ER246" s="37"/>
      <c r="ES246" s="38"/>
      <c r="ET246" s="37"/>
      <c r="EU246" s="36"/>
      <c r="EV246" s="37"/>
      <c r="EW246" s="38"/>
      <c r="EX246" s="37"/>
      <c r="EY246" s="36"/>
      <c r="EZ246" s="37"/>
      <c r="FA246" s="38"/>
      <c r="FB246" s="37"/>
      <c r="FC246" s="36"/>
      <c r="FD246" s="37"/>
      <c r="FE246" s="38"/>
      <c r="FF246" s="37"/>
      <c r="FG246" s="36"/>
      <c r="FH246" s="37"/>
      <c r="FI246" s="38"/>
      <c r="FJ246" s="37"/>
      <c r="FK246" s="36"/>
      <c r="FL246" s="37"/>
      <c r="FM246" s="38"/>
      <c r="FN246" s="37"/>
      <c r="FO246" s="36"/>
      <c r="FP246" s="37"/>
      <c r="FQ246" s="38"/>
      <c r="FR246" s="37"/>
      <c r="FS246" s="36"/>
      <c r="FT246" s="37"/>
      <c r="FU246" s="38"/>
      <c r="FV246" s="37"/>
      <c r="FW246" s="36"/>
      <c r="FX246" s="37"/>
      <c r="FY246" s="38"/>
      <c r="FZ246" s="37"/>
      <c r="GA246" s="41" cm="1">
        <f t="array" ref="GA246">SUMPRODUCT(--(MOD(COLUMN($EE246:$FZ246),4)=MOD(COLUMN($EE246),4)),$EE246:$FZ246)</f>
        <v>8</v>
      </c>
      <c r="GB246" s="42">
        <f t="shared" si="738"/>
        <v>832</v>
      </c>
      <c r="GC246" s="43" cm="1">
        <f t="array" ref="GC246">SUMPRODUCT(--(MOD(COLUMN($EE246:$FZ246),4)=MOD(COLUMN($EF246),4)),$EE246:$FZ246)</f>
        <v>0</v>
      </c>
      <c r="GD246" s="44">
        <f t="shared" si="739"/>
        <v>0</v>
      </c>
      <c r="GE246" s="45" cm="1">
        <f t="array" ref="GE246">SUMPRODUCT(--(MOD(COLUMN($EE246:$FZ246),4)=MOD(COLUMN($EG246),4)),$EE246:$FZ246)</f>
        <v>0</v>
      </c>
      <c r="GF246" s="46">
        <f t="shared" si="740"/>
        <v>0</v>
      </c>
      <c r="GG246" s="36"/>
      <c r="GH246" s="37"/>
      <c r="GI246" s="38"/>
      <c r="GJ246" s="37"/>
      <c r="GK246" s="36"/>
      <c r="GL246" s="37"/>
      <c r="GM246" s="38"/>
      <c r="GN246" s="37"/>
      <c r="GO246" s="36"/>
      <c r="GP246" s="37"/>
      <c r="GQ246" s="38"/>
      <c r="GR246" s="37"/>
      <c r="GS246" s="36"/>
      <c r="GT246" s="37"/>
      <c r="GU246" s="38"/>
      <c r="GV246" s="37"/>
      <c r="GW246" s="36"/>
      <c r="GX246" s="37"/>
      <c r="GY246" s="38"/>
      <c r="GZ246" s="37"/>
      <c r="HA246" s="36"/>
      <c r="HB246" s="37"/>
      <c r="HC246" s="38"/>
      <c r="HD246" s="37"/>
      <c r="HE246" s="36"/>
      <c r="HF246" s="37"/>
      <c r="HG246" s="38"/>
      <c r="HH246" s="37"/>
      <c r="HI246" s="36"/>
      <c r="HJ246" s="37"/>
      <c r="HK246" s="38"/>
      <c r="HL246" s="37"/>
      <c r="HM246" s="36"/>
      <c r="HN246" s="37"/>
      <c r="HO246" s="38"/>
      <c r="HP246" s="37"/>
      <c r="HQ246" s="36"/>
      <c r="HR246" s="37"/>
      <c r="HS246" s="38"/>
      <c r="HT246" s="37"/>
      <c r="HU246" s="36"/>
      <c r="HV246" s="37"/>
      <c r="HW246" s="38"/>
      <c r="HX246" s="37"/>
      <c r="HY246" s="36"/>
      <c r="HZ246" s="37"/>
      <c r="IA246" s="38"/>
      <c r="IB246" s="37"/>
      <c r="IC246" s="41" cm="1">
        <f t="array" ref="IC246">SUMPRODUCT(--(MOD(COLUMN($GG246:$IB246),4)=MOD(COLUMN($GG246),4)),$GG246:$IB246)</f>
        <v>0</v>
      </c>
      <c r="ID246" s="42">
        <f t="shared" si="719"/>
        <v>0</v>
      </c>
      <c r="IE246" s="43" cm="1">
        <f t="array" ref="IE246">SUMPRODUCT(--(MOD(COLUMN($GG246:$IB246),4)=MOD(COLUMN($GH246),4)),$GG246:$IB246)</f>
        <v>0</v>
      </c>
      <c r="IF246" s="44">
        <f t="shared" si="720"/>
        <v>0</v>
      </c>
      <c r="IG246" s="45" cm="1">
        <f t="array" ref="IG246">SUMPRODUCT(--(MOD(COLUMN($GG246:$IB246),4)=MOD(COLUMN($GI246),4)),$GG246:$IB246)</f>
        <v>0</v>
      </c>
      <c r="IH246" s="46">
        <f t="shared" si="721"/>
        <v>0</v>
      </c>
      <c r="II246" s="36"/>
      <c r="IJ246" s="37"/>
      <c r="IK246" s="38"/>
      <c r="IL246" s="37"/>
      <c r="IM246" s="36"/>
      <c r="IN246" s="37"/>
      <c r="IO246" s="38"/>
      <c r="IP246" s="37"/>
      <c r="IQ246" s="36"/>
      <c r="IR246" s="37"/>
      <c r="IS246" s="38"/>
      <c r="IT246" s="37"/>
      <c r="IU246" s="36"/>
      <c r="IV246" s="37"/>
      <c r="IW246" s="38"/>
      <c r="IX246" s="37"/>
      <c r="IY246" s="36"/>
      <c r="IZ246" s="37"/>
      <c r="JA246" s="38"/>
      <c r="JB246" s="37"/>
      <c r="JC246" s="36"/>
      <c r="JD246" s="37"/>
      <c r="JE246" s="38"/>
      <c r="JF246" s="37"/>
      <c r="JG246" s="36"/>
      <c r="JH246" s="37"/>
      <c r="JI246" s="38"/>
      <c r="JJ246" s="37"/>
      <c r="JK246" s="36"/>
      <c r="JL246" s="37"/>
      <c r="JM246" s="38"/>
      <c r="JN246" s="37"/>
      <c r="JO246" s="36"/>
      <c r="JP246" s="37"/>
      <c r="JQ246" s="38"/>
      <c r="JR246" s="37"/>
      <c r="JS246" s="36"/>
      <c r="JT246" s="37"/>
      <c r="JU246" s="38"/>
      <c r="JV246" s="37"/>
      <c r="JW246" s="36"/>
      <c r="JX246" s="37"/>
      <c r="JY246" s="38"/>
      <c r="JZ246" s="37"/>
      <c r="KA246" s="36"/>
      <c r="KB246" s="37"/>
      <c r="KC246" s="38"/>
      <c r="KD246" s="37"/>
      <c r="KE246" s="41" cm="1">
        <f t="array" ref="KE246">SUMPRODUCT(--(MOD(COLUMN($II246:$KD246),4)=MOD(COLUMN($II246),4)),$II246:$KD246)</f>
        <v>0</v>
      </c>
      <c r="KF246" s="42">
        <f t="shared" si="730"/>
        <v>0</v>
      </c>
      <c r="KG246" s="43" cm="1">
        <f t="array" ref="KG246">SUMPRODUCT(--(MOD(COLUMN($II246:$KD246),4)=MOD(COLUMN($IJ246),4)),$II246:$KD246)</f>
        <v>0</v>
      </c>
      <c r="KH246" s="44">
        <f t="shared" si="731"/>
        <v>0</v>
      </c>
      <c r="KI246" s="45" cm="1">
        <f t="array" ref="KI246">SUMPRODUCT(--(MOD(COLUMN($II246:$KD246),4)=MOD(COLUMN($IK246),4)),$II246:$KD246)</f>
        <v>0</v>
      </c>
      <c r="KJ246" s="50">
        <f t="shared" si="732"/>
        <v>0</v>
      </c>
      <c r="KK246" s="80"/>
      <c r="KL246" s="80"/>
      <c r="KM246" s="80"/>
      <c r="KN246" s="51"/>
      <c r="KO246" s="66"/>
    </row>
    <row r="247" spans="1:301" s="68" customFormat="1" ht="28.8" outlineLevel="1">
      <c r="A247" s="289"/>
      <c r="B247" s="278"/>
      <c r="C247" s="280"/>
      <c r="D247" s="282"/>
      <c r="E247" s="60">
        <v>18</v>
      </c>
      <c r="F247" s="60">
        <v>1</v>
      </c>
      <c r="G247" s="56">
        <v>4341001250</v>
      </c>
      <c r="H247" s="57" t="s">
        <v>160</v>
      </c>
      <c r="I247" s="111">
        <v>98</v>
      </c>
      <c r="J247" s="111">
        <v>98</v>
      </c>
      <c r="K247" s="55"/>
      <c r="L247" s="55"/>
      <c r="M247" s="36"/>
      <c r="N247" s="37"/>
      <c r="O247" s="38"/>
      <c r="P247" s="37"/>
      <c r="Q247" s="36"/>
      <c r="R247" s="37"/>
      <c r="S247" s="38"/>
      <c r="T247" s="37"/>
      <c r="U247" s="36"/>
      <c r="V247" s="37"/>
      <c r="W247" s="38"/>
      <c r="X247" s="37"/>
      <c r="Y247" s="36"/>
      <c r="Z247" s="37"/>
      <c r="AA247" s="38"/>
      <c r="AB247" s="37"/>
      <c r="AC247" s="36"/>
      <c r="AD247" s="37"/>
      <c r="AE247" s="38"/>
      <c r="AF247" s="37"/>
      <c r="AG247" s="36"/>
      <c r="AH247" s="37"/>
      <c r="AI247" s="38"/>
      <c r="AJ247" s="37"/>
      <c r="AK247" s="36"/>
      <c r="AL247" s="37"/>
      <c r="AM247" s="38"/>
      <c r="AN247" s="37"/>
      <c r="AO247" s="36"/>
      <c r="AP247" s="37"/>
      <c r="AQ247" s="38"/>
      <c r="AR247" s="37"/>
      <c r="AS247" s="36"/>
      <c r="AT247" s="37"/>
      <c r="AU247" s="38"/>
      <c r="AV247" s="37"/>
      <c r="AW247" s="36"/>
      <c r="AX247" s="37"/>
      <c r="AY247" s="38"/>
      <c r="AZ247" s="96"/>
      <c r="BA247" s="36"/>
      <c r="BB247" s="37"/>
      <c r="BC247" s="99"/>
      <c r="BD247" s="37"/>
      <c r="BE247" s="36"/>
      <c r="BF247" s="37"/>
      <c r="BG247" s="78"/>
      <c r="BH247" s="246"/>
      <c r="BI247" s="41"/>
      <c r="BJ247" s="42"/>
      <c r="BK247" s="43"/>
      <c r="BL247" s="44"/>
      <c r="BM247" s="45"/>
      <c r="BN247" s="46"/>
      <c r="BO247" s="36"/>
      <c r="BP247" s="47"/>
      <c r="BQ247" s="37"/>
      <c r="BR247" s="38"/>
      <c r="BS247" s="96"/>
      <c r="BT247" s="36"/>
      <c r="BU247" s="47"/>
      <c r="BV247" s="37"/>
      <c r="BW247" s="38"/>
      <c r="BX247" s="37"/>
      <c r="BY247" s="36"/>
      <c r="BZ247" s="47"/>
      <c r="CA247" s="37"/>
      <c r="CB247" s="38"/>
      <c r="CC247" s="37"/>
      <c r="CD247" s="36"/>
      <c r="CE247" s="47"/>
      <c r="CF247" s="37"/>
      <c r="CG247" s="38"/>
      <c r="CH247" s="37"/>
      <c r="CI247" s="36"/>
      <c r="CJ247" s="47"/>
      <c r="CK247" s="37"/>
      <c r="CL247" s="38"/>
      <c r="CM247" s="96"/>
      <c r="CN247" s="36"/>
      <c r="CO247" s="47"/>
      <c r="CP247" s="37"/>
      <c r="CQ247" s="38"/>
      <c r="CR247" s="16"/>
      <c r="CS247" s="36"/>
      <c r="CT247" s="47"/>
      <c r="CU247" s="37"/>
      <c r="CV247" s="38"/>
      <c r="CW247" s="37"/>
      <c r="CX247" s="36"/>
      <c r="CY247" s="47"/>
      <c r="CZ247" s="37"/>
      <c r="DA247" s="38"/>
      <c r="DB247" s="246"/>
      <c r="DC247" s="36"/>
      <c r="DD247" s="47"/>
      <c r="DE247" s="37"/>
      <c r="DF247" s="38"/>
      <c r="DG247" s="37"/>
      <c r="DH247" s="36"/>
      <c r="DI247" s="47"/>
      <c r="DJ247" s="37"/>
      <c r="DK247" s="38"/>
      <c r="DL247" s="37"/>
      <c r="DM247" s="36"/>
      <c r="DN247" s="47"/>
      <c r="DO247" s="37"/>
      <c r="DP247" s="38">
        <v>0</v>
      </c>
      <c r="DQ247" s="37"/>
      <c r="DR247" s="36"/>
      <c r="DS247" s="47"/>
      <c r="DT247" s="37">
        <v>6</v>
      </c>
      <c r="DU247" s="156">
        <v>6</v>
      </c>
      <c r="DV247" s="246"/>
      <c r="DW247" s="41" cm="1">
        <f t="array" ref="DW247">SUMPRODUCT(--(MOD(COLUMN($BO247:$DV247),5)=MOD(COLUMN($BO247),5)),$BO247:$DV247)</f>
        <v>0</v>
      </c>
      <c r="DX247" s="42">
        <f t="shared" si="734"/>
        <v>0</v>
      </c>
      <c r="DY247" s="48" cm="1">
        <f t="array" ref="DY247">SUMPRODUCT(--(MOD(COLUMN($BO247:$DV247),5)=MOD(COLUMN($BP247),5)),$BO247:$DV247)</f>
        <v>0</v>
      </c>
      <c r="DZ247" s="49">
        <f t="shared" si="735"/>
        <v>0</v>
      </c>
      <c r="EA247" s="43" cm="1">
        <f t="array" ref="EA247">SUMPRODUCT(--(MOD(COLUMN($BO247:$DV247),5)=MOD(COLUMN($BQ247),5)),$BO247:$DV247)</f>
        <v>6</v>
      </c>
      <c r="EB247" s="44">
        <f t="shared" si="736"/>
        <v>588</v>
      </c>
      <c r="EC247" s="45" cm="1">
        <f t="array" ref="EC247">SUMPRODUCT(--(MOD(COLUMN($BO247:$DV247),5)=MOD(COLUMN($BR247),5)),$BO247:$DV247)</f>
        <v>6</v>
      </c>
      <c r="ED247" s="46">
        <f t="shared" si="737"/>
        <v>588</v>
      </c>
      <c r="EE247" s="36">
        <v>4</v>
      </c>
      <c r="EF247" s="37">
        <v>0</v>
      </c>
      <c r="EG247" s="38"/>
      <c r="EH247" s="37"/>
      <c r="EI247" s="36"/>
      <c r="EJ247" s="37"/>
      <c r="EK247" s="38"/>
      <c r="EL247" s="37"/>
      <c r="EM247" s="36"/>
      <c r="EN247" s="37"/>
      <c r="EO247" s="38"/>
      <c r="EP247" s="37"/>
      <c r="EQ247" s="36"/>
      <c r="ER247" s="37"/>
      <c r="ES247" s="38"/>
      <c r="ET247" s="37"/>
      <c r="EU247" s="36"/>
      <c r="EV247" s="37"/>
      <c r="EW247" s="38"/>
      <c r="EX247" s="37"/>
      <c r="EY247" s="36"/>
      <c r="EZ247" s="37"/>
      <c r="FA247" s="38"/>
      <c r="FB247" s="37"/>
      <c r="FC247" s="36"/>
      <c r="FD247" s="37"/>
      <c r="FE247" s="38"/>
      <c r="FF247" s="37"/>
      <c r="FG247" s="36"/>
      <c r="FH247" s="37"/>
      <c r="FI247" s="38"/>
      <c r="FJ247" s="37"/>
      <c r="FK247" s="36"/>
      <c r="FL247" s="37"/>
      <c r="FM247" s="38"/>
      <c r="FN247" s="37"/>
      <c r="FO247" s="36"/>
      <c r="FP247" s="37"/>
      <c r="FQ247" s="38"/>
      <c r="FR247" s="37"/>
      <c r="FS247" s="36"/>
      <c r="FT247" s="37"/>
      <c r="FU247" s="38"/>
      <c r="FV247" s="37"/>
      <c r="FW247" s="36"/>
      <c r="FX247" s="37"/>
      <c r="FY247" s="38"/>
      <c r="FZ247" s="37"/>
      <c r="GA247" s="41" cm="1">
        <f t="array" ref="GA247">SUMPRODUCT(--(MOD(COLUMN($EE247:$FZ247),4)=MOD(COLUMN($EE247),4)),$EE247:$FZ247)</f>
        <v>4</v>
      </c>
      <c r="GB247" s="42">
        <f t="shared" si="738"/>
        <v>392</v>
      </c>
      <c r="GC247" s="43" cm="1">
        <f t="array" ref="GC247">SUMPRODUCT(--(MOD(COLUMN($EE247:$FZ247),4)=MOD(COLUMN($EF247),4)),$EE247:$FZ247)</f>
        <v>0</v>
      </c>
      <c r="GD247" s="44">
        <f t="shared" si="739"/>
        <v>0</v>
      </c>
      <c r="GE247" s="45" cm="1">
        <f t="array" ref="GE247">SUMPRODUCT(--(MOD(COLUMN($EE247:$FZ247),4)=MOD(COLUMN($EG247),4)),$EE247:$FZ247)</f>
        <v>0</v>
      </c>
      <c r="GF247" s="46">
        <f t="shared" si="740"/>
        <v>0</v>
      </c>
      <c r="GG247" s="36"/>
      <c r="GH247" s="37"/>
      <c r="GI247" s="38"/>
      <c r="GJ247" s="37"/>
      <c r="GK247" s="36"/>
      <c r="GL247" s="37"/>
      <c r="GM247" s="38"/>
      <c r="GN247" s="37"/>
      <c r="GO247" s="36"/>
      <c r="GP247" s="37"/>
      <c r="GQ247" s="38"/>
      <c r="GR247" s="37"/>
      <c r="GS247" s="36"/>
      <c r="GT247" s="37"/>
      <c r="GU247" s="38"/>
      <c r="GV247" s="37"/>
      <c r="GW247" s="36"/>
      <c r="GX247" s="37"/>
      <c r="GY247" s="38"/>
      <c r="GZ247" s="37"/>
      <c r="HA247" s="36"/>
      <c r="HB247" s="37"/>
      <c r="HC247" s="38"/>
      <c r="HD247" s="37"/>
      <c r="HE247" s="36"/>
      <c r="HF247" s="37"/>
      <c r="HG247" s="38"/>
      <c r="HH247" s="37"/>
      <c r="HI247" s="36"/>
      <c r="HJ247" s="37"/>
      <c r="HK247" s="38"/>
      <c r="HL247" s="37"/>
      <c r="HM247" s="36"/>
      <c r="HN247" s="37"/>
      <c r="HO247" s="38"/>
      <c r="HP247" s="37"/>
      <c r="HQ247" s="36"/>
      <c r="HR247" s="37"/>
      <c r="HS247" s="38"/>
      <c r="HT247" s="37"/>
      <c r="HU247" s="36"/>
      <c r="HV247" s="37"/>
      <c r="HW247" s="38"/>
      <c r="HX247" s="37"/>
      <c r="HY247" s="36"/>
      <c r="HZ247" s="37"/>
      <c r="IA247" s="38"/>
      <c r="IB247" s="37"/>
      <c r="IC247" s="41" cm="1">
        <f t="array" ref="IC247">SUMPRODUCT(--(MOD(COLUMN($GG247:$IB247),4)=MOD(COLUMN($GG247),4)),$GG247:$IB247)</f>
        <v>0</v>
      </c>
      <c r="ID247" s="42">
        <f t="shared" si="719"/>
        <v>0</v>
      </c>
      <c r="IE247" s="43" cm="1">
        <f t="array" ref="IE247">SUMPRODUCT(--(MOD(COLUMN($GG247:$IB247),4)=MOD(COLUMN($GH247),4)),$GG247:$IB247)</f>
        <v>0</v>
      </c>
      <c r="IF247" s="44">
        <f t="shared" si="720"/>
        <v>0</v>
      </c>
      <c r="IG247" s="45" cm="1">
        <f t="array" ref="IG247">SUMPRODUCT(--(MOD(COLUMN($GG247:$IB247),4)=MOD(COLUMN($GI247),4)),$GG247:$IB247)</f>
        <v>0</v>
      </c>
      <c r="IH247" s="46">
        <f t="shared" si="721"/>
        <v>0</v>
      </c>
      <c r="II247" s="36"/>
      <c r="IJ247" s="37"/>
      <c r="IK247" s="38"/>
      <c r="IL247" s="37"/>
      <c r="IM247" s="36"/>
      <c r="IN247" s="37"/>
      <c r="IO247" s="38"/>
      <c r="IP247" s="37"/>
      <c r="IQ247" s="36"/>
      <c r="IR247" s="37"/>
      <c r="IS247" s="38"/>
      <c r="IT247" s="37"/>
      <c r="IU247" s="36"/>
      <c r="IV247" s="37"/>
      <c r="IW247" s="38"/>
      <c r="IX247" s="37"/>
      <c r="IY247" s="36"/>
      <c r="IZ247" s="37"/>
      <c r="JA247" s="38"/>
      <c r="JB247" s="37"/>
      <c r="JC247" s="36"/>
      <c r="JD247" s="37"/>
      <c r="JE247" s="38"/>
      <c r="JF247" s="37"/>
      <c r="JG247" s="36"/>
      <c r="JH247" s="37"/>
      <c r="JI247" s="38"/>
      <c r="JJ247" s="37"/>
      <c r="JK247" s="36"/>
      <c r="JL247" s="37"/>
      <c r="JM247" s="38"/>
      <c r="JN247" s="37"/>
      <c r="JO247" s="36"/>
      <c r="JP247" s="37"/>
      <c r="JQ247" s="38"/>
      <c r="JR247" s="37"/>
      <c r="JS247" s="36"/>
      <c r="JT247" s="37"/>
      <c r="JU247" s="38"/>
      <c r="JV247" s="37"/>
      <c r="JW247" s="36"/>
      <c r="JX247" s="37"/>
      <c r="JY247" s="38"/>
      <c r="JZ247" s="37"/>
      <c r="KA247" s="36"/>
      <c r="KB247" s="37"/>
      <c r="KC247" s="38"/>
      <c r="KD247" s="37"/>
      <c r="KE247" s="41" cm="1">
        <f t="array" ref="KE247">SUMPRODUCT(--(MOD(COLUMN($II247:$KD247),4)=MOD(COLUMN($II247),4)),$II247:$KD247)</f>
        <v>0</v>
      </c>
      <c r="KF247" s="42">
        <f t="shared" si="730"/>
        <v>0</v>
      </c>
      <c r="KG247" s="43" cm="1">
        <f t="array" ref="KG247">SUMPRODUCT(--(MOD(COLUMN($II247:$KD247),4)=MOD(COLUMN($IJ247),4)),$II247:$KD247)</f>
        <v>0</v>
      </c>
      <c r="KH247" s="44">
        <f t="shared" si="731"/>
        <v>0</v>
      </c>
      <c r="KI247" s="45" cm="1">
        <f t="array" ref="KI247">SUMPRODUCT(--(MOD(COLUMN($II247:$KD247),4)=MOD(COLUMN($IK247),4)),$II247:$KD247)</f>
        <v>0</v>
      </c>
      <c r="KJ247" s="50">
        <f t="shared" si="732"/>
        <v>0</v>
      </c>
      <c r="KK247" s="80"/>
      <c r="KL247" s="80"/>
      <c r="KM247" s="80"/>
      <c r="KN247" s="51"/>
      <c r="KO247" s="66"/>
    </row>
    <row r="248" spans="1:301" s="68" customFormat="1" ht="28.8" outlineLevel="1">
      <c r="A248" s="289"/>
      <c r="B248" s="278"/>
      <c r="C248" s="280"/>
      <c r="D248" s="282"/>
      <c r="E248" s="60">
        <v>19</v>
      </c>
      <c r="F248" s="15">
        <v>2</v>
      </c>
      <c r="G248" s="62">
        <v>4341000270</v>
      </c>
      <c r="H248" s="57" t="s">
        <v>161</v>
      </c>
      <c r="I248" s="65">
        <v>146</v>
      </c>
      <c r="J248" s="65">
        <v>146</v>
      </c>
      <c r="K248" s="55"/>
      <c r="L248" s="55"/>
      <c r="M248" s="36"/>
      <c r="N248" s="37"/>
      <c r="O248" s="38"/>
      <c r="P248" s="37"/>
      <c r="Q248" s="36"/>
      <c r="R248" s="37"/>
      <c r="S248" s="38"/>
      <c r="T248" s="37"/>
      <c r="U248" s="36"/>
      <c r="V248" s="37"/>
      <c r="W248" s="38"/>
      <c r="X248" s="37"/>
      <c r="Y248" s="36"/>
      <c r="Z248" s="37"/>
      <c r="AA248" s="38"/>
      <c r="AB248" s="37"/>
      <c r="AC248" s="36"/>
      <c r="AD248" s="37"/>
      <c r="AE248" s="38"/>
      <c r="AF248" s="37"/>
      <c r="AG248" s="36"/>
      <c r="AH248" s="37"/>
      <c r="AI248" s="38"/>
      <c r="AJ248" s="37"/>
      <c r="AK248" s="36"/>
      <c r="AL248" s="37"/>
      <c r="AM248" s="38"/>
      <c r="AN248" s="37"/>
      <c r="AO248" s="36"/>
      <c r="AP248" s="37"/>
      <c r="AQ248" s="38"/>
      <c r="AR248" s="37"/>
      <c r="AS248" s="36"/>
      <c r="AT248" s="37"/>
      <c r="AU248" s="38"/>
      <c r="AV248" s="37"/>
      <c r="AW248" s="36"/>
      <c r="AX248" s="37"/>
      <c r="AY248" s="38"/>
      <c r="AZ248" s="96"/>
      <c r="BA248" s="36"/>
      <c r="BB248" s="37"/>
      <c r="BC248" s="99"/>
      <c r="BD248" s="37"/>
      <c r="BE248" s="36"/>
      <c r="BF248" s="37"/>
      <c r="BG248" s="78"/>
      <c r="BH248" s="246"/>
      <c r="BI248" s="41"/>
      <c r="BJ248" s="42"/>
      <c r="BK248" s="43"/>
      <c r="BL248" s="44"/>
      <c r="BM248" s="45"/>
      <c r="BN248" s="46"/>
      <c r="BO248" s="36"/>
      <c r="BP248" s="47"/>
      <c r="BQ248" s="37"/>
      <c r="BR248" s="38"/>
      <c r="BS248" s="96"/>
      <c r="BT248" s="36"/>
      <c r="BU248" s="47"/>
      <c r="BV248" s="37"/>
      <c r="BW248" s="38"/>
      <c r="BX248" s="37"/>
      <c r="BY248" s="36"/>
      <c r="BZ248" s="47"/>
      <c r="CA248" s="37"/>
      <c r="CB248" s="38"/>
      <c r="CC248" s="37"/>
      <c r="CD248" s="36"/>
      <c r="CE248" s="47"/>
      <c r="CF248" s="37"/>
      <c r="CG248" s="38"/>
      <c r="CH248" s="37"/>
      <c r="CI248" s="36"/>
      <c r="CJ248" s="47"/>
      <c r="CK248" s="37"/>
      <c r="CL248" s="38"/>
      <c r="CM248" s="96"/>
      <c r="CN248" s="36"/>
      <c r="CO248" s="47"/>
      <c r="CP248" s="37"/>
      <c r="CQ248" s="38"/>
      <c r="CR248" s="16"/>
      <c r="CS248" s="36"/>
      <c r="CT248" s="47"/>
      <c r="CU248" s="37"/>
      <c r="CV248" s="38"/>
      <c r="CW248" s="37"/>
      <c r="CX248" s="36"/>
      <c r="CY248" s="47"/>
      <c r="CZ248" s="37"/>
      <c r="DA248" s="38"/>
      <c r="DB248" s="246"/>
      <c r="DC248" s="36"/>
      <c r="DD248" s="47"/>
      <c r="DE248" s="37"/>
      <c r="DF248" s="38"/>
      <c r="DG248" s="37"/>
      <c r="DH248" s="36"/>
      <c r="DI248" s="47"/>
      <c r="DJ248" s="37"/>
      <c r="DK248" s="38"/>
      <c r="DL248" s="37"/>
      <c r="DM248" s="36"/>
      <c r="DN248" s="47"/>
      <c r="DO248" s="37"/>
      <c r="DP248" s="38">
        <v>0</v>
      </c>
      <c r="DQ248" s="37"/>
      <c r="DR248" s="36"/>
      <c r="DS248" s="47"/>
      <c r="DT248" s="37">
        <v>6</v>
      </c>
      <c r="DU248" s="156">
        <v>6</v>
      </c>
      <c r="DV248" s="246"/>
      <c r="DW248" s="41" cm="1">
        <f t="array" ref="DW248">SUMPRODUCT(--(MOD(COLUMN($BO248:$DV248),5)=MOD(COLUMN($BO248),5)),$BO248:$DV248)</f>
        <v>0</v>
      </c>
      <c r="DX248" s="42">
        <f t="shared" si="734"/>
        <v>0</v>
      </c>
      <c r="DY248" s="48" cm="1">
        <f t="array" ref="DY248">SUMPRODUCT(--(MOD(COLUMN($BO248:$DV248),5)=MOD(COLUMN($BP248),5)),$BO248:$DV248)</f>
        <v>0</v>
      </c>
      <c r="DZ248" s="49">
        <f t="shared" si="735"/>
        <v>0</v>
      </c>
      <c r="EA248" s="43" cm="1">
        <f t="array" ref="EA248">SUMPRODUCT(--(MOD(COLUMN($BO248:$DV248),5)=MOD(COLUMN($BQ248),5)),$BO248:$DV248)</f>
        <v>6</v>
      </c>
      <c r="EB248" s="44">
        <f t="shared" si="736"/>
        <v>876</v>
      </c>
      <c r="EC248" s="45" cm="1">
        <f t="array" ref="EC248">SUMPRODUCT(--(MOD(COLUMN($BO248:$DV248),5)=MOD(COLUMN($BR248),5)),$BO248:$DV248)</f>
        <v>6</v>
      </c>
      <c r="ED248" s="46">
        <f t="shared" si="737"/>
        <v>876</v>
      </c>
      <c r="EE248" s="36">
        <v>4</v>
      </c>
      <c r="EF248" s="37">
        <v>0</v>
      </c>
      <c r="EG248" s="38"/>
      <c r="EH248" s="37"/>
      <c r="EI248" s="36"/>
      <c r="EJ248" s="37"/>
      <c r="EK248" s="38"/>
      <c r="EL248" s="37"/>
      <c r="EM248" s="36"/>
      <c r="EN248" s="37"/>
      <c r="EO248" s="38"/>
      <c r="EP248" s="37"/>
      <c r="EQ248" s="36"/>
      <c r="ER248" s="37"/>
      <c r="ES248" s="38"/>
      <c r="ET248" s="37"/>
      <c r="EU248" s="36"/>
      <c r="EV248" s="37"/>
      <c r="EW248" s="38"/>
      <c r="EX248" s="37"/>
      <c r="EY248" s="36"/>
      <c r="EZ248" s="37"/>
      <c r="FA248" s="38"/>
      <c r="FB248" s="37"/>
      <c r="FC248" s="36"/>
      <c r="FD248" s="37"/>
      <c r="FE248" s="38"/>
      <c r="FF248" s="37"/>
      <c r="FG248" s="36"/>
      <c r="FH248" s="37"/>
      <c r="FI248" s="38"/>
      <c r="FJ248" s="37"/>
      <c r="FK248" s="36"/>
      <c r="FL248" s="37"/>
      <c r="FM248" s="38"/>
      <c r="FN248" s="37"/>
      <c r="FO248" s="36"/>
      <c r="FP248" s="37"/>
      <c r="FQ248" s="38"/>
      <c r="FR248" s="37"/>
      <c r="FS248" s="36"/>
      <c r="FT248" s="37"/>
      <c r="FU248" s="38"/>
      <c r="FV248" s="37"/>
      <c r="FW248" s="36"/>
      <c r="FX248" s="37"/>
      <c r="FY248" s="38"/>
      <c r="FZ248" s="37"/>
      <c r="GA248" s="41" cm="1">
        <f t="array" ref="GA248">SUMPRODUCT(--(MOD(COLUMN($EE248:$FZ248),4)=MOD(COLUMN($EE248),4)),$EE248:$FZ248)</f>
        <v>4</v>
      </c>
      <c r="GB248" s="42">
        <f t="shared" si="738"/>
        <v>584</v>
      </c>
      <c r="GC248" s="43" cm="1">
        <f t="array" ref="GC248">SUMPRODUCT(--(MOD(COLUMN($EE248:$FZ248),4)=MOD(COLUMN($EF248),4)),$EE248:$FZ248)</f>
        <v>0</v>
      </c>
      <c r="GD248" s="44">
        <f t="shared" si="739"/>
        <v>0</v>
      </c>
      <c r="GE248" s="45" cm="1">
        <f t="array" ref="GE248">SUMPRODUCT(--(MOD(COLUMN($EE248:$FZ248),4)=MOD(COLUMN($EG248),4)),$EE248:$FZ248)</f>
        <v>0</v>
      </c>
      <c r="GF248" s="46">
        <f t="shared" si="740"/>
        <v>0</v>
      </c>
      <c r="GG248" s="36"/>
      <c r="GH248" s="37"/>
      <c r="GI248" s="38"/>
      <c r="GJ248" s="37"/>
      <c r="GK248" s="36"/>
      <c r="GL248" s="37"/>
      <c r="GM248" s="38"/>
      <c r="GN248" s="37"/>
      <c r="GO248" s="36"/>
      <c r="GP248" s="37"/>
      <c r="GQ248" s="38"/>
      <c r="GR248" s="37"/>
      <c r="GS248" s="36"/>
      <c r="GT248" s="37"/>
      <c r="GU248" s="38"/>
      <c r="GV248" s="37"/>
      <c r="GW248" s="36"/>
      <c r="GX248" s="37"/>
      <c r="GY248" s="38"/>
      <c r="GZ248" s="37"/>
      <c r="HA248" s="36"/>
      <c r="HB248" s="37"/>
      <c r="HC248" s="38"/>
      <c r="HD248" s="37"/>
      <c r="HE248" s="36"/>
      <c r="HF248" s="37"/>
      <c r="HG248" s="38"/>
      <c r="HH248" s="37"/>
      <c r="HI248" s="36"/>
      <c r="HJ248" s="37"/>
      <c r="HK248" s="38"/>
      <c r="HL248" s="37"/>
      <c r="HM248" s="36"/>
      <c r="HN248" s="37"/>
      <c r="HO248" s="38"/>
      <c r="HP248" s="37"/>
      <c r="HQ248" s="36"/>
      <c r="HR248" s="37"/>
      <c r="HS248" s="38"/>
      <c r="HT248" s="37"/>
      <c r="HU248" s="36"/>
      <c r="HV248" s="37"/>
      <c r="HW248" s="38"/>
      <c r="HX248" s="37"/>
      <c r="HY248" s="36"/>
      <c r="HZ248" s="37"/>
      <c r="IA248" s="38"/>
      <c r="IB248" s="37"/>
      <c r="IC248" s="41" cm="1">
        <f t="array" ref="IC248">SUMPRODUCT(--(MOD(COLUMN($GG248:$IB248),4)=MOD(COLUMN($GG248),4)),$GG248:$IB248)</f>
        <v>0</v>
      </c>
      <c r="ID248" s="42">
        <f t="shared" si="719"/>
        <v>0</v>
      </c>
      <c r="IE248" s="43" cm="1">
        <f t="array" ref="IE248">SUMPRODUCT(--(MOD(COLUMN($GG248:$IB248),4)=MOD(COLUMN($GH248),4)),$GG248:$IB248)</f>
        <v>0</v>
      </c>
      <c r="IF248" s="44">
        <f t="shared" si="720"/>
        <v>0</v>
      </c>
      <c r="IG248" s="45" cm="1">
        <f t="array" ref="IG248">SUMPRODUCT(--(MOD(COLUMN($GG248:$IB248),4)=MOD(COLUMN($GI248),4)),$GG248:$IB248)</f>
        <v>0</v>
      </c>
      <c r="IH248" s="46">
        <f t="shared" si="721"/>
        <v>0</v>
      </c>
      <c r="II248" s="36"/>
      <c r="IJ248" s="37"/>
      <c r="IK248" s="38"/>
      <c r="IL248" s="37"/>
      <c r="IM248" s="36"/>
      <c r="IN248" s="37"/>
      <c r="IO248" s="38"/>
      <c r="IP248" s="37"/>
      <c r="IQ248" s="36"/>
      <c r="IR248" s="37"/>
      <c r="IS248" s="38"/>
      <c r="IT248" s="37"/>
      <c r="IU248" s="36"/>
      <c r="IV248" s="37"/>
      <c r="IW248" s="38"/>
      <c r="IX248" s="37"/>
      <c r="IY248" s="36"/>
      <c r="IZ248" s="37"/>
      <c r="JA248" s="38"/>
      <c r="JB248" s="37"/>
      <c r="JC248" s="36"/>
      <c r="JD248" s="37"/>
      <c r="JE248" s="38"/>
      <c r="JF248" s="37"/>
      <c r="JG248" s="36"/>
      <c r="JH248" s="37"/>
      <c r="JI248" s="38"/>
      <c r="JJ248" s="37"/>
      <c r="JK248" s="36"/>
      <c r="JL248" s="37"/>
      <c r="JM248" s="38"/>
      <c r="JN248" s="37"/>
      <c r="JO248" s="36"/>
      <c r="JP248" s="37"/>
      <c r="JQ248" s="38"/>
      <c r="JR248" s="37"/>
      <c r="JS248" s="36"/>
      <c r="JT248" s="37"/>
      <c r="JU248" s="38"/>
      <c r="JV248" s="37"/>
      <c r="JW248" s="36"/>
      <c r="JX248" s="37"/>
      <c r="JY248" s="38"/>
      <c r="JZ248" s="37"/>
      <c r="KA248" s="36"/>
      <c r="KB248" s="37"/>
      <c r="KC248" s="38"/>
      <c r="KD248" s="37"/>
      <c r="KE248" s="41" cm="1">
        <f t="array" ref="KE248">SUMPRODUCT(--(MOD(COLUMN($II248:$KD248),4)=MOD(COLUMN($II248),4)),$II248:$KD248)</f>
        <v>0</v>
      </c>
      <c r="KF248" s="42">
        <f t="shared" si="730"/>
        <v>0</v>
      </c>
      <c r="KG248" s="43" cm="1">
        <f t="array" ref="KG248">SUMPRODUCT(--(MOD(COLUMN($II248:$KD248),4)=MOD(COLUMN($IJ248),4)),$II248:$KD248)</f>
        <v>0</v>
      </c>
      <c r="KH248" s="44">
        <f t="shared" si="731"/>
        <v>0</v>
      </c>
      <c r="KI248" s="45" cm="1">
        <f t="array" ref="KI248">SUMPRODUCT(--(MOD(COLUMN($II248:$KD248),4)=MOD(COLUMN($IK248),4)),$II248:$KD248)</f>
        <v>0</v>
      </c>
      <c r="KJ248" s="50">
        <f t="shared" si="732"/>
        <v>0</v>
      </c>
      <c r="KK248" s="80"/>
      <c r="KL248" s="80"/>
      <c r="KM248" s="80"/>
      <c r="KN248" s="51"/>
      <c r="KO248" s="66"/>
    </row>
    <row r="249" spans="1:301" s="68" customFormat="1" ht="28.8" outlineLevel="1">
      <c r="A249" s="289"/>
      <c r="B249" s="278"/>
      <c r="C249" s="280"/>
      <c r="D249" s="282"/>
      <c r="E249" s="60">
        <v>20</v>
      </c>
      <c r="F249" s="113">
        <v>2</v>
      </c>
      <c r="G249" s="62">
        <v>9710020400</v>
      </c>
      <c r="H249" s="63" t="s">
        <v>71</v>
      </c>
      <c r="I249" s="65">
        <f>587.5/1.2</f>
        <v>489.58333333333337</v>
      </c>
      <c r="J249" s="65">
        <f>587.5/1.2</f>
        <v>489.58333333333337</v>
      </c>
      <c r="K249" s="55"/>
      <c r="L249" s="55"/>
      <c r="M249" s="36"/>
      <c r="N249" s="37"/>
      <c r="O249" s="38"/>
      <c r="P249" s="37"/>
      <c r="Q249" s="36"/>
      <c r="R249" s="37"/>
      <c r="S249" s="38"/>
      <c r="T249" s="37"/>
      <c r="U249" s="36"/>
      <c r="V249" s="37"/>
      <c r="W249" s="38"/>
      <c r="X249" s="37"/>
      <c r="Y249" s="36"/>
      <c r="Z249" s="37"/>
      <c r="AA249" s="38"/>
      <c r="AB249" s="37"/>
      <c r="AC249" s="36"/>
      <c r="AD249" s="37"/>
      <c r="AE249" s="38"/>
      <c r="AF249" s="37"/>
      <c r="AG249" s="36"/>
      <c r="AH249" s="37"/>
      <c r="AI249" s="38"/>
      <c r="AJ249" s="37"/>
      <c r="AK249" s="36"/>
      <c r="AL249" s="37"/>
      <c r="AM249" s="38"/>
      <c r="AN249" s="37"/>
      <c r="AO249" s="36"/>
      <c r="AP249" s="37"/>
      <c r="AQ249" s="38"/>
      <c r="AR249" s="37"/>
      <c r="AS249" s="36"/>
      <c r="AT249" s="37"/>
      <c r="AU249" s="38"/>
      <c r="AV249" s="37"/>
      <c r="AW249" s="36"/>
      <c r="AX249" s="37"/>
      <c r="AY249" s="38"/>
      <c r="AZ249" s="96"/>
      <c r="BA249" s="36"/>
      <c r="BB249" s="37"/>
      <c r="BC249" s="99"/>
      <c r="BD249" s="37"/>
      <c r="BE249" s="36"/>
      <c r="BF249" s="37"/>
      <c r="BG249" s="78"/>
      <c r="BH249" s="246"/>
      <c r="BI249" s="41"/>
      <c r="BJ249" s="42"/>
      <c r="BK249" s="43"/>
      <c r="BL249" s="44"/>
      <c r="BM249" s="45"/>
      <c r="BN249" s="46"/>
      <c r="BO249" s="36"/>
      <c r="BP249" s="47"/>
      <c r="BQ249" s="37"/>
      <c r="BR249" s="38"/>
      <c r="BS249" s="96"/>
      <c r="BT249" s="36"/>
      <c r="BU249" s="47"/>
      <c r="BV249" s="37"/>
      <c r="BW249" s="38"/>
      <c r="BX249" s="37"/>
      <c r="BY249" s="36"/>
      <c r="BZ249" s="47"/>
      <c r="CA249" s="37"/>
      <c r="CB249" s="38"/>
      <c r="CC249" s="37"/>
      <c r="CD249" s="36"/>
      <c r="CE249" s="47"/>
      <c r="CF249" s="37"/>
      <c r="CG249" s="38"/>
      <c r="CH249" s="37"/>
      <c r="CI249" s="36"/>
      <c r="CJ249" s="47"/>
      <c r="CK249" s="37"/>
      <c r="CL249" s="38"/>
      <c r="CM249" s="96"/>
      <c r="CN249" s="36"/>
      <c r="CO249" s="47"/>
      <c r="CP249" s="37"/>
      <c r="CQ249" s="38"/>
      <c r="CR249" s="16"/>
      <c r="CS249" s="36"/>
      <c r="CT249" s="47"/>
      <c r="CU249" s="37"/>
      <c r="CV249" s="38"/>
      <c r="CW249" s="37"/>
      <c r="CX249" s="36"/>
      <c r="CY249" s="47"/>
      <c r="CZ249" s="37"/>
      <c r="DA249" s="38"/>
      <c r="DB249" s="246"/>
      <c r="DC249" s="36"/>
      <c r="DD249" s="47"/>
      <c r="DE249" s="37"/>
      <c r="DF249" s="38"/>
      <c r="DG249" s="37"/>
      <c r="DH249" s="36"/>
      <c r="DI249" s="47"/>
      <c r="DJ249" s="37"/>
      <c r="DK249" s="38"/>
      <c r="DL249" s="37"/>
      <c r="DM249" s="36"/>
      <c r="DN249" s="47"/>
      <c r="DO249" s="37"/>
      <c r="DP249" s="38">
        <v>0</v>
      </c>
      <c r="DQ249" s="37"/>
      <c r="DR249" s="36"/>
      <c r="DS249" s="47"/>
      <c r="DT249" s="37">
        <v>6</v>
      </c>
      <c r="DU249" s="156">
        <v>6</v>
      </c>
      <c r="DV249" s="247"/>
      <c r="DW249" s="41" cm="1">
        <f t="array" ref="DW249">SUMPRODUCT(--(MOD(COLUMN($BO249:$DV249),5)=MOD(COLUMN($BO249),5)),$BO249:$DV249)</f>
        <v>0</v>
      </c>
      <c r="DX249" s="42">
        <f t="shared" si="734"/>
        <v>0</v>
      </c>
      <c r="DY249" s="48" cm="1">
        <f t="array" ref="DY249">SUMPRODUCT(--(MOD(COLUMN($BO249:$DV249),5)=MOD(COLUMN($BP249),5)),$BO249:$DV249)</f>
        <v>0</v>
      </c>
      <c r="DZ249" s="49">
        <f t="shared" si="735"/>
        <v>0</v>
      </c>
      <c r="EA249" s="43" cm="1">
        <f t="array" ref="EA249">SUMPRODUCT(--(MOD(COLUMN($BO249:$DV249),5)=MOD(COLUMN($BQ249),5)),$BO249:$DV249)</f>
        <v>6</v>
      </c>
      <c r="EB249" s="44">
        <f t="shared" si="736"/>
        <v>2937.5</v>
      </c>
      <c r="EC249" s="45" cm="1">
        <f t="array" ref="EC249">SUMPRODUCT(--(MOD(COLUMN($BO249:$DV249),5)=MOD(COLUMN($BR249),5)),$BO249:$DV249)</f>
        <v>6</v>
      </c>
      <c r="ED249" s="46">
        <f t="shared" si="737"/>
        <v>2937.5</v>
      </c>
      <c r="EE249" s="36">
        <v>4</v>
      </c>
      <c r="EF249" s="37">
        <v>0</v>
      </c>
      <c r="EG249" s="38"/>
      <c r="EH249" s="37"/>
      <c r="EI249" s="36"/>
      <c r="EJ249" s="37"/>
      <c r="EK249" s="38"/>
      <c r="EL249" s="37"/>
      <c r="EM249" s="36"/>
      <c r="EN249" s="37"/>
      <c r="EO249" s="38"/>
      <c r="EP249" s="37"/>
      <c r="EQ249" s="36"/>
      <c r="ER249" s="37"/>
      <c r="ES249" s="38"/>
      <c r="ET249" s="37"/>
      <c r="EU249" s="36"/>
      <c r="EV249" s="37"/>
      <c r="EW249" s="38"/>
      <c r="EX249" s="37"/>
      <c r="EY249" s="36"/>
      <c r="EZ249" s="37"/>
      <c r="FA249" s="38"/>
      <c r="FB249" s="37"/>
      <c r="FC249" s="36"/>
      <c r="FD249" s="37"/>
      <c r="FE249" s="38"/>
      <c r="FF249" s="37"/>
      <c r="FG249" s="36"/>
      <c r="FH249" s="37"/>
      <c r="FI249" s="38"/>
      <c r="FJ249" s="37"/>
      <c r="FK249" s="36"/>
      <c r="FL249" s="37"/>
      <c r="FM249" s="38"/>
      <c r="FN249" s="37"/>
      <c r="FO249" s="36"/>
      <c r="FP249" s="37"/>
      <c r="FQ249" s="38"/>
      <c r="FR249" s="37"/>
      <c r="FS249" s="36"/>
      <c r="FT249" s="37"/>
      <c r="FU249" s="38"/>
      <c r="FV249" s="37"/>
      <c r="FW249" s="36"/>
      <c r="FX249" s="37"/>
      <c r="FY249" s="38"/>
      <c r="FZ249" s="37"/>
      <c r="GA249" s="41" cm="1">
        <f t="array" ref="GA249">SUMPRODUCT(--(MOD(COLUMN($EE249:$FZ249),4)=MOD(COLUMN($EE249),4)),$EE249:$FZ249)</f>
        <v>4</v>
      </c>
      <c r="GB249" s="42">
        <f t="shared" si="738"/>
        <v>1958.3333333333335</v>
      </c>
      <c r="GC249" s="43" cm="1">
        <f t="array" ref="GC249">SUMPRODUCT(--(MOD(COLUMN($EE249:$FZ249),4)=MOD(COLUMN($EF249),4)),$EE249:$FZ249)</f>
        <v>0</v>
      </c>
      <c r="GD249" s="44">
        <f t="shared" si="739"/>
        <v>0</v>
      </c>
      <c r="GE249" s="45" cm="1">
        <f t="array" ref="GE249">SUMPRODUCT(--(MOD(COLUMN($EE249:$FZ249),4)=MOD(COLUMN($EG249),4)),$EE249:$FZ249)</f>
        <v>0</v>
      </c>
      <c r="GF249" s="46">
        <f t="shared" si="740"/>
        <v>0</v>
      </c>
      <c r="GG249" s="36"/>
      <c r="GH249" s="37"/>
      <c r="GI249" s="38"/>
      <c r="GJ249" s="37"/>
      <c r="GK249" s="36"/>
      <c r="GL249" s="37"/>
      <c r="GM249" s="38"/>
      <c r="GN249" s="37"/>
      <c r="GO249" s="36"/>
      <c r="GP249" s="37"/>
      <c r="GQ249" s="38"/>
      <c r="GR249" s="37"/>
      <c r="GS249" s="36"/>
      <c r="GT249" s="37"/>
      <c r="GU249" s="38"/>
      <c r="GV249" s="37"/>
      <c r="GW249" s="36"/>
      <c r="GX249" s="37"/>
      <c r="GY249" s="38"/>
      <c r="GZ249" s="37"/>
      <c r="HA249" s="36"/>
      <c r="HB249" s="37"/>
      <c r="HC249" s="38"/>
      <c r="HD249" s="37"/>
      <c r="HE249" s="36"/>
      <c r="HF249" s="37"/>
      <c r="HG249" s="38"/>
      <c r="HH249" s="37"/>
      <c r="HI249" s="36"/>
      <c r="HJ249" s="37"/>
      <c r="HK249" s="38"/>
      <c r="HL249" s="37"/>
      <c r="HM249" s="36"/>
      <c r="HN249" s="37"/>
      <c r="HO249" s="38"/>
      <c r="HP249" s="37"/>
      <c r="HQ249" s="36"/>
      <c r="HR249" s="37"/>
      <c r="HS249" s="38"/>
      <c r="HT249" s="37"/>
      <c r="HU249" s="36"/>
      <c r="HV249" s="37"/>
      <c r="HW249" s="38"/>
      <c r="HX249" s="37"/>
      <c r="HY249" s="36"/>
      <c r="HZ249" s="37"/>
      <c r="IA249" s="38"/>
      <c r="IB249" s="37"/>
      <c r="IC249" s="41" cm="1">
        <f t="array" ref="IC249">SUMPRODUCT(--(MOD(COLUMN($GG249:$IB249),4)=MOD(COLUMN($GG249),4)),$GG249:$IB249)</f>
        <v>0</v>
      </c>
      <c r="ID249" s="42">
        <f t="shared" si="719"/>
        <v>0</v>
      </c>
      <c r="IE249" s="43" cm="1">
        <f t="array" ref="IE249">SUMPRODUCT(--(MOD(COLUMN($GG249:$IB249),4)=MOD(COLUMN($GH249),4)),$GG249:$IB249)</f>
        <v>0</v>
      </c>
      <c r="IF249" s="44">
        <f t="shared" si="720"/>
        <v>0</v>
      </c>
      <c r="IG249" s="45" cm="1">
        <f t="array" ref="IG249">SUMPRODUCT(--(MOD(COLUMN($GG249:$IB249),4)=MOD(COLUMN($GI249),4)),$GG249:$IB249)</f>
        <v>0</v>
      </c>
      <c r="IH249" s="46">
        <f t="shared" si="721"/>
        <v>0</v>
      </c>
      <c r="II249" s="36"/>
      <c r="IJ249" s="37"/>
      <c r="IK249" s="38"/>
      <c r="IL249" s="37"/>
      <c r="IM249" s="36"/>
      <c r="IN249" s="37"/>
      <c r="IO249" s="38"/>
      <c r="IP249" s="37"/>
      <c r="IQ249" s="36"/>
      <c r="IR249" s="37"/>
      <c r="IS249" s="38"/>
      <c r="IT249" s="37"/>
      <c r="IU249" s="36"/>
      <c r="IV249" s="37"/>
      <c r="IW249" s="38"/>
      <c r="IX249" s="37"/>
      <c r="IY249" s="36"/>
      <c r="IZ249" s="37"/>
      <c r="JA249" s="38"/>
      <c r="JB249" s="37"/>
      <c r="JC249" s="36"/>
      <c r="JD249" s="37"/>
      <c r="JE249" s="38"/>
      <c r="JF249" s="37"/>
      <c r="JG249" s="36"/>
      <c r="JH249" s="37"/>
      <c r="JI249" s="38"/>
      <c r="JJ249" s="37"/>
      <c r="JK249" s="36"/>
      <c r="JL249" s="37"/>
      <c r="JM249" s="38"/>
      <c r="JN249" s="37"/>
      <c r="JO249" s="36"/>
      <c r="JP249" s="37"/>
      <c r="JQ249" s="38"/>
      <c r="JR249" s="37"/>
      <c r="JS249" s="36"/>
      <c r="JT249" s="37"/>
      <c r="JU249" s="38"/>
      <c r="JV249" s="37"/>
      <c r="JW249" s="36"/>
      <c r="JX249" s="37"/>
      <c r="JY249" s="38"/>
      <c r="JZ249" s="37"/>
      <c r="KA249" s="36"/>
      <c r="KB249" s="37"/>
      <c r="KC249" s="38"/>
      <c r="KD249" s="37"/>
      <c r="KE249" s="41" cm="1">
        <f t="array" ref="KE249">SUMPRODUCT(--(MOD(COLUMN($II249:$KD249),4)=MOD(COLUMN($II249),4)),$II249:$KD249)</f>
        <v>0</v>
      </c>
      <c r="KF249" s="42">
        <f t="shared" si="730"/>
        <v>0</v>
      </c>
      <c r="KG249" s="43" cm="1">
        <f t="array" ref="KG249">SUMPRODUCT(--(MOD(COLUMN($II249:$KD249),4)=MOD(COLUMN($IJ249),4)),$II249:$KD249)</f>
        <v>0</v>
      </c>
      <c r="KH249" s="44">
        <f t="shared" si="731"/>
        <v>0</v>
      </c>
      <c r="KI249" s="45" cm="1">
        <f t="array" ref="KI249">SUMPRODUCT(--(MOD(COLUMN($II249:$KD249),4)=MOD(COLUMN($IK249),4)),$II249:$KD249)</f>
        <v>0</v>
      </c>
      <c r="KJ249" s="50">
        <f t="shared" si="732"/>
        <v>0</v>
      </c>
      <c r="KK249" s="80"/>
      <c r="KL249" s="80"/>
      <c r="KM249" s="80"/>
      <c r="KN249" s="51"/>
      <c r="KO249" s="66"/>
    </row>
    <row r="250" spans="1:301" s="68" customFormat="1" outlineLevel="1">
      <c r="A250" s="21"/>
      <c r="B250" s="69"/>
      <c r="C250" s="23"/>
      <c r="D250" s="23"/>
      <c r="E250" s="70"/>
      <c r="F250" s="70"/>
      <c r="G250" s="71"/>
      <c r="H250" s="72" t="s">
        <v>78</v>
      </c>
      <c r="I250" s="73"/>
      <c r="J250" s="65"/>
      <c r="K250" s="65"/>
      <c r="L250" s="65"/>
      <c r="M250" s="74"/>
      <c r="N250" s="75"/>
      <c r="O250" s="28"/>
      <c r="P250" s="75"/>
      <c r="Q250" s="74"/>
      <c r="R250" s="75"/>
      <c r="S250" s="28"/>
      <c r="T250" s="75"/>
      <c r="U250" s="74"/>
      <c r="V250" s="75"/>
      <c r="W250" s="28"/>
      <c r="X250" s="75"/>
      <c r="Y250" s="74"/>
      <c r="Z250" s="75"/>
      <c r="AA250" s="38"/>
      <c r="AB250" s="75"/>
      <c r="AC250" s="74"/>
      <c r="AD250" s="75"/>
      <c r="AE250" s="28"/>
      <c r="AF250" s="75"/>
      <c r="AG250" s="74"/>
      <c r="AH250" s="75"/>
      <c r="AI250" s="38"/>
      <c r="AJ250" s="75"/>
      <c r="AK250" s="74"/>
      <c r="AL250" s="75"/>
      <c r="AM250" s="38"/>
      <c r="AN250" s="75"/>
      <c r="AO250" s="74"/>
      <c r="AP250" s="75"/>
      <c r="AQ250" s="38"/>
      <c r="AR250" s="75"/>
      <c r="AS250" s="74"/>
      <c r="AT250" s="75"/>
      <c r="AU250" s="38"/>
      <c r="AV250" s="75"/>
      <c r="AW250" s="74"/>
      <c r="AX250" s="75"/>
      <c r="AY250" s="28"/>
      <c r="AZ250" s="75"/>
      <c r="BA250" s="74"/>
      <c r="BB250" s="97"/>
      <c r="BC250" s="77"/>
      <c r="BD250" s="75"/>
      <c r="BE250" s="74"/>
      <c r="BF250" s="76"/>
      <c r="BG250" s="78"/>
      <c r="BH250" s="75"/>
      <c r="BI250" s="41"/>
      <c r="BJ250" s="42"/>
      <c r="BK250" s="43"/>
      <c r="BL250" s="44"/>
      <c r="BM250" s="45"/>
      <c r="BN250" s="46"/>
      <c r="BO250" s="74"/>
      <c r="BP250" s="79"/>
      <c r="BQ250" s="75"/>
      <c r="BR250" s="28"/>
      <c r="BS250" s="75"/>
      <c r="BT250" s="74"/>
      <c r="BU250" s="79"/>
      <c r="BV250" s="75"/>
      <c r="BW250" s="28"/>
      <c r="BX250" s="75"/>
      <c r="BY250" s="74"/>
      <c r="BZ250" s="79"/>
      <c r="CA250" s="75"/>
      <c r="CB250" s="28"/>
      <c r="CC250" s="75"/>
      <c r="CD250" s="74"/>
      <c r="CE250" s="79"/>
      <c r="CF250" s="75"/>
      <c r="CG250" s="28"/>
      <c r="CH250" s="75"/>
      <c r="CI250" s="74"/>
      <c r="CJ250" s="79"/>
      <c r="CK250" s="75"/>
      <c r="CL250" s="28"/>
      <c r="CM250" s="75"/>
      <c r="CN250" s="74"/>
      <c r="CO250" s="79"/>
      <c r="CP250" s="75"/>
      <c r="CQ250" s="28"/>
      <c r="CR250" s="75"/>
      <c r="CS250" s="74"/>
      <c r="CT250" s="79"/>
      <c r="CU250" s="75"/>
      <c r="CV250" s="28"/>
      <c r="CW250" s="75"/>
      <c r="CX250" s="74"/>
      <c r="CY250" s="79"/>
      <c r="CZ250" s="75"/>
      <c r="DA250" s="28"/>
      <c r="DB250" s="75"/>
      <c r="DC250" s="74"/>
      <c r="DD250" s="79"/>
      <c r="DE250" s="75"/>
      <c r="DF250" s="28"/>
      <c r="DG250" s="75"/>
      <c r="DH250" s="74"/>
      <c r="DI250" s="79"/>
      <c r="DJ250" s="75"/>
      <c r="DK250" s="28"/>
      <c r="DL250" s="75"/>
      <c r="DM250" s="74"/>
      <c r="DN250" s="79"/>
      <c r="DO250" s="75"/>
      <c r="DP250" s="28"/>
      <c r="DQ250" s="75"/>
      <c r="DR250" s="74"/>
      <c r="DS250" s="79"/>
      <c r="DT250" s="75"/>
      <c r="DU250" s="28"/>
      <c r="DV250" s="75"/>
      <c r="DW250" s="41"/>
      <c r="DX250" s="41"/>
      <c r="DY250" s="48"/>
      <c r="DZ250" s="48"/>
      <c r="EA250" s="43"/>
      <c r="EB250" s="44"/>
      <c r="EC250" s="45"/>
      <c r="ED250" s="46"/>
      <c r="EE250" s="74"/>
      <c r="EF250" s="75"/>
      <c r="EG250" s="28"/>
      <c r="EH250" s="75"/>
      <c r="EI250" s="74"/>
      <c r="EJ250" s="75"/>
      <c r="EK250" s="28"/>
      <c r="EL250" s="75"/>
      <c r="EM250" s="74"/>
      <c r="EN250" s="75"/>
      <c r="EO250" s="28"/>
      <c r="EP250" s="75"/>
      <c r="EQ250" s="74"/>
      <c r="ER250" s="75"/>
      <c r="ES250" s="28"/>
      <c r="ET250" s="75"/>
      <c r="EU250" s="74"/>
      <c r="EV250" s="75"/>
      <c r="EW250" s="28"/>
      <c r="EX250" s="75"/>
      <c r="EY250" s="74"/>
      <c r="EZ250" s="75"/>
      <c r="FA250" s="28"/>
      <c r="FB250" s="75"/>
      <c r="FC250" s="74"/>
      <c r="FD250" s="75"/>
      <c r="FE250" s="28"/>
      <c r="FF250" s="75"/>
      <c r="FG250" s="74"/>
      <c r="FH250" s="75"/>
      <c r="FI250" s="28"/>
      <c r="FJ250" s="75"/>
      <c r="FK250" s="74"/>
      <c r="FL250" s="75"/>
      <c r="FM250" s="28"/>
      <c r="FN250" s="75"/>
      <c r="FO250" s="74"/>
      <c r="FP250" s="75"/>
      <c r="FQ250" s="28"/>
      <c r="FR250" s="75"/>
      <c r="FS250" s="74"/>
      <c r="FT250" s="75"/>
      <c r="FU250" s="28"/>
      <c r="FV250" s="75"/>
      <c r="FW250" s="74"/>
      <c r="FX250" s="75"/>
      <c r="FY250" s="28"/>
      <c r="FZ250" s="75"/>
      <c r="GA250" s="41"/>
      <c r="GB250" s="42"/>
      <c r="GC250" s="43"/>
      <c r="GD250" s="44"/>
      <c r="GE250" s="45"/>
      <c r="GF250" s="46"/>
      <c r="GG250" s="74"/>
      <c r="GH250" s="75"/>
      <c r="GI250" s="28"/>
      <c r="GJ250" s="75"/>
      <c r="GK250" s="74"/>
      <c r="GL250" s="75"/>
      <c r="GM250" s="28"/>
      <c r="GN250" s="75"/>
      <c r="GO250" s="74"/>
      <c r="GP250" s="75"/>
      <c r="GQ250" s="28"/>
      <c r="GR250" s="75"/>
      <c r="GS250" s="74"/>
      <c r="GT250" s="75"/>
      <c r="GU250" s="28"/>
      <c r="GV250" s="75"/>
      <c r="GW250" s="74"/>
      <c r="GX250" s="75"/>
      <c r="GY250" s="28"/>
      <c r="GZ250" s="75"/>
      <c r="HA250" s="74"/>
      <c r="HB250" s="75"/>
      <c r="HC250" s="28"/>
      <c r="HD250" s="75"/>
      <c r="HE250" s="74"/>
      <c r="HF250" s="75"/>
      <c r="HG250" s="28"/>
      <c r="HH250" s="75"/>
      <c r="HI250" s="74"/>
      <c r="HJ250" s="75"/>
      <c r="HK250" s="28"/>
      <c r="HL250" s="75"/>
      <c r="HM250" s="74"/>
      <c r="HN250" s="75"/>
      <c r="HO250" s="28"/>
      <c r="HP250" s="75"/>
      <c r="HQ250" s="74"/>
      <c r="HR250" s="75"/>
      <c r="HS250" s="28"/>
      <c r="HT250" s="75"/>
      <c r="HU250" s="74"/>
      <c r="HV250" s="75"/>
      <c r="HW250" s="28"/>
      <c r="HX250" s="75"/>
      <c r="HY250" s="74"/>
      <c r="HZ250" s="75"/>
      <c r="IA250" s="28"/>
      <c r="IB250" s="75"/>
      <c r="IC250" s="41"/>
      <c r="ID250" s="42"/>
      <c r="IE250" s="43"/>
      <c r="IF250" s="44"/>
      <c r="IG250" s="45"/>
      <c r="IH250" s="46"/>
      <c r="II250" s="74"/>
      <c r="IJ250" s="75"/>
      <c r="IK250" s="28"/>
      <c r="IL250" s="75"/>
      <c r="IM250" s="74"/>
      <c r="IN250" s="75"/>
      <c r="IO250" s="28"/>
      <c r="IP250" s="75"/>
      <c r="IQ250" s="74"/>
      <c r="IR250" s="75"/>
      <c r="IS250" s="28"/>
      <c r="IT250" s="75"/>
      <c r="IU250" s="74"/>
      <c r="IV250" s="75"/>
      <c r="IW250" s="28"/>
      <c r="IX250" s="75"/>
      <c r="IY250" s="74"/>
      <c r="IZ250" s="75"/>
      <c r="JA250" s="28"/>
      <c r="JB250" s="75"/>
      <c r="JC250" s="74"/>
      <c r="JD250" s="75"/>
      <c r="JE250" s="28"/>
      <c r="JF250" s="75"/>
      <c r="JG250" s="74"/>
      <c r="JH250" s="75"/>
      <c r="JI250" s="28"/>
      <c r="JJ250" s="75"/>
      <c r="JK250" s="74"/>
      <c r="JL250" s="75"/>
      <c r="JM250" s="28"/>
      <c r="JN250" s="75"/>
      <c r="JO250" s="74"/>
      <c r="JP250" s="75"/>
      <c r="JQ250" s="28"/>
      <c r="JR250" s="75"/>
      <c r="JS250" s="74"/>
      <c r="JT250" s="75"/>
      <c r="JU250" s="28"/>
      <c r="JV250" s="75"/>
      <c r="JW250" s="74"/>
      <c r="JX250" s="75"/>
      <c r="JY250" s="28"/>
      <c r="JZ250" s="75"/>
      <c r="KA250" s="74"/>
      <c r="KB250" s="75"/>
      <c r="KC250" s="28"/>
      <c r="KD250" s="75"/>
      <c r="KE250" s="41"/>
      <c r="KF250" s="42"/>
      <c r="KG250" s="43"/>
      <c r="KH250" s="44"/>
      <c r="KI250" s="45"/>
      <c r="KJ250" s="50"/>
      <c r="KK250" s="80"/>
      <c r="KL250" s="80"/>
      <c r="KM250" s="80"/>
      <c r="KN250" s="22"/>
      <c r="KO250" s="22"/>
    </row>
    <row r="251" spans="1:301" s="68" customFormat="1">
      <c r="A251" s="102" t="s">
        <v>272</v>
      </c>
      <c r="B251" s="102"/>
      <c r="C251" s="102"/>
      <c r="D251" s="102"/>
      <c r="E251" s="103"/>
      <c r="F251" s="103"/>
      <c r="G251" s="104"/>
      <c r="H251" s="105"/>
      <c r="I251" s="106"/>
      <c r="J251" s="106"/>
      <c r="K251" s="106"/>
      <c r="L251" s="106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  <c r="AX251" s="101"/>
      <c r="AY251" s="107"/>
      <c r="AZ251" s="101"/>
      <c r="BA251" s="107"/>
      <c r="BB251" s="107"/>
      <c r="BC251" s="108"/>
      <c r="BD251" s="101"/>
      <c r="BE251" s="107"/>
      <c r="BF251" s="107"/>
      <c r="BG251" s="107"/>
      <c r="BH251" s="101"/>
      <c r="BI251" s="109"/>
      <c r="BJ251" s="110"/>
      <c r="BK251" s="109"/>
      <c r="BL251" s="110"/>
      <c r="BM251" s="109"/>
      <c r="BN251" s="110"/>
      <c r="BO251" s="101"/>
      <c r="BP251" s="101"/>
      <c r="BQ251" s="101"/>
      <c r="BR251" s="101"/>
      <c r="BS251" s="101"/>
      <c r="BT251" s="101"/>
      <c r="BU251" s="101"/>
      <c r="BV251" s="101"/>
      <c r="BW251" s="101"/>
      <c r="BX251" s="101"/>
      <c r="BY251" s="101"/>
      <c r="BZ251" s="101"/>
      <c r="CA251" s="101"/>
      <c r="CB251" s="101"/>
      <c r="CC251" s="101"/>
      <c r="CD251" s="101"/>
      <c r="CE251" s="101"/>
      <c r="CF251" s="101"/>
      <c r="CG251" s="101"/>
      <c r="CH251" s="101"/>
      <c r="CI251" s="101"/>
      <c r="CJ251" s="101"/>
      <c r="CK251" s="101"/>
      <c r="CL251" s="101"/>
      <c r="CM251" s="101"/>
      <c r="CN251" s="101"/>
      <c r="CO251" s="101"/>
      <c r="CP251" s="101"/>
      <c r="CQ251" s="101"/>
      <c r="CR251" s="101"/>
      <c r="CS251" s="101"/>
      <c r="CT251" s="101"/>
      <c r="CU251" s="101"/>
      <c r="CV251" s="101"/>
      <c r="CW251" s="101"/>
      <c r="CX251" s="101"/>
      <c r="CY251" s="101"/>
      <c r="CZ251" s="101"/>
      <c r="DA251" s="101"/>
      <c r="DB251" s="101"/>
      <c r="DC251" s="101"/>
      <c r="DD251" s="101"/>
      <c r="DE251" s="101"/>
      <c r="DF251" s="101"/>
      <c r="DG251" s="101"/>
      <c r="DH251" s="101"/>
      <c r="DI251" s="101"/>
      <c r="DJ251" s="101"/>
      <c r="DK251" s="101"/>
      <c r="DL251" s="101"/>
      <c r="DM251" s="101"/>
      <c r="DN251" s="101"/>
      <c r="DO251" s="101"/>
      <c r="DP251" s="101"/>
      <c r="DQ251" s="101"/>
      <c r="DR251" s="101"/>
      <c r="DS251" s="101"/>
      <c r="DT251" s="101"/>
      <c r="DU251" s="101"/>
      <c r="DV251" s="101"/>
      <c r="DW251" s="109"/>
      <c r="DX251" s="109">
        <f t="shared" ref="DX251:DX271" si="744">DW251*$J251</f>
        <v>0</v>
      </c>
      <c r="DY251" s="109">
        <f>SUMPRODUCT(--(MOD(COLUMN($BO251:$DV251),5)=MOD(COLUMN($BO251),5)+1),$BO251:$DV251)</f>
        <v>0</v>
      </c>
      <c r="DZ251" s="109">
        <f t="shared" ref="DZ251:DZ271" si="745">DY251*$J251</f>
        <v>0</v>
      </c>
      <c r="EA251" s="109">
        <f>SUMPRODUCT(--(MOD(COLUMN($BO251:$DV251),5)=MOD(COLUMN($BO251),5)+2),$BO251:$DV251)</f>
        <v>0</v>
      </c>
      <c r="EB251" s="110">
        <f t="shared" ref="EB251:EB271" si="746">EA251*$J251</f>
        <v>0</v>
      </c>
      <c r="EC251" s="109">
        <f>SUMPRODUCT(--(MOD(COLUMN($BO251:$DV251),5)=MOD(COLUMN($BO251),5)+3),$BO251:$DV251)</f>
        <v>0</v>
      </c>
      <c r="ED251" s="110">
        <f t="shared" ref="ED251:ED271" si="747">EC251*$J251</f>
        <v>0</v>
      </c>
      <c r="EE251" s="101"/>
      <c r="EF251" s="101"/>
      <c r="EG251" s="101"/>
      <c r="EH251" s="101"/>
      <c r="EI251" s="101"/>
      <c r="EJ251" s="101"/>
      <c r="EK251" s="101"/>
      <c r="EL251" s="101"/>
      <c r="EM251" s="101"/>
      <c r="EN251" s="101"/>
      <c r="EO251" s="101"/>
      <c r="EP251" s="101"/>
      <c r="EQ251" s="101"/>
      <c r="ER251" s="101"/>
      <c r="ES251" s="101"/>
      <c r="ET251" s="101"/>
      <c r="EU251" s="101"/>
      <c r="EV251" s="101"/>
      <c r="EW251" s="101"/>
      <c r="EX251" s="101"/>
      <c r="EY251" s="101"/>
      <c r="EZ251" s="101"/>
      <c r="FA251" s="101"/>
      <c r="FB251" s="101"/>
      <c r="FC251" s="101"/>
      <c r="FD251" s="101"/>
      <c r="FE251" s="101"/>
      <c r="FF251" s="101"/>
      <c r="FG251" s="101"/>
      <c r="FH251" s="101"/>
      <c r="FI251" s="101"/>
      <c r="FJ251" s="101"/>
      <c r="FK251" s="101"/>
      <c r="FL251" s="101"/>
      <c r="FM251" s="101"/>
      <c r="FN251" s="101"/>
      <c r="FO251" s="101"/>
      <c r="FP251" s="101"/>
      <c r="FQ251" s="101"/>
      <c r="FR251" s="101"/>
      <c r="FS251" s="101"/>
      <c r="FT251" s="101"/>
      <c r="FU251" s="101"/>
      <c r="FV251" s="101"/>
      <c r="FW251" s="101"/>
      <c r="FX251" s="101"/>
      <c r="FY251" s="101"/>
      <c r="FZ251" s="101"/>
      <c r="GA251" s="89"/>
      <c r="GB251" s="90"/>
      <c r="GC251" s="160"/>
      <c r="GD251" s="161"/>
      <c r="GE251" s="89"/>
      <c r="GF251" s="90"/>
      <c r="GG251" s="101"/>
      <c r="GH251" s="101"/>
      <c r="GI251" s="101"/>
      <c r="GJ251" s="101"/>
      <c r="GK251" s="101"/>
      <c r="GL251" s="101"/>
      <c r="GM251" s="101"/>
      <c r="GN251" s="101"/>
      <c r="GO251" s="101"/>
      <c r="GP251" s="101"/>
      <c r="GQ251" s="101"/>
      <c r="GR251" s="101"/>
      <c r="GS251" s="101"/>
      <c r="GT251" s="101"/>
      <c r="GU251" s="101"/>
      <c r="GV251" s="101"/>
      <c r="GW251" s="101"/>
      <c r="GX251" s="101"/>
      <c r="GY251" s="101"/>
      <c r="GZ251" s="101"/>
      <c r="HA251" s="101"/>
      <c r="HB251" s="101"/>
      <c r="HC251" s="101"/>
      <c r="HD251" s="101"/>
      <c r="HE251" s="101"/>
      <c r="HF251" s="101"/>
      <c r="HG251" s="101"/>
      <c r="HH251" s="101"/>
      <c r="HI251" s="101"/>
      <c r="HJ251" s="101"/>
      <c r="HK251" s="101"/>
      <c r="HL251" s="101"/>
      <c r="HM251" s="101"/>
      <c r="HN251" s="101"/>
      <c r="HO251" s="101"/>
      <c r="HP251" s="101"/>
      <c r="HQ251" s="101"/>
      <c r="HR251" s="101"/>
      <c r="HS251" s="101"/>
      <c r="HT251" s="101"/>
      <c r="HU251" s="101"/>
      <c r="HV251" s="101"/>
      <c r="HW251" s="101"/>
      <c r="HX251" s="101"/>
      <c r="HY251" s="101"/>
      <c r="HZ251" s="101"/>
      <c r="IA251" s="101"/>
      <c r="IB251" s="101"/>
      <c r="IC251" s="89"/>
      <c r="ID251" s="90"/>
      <c r="IE251" s="160"/>
      <c r="IF251" s="161"/>
      <c r="IG251" s="89"/>
      <c r="IH251" s="90"/>
      <c r="II251" s="101"/>
      <c r="IJ251" s="101"/>
      <c r="IK251" s="101"/>
      <c r="IL251" s="101"/>
      <c r="IM251" s="101"/>
      <c r="IN251" s="101"/>
      <c r="IO251" s="101"/>
      <c r="IP251" s="101"/>
      <c r="IQ251" s="101"/>
      <c r="IR251" s="101"/>
      <c r="IS251" s="101"/>
      <c r="IT251" s="101"/>
      <c r="IU251" s="101"/>
      <c r="IV251" s="101"/>
      <c r="IW251" s="101"/>
      <c r="IX251" s="101"/>
      <c r="IY251" s="101"/>
      <c r="IZ251" s="101"/>
      <c r="JA251" s="101"/>
      <c r="JB251" s="101"/>
      <c r="JC251" s="101"/>
      <c r="JD251" s="101"/>
      <c r="JE251" s="101"/>
      <c r="JF251" s="101"/>
      <c r="JG251" s="101"/>
      <c r="JH251" s="101"/>
      <c r="JI251" s="101"/>
      <c r="JJ251" s="101"/>
      <c r="JK251" s="101"/>
      <c r="JL251" s="101"/>
      <c r="JM251" s="101"/>
      <c r="JN251" s="101"/>
      <c r="JO251" s="101"/>
      <c r="JP251" s="101"/>
      <c r="JQ251" s="101"/>
      <c r="JR251" s="101"/>
      <c r="JS251" s="101"/>
      <c r="JT251" s="101"/>
      <c r="JU251" s="101"/>
      <c r="JV251" s="101"/>
      <c r="JW251" s="101"/>
      <c r="JX251" s="101"/>
      <c r="JY251" s="101"/>
      <c r="JZ251" s="101"/>
      <c r="KA251" s="101"/>
      <c r="KB251" s="101"/>
      <c r="KC251" s="101"/>
      <c r="KD251" s="101"/>
      <c r="KE251" s="89"/>
      <c r="KF251" s="90"/>
      <c r="KG251" s="160"/>
      <c r="KH251" s="161"/>
      <c r="KI251" s="89"/>
      <c r="KJ251" s="91"/>
      <c r="KK251" s="80"/>
      <c r="KL251" s="80"/>
      <c r="KM251" s="80"/>
      <c r="KN251" s="22"/>
      <c r="KO251" s="22"/>
    </row>
    <row r="252" spans="1:301" s="68" customFormat="1" ht="43.2" outlineLevel="1">
      <c r="A252" s="274" t="s">
        <v>276</v>
      </c>
      <c r="B252" s="277" t="s">
        <v>247</v>
      </c>
      <c r="C252" s="297" t="s">
        <v>91</v>
      </c>
      <c r="D252" s="281" t="s">
        <v>48</v>
      </c>
      <c r="E252" s="15">
        <v>1</v>
      </c>
      <c r="F252" s="15">
        <v>1</v>
      </c>
      <c r="G252" s="33">
        <v>9522010010</v>
      </c>
      <c r="H252" s="34" t="s">
        <v>49</v>
      </c>
      <c r="I252" s="35">
        <f>89.6/1.2/0.98</f>
        <v>76.19047619047619</v>
      </c>
      <c r="J252" s="35">
        <f>89.6/1.2</f>
        <v>74.666666666666671</v>
      </c>
      <c r="K252" s="55"/>
      <c r="L252" s="55"/>
      <c r="M252" s="36"/>
      <c r="N252" s="37"/>
      <c r="O252" s="38"/>
      <c r="P252" s="37"/>
      <c r="Q252" s="36"/>
      <c r="R252" s="37"/>
      <c r="S252" s="38"/>
      <c r="T252" s="37"/>
      <c r="U252" s="36"/>
      <c r="V252" s="37"/>
      <c r="W252" s="38"/>
      <c r="X252" s="37"/>
      <c r="Y252" s="36"/>
      <c r="Z252" s="39"/>
      <c r="AA252" s="38"/>
      <c r="AB252" s="151"/>
      <c r="AC252" s="36"/>
      <c r="AD252" s="37"/>
      <c r="AE252" s="38"/>
      <c r="AF252" s="151"/>
      <c r="AG252" s="36"/>
      <c r="AH252" s="37"/>
      <c r="AI252" s="38"/>
      <c r="AJ252" s="151"/>
      <c r="AK252" s="36"/>
      <c r="AL252" s="37"/>
      <c r="AM252" s="38"/>
      <c r="AN252" s="151"/>
      <c r="AO252" s="36"/>
      <c r="AP252" s="37"/>
      <c r="AQ252" s="38"/>
      <c r="AR252" s="151"/>
      <c r="AS252" s="36"/>
      <c r="AT252" s="37"/>
      <c r="AU252" s="38"/>
      <c r="AV252" s="151"/>
      <c r="AW252" s="36"/>
      <c r="AX252" s="37"/>
      <c r="AY252" s="38"/>
      <c r="AZ252" s="151"/>
      <c r="BA252" s="36"/>
      <c r="BB252" s="37"/>
      <c r="BC252" s="92"/>
      <c r="BD252" s="37"/>
      <c r="BE252" s="36"/>
      <c r="BF252" s="37"/>
      <c r="BG252" s="54"/>
      <c r="BH252" s="37"/>
      <c r="BI252" s="41">
        <f>SUMPRODUCT(--(MOD(COLUMN($M252:$BH252),4)=MOD(COLUMN($M252),4)),$M252:$BH252)</f>
        <v>0</v>
      </c>
      <c r="BJ252" s="42">
        <f>BI252*$I252</f>
        <v>0</v>
      </c>
      <c r="BK252" s="43">
        <f>SUMPRODUCT(--(MOD(COLUMN($M252:$BH252),4)=MOD(COLUMN($M252)+1,4)),$M252:$BH252)</f>
        <v>0</v>
      </c>
      <c r="BL252" s="44">
        <f>BK252*$I252</f>
        <v>0</v>
      </c>
      <c r="BM252" s="45">
        <f>SUMPRODUCT(--(MOD(COLUMN($M252:$BH252),4)=MOD(COLUMN($M252)+2,4)),$M252:$BH252)</f>
        <v>0</v>
      </c>
      <c r="BN252" s="46">
        <f>BM252*$I252</f>
        <v>0</v>
      </c>
      <c r="BO252" s="36"/>
      <c r="BP252" s="47"/>
      <c r="BQ252" s="37"/>
      <c r="BR252" s="38"/>
      <c r="BS252" s="37"/>
      <c r="BT252" s="36"/>
      <c r="BU252" s="47"/>
      <c r="BV252" s="37"/>
      <c r="BW252" s="38"/>
      <c r="BX252" s="37"/>
      <c r="BY252" s="36"/>
      <c r="BZ252" s="47"/>
      <c r="CA252" s="37"/>
      <c r="CB252" s="38"/>
      <c r="CC252" s="37"/>
      <c r="CD252" s="36"/>
      <c r="CE252" s="47"/>
      <c r="CF252" s="37"/>
      <c r="CG252" s="38"/>
      <c r="CH252" s="37"/>
      <c r="CI252" s="36"/>
      <c r="CJ252" s="47"/>
      <c r="CK252" s="37"/>
      <c r="CL252" s="38"/>
      <c r="CM252" s="37"/>
      <c r="CN252" s="36"/>
      <c r="CO252" s="47"/>
      <c r="CP252" s="37"/>
      <c r="CQ252" s="38"/>
      <c r="CR252" s="37"/>
      <c r="CS252" s="36"/>
      <c r="CT252" s="47"/>
      <c r="CU252" s="39"/>
      <c r="CV252" s="38"/>
      <c r="CW252" s="37"/>
      <c r="CX252" s="36"/>
      <c r="CY252" s="47"/>
      <c r="CZ252" s="39"/>
      <c r="DA252" s="38"/>
      <c r="DB252" s="37"/>
      <c r="DC252" s="36"/>
      <c r="DD252" s="47"/>
      <c r="DE252" s="37"/>
      <c r="DF252" s="38"/>
      <c r="DG252" s="37"/>
      <c r="DH252" s="36"/>
      <c r="DI252" s="47"/>
      <c r="DJ252" s="37"/>
      <c r="DK252" s="38"/>
      <c r="DL252" s="37"/>
      <c r="DM252" s="36"/>
      <c r="DN252" s="47"/>
      <c r="DO252" s="37"/>
      <c r="DP252" s="38"/>
      <c r="DQ252" s="151"/>
      <c r="DR252" s="36"/>
      <c r="DS252" s="47"/>
      <c r="DT252" s="37"/>
      <c r="DU252" s="38">
        <v>0</v>
      </c>
      <c r="DV252" s="37"/>
      <c r="DW252" s="41" cm="1">
        <f t="array" ref="DW252">SUMPRODUCT(--(MOD(COLUMN($BO252:$DV252),5)=MOD(COLUMN($BO252),5)),$BO252:$DV252)</f>
        <v>0</v>
      </c>
      <c r="DX252" s="42">
        <f t="shared" si="744"/>
        <v>0</v>
      </c>
      <c r="DY252" s="48" cm="1">
        <f t="array" ref="DY252">SUMPRODUCT(--(MOD(COLUMN($BO252:$DV252),5)=MOD(COLUMN($BP252),5)),$BO252:$DV252)</f>
        <v>0</v>
      </c>
      <c r="DZ252" s="49">
        <f t="shared" si="745"/>
        <v>0</v>
      </c>
      <c r="EA252" s="43" cm="1">
        <f t="array" ref="EA252">SUMPRODUCT(--(MOD(COLUMN($BO252:$DV252),5)=MOD(COLUMN($BQ252),5)),$BO252:$DV252)</f>
        <v>0</v>
      </c>
      <c r="EB252" s="44">
        <f t="shared" si="746"/>
        <v>0</v>
      </c>
      <c r="EC252" s="45" cm="1">
        <f t="array" ref="EC252">SUMPRODUCT(--(MOD(COLUMN($BO252:$DV252),5)=MOD(COLUMN($BR252),5)),$BO252:$DV252)</f>
        <v>0</v>
      </c>
      <c r="ED252" s="46">
        <f t="shared" si="747"/>
        <v>0</v>
      </c>
      <c r="EE252" s="36"/>
      <c r="EF252" s="155">
        <v>1</v>
      </c>
      <c r="EG252" s="38">
        <v>1</v>
      </c>
      <c r="EH252" s="245"/>
      <c r="EI252" s="36"/>
      <c r="EJ252" s="37"/>
      <c r="EK252" s="38">
        <v>0</v>
      </c>
      <c r="EL252" s="37"/>
      <c r="EM252" s="36"/>
      <c r="EN252" s="37"/>
      <c r="EO252" s="38">
        <v>0</v>
      </c>
      <c r="EP252" s="37"/>
      <c r="EQ252" s="36"/>
      <c r="ER252" s="37"/>
      <c r="ES252" s="38"/>
      <c r="ET252" s="37"/>
      <c r="EU252" s="36"/>
      <c r="EV252" s="37"/>
      <c r="EW252" s="38"/>
      <c r="EX252" s="37"/>
      <c r="EY252" s="36"/>
      <c r="EZ252" s="37"/>
      <c r="FA252" s="38"/>
      <c r="FB252" s="37"/>
      <c r="FC252" s="36"/>
      <c r="FD252" s="37"/>
      <c r="FE252" s="38"/>
      <c r="FF252" s="37"/>
      <c r="FG252" s="36"/>
      <c r="FH252" s="37"/>
      <c r="FI252" s="38"/>
      <c r="FJ252" s="37"/>
      <c r="FK252" s="36"/>
      <c r="FL252" s="37"/>
      <c r="FM252" s="38"/>
      <c r="FN252" s="37"/>
      <c r="FO252" s="36"/>
      <c r="FP252" s="37"/>
      <c r="FQ252" s="38"/>
      <c r="FR252" s="37"/>
      <c r="FS252" s="36"/>
      <c r="FT252" s="37"/>
      <c r="FU252" s="38"/>
      <c r="FV252" s="37"/>
      <c r="FW252" s="36"/>
      <c r="FX252" s="37"/>
      <c r="FY252" s="38"/>
      <c r="FZ252" s="37"/>
      <c r="GA252" s="41">
        <f t="shared" ref="GA252:GA271" si="748">SUMPRODUCT(--(MOD(COLUMN($EE252:$FZ252),4)=MOD(COLUMN($EE252),4)),$EE252:$FZ252)</f>
        <v>0</v>
      </c>
      <c r="GB252" s="42">
        <f t="shared" ref="GB252:GB271" si="749">GA252*$J252</f>
        <v>0</v>
      </c>
      <c r="GC252" s="43">
        <f t="shared" ref="GC252:GC271" si="750">SUMPRODUCT(--(MOD(COLUMN($EE252:$FZ252),4)=MOD(COLUMN($EF252),4)),$EE252:$FZ252)</f>
        <v>1</v>
      </c>
      <c r="GD252" s="44">
        <f t="shared" ref="GD252:GD271" si="751">GC252*$J252</f>
        <v>74.666666666666671</v>
      </c>
      <c r="GE252" s="45">
        <f t="shared" ref="GE252:GE271" si="752">SUMPRODUCT(--(MOD(COLUMN($EE252:$FZ252),4)=MOD(COLUMN($EG252),4)),$EE252:$FZ252)</f>
        <v>1</v>
      </c>
      <c r="GF252" s="46">
        <f t="shared" ref="GF252:GF271" si="753">GE252*$J252</f>
        <v>74.666666666666671</v>
      </c>
      <c r="GG252" s="36"/>
      <c r="GH252" s="37"/>
      <c r="GI252" s="38"/>
      <c r="GJ252" s="37"/>
      <c r="GK252" s="36"/>
      <c r="GL252" s="37"/>
      <c r="GM252" s="38"/>
      <c r="GN252" s="37"/>
      <c r="GO252" s="36"/>
      <c r="GP252" s="37"/>
      <c r="GQ252" s="38"/>
      <c r="GR252" s="37"/>
      <c r="GS252" s="36"/>
      <c r="GT252" s="37"/>
      <c r="GU252" s="38"/>
      <c r="GV252" s="37"/>
      <c r="GW252" s="36"/>
      <c r="GX252" s="37"/>
      <c r="GY252" s="38"/>
      <c r="GZ252" s="37"/>
      <c r="HA252" s="36"/>
      <c r="HB252" s="37"/>
      <c r="HC252" s="38"/>
      <c r="HD252" s="37"/>
      <c r="HE252" s="36"/>
      <c r="HF252" s="37"/>
      <c r="HG252" s="38"/>
      <c r="HH252" s="37"/>
      <c r="HI252" s="36"/>
      <c r="HJ252" s="37"/>
      <c r="HK252" s="38"/>
      <c r="HL252" s="37"/>
      <c r="HM252" s="36"/>
      <c r="HN252" s="37"/>
      <c r="HO252" s="38"/>
      <c r="HP252" s="37"/>
      <c r="HQ252" s="36"/>
      <c r="HR252" s="37"/>
      <c r="HS252" s="38"/>
      <c r="HT252" s="37"/>
      <c r="HU252" s="36"/>
      <c r="HV252" s="37"/>
      <c r="HW252" s="38"/>
      <c r="HX252" s="37"/>
      <c r="HY252" s="36"/>
      <c r="HZ252" s="37"/>
      <c r="IA252" s="38"/>
      <c r="IB252" s="37"/>
      <c r="IC252" s="41" cm="1">
        <f t="array" ref="IC252">SUMPRODUCT(--(MOD(COLUMN($GG252:$IB252),4)=MOD(COLUMN($GG252),4)),$GG252:$IB252)</f>
        <v>0</v>
      </c>
      <c r="ID252" s="42">
        <f t="shared" ref="ID252:ID271" si="754">IC252*$J252</f>
        <v>0</v>
      </c>
      <c r="IE252" s="43" cm="1">
        <f t="array" ref="IE252">SUMPRODUCT(--(MOD(COLUMN($GG252:$IB252),4)=MOD(COLUMN($GH252),4)),$GG252:$IB252)</f>
        <v>0</v>
      </c>
      <c r="IF252" s="44">
        <f t="shared" ref="IF252:IF271" si="755">IE252*$J252</f>
        <v>0</v>
      </c>
      <c r="IG252" s="45" cm="1">
        <f t="array" ref="IG252">SUMPRODUCT(--(MOD(COLUMN($GG252:$IB252),4)=MOD(COLUMN($GI252),4)),$GG252:$IB252)</f>
        <v>0</v>
      </c>
      <c r="IH252" s="46">
        <f t="shared" ref="IH252:IH271" si="756">IG252*$J252</f>
        <v>0</v>
      </c>
      <c r="II252" s="36"/>
      <c r="IJ252" s="37"/>
      <c r="IK252" s="38"/>
      <c r="IL252" s="37"/>
      <c r="IM252" s="36"/>
      <c r="IN252" s="37"/>
      <c r="IO252" s="38"/>
      <c r="IP252" s="37"/>
      <c r="IQ252" s="36"/>
      <c r="IR252" s="37"/>
      <c r="IS252" s="38"/>
      <c r="IT252" s="37"/>
      <c r="IU252" s="36"/>
      <c r="IV252" s="37"/>
      <c r="IW252" s="38"/>
      <c r="IX252" s="37"/>
      <c r="IY252" s="36"/>
      <c r="IZ252" s="37"/>
      <c r="JA252" s="38"/>
      <c r="JB252" s="37"/>
      <c r="JC252" s="36"/>
      <c r="JD252" s="37"/>
      <c r="JE252" s="38"/>
      <c r="JF252" s="37"/>
      <c r="JG252" s="36"/>
      <c r="JH252" s="37"/>
      <c r="JI252" s="38"/>
      <c r="JJ252" s="37"/>
      <c r="JK252" s="36"/>
      <c r="JL252" s="37"/>
      <c r="JM252" s="38"/>
      <c r="JN252" s="37"/>
      <c r="JO252" s="36"/>
      <c r="JP252" s="37"/>
      <c r="JQ252" s="38"/>
      <c r="JR252" s="37"/>
      <c r="JS252" s="36"/>
      <c r="JT252" s="37"/>
      <c r="JU252" s="38"/>
      <c r="JV252" s="37"/>
      <c r="JW252" s="36"/>
      <c r="JX252" s="37"/>
      <c r="JY252" s="38"/>
      <c r="JZ252" s="37"/>
      <c r="KA252" s="36"/>
      <c r="KB252" s="37"/>
      <c r="KC252" s="38"/>
      <c r="KD252" s="37"/>
      <c r="KE252" s="41" cm="1">
        <f t="array" ref="KE252">SUMPRODUCT(--(MOD(COLUMN($II252:$KD252),4)=MOD(COLUMN($II252),4)),$II252:$KD252)</f>
        <v>0</v>
      </c>
      <c r="KF252" s="42">
        <f t="shared" ref="KF252:KF271" si="757">KE252*$J252</f>
        <v>0</v>
      </c>
      <c r="KG252" s="43" cm="1">
        <f t="array" ref="KG252">SUMPRODUCT(--(MOD(COLUMN($II252:$KD252),4)=MOD(COLUMN($IJ252),4)),$II252:$KD252)</f>
        <v>0</v>
      </c>
      <c r="KH252" s="44">
        <f t="shared" ref="KH252:KH271" si="758">KG252*$J252</f>
        <v>0</v>
      </c>
      <c r="KI252" s="45" cm="1">
        <f t="array" ref="KI252">SUMPRODUCT(--(MOD(COLUMN($II252:$KD252),4)=MOD(COLUMN($IK252),4)),$II252:$KD252)</f>
        <v>0</v>
      </c>
      <c r="KJ252" s="50">
        <f t="shared" ref="KJ252:KJ271" si="759">KI252*$J252</f>
        <v>0</v>
      </c>
      <c r="KK252" s="80"/>
      <c r="KL252" s="80"/>
      <c r="KM252" s="80"/>
      <c r="KN252" s="51"/>
      <c r="KO252" s="152"/>
    </row>
    <row r="253" spans="1:301" s="68" customFormat="1" ht="43.2" customHeight="1" outlineLevel="1">
      <c r="A253" s="289"/>
      <c r="B253" s="278"/>
      <c r="C253" s="298"/>
      <c r="D253" s="282"/>
      <c r="E253" s="15">
        <v>2</v>
      </c>
      <c r="F253" s="15">
        <v>1</v>
      </c>
      <c r="G253" s="33">
        <v>9522010020</v>
      </c>
      <c r="H253" s="34" t="s">
        <v>54</v>
      </c>
      <c r="I253" s="35">
        <f>89.6/1.2/0.98</f>
        <v>76.19047619047619</v>
      </c>
      <c r="J253" s="35">
        <f>89.6/1.2</f>
        <v>74.666666666666671</v>
      </c>
      <c r="K253" s="55"/>
      <c r="L253" s="55"/>
      <c r="M253" s="36"/>
      <c r="N253" s="37"/>
      <c r="O253" s="38"/>
      <c r="P253" s="37"/>
      <c r="Q253" s="36"/>
      <c r="R253" s="37"/>
      <c r="S253" s="38"/>
      <c r="T253" s="37"/>
      <c r="U253" s="36"/>
      <c r="V253" s="37"/>
      <c r="W253" s="38"/>
      <c r="X253" s="37"/>
      <c r="Y253" s="36"/>
      <c r="Z253" s="39"/>
      <c r="AA253" s="38"/>
      <c r="AB253" s="151"/>
      <c r="AC253" s="36"/>
      <c r="AD253" s="37"/>
      <c r="AE253" s="38"/>
      <c r="AF253" s="151"/>
      <c r="AG253" s="36"/>
      <c r="AH253" s="37"/>
      <c r="AI253" s="38"/>
      <c r="AJ253" s="151"/>
      <c r="AK253" s="36"/>
      <c r="AL253" s="37"/>
      <c r="AM253" s="38"/>
      <c r="AN253" s="151"/>
      <c r="AO253" s="36"/>
      <c r="AP253" s="37"/>
      <c r="AQ253" s="38"/>
      <c r="AR253" s="151"/>
      <c r="AS253" s="36"/>
      <c r="AT253" s="37"/>
      <c r="AU253" s="38"/>
      <c r="AV253" s="151"/>
      <c r="AW253" s="36"/>
      <c r="AX253" s="37"/>
      <c r="AY253" s="38"/>
      <c r="AZ253" s="151"/>
      <c r="BA253" s="36"/>
      <c r="BB253" s="37"/>
      <c r="BC253" s="92"/>
      <c r="BD253" s="37"/>
      <c r="BE253" s="36"/>
      <c r="BF253" s="37"/>
      <c r="BG253" s="54"/>
      <c r="BH253" s="37"/>
      <c r="BI253" s="41">
        <f>SUMPRODUCT(--(MOD(COLUMN($M253:$BH253),4)=MOD(COLUMN($M253),4)),$M253:$BH253)</f>
        <v>0</v>
      </c>
      <c r="BJ253" s="42">
        <f>BI253*$I253</f>
        <v>0</v>
      </c>
      <c r="BK253" s="43">
        <f>SUMPRODUCT(--(MOD(COLUMN($M253:$BH253),4)=MOD(COLUMN($M253)+1,4)),$M253:$BH253)</f>
        <v>0</v>
      </c>
      <c r="BL253" s="44">
        <f>BK253*$I253</f>
        <v>0</v>
      </c>
      <c r="BM253" s="45">
        <f>SUMPRODUCT(--(MOD(COLUMN($M253:$BH253),4)=MOD(COLUMN($M253)+2,4)),$M253:$BH253)</f>
        <v>0</v>
      </c>
      <c r="BN253" s="46">
        <f>BM253*$I253</f>
        <v>0</v>
      </c>
      <c r="BO253" s="36"/>
      <c r="BP253" s="47"/>
      <c r="BQ253" s="37"/>
      <c r="BR253" s="38"/>
      <c r="BS253" s="37"/>
      <c r="BT253" s="36"/>
      <c r="BU253" s="47"/>
      <c r="BV253" s="37"/>
      <c r="BW253" s="38"/>
      <c r="BX253" s="37"/>
      <c r="BY253" s="36"/>
      <c r="BZ253" s="47"/>
      <c r="CA253" s="37"/>
      <c r="CB253" s="38"/>
      <c r="CC253" s="37"/>
      <c r="CD253" s="36"/>
      <c r="CE253" s="47"/>
      <c r="CF253" s="37"/>
      <c r="CG253" s="38"/>
      <c r="CH253" s="37"/>
      <c r="CI253" s="36"/>
      <c r="CJ253" s="47"/>
      <c r="CK253" s="37"/>
      <c r="CL253" s="38"/>
      <c r="CM253" s="37"/>
      <c r="CN253" s="36"/>
      <c r="CO253" s="47"/>
      <c r="CP253" s="37"/>
      <c r="CQ253" s="38"/>
      <c r="CR253" s="37"/>
      <c r="CS253" s="36"/>
      <c r="CT253" s="47"/>
      <c r="CU253" s="39"/>
      <c r="CV253" s="38"/>
      <c r="CW253" s="37"/>
      <c r="CX253" s="36"/>
      <c r="CY253" s="47"/>
      <c r="CZ253" s="39"/>
      <c r="DA253" s="38"/>
      <c r="DB253" s="37"/>
      <c r="DC253" s="36"/>
      <c r="DD253" s="47"/>
      <c r="DE253" s="37"/>
      <c r="DF253" s="38"/>
      <c r="DG253" s="37"/>
      <c r="DH253" s="36"/>
      <c r="DI253" s="47"/>
      <c r="DJ253" s="37"/>
      <c r="DK253" s="38"/>
      <c r="DL253" s="37"/>
      <c r="DM253" s="36"/>
      <c r="DN253" s="47"/>
      <c r="DO253" s="37"/>
      <c r="DP253" s="38"/>
      <c r="DQ253" s="151"/>
      <c r="DR253" s="36"/>
      <c r="DS253" s="47"/>
      <c r="DT253" s="37"/>
      <c r="DU253" s="38">
        <v>0</v>
      </c>
      <c r="DV253" s="37"/>
      <c r="DW253" s="41" cm="1">
        <f t="array" ref="DW253">SUMPRODUCT(--(MOD(COLUMN($BO253:$DV253),5)=MOD(COLUMN($BO253),5)),$BO253:$DV253)</f>
        <v>0</v>
      </c>
      <c r="DX253" s="42">
        <f t="shared" si="744"/>
        <v>0</v>
      </c>
      <c r="DY253" s="48" cm="1">
        <f t="array" ref="DY253">SUMPRODUCT(--(MOD(COLUMN($BO253:$DV253),5)=MOD(COLUMN($BP253),5)),$BO253:$DV253)</f>
        <v>0</v>
      </c>
      <c r="DZ253" s="49">
        <f t="shared" si="745"/>
        <v>0</v>
      </c>
      <c r="EA253" s="43" cm="1">
        <f t="array" ref="EA253">SUMPRODUCT(--(MOD(COLUMN($BO253:$DV253),5)=MOD(COLUMN($BQ253),5)),$BO253:$DV253)</f>
        <v>0</v>
      </c>
      <c r="EB253" s="44">
        <f t="shared" si="746"/>
        <v>0</v>
      </c>
      <c r="EC253" s="45" cm="1">
        <f t="array" ref="EC253">SUMPRODUCT(--(MOD(COLUMN($BO253:$DV253),5)=MOD(COLUMN($BR253),5)),$BO253:$DV253)</f>
        <v>0</v>
      </c>
      <c r="ED253" s="46">
        <f t="shared" si="747"/>
        <v>0</v>
      </c>
      <c r="EE253" s="36"/>
      <c r="EF253" s="155">
        <v>1</v>
      </c>
      <c r="EG253" s="38">
        <v>1</v>
      </c>
      <c r="EH253" s="246"/>
      <c r="EI253" s="36"/>
      <c r="EJ253" s="37"/>
      <c r="EK253" s="38"/>
      <c r="EL253" s="37"/>
      <c r="EM253" s="36"/>
      <c r="EN253" s="37"/>
      <c r="EO253" s="38">
        <v>0</v>
      </c>
      <c r="EP253" s="37"/>
      <c r="EQ253" s="36"/>
      <c r="ER253" s="37"/>
      <c r="ES253" s="38"/>
      <c r="ET253" s="37"/>
      <c r="EU253" s="36"/>
      <c r="EV253" s="37"/>
      <c r="EW253" s="38"/>
      <c r="EX253" s="37"/>
      <c r="EY253" s="36"/>
      <c r="EZ253" s="37"/>
      <c r="FA253" s="38"/>
      <c r="FB253" s="37"/>
      <c r="FC253" s="36"/>
      <c r="FD253" s="37"/>
      <c r="FE253" s="38"/>
      <c r="FF253" s="37"/>
      <c r="FG253" s="36"/>
      <c r="FH253" s="37"/>
      <c r="FI253" s="38"/>
      <c r="FJ253" s="37"/>
      <c r="FK253" s="36"/>
      <c r="FL253" s="37"/>
      <c r="FM253" s="38"/>
      <c r="FN253" s="37"/>
      <c r="FO253" s="36"/>
      <c r="FP253" s="37"/>
      <c r="FQ253" s="38"/>
      <c r="FR253" s="37"/>
      <c r="FS253" s="36"/>
      <c r="FT253" s="37"/>
      <c r="FU253" s="38"/>
      <c r="FV253" s="37"/>
      <c r="FW253" s="36"/>
      <c r="FX253" s="37"/>
      <c r="FY253" s="38"/>
      <c r="FZ253" s="37"/>
      <c r="GA253" s="41">
        <f t="shared" si="748"/>
        <v>0</v>
      </c>
      <c r="GB253" s="42">
        <f t="shared" si="749"/>
        <v>0</v>
      </c>
      <c r="GC253" s="43">
        <f t="shared" si="750"/>
        <v>1</v>
      </c>
      <c r="GD253" s="44">
        <f t="shared" si="751"/>
        <v>74.666666666666671</v>
      </c>
      <c r="GE253" s="45">
        <f t="shared" si="752"/>
        <v>1</v>
      </c>
      <c r="GF253" s="46">
        <f t="shared" si="753"/>
        <v>74.666666666666671</v>
      </c>
      <c r="GG253" s="36"/>
      <c r="GH253" s="37"/>
      <c r="GI253" s="38"/>
      <c r="GJ253" s="37"/>
      <c r="GK253" s="36"/>
      <c r="GL253" s="37"/>
      <c r="GM253" s="38"/>
      <c r="GN253" s="37"/>
      <c r="GO253" s="36"/>
      <c r="GP253" s="37"/>
      <c r="GQ253" s="38"/>
      <c r="GR253" s="37"/>
      <c r="GS253" s="36"/>
      <c r="GT253" s="37"/>
      <c r="GU253" s="38"/>
      <c r="GV253" s="37"/>
      <c r="GW253" s="36"/>
      <c r="GX253" s="37"/>
      <c r="GY253" s="38"/>
      <c r="GZ253" s="37"/>
      <c r="HA253" s="36"/>
      <c r="HB253" s="37"/>
      <c r="HC253" s="38"/>
      <c r="HD253" s="37"/>
      <c r="HE253" s="36"/>
      <c r="HF253" s="37"/>
      <c r="HG253" s="38"/>
      <c r="HH253" s="37"/>
      <c r="HI253" s="36"/>
      <c r="HJ253" s="37"/>
      <c r="HK253" s="38"/>
      <c r="HL253" s="37"/>
      <c r="HM253" s="36"/>
      <c r="HN253" s="37"/>
      <c r="HO253" s="38"/>
      <c r="HP253" s="37"/>
      <c r="HQ253" s="36"/>
      <c r="HR253" s="37"/>
      <c r="HS253" s="38"/>
      <c r="HT253" s="37"/>
      <c r="HU253" s="36"/>
      <c r="HV253" s="37"/>
      <c r="HW253" s="38"/>
      <c r="HX253" s="37"/>
      <c r="HY253" s="36"/>
      <c r="HZ253" s="37"/>
      <c r="IA253" s="38"/>
      <c r="IB253" s="37"/>
      <c r="IC253" s="41" cm="1">
        <f t="array" ref="IC253">SUMPRODUCT(--(MOD(COLUMN($GG253:$IB253),4)=MOD(COLUMN($GG253),4)),$GG253:$IB253)</f>
        <v>0</v>
      </c>
      <c r="ID253" s="42">
        <f t="shared" si="754"/>
        <v>0</v>
      </c>
      <c r="IE253" s="43" cm="1">
        <f t="array" ref="IE253">SUMPRODUCT(--(MOD(COLUMN($GG253:$IB253),4)=MOD(COLUMN($GH253),4)),$GG253:$IB253)</f>
        <v>0</v>
      </c>
      <c r="IF253" s="44">
        <f t="shared" si="755"/>
        <v>0</v>
      </c>
      <c r="IG253" s="45" cm="1">
        <f t="array" ref="IG253">SUMPRODUCT(--(MOD(COLUMN($GG253:$IB253),4)=MOD(COLUMN($GI253),4)),$GG253:$IB253)</f>
        <v>0</v>
      </c>
      <c r="IH253" s="46">
        <f t="shared" si="756"/>
        <v>0</v>
      </c>
      <c r="II253" s="36"/>
      <c r="IJ253" s="37"/>
      <c r="IK253" s="38"/>
      <c r="IL253" s="37"/>
      <c r="IM253" s="36"/>
      <c r="IN253" s="37"/>
      <c r="IO253" s="38"/>
      <c r="IP253" s="37"/>
      <c r="IQ253" s="36"/>
      <c r="IR253" s="37"/>
      <c r="IS253" s="38"/>
      <c r="IT253" s="37"/>
      <c r="IU253" s="36"/>
      <c r="IV253" s="37"/>
      <c r="IW253" s="38"/>
      <c r="IX253" s="37"/>
      <c r="IY253" s="36"/>
      <c r="IZ253" s="37"/>
      <c r="JA253" s="38"/>
      <c r="JB253" s="37"/>
      <c r="JC253" s="36"/>
      <c r="JD253" s="37"/>
      <c r="JE253" s="38"/>
      <c r="JF253" s="37"/>
      <c r="JG253" s="36"/>
      <c r="JH253" s="37"/>
      <c r="JI253" s="38"/>
      <c r="JJ253" s="37"/>
      <c r="JK253" s="36"/>
      <c r="JL253" s="37"/>
      <c r="JM253" s="38"/>
      <c r="JN253" s="37"/>
      <c r="JO253" s="36"/>
      <c r="JP253" s="37"/>
      <c r="JQ253" s="38"/>
      <c r="JR253" s="37"/>
      <c r="JS253" s="36"/>
      <c r="JT253" s="37"/>
      <c r="JU253" s="38"/>
      <c r="JV253" s="37"/>
      <c r="JW253" s="36"/>
      <c r="JX253" s="37"/>
      <c r="JY253" s="38"/>
      <c r="JZ253" s="37"/>
      <c r="KA253" s="36"/>
      <c r="KB253" s="37"/>
      <c r="KC253" s="38"/>
      <c r="KD253" s="37"/>
      <c r="KE253" s="41" cm="1">
        <f t="array" ref="KE253">SUMPRODUCT(--(MOD(COLUMN($II253:$KD253),4)=MOD(COLUMN($II253),4)),$II253:$KD253)</f>
        <v>0</v>
      </c>
      <c r="KF253" s="42">
        <f t="shared" si="757"/>
        <v>0</v>
      </c>
      <c r="KG253" s="43" cm="1">
        <f t="array" ref="KG253">SUMPRODUCT(--(MOD(COLUMN($II253:$KD253),4)=MOD(COLUMN($IJ253),4)),$II253:$KD253)</f>
        <v>0</v>
      </c>
      <c r="KH253" s="44">
        <f t="shared" si="758"/>
        <v>0</v>
      </c>
      <c r="KI253" s="45" cm="1">
        <f t="array" ref="KI253">SUMPRODUCT(--(MOD(COLUMN($II253:$KD253),4)=MOD(COLUMN($IK253),4)),$II253:$KD253)</f>
        <v>0</v>
      </c>
      <c r="KJ253" s="50">
        <f t="shared" si="759"/>
        <v>0</v>
      </c>
      <c r="KK253" s="80"/>
      <c r="KL253" s="80"/>
      <c r="KM253" s="80"/>
      <c r="KN253" s="51"/>
      <c r="KO253" s="152"/>
    </row>
    <row r="254" spans="1:301" s="68" customFormat="1" ht="60" customHeight="1" outlineLevel="1">
      <c r="A254" s="289"/>
      <c r="B254" s="278"/>
      <c r="C254" s="298"/>
      <c r="D254" s="282"/>
      <c r="E254" s="15">
        <v>3</v>
      </c>
      <c r="F254" s="15">
        <v>1</v>
      </c>
      <c r="G254" s="33">
        <v>9710029000</v>
      </c>
      <c r="H254" s="34" t="s">
        <v>55</v>
      </c>
      <c r="I254" s="35">
        <f>639/1.2/0.98</f>
        <v>543.36734693877554</v>
      </c>
      <c r="J254" s="35">
        <f>639/1.2</f>
        <v>532.5</v>
      </c>
      <c r="K254" s="55"/>
      <c r="L254" s="55"/>
      <c r="M254" s="36"/>
      <c r="N254" s="37"/>
      <c r="O254" s="38"/>
      <c r="P254" s="37"/>
      <c r="Q254" s="36"/>
      <c r="R254" s="37"/>
      <c r="S254" s="38"/>
      <c r="T254" s="37"/>
      <c r="U254" s="36"/>
      <c r="V254" s="37"/>
      <c r="W254" s="38"/>
      <c r="X254" s="37"/>
      <c r="Y254" s="36"/>
      <c r="Z254" s="39"/>
      <c r="AA254" s="38"/>
      <c r="AB254" s="151"/>
      <c r="AC254" s="36"/>
      <c r="AD254" s="37"/>
      <c r="AE254" s="38"/>
      <c r="AF254" s="151"/>
      <c r="AG254" s="36"/>
      <c r="AH254" s="37"/>
      <c r="AI254" s="38"/>
      <c r="AJ254" s="151"/>
      <c r="AK254" s="36"/>
      <c r="AL254" s="37"/>
      <c r="AM254" s="38"/>
      <c r="AN254" s="151"/>
      <c r="AO254" s="36"/>
      <c r="AP254" s="37"/>
      <c r="AQ254" s="38"/>
      <c r="AR254" s="151"/>
      <c r="AS254" s="36"/>
      <c r="AT254" s="37"/>
      <c r="AU254" s="38"/>
      <c r="AV254" s="151"/>
      <c r="AW254" s="36"/>
      <c r="AX254" s="37"/>
      <c r="AY254" s="54"/>
      <c r="AZ254" s="151"/>
      <c r="BA254" s="36"/>
      <c r="BB254" s="37"/>
      <c r="BC254" s="92"/>
      <c r="BD254" s="37"/>
      <c r="BE254" s="36"/>
      <c r="BF254" s="37"/>
      <c r="BG254" s="54"/>
      <c r="BH254" s="37"/>
      <c r="BI254" s="41">
        <f>SUMPRODUCT(--(MOD(COLUMN($M254:$BH254),4)=MOD(COLUMN($M254),4)),$M254:$BH254)</f>
        <v>0</v>
      </c>
      <c r="BJ254" s="42">
        <f>BI254*$I254</f>
        <v>0</v>
      </c>
      <c r="BK254" s="43">
        <f>SUMPRODUCT(--(MOD(COLUMN($M254:$BH254),4)=MOD(COLUMN($M254)+1,4)),$M254:$BH254)</f>
        <v>0</v>
      </c>
      <c r="BL254" s="44">
        <f>BK254*$I254</f>
        <v>0</v>
      </c>
      <c r="BM254" s="45">
        <f>SUMPRODUCT(--(MOD(COLUMN($M254:$BH254),4)=MOD(COLUMN($M254)+2,4)),$M254:$BH254)</f>
        <v>0</v>
      </c>
      <c r="BN254" s="46">
        <f>BM254*$I254</f>
        <v>0</v>
      </c>
      <c r="BO254" s="36"/>
      <c r="BP254" s="47"/>
      <c r="BQ254" s="37"/>
      <c r="BR254" s="38"/>
      <c r="BS254" s="37"/>
      <c r="BT254" s="36"/>
      <c r="BU254" s="47"/>
      <c r="BV254" s="37"/>
      <c r="BW254" s="38"/>
      <c r="BX254" s="37"/>
      <c r="BY254" s="36"/>
      <c r="BZ254" s="47"/>
      <c r="CA254" s="37"/>
      <c r="CB254" s="38"/>
      <c r="CC254" s="37"/>
      <c r="CD254" s="36"/>
      <c r="CE254" s="47"/>
      <c r="CF254" s="37"/>
      <c r="CG254" s="38"/>
      <c r="CH254" s="37"/>
      <c r="CI254" s="36"/>
      <c r="CJ254" s="47"/>
      <c r="CK254" s="37"/>
      <c r="CL254" s="38"/>
      <c r="CM254" s="37"/>
      <c r="CN254" s="36"/>
      <c r="CO254" s="47"/>
      <c r="CP254" s="37"/>
      <c r="CQ254" s="38"/>
      <c r="CR254" s="37"/>
      <c r="CS254" s="36"/>
      <c r="CT254" s="47"/>
      <c r="CU254" s="39"/>
      <c r="CV254" s="38"/>
      <c r="CW254" s="37"/>
      <c r="CX254" s="36"/>
      <c r="CY254" s="47"/>
      <c r="CZ254" s="39"/>
      <c r="DA254" s="38"/>
      <c r="DB254" s="37"/>
      <c r="DC254" s="36"/>
      <c r="DD254" s="47"/>
      <c r="DE254" s="37"/>
      <c r="DF254" s="38"/>
      <c r="DG254" s="37"/>
      <c r="DH254" s="36"/>
      <c r="DI254" s="47"/>
      <c r="DJ254" s="37"/>
      <c r="DK254" s="38"/>
      <c r="DL254" s="37"/>
      <c r="DM254" s="36"/>
      <c r="DN254" s="47"/>
      <c r="DO254" s="37"/>
      <c r="DP254" s="38"/>
      <c r="DQ254" s="151"/>
      <c r="DR254" s="36"/>
      <c r="DS254" s="47"/>
      <c r="DT254" s="37"/>
      <c r="DU254" s="38">
        <v>0</v>
      </c>
      <c r="DV254" s="37"/>
      <c r="DW254" s="41" cm="1">
        <f t="array" ref="DW254">SUMPRODUCT(--(MOD(COLUMN($BO254:$DV254),5)=MOD(COLUMN($BO254),5)),$BO254:$DV254)</f>
        <v>0</v>
      </c>
      <c r="DX254" s="42">
        <f t="shared" si="744"/>
        <v>0</v>
      </c>
      <c r="DY254" s="48" cm="1">
        <f t="array" ref="DY254">SUMPRODUCT(--(MOD(COLUMN($BO254:$DV254),5)=MOD(COLUMN($BP254),5)),$BO254:$DV254)</f>
        <v>0</v>
      </c>
      <c r="DZ254" s="49">
        <f t="shared" si="745"/>
        <v>0</v>
      </c>
      <c r="EA254" s="43" cm="1">
        <f t="array" ref="EA254">SUMPRODUCT(--(MOD(COLUMN($BO254:$DV254),5)=MOD(COLUMN($BQ254),5)),$BO254:$DV254)</f>
        <v>0</v>
      </c>
      <c r="EB254" s="44">
        <f t="shared" si="746"/>
        <v>0</v>
      </c>
      <c r="EC254" s="45" cm="1">
        <f t="array" ref="EC254">SUMPRODUCT(--(MOD(COLUMN($BO254:$DV254),5)=MOD(COLUMN($BR254),5)),$BO254:$DV254)</f>
        <v>0</v>
      </c>
      <c r="ED254" s="46">
        <f t="shared" si="747"/>
        <v>0</v>
      </c>
      <c r="EE254" s="36"/>
      <c r="EF254" s="155">
        <v>1</v>
      </c>
      <c r="EG254" s="38">
        <v>1</v>
      </c>
      <c r="EH254" s="246"/>
      <c r="EI254" s="36"/>
      <c r="EJ254" s="37"/>
      <c r="EK254" s="38"/>
      <c r="EL254" s="37"/>
      <c r="EM254" s="36"/>
      <c r="EN254" s="37"/>
      <c r="EO254" s="38">
        <v>0</v>
      </c>
      <c r="EP254" s="37"/>
      <c r="EQ254" s="36"/>
      <c r="ER254" s="37"/>
      <c r="ES254" s="38"/>
      <c r="ET254" s="37"/>
      <c r="EU254" s="36"/>
      <c r="EV254" s="37"/>
      <c r="EW254" s="38"/>
      <c r="EX254" s="37"/>
      <c r="EY254" s="36"/>
      <c r="EZ254" s="37"/>
      <c r="FA254" s="38"/>
      <c r="FB254" s="37"/>
      <c r="FC254" s="36"/>
      <c r="FD254" s="37"/>
      <c r="FE254" s="38"/>
      <c r="FF254" s="37"/>
      <c r="FG254" s="36"/>
      <c r="FH254" s="37"/>
      <c r="FI254" s="38"/>
      <c r="FJ254" s="37"/>
      <c r="FK254" s="36"/>
      <c r="FL254" s="37"/>
      <c r="FM254" s="38"/>
      <c r="FN254" s="37"/>
      <c r="FO254" s="36"/>
      <c r="FP254" s="37"/>
      <c r="FQ254" s="38"/>
      <c r="FR254" s="37"/>
      <c r="FS254" s="36"/>
      <c r="FT254" s="37"/>
      <c r="FU254" s="38"/>
      <c r="FV254" s="37"/>
      <c r="FW254" s="36"/>
      <c r="FX254" s="37"/>
      <c r="FY254" s="38"/>
      <c r="FZ254" s="37"/>
      <c r="GA254" s="41">
        <f t="shared" si="748"/>
        <v>0</v>
      </c>
      <c r="GB254" s="42">
        <f t="shared" si="749"/>
        <v>0</v>
      </c>
      <c r="GC254" s="43">
        <f t="shared" si="750"/>
        <v>1</v>
      </c>
      <c r="GD254" s="44">
        <f t="shared" si="751"/>
        <v>532.5</v>
      </c>
      <c r="GE254" s="45">
        <f t="shared" si="752"/>
        <v>1</v>
      </c>
      <c r="GF254" s="46">
        <f t="shared" si="753"/>
        <v>532.5</v>
      </c>
      <c r="GG254" s="36"/>
      <c r="GH254" s="37"/>
      <c r="GI254" s="38"/>
      <c r="GJ254" s="37"/>
      <c r="GK254" s="36"/>
      <c r="GL254" s="37"/>
      <c r="GM254" s="38"/>
      <c r="GN254" s="37"/>
      <c r="GO254" s="36"/>
      <c r="GP254" s="37"/>
      <c r="GQ254" s="38"/>
      <c r="GR254" s="37"/>
      <c r="GS254" s="36"/>
      <c r="GT254" s="37"/>
      <c r="GU254" s="38"/>
      <c r="GV254" s="37"/>
      <c r="GW254" s="36"/>
      <c r="GX254" s="37"/>
      <c r="GY254" s="38"/>
      <c r="GZ254" s="37"/>
      <c r="HA254" s="36"/>
      <c r="HB254" s="37"/>
      <c r="HC254" s="38"/>
      <c r="HD254" s="37"/>
      <c r="HE254" s="36"/>
      <c r="HF254" s="37"/>
      <c r="HG254" s="38"/>
      <c r="HH254" s="37"/>
      <c r="HI254" s="36"/>
      <c r="HJ254" s="37"/>
      <c r="HK254" s="38"/>
      <c r="HL254" s="37"/>
      <c r="HM254" s="36"/>
      <c r="HN254" s="37"/>
      <c r="HO254" s="38"/>
      <c r="HP254" s="37"/>
      <c r="HQ254" s="36"/>
      <c r="HR254" s="37"/>
      <c r="HS254" s="38"/>
      <c r="HT254" s="37"/>
      <c r="HU254" s="36"/>
      <c r="HV254" s="37"/>
      <c r="HW254" s="38"/>
      <c r="HX254" s="37"/>
      <c r="HY254" s="36"/>
      <c r="HZ254" s="37"/>
      <c r="IA254" s="38"/>
      <c r="IB254" s="37"/>
      <c r="IC254" s="41" cm="1">
        <f t="array" ref="IC254">SUMPRODUCT(--(MOD(COLUMN($GG254:$IB254),4)=MOD(COLUMN($GG254),4)),$GG254:$IB254)</f>
        <v>0</v>
      </c>
      <c r="ID254" s="42">
        <f t="shared" si="754"/>
        <v>0</v>
      </c>
      <c r="IE254" s="43" cm="1">
        <f t="array" ref="IE254">SUMPRODUCT(--(MOD(COLUMN($GG254:$IB254),4)=MOD(COLUMN($GH254),4)),$GG254:$IB254)</f>
        <v>0</v>
      </c>
      <c r="IF254" s="44">
        <f t="shared" si="755"/>
        <v>0</v>
      </c>
      <c r="IG254" s="45" cm="1">
        <f t="array" ref="IG254">SUMPRODUCT(--(MOD(COLUMN($GG254:$IB254),4)=MOD(COLUMN($GI254),4)),$GG254:$IB254)</f>
        <v>0</v>
      </c>
      <c r="IH254" s="46">
        <f t="shared" si="756"/>
        <v>0</v>
      </c>
      <c r="II254" s="36"/>
      <c r="IJ254" s="37"/>
      <c r="IK254" s="38"/>
      <c r="IL254" s="37"/>
      <c r="IM254" s="36"/>
      <c r="IN254" s="37"/>
      <c r="IO254" s="38"/>
      <c r="IP254" s="37"/>
      <c r="IQ254" s="36"/>
      <c r="IR254" s="37"/>
      <c r="IS254" s="38"/>
      <c r="IT254" s="37"/>
      <c r="IU254" s="36"/>
      <c r="IV254" s="37"/>
      <c r="IW254" s="38"/>
      <c r="IX254" s="37"/>
      <c r="IY254" s="36"/>
      <c r="IZ254" s="37"/>
      <c r="JA254" s="38"/>
      <c r="JB254" s="37"/>
      <c r="JC254" s="36"/>
      <c r="JD254" s="37"/>
      <c r="JE254" s="38"/>
      <c r="JF254" s="37"/>
      <c r="JG254" s="36"/>
      <c r="JH254" s="37"/>
      <c r="JI254" s="38"/>
      <c r="JJ254" s="37"/>
      <c r="JK254" s="36"/>
      <c r="JL254" s="37"/>
      <c r="JM254" s="38"/>
      <c r="JN254" s="37"/>
      <c r="JO254" s="36"/>
      <c r="JP254" s="37"/>
      <c r="JQ254" s="38"/>
      <c r="JR254" s="37"/>
      <c r="JS254" s="36"/>
      <c r="JT254" s="37"/>
      <c r="JU254" s="38"/>
      <c r="JV254" s="37"/>
      <c r="JW254" s="36"/>
      <c r="JX254" s="37"/>
      <c r="JY254" s="38"/>
      <c r="JZ254" s="37"/>
      <c r="KA254" s="36"/>
      <c r="KB254" s="37"/>
      <c r="KC254" s="38"/>
      <c r="KD254" s="37"/>
      <c r="KE254" s="41" cm="1">
        <f t="array" ref="KE254">SUMPRODUCT(--(MOD(COLUMN($II254:$KD254),4)=MOD(COLUMN($II254),4)),$II254:$KD254)</f>
        <v>0</v>
      </c>
      <c r="KF254" s="42">
        <f t="shared" si="757"/>
        <v>0</v>
      </c>
      <c r="KG254" s="43" cm="1">
        <f t="array" ref="KG254">SUMPRODUCT(--(MOD(COLUMN($II254:$KD254),4)=MOD(COLUMN($IJ254),4)),$II254:$KD254)</f>
        <v>0</v>
      </c>
      <c r="KH254" s="44">
        <f t="shared" si="758"/>
        <v>0</v>
      </c>
      <c r="KI254" s="45" cm="1">
        <f t="array" ref="KI254">SUMPRODUCT(--(MOD(COLUMN($II254:$KD254),4)=MOD(COLUMN($IK254),4)),$II254:$KD254)</f>
        <v>0</v>
      </c>
      <c r="KJ254" s="50">
        <f t="shared" si="759"/>
        <v>0</v>
      </c>
      <c r="KK254" s="80"/>
      <c r="KL254" s="80"/>
      <c r="KM254" s="80"/>
      <c r="KN254" s="51"/>
      <c r="KO254" s="152"/>
    </row>
    <row r="255" spans="1:301" s="68" customFormat="1" ht="28.8" outlineLevel="1">
      <c r="A255" s="289"/>
      <c r="B255" s="278"/>
      <c r="C255" s="298"/>
      <c r="D255" s="282"/>
      <c r="E255" s="15">
        <v>4</v>
      </c>
      <c r="F255" s="15">
        <v>1</v>
      </c>
      <c r="G255" s="33">
        <v>4801020640</v>
      </c>
      <c r="H255" s="34" t="s">
        <v>56</v>
      </c>
      <c r="I255" s="55">
        <f>4169.1/1.2*1.048</f>
        <v>3641.0140000000006</v>
      </c>
      <c r="J255" s="35">
        <f>4169/1.2*1.048*1.05</f>
        <v>3822.9730000000009</v>
      </c>
      <c r="K255" s="55"/>
      <c r="L255" s="55"/>
      <c r="M255" s="36"/>
      <c r="N255" s="37"/>
      <c r="O255" s="38"/>
      <c r="P255" s="37"/>
      <c r="Q255" s="36"/>
      <c r="R255" s="37"/>
      <c r="S255" s="38"/>
      <c r="T255" s="37"/>
      <c r="U255" s="36"/>
      <c r="V255" s="37"/>
      <c r="W255" s="38"/>
      <c r="X255" s="37"/>
      <c r="Y255" s="36"/>
      <c r="Z255" s="39"/>
      <c r="AA255" s="38"/>
      <c r="AB255" s="151"/>
      <c r="AC255" s="36"/>
      <c r="AD255" s="37"/>
      <c r="AE255" s="38"/>
      <c r="AF255" s="151"/>
      <c r="AG255" s="36"/>
      <c r="AH255" s="37"/>
      <c r="AI255" s="38"/>
      <c r="AJ255" s="151"/>
      <c r="AK255" s="36"/>
      <c r="AL255" s="37"/>
      <c r="AM255" s="38"/>
      <c r="AN255" s="151"/>
      <c r="AO255" s="36"/>
      <c r="AP255" s="37"/>
      <c r="AQ255" s="38"/>
      <c r="AR255" s="151"/>
      <c r="AS255" s="36"/>
      <c r="AT255" s="37"/>
      <c r="AU255" s="38"/>
      <c r="AV255" s="151"/>
      <c r="AW255" s="36"/>
      <c r="AX255" s="37"/>
      <c r="AY255" s="54"/>
      <c r="AZ255" s="151"/>
      <c r="BA255" s="36"/>
      <c r="BB255" s="37"/>
      <c r="BC255" s="92"/>
      <c r="BD255" s="37"/>
      <c r="BE255" s="36"/>
      <c r="BF255" s="37"/>
      <c r="BG255" s="54"/>
      <c r="BH255" s="37"/>
      <c r="BI255" s="41">
        <f>SUMPRODUCT(--(MOD(COLUMN($M255:$BH255),4)=MOD(COLUMN($M255),4)),$M255:$BH255)</f>
        <v>0</v>
      </c>
      <c r="BJ255" s="42">
        <f>BI255*$I255</f>
        <v>0</v>
      </c>
      <c r="BK255" s="43">
        <f>SUMPRODUCT(--(MOD(COLUMN($M255:$BH255),4)=MOD(COLUMN($M255)+1,4)),$M255:$BH255)</f>
        <v>0</v>
      </c>
      <c r="BL255" s="44">
        <f>BK255*$I255</f>
        <v>0</v>
      </c>
      <c r="BM255" s="45">
        <f>SUMPRODUCT(--(MOD(COLUMN($M255:$BH255),4)=MOD(COLUMN($M255)+2,4)),$M255:$BH255)</f>
        <v>0</v>
      </c>
      <c r="BN255" s="46">
        <f>BM255*$I255</f>
        <v>0</v>
      </c>
      <c r="BO255" s="36"/>
      <c r="BP255" s="47"/>
      <c r="BQ255" s="37"/>
      <c r="BR255" s="38"/>
      <c r="BS255" s="37"/>
      <c r="BT255" s="36"/>
      <c r="BU255" s="47"/>
      <c r="BV255" s="37"/>
      <c r="BW255" s="38"/>
      <c r="BX255" s="37"/>
      <c r="BY255" s="36"/>
      <c r="BZ255" s="47"/>
      <c r="CA255" s="37"/>
      <c r="CB255" s="38"/>
      <c r="CC255" s="37"/>
      <c r="CD255" s="36"/>
      <c r="CE255" s="47"/>
      <c r="CF255" s="37"/>
      <c r="CG255" s="38"/>
      <c r="CH255" s="37"/>
      <c r="CI255" s="36"/>
      <c r="CJ255" s="47"/>
      <c r="CK255" s="37"/>
      <c r="CL255" s="38"/>
      <c r="CM255" s="37"/>
      <c r="CN255" s="36"/>
      <c r="CO255" s="47"/>
      <c r="CP255" s="37"/>
      <c r="CQ255" s="38"/>
      <c r="CR255" s="37"/>
      <c r="CS255" s="36"/>
      <c r="CT255" s="47"/>
      <c r="CU255" s="39"/>
      <c r="CV255" s="38"/>
      <c r="CW255" s="37"/>
      <c r="CX255" s="36"/>
      <c r="CY255" s="47"/>
      <c r="CZ255" s="39"/>
      <c r="DA255" s="38"/>
      <c r="DB255" s="37"/>
      <c r="DC255" s="36"/>
      <c r="DD255" s="47"/>
      <c r="DE255" s="37"/>
      <c r="DF255" s="38"/>
      <c r="DG255" s="37"/>
      <c r="DH255" s="36"/>
      <c r="DI255" s="47"/>
      <c r="DJ255" s="37"/>
      <c r="DK255" s="38"/>
      <c r="DL255" s="37"/>
      <c r="DM255" s="36"/>
      <c r="DN255" s="47"/>
      <c r="DO255" s="37"/>
      <c r="DP255" s="38"/>
      <c r="DQ255" s="151"/>
      <c r="DR255" s="36"/>
      <c r="DS255" s="47"/>
      <c r="DT255" s="37"/>
      <c r="DU255" s="38">
        <v>0</v>
      </c>
      <c r="DV255" s="37"/>
      <c r="DW255" s="41" cm="1">
        <f t="array" ref="DW255">SUMPRODUCT(--(MOD(COLUMN($BO255:$DV255),5)=MOD(COLUMN($BO255),5)),$BO255:$DV255)</f>
        <v>0</v>
      </c>
      <c r="DX255" s="42">
        <f t="shared" si="744"/>
        <v>0</v>
      </c>
      <c r="DY255" s="48" cm="1">
        <f t="array" ref="DY255">SUMPRODUCT(--(MOD(COLUMN($BO255:$DV255),5)=MOD(COLUMN($BP255),5)),$BO255:$DV255)</f>
        <v>0</v>
      </c>
      <c r="DZ255" s="49">
        <f t="shared" si="745"/>
        <v>0</v>
      </c>
      <c r="EA255" s="43" cm="1">
        <f t="array" ref="EA255">SUMPRODUCT(--(MOD(COLUMN($BO255:$DV255),5)=MOD(COLUMN($BQ255),5)),$BO255:$DV255)</f>
        <v>0</v>
      </c>
      <c r="EB255" s="44">
        <f t="shared" si="746"/>
        <v>0</v>
      </c>
      <c r="EC255" s="45" cm="1">
        <f t="array" ref="EC255">SUMPRODUCT(--(MOD(COLUMN($BO255:$DV255),5)=MOD(COLUMN($BR255),5)),$BO255:$DV255)</f>
        <v>0</v>
      </c>
      <c r="ED255" s="46">
        <f t="shared" si="747"/>
        <v>0</v>
      </c>
      <c r="EE255" s="36"/>
      <c r="EF255" s="155">
        <v>1</v>
      </c>
      <c r="EG255" s="38">
        <v>1</v>
      </c>
      <c r="EH255" s="246"/>
      <c r="EI255" s="36"/>
      <c r="EJ255" s="37"/>
      <c r="EK255" s="38"/>
      <c r="EL255" s="37"/>
      <c r="EM255" s="36"/>
      <c r="EN255" s="37"/>
      <c r="EO255" s="38">
        <v>0</v>
      </c>
      <c r="EP255" s="37"/>
      <c r="EQ255" s="36"/>
      <c r="ER255" s="37"/>
      <c r="ES255" s="38"/>
      <c r="ET255" s="37"/>
      <c r="EU255" s="36"/>
      <c r="EV255" s="37"/>
      <c r="EW255" s="38"/>
      <c r="EX255" s="37"/>
      <c r="EY255" s="36"/>
      <c r="EZ255" s="37"/>
      <c r="FA255" s="38"/>
      <c r="FB255" s="37"/>
      <c r="FC255" s="36"/>
      <c r="FD255" s="37"/>
      <c r="FE255" s="38"/>
      <c r="FF255" s="37"/>
      <c r="FG255" s="36"/>
      <c r="FH255" s="37"/>
      <c r="FI255" s="38"/>
      <c r="FJ255" s="37"/>
      <c r="FK255" s="36"/>
      <c r="FL255" s="37"/>
      <c r="FM255" s="38"/>
      <c r="FN255" s="37"/>
      <c r="FO255" s="36"/>
      <c r="FP255" s="37"/>
      <c r="FQ255" s="38"/>
      <c r="FR255" s="37"/>
      <c r="FS255" s="36"/>
      <c r="FT255" s="37"/>
      <c r="FU255" s="38"/>
      <c r="FV255" s="37"/>
      <c r="FW255" s="36"/>
      <c r="FX255" s="37"/>
      <c r="FY255" s="38"/>
      <c r="FZ255" s="37"/>
      <c r="GA255" s="41">
        <f t="shared" si="748"/>
        <v>0</v>
      </c>
      <c r="GB255" s="42">
        <f t="shared" si="749"/>
        <v>0</v>
      </c>
      <c r="GC255" s="43">
        <f t="shared" si="750"/>
        <v>1</v>
      </c>
      <c r="GD255" s="44">
        <f t="shared" si="751"/>
        <v>3822.9730000000009</v>
      </c>
      <c r="GE255" s="45">
        <f t="shared" si="752"/>
        <v>1</v>
      </c>
      <c r="GF255" s="46">
        <f t="shared" si="753"/>
        <v>3822.9730000000009</v>
      </c>
      <c r="GG255" s="36"/>
      <c r="GH255" s="37"/>
      <c r="GI255" s="38"/>
      <c r="GJ255" s="37"/>
      <c r="GK255" s="36"/>
      <c r="GL255" s="37"/>
      <c r="GM255" s="38"/>
      <c r="GN255" s="37"/>
      <c r="GO255" s="36"/>
      <c r="GP255" s="37"/>
      <c r="GQ255" s="38"/>
      <c r="GR255" s="37"/>
      <c r="GS255" s="36"/>
      <c r="GT255" s="37"/>
      <c r="GU255" s="38"/>
      <c r="GV255" s="37"/>
      <c r="GW255" s="36"/>
      <c r="GX255" s="37"/>
      <c r="GY255" s="38"/>
      <c r="GZ255" s="37"/>
      <c r="HA255" s="36"/>
      <c r="HB255" s="37"/>
      <c r="HC255" s="38"/>
      <c r="HD255" s="37"/>
      <c r="HE255" s="36"/>
      <c r="HF255" s="37"/>
      <c r="HG255" s="38"/>
      <c r="HH255" s="37"/>
      <c r="HI255" s="36"/>
      <c r="HJ255" s="37"/>
      <c r="HK255" s="38"/>
      <c r="HL255" s="37"/>
      <c r="HM255" s="36"/>
      <c r="HN255" s="37"/>
      <c r="HO255" s="38"/>
      <c r="HP255" s="37"/>
      <c r="HQ255" s="36"/>
      <c r="HR255" s="37"/>
      <c r="HS255" s="38"/>
      <c r="HT255" s="37"/>
      <c r="HU255" s="36"/>
      <c r="HV255" s="37"/>
      <c r="HW255" s="38"/>
      <c r="HX255" s="37"/>
      <c r="HY255" s="36"/>
      <c r="HZ255" s="37"/>
      <c r="IA255" s="38"/>
      <c r="IB255" s="37"/>
      <c r="IC255" s="41" cm="1">
        <f t="array" ref="IC255">SUMPRODUCT(--(MOD(COLUMN($GG255:$IB255),4)=MOD(COLUMN($GG255),4)),$GG255:$IB255)</f>
        <v>0</v>
      </c>
      <c r="ID255" s="42">
        <f t="shared" si="754"/>
        <v>0</v>
      </c>
      <c r="IE255" s="43" cm="1">
        <f t="array" ref="IE255">SUMPRODUCT(--(MOD(COLUMN($GG255:$IB255),4)=MOD(COLUMN($GH255),4)),$GG255:$IB255)</f>
        <v>0</v>
      </c>
      <c r="IF255" s="44">
        <f t="shared" si="755"/>
        <v>0</v>
      </c>
      <c r="IG255" s="45" cm="1">
        <f t="array" ref="IG255">SUMPRODUCT(--(MOD(COLUMN($GG255:$IB255),4)=MOD(COLUMN($GI255),4)),$GG255:$IB255)</f>
        <v>0</v>
      </c>
      <c r="IH255" s="46">
        <f t="shared" si="756"/>
        <v>0</v>
      </c>
      <c r="II255" s="36"/>
      <c r="IJ255" s="37"/>
      <c r="IK255" s="38"/>
      <c r="IL255" s="37"/>
      <c r="IM255" s="36"/>
      <c r="IN255" s="37"/>
      <c r="IO255" s="38"/>
      <c r="IP255" s="37"/>
      <c r="IQ255" s="36"/>
      <c r="IR255" s="37"/>
      <c r="IS255" s="38"/>
      <c r="IT255" s="37"/>
      <c r="IU255" s="36"/>
      <c r="IV255" s="37"/>
      <c r="IW255" s="38"/>
      <c r="IX255" s="37"/>
      <c r="IY255" s="36"/>
      <c r="IZ255" s="37"/>
      <c r="JA255" s="38"/>
      <c r="JB255" s="37"/>
      <c r="JC255" s="36"/>
      <c r="JD255" s="37"/>
      <c r="JE255" s="38"/>
      <c r="JF255" s="37"/>
      <c r="JG255" s="36"/>
      <c r="JH255" s="37"/>
      <c r="JI255" s="38"/>
      <c r="JJ255" s="37"/>
      <c r="JK255" s="36"/>
      <c r="JL255" s="37"/>
      <c r="JM255" s="38"/>
      <c r="JN255" s="37"/>
      <c r="JO255" s="36"/>
      <c r="JP255" s="37"/>
      <c r="JQ255" s="38"/>
      <c r="JR255" s="37"/>
      <c r="JS255" s="36"/>
      <c r="JT255" s="37"/>
      <c r="JU255" s="38"/>
      <c r="JV255" s="37"/>
      <c r="JW255" s="36"/>
      <c r="JX255" s="37"/>
      <c r="JY255" s="38"/>
      <c r="JZ255" s="37"/>
      <c r="KA255" s="36"/>
      <c r="KB255" s="37"/>
      <c r="KC255" s="38"/>
      <c r="KD255" s="37"/>
      <c r="KE255" s="41" cm="1">
        <f t="array" ref="KE255">SUMPRODUCT(--(MOD(COLUMN($II255:$KD255),4)=MOD(COLUMN($II255),4)),$II255:$KD255)</f>
        <v>0</v>
      </c>
      <c r="KF255" s="42">
        <f t="shared" si="757"/>
        <v>0</v>
      </c>
      <c r="KG255" s="43" cm="1">
        <f t="array" ref="KG255">SUMPRODUCT(--(MOD(COLUMN($II255:$KD255),4)=MOD(COLUMN($IJ255),4)),$II255:$KD255)</f>
        <v>0</v>
      </c>
      <c r="KH255" s="44">
        <f t="shared" si="758"/>
        <v>0</v>
      </c>
      <c r="KI255" s="45" cm="1">
        <f t="array" ref="KI255">SUMPRODUCT(--(MOD(COLUMN($II255:$KD255),4)=MOD(COLUMN($IK255),4)),$II255:$KD255)</f>
        <v>0</v>
      </c>
      <c r="KJ255" s="50">
        <f t="shared" si="759"/>
        <v>0</v>
      </c>
      <c r="KK255" s="80"/>
      <c r="KL255" s="80"/>
      <c r="KM255" s="80"/>
      <c r="KN255" s="51"/>
      <c r="KO255" s="152"/>
    </row>
    <row r="256" spans="1:301" s="68" customFormat="1" outlineLevel="1">
      <c r="A256" s="289"/>
      <c r="B256" s="278"/>
      <c r="C256" s="298"/>
      <c r="D256" s="282"/>
      <c r="E256" s="15">
        <v>5</v>
      </c>
      <c r="F256" s="15">
        <v>1</v>
      </c>
      <c r="G256" s="33">
        <v>4497230300</v>
      </c>
      <c r="H256" s="34" t="s">
        <v>84</v>
      </c>
      <c r="I256" s="35"/>
      <c r="J256" s="35">
        <f>68.4/1.2</f>
        <v>57.000000000000007</v>
      </c>
      <c r="K256" s="55"/>
      <c r="L256" s="55"/>
      <c r="M256" s="36"/>
      <c r="N256" s="37"/>
      <c r="O256" s="38"/>
      <c r="P256" s="37"/>
      <c r="Q256" s="36"/>
      <c r="R256" s="37"/>
      <c r="S256" s="38"/>
      <c r="T256" s="37"/>
      <c r="U256" s="36"/>
      <c r="V256" s="37"/>
      <c r="W256" s="38"/>
      <c r="X256" s="37"/>
      <c r="Y256" s="36"/>
      <c r="Z256" s="39"/>
      <c r="AA256" s="38"/>
      <c r="AB256" s="151"/>
      <c r="AC256" s="36"/>
      <c r="AD256" s="37"/>
      <c r="AE256" s="38"/>
      <c r="AF256" s="151"/>
      <c r="AG256" s="36"/>
      <c r="AH256" s="37"/>
      <c r="AI256" s="38"/>
      <c r="AJ256" s="151"/>
      <c r="AK256" s="36"/>
      <c r="AL256" s="37"/>
      <c r="AM256" s="38"/>
      <c r="AN256" s="151"/>
      <c r="AO256" s="36"/>
      <c r="AP256" s="37"/>
      <c r="AQ256" s="38"/>
      <c r="AR256" s="151"/>
      <c r="AS256" s="36"/>
      <c r="AT256" s="37"/>
      <c r="AU256" s="38"/>
      <c r="AV256" s="151"/>
      <c r="AW256" s="36"/>
      <c r="AX256" s="37"/>
      <c r="AY256" s="54"/>
      <c r="AZ256" s="151"/>
      <c r="BA256" s="36"/>
      <c r="BB256" s="37"/>
      <c r="BC256" s="92"/>
      <c r="BD256" s="37"/>
      <c r="BE256" s="36"/>
      <c r="BF256" s="37"/>
      <c r="BG256" s="54"/>
      <c r="BH256" s="37"/>
      <c r="BI256" s="41"/>
      <c r="BJ256" s="42"/>
      <c r="BK256" s="43"/>
      <c r="BL256" s="44"/>
      <c r="BM256" s="45"/>
      <c r="BN256" s="46"/>
      <c r="BO256" s="36"/>
      <c r="BP256" s="47"/>
      <c r="BQ256" s="37"/>
      <c r="BR256" s="38"/>
      <c r="BS256" s="37"/>
      <c r="BT256" s="36"/>
      <c r="BU256" s="47"/>
      <c r="BV256" s="37"/>
      <c r="BW256" s="38"/>
      <c r="BX256" s="37"/>
      <c r="BY256" s="36"/>
      <c r="BZ256" s="47"/>
      <c r="CA256" s="37"/>
      <c r="CB256" s="38"/>
      <c r="CC256" s="37"/>
      <c r="CD256" s="36"/>
      <c r="CE256" s="47"/>
      <c r="CF256" s="37"/>
      <c r="CG256" s="38"/>
      <c r="CH256" s="37"/>
      <c r="CI256" s="36"/>
      <c r="CJ256" s="47"/>
      <c r="CK256" s="37"/>
      <c r="CL256" s="38"/>
      <c r="CM256" s="37"/>
      <c r="CN256" s="36"/>
      <c r="CO256" s="47"/>
      <c r="CP256" s="37"/>
      <c r="CQ256" s="38"/>
      <c r="CR256" s="37"/>
      <c r="CS256" s="36"/>
      <c r="CT256" s="47"/>
      <c r="CU256" s="39"/>
      <c r="CV256" s="38"/>
      <c r="CW256" s="37"/>
      <c r="CX256" s="36"/>
      <c r="CY256" s="47"/>
      <c r="CZ256" s="39"/>
      <c r="DA256" s="38"/>
      <c r="DB256" s="37"/>
      <c r="DC256" s="36"/>
      <c r="DD256" s="47"/>
      <c r="DE256" s="37"/>
      <c r="DF256" s="38"/>
      <c r="DG256" s="37"/>
      <c r="DH256" s="36"/>
      <c r="DI256" s="47"/>
      <c r="DJ256" s="37"/>
      <c r="DK256" s="38"/>
      <c r="DL256" s="37"/>
      <c r="DM256" s="36"/>
      <c r="DN256" s="47"/>
      <c r="DO256" s="37"/>
      <c r="DP256" s="38"/>
      <c r="DQ256" s="151"/>
      <c r="DR256" s="36"/>
      <c r="DS256" s="47"/>
      <c r="DT256" s="37"/>
      <c r="DU256" s="38">
        <v>0</v>
      </c>
      <c r="DV256" s="37"/>
      <c r="DW256" s="41" cm="1">
        <f t="array" ref="DW256">SUMPRODUCT(--(MOD(COLUMN($BO256:$DV256),5)=MOD(COLUMN($BO256),5)),$BO256:$DV256)</f>
        <v>0</v>
      </c>
      <c r="DX256" s="42">
        <f t="shared" si="744"/>
        <v>0</v>
      </c>
      <c r="DY256" s="48" cm="1">
        <f t="array" ref="DY256">SUMPRODUCT(--(MOD(COLUMN($BO256:$DV256),5)=MOD(COLUMN($BP256),5)),$BO256:$DV256)</f>
        <v>0</v>
      </c>
      <c r="DZ256" s="49">
        <f t="shared" si="745"/>
        <v>0</v>
      </c>
      <c r="EA256" s="43" cm="1">
        <f t="array" ref="EA256">SUMPRODUCT(--(MOD(COLUMN($BO256:$DV256),5)=MOD(COLUMN($BQ256),5)),$BO256:$DV256)</f>
        <v>0</v>
      </c>
      <c r="EB256" s="44">
        <f t="shared" si="746"/>
        <v>0</v>
      </c>
      <c r="EC256" s="45" cm="1">
        <f t="array" ref="EC256">SUMPRODUCT(--(MOD(COLUMN($BO256:$DV256),5)=MOD(COLUMN($BR256),5)),$BO256:$DV256)</f>
        <v>0</v>
      </c>
      <c r="ED256" s="46">
        <f t="shared" si="747"/>
        <v>0</v>
      </c>
      <c r="EE256" s="36"/>
      <c r="EF256" s="155">
        <v>4</v>
      </c>
      <c r="EG256" s="38">
        <v>4</v>
      </c>
      <c r="EH256" s="246"/>
      <c r="EI256" s="36"/>
      <c r="EJ256" s="37"/>
      <c r="EK256" s="38"/>
      <c r="EL256" s="37"/>
      <c r="EM256" s="36"/>
      <c r="EN256" s="37"/>
      <c r="EO256" s="38">
        <v>0</v>
      </c>
      <c r="EP256" s="37"/>
      <c r="EQ256" s="36"/>
      <c r="ER256" s="37"/>
      <c r="ES256" s="38"/>
      <c r="ET256" s="37"/>
      <c r="EU256" s="36"/>
      <c r="EV256" s="37"/>
      <c r="EW256" s="38"/>
      <c r="EX256" s="37"/>
      <c r="EY256" s="36"/>
      <c r="EZ256" s="37"/>
      <c r="FA256" s="38"/>
      <c r="FB256" s="37"/>
      <c r="FC256" s="36"/>
      <c r="FD256" s="37"/>
      <c r="FE256" s="38"/>
      <c r="FF256" s="37"/>
      <c r="FG256" s="36"/>
      <c r="FH256" s="37"/>
      <c r="FI256" s="38"/>
      <c r="FJ256" s="37"/>
      <c r="FK256" s="36"/>
      <c r="FL256" s="37"/>
      <c r="FM256" s="38"/>
      <c r="FN256" s="37"/>
      <c r="FO256" s="36"/>
      <c r="FP256" s="37"/>
      <c r="FQ256" s="38"/>
      <c r="FR256" s="37"/>
      <c r="FS256" s="36"/>
      <c r="FT256" s="37"/>
      <c r="FU256" s="38"/>
      <c r="FV256" s="37"/>
      <c r="FW256" s="36"/>
      <c r="FX256" s="37"/>
      <c r="FY256" s="38"/>
      <c r="FZ256" s="37"/>
      <c r="GA256" s="41">
        <f t="shared" si="748"/>
        <v>0</v>
      </c>
      <c r="GB256" s="42">
        <f t="shared" si="749"/>
        <v>0</v>
      </c>
      <c r="GC256" s="43">
        <f t="shared" si="750"/>
        <v>4</v>
      </c>
      <c r="GD256" s="44">
        <f t="shared" si="751"/>
        <v>228.00000000000003</v>
      </c>
      <c r="GE256" s="45">
        <f t="shared" si="752"/>
        <v>4</v>
      </c>
      <c r="GF256" s="46">
        <f t="shared" si="753"/>
        <v>228.00000000000003</v>
      </c>
      <c r="GG256" s="36"/>
      <c r="GH256" s="37"/>
      <c r="GI256" s="38"/>
      <c r="GJ256" s="37"/>
      <c r="GK256" s="36"/>
      <c r="GL256" s="37"/>
      <c r="GM256" s="38"/>
      <c r="GN256" s="37"/>
      <c r="GO256" s="36"/>
      <c r="GP256" s="37"/>
      <c r="GQ256" s="38"/>
      <c r="GR256" s="37"/>
      <c r="GS256" s="36"/>
      <c r="GT256" s="37"/>
      <c r="GU256" s="38"/>
      <c r="GV256" s="37"/>
      <c r="GW256" s="36"/>
      <c r="GX256" s="37"/>
      <c r="GY256" s="38"/>
      <c r="GZ256" s="37"/>
      <c r="HA256" s="36"/>
      <c r="HB256" s="37"/>
      <c r="HC256" s="38"/>
      <c r="HD256" s="37"/>
      <c r="HE256" s="36"/>
      <c r="HF256" s="37"/>
      <c r="HG256" s="38"/>
      <c r="HH256" s="37"/>
      <c r="HI256" s="36"/>
      <c r="HJ256" s="37"/>
      <c r="HK256" s="38"/>
      <c r="HL256" s="37"/>
      <c r="HM256" s="36"/>
      <c r="HN256" s="37"/>
      <c r="HO256" s="38"/>
      <c r="HP256" s="37"/>
      <c r="HQ256" s="36"/>
      <c r="HR256" s="37"/>
      <c r="HS256" s="38"/>
      <c r="HT256" s="37"/>
      <c r="HU256" s="36"/>
      <c r="HV256" s="37"/>
      <c r="HW256" s="38"/>
      <c r="HX256" s="37"/>
      <c r="HY256" s="36"/>
      <c r="HZ256" s="37"/>
      <c r="IA256" s="38"/>
      <c r="IB256" s="37"/>
      <c r="IC256" s="41" cm="1">
        <f t="array" ref="IC256">SUMPRODUCT(--(MOD(COLUMN($GG256:$IB256),4)=MOD(COLUMN($GG256),4)),$GG256:$IB256)</f>
        <v>0</v>
      </c>
      <c r="ID256" s="42">
        <f t="shared" si="754"/>
        <v>0</v>
      </c>
      <c r="IE256" s="43" cm="1">
        <f t="array" ref="IE256">SUMPRODUCT(--(MOD(COLUMN($GG256:$IB256),4)=MOD(COLUMN($GH256),4)),$GG256:$IB256)</f>
        <v>0</v>
      </c>
      <c r="IF256" s="44">
        <f t="shared" si="755"/>
        <v>0</v>
      </c>
      <c r="IG256" s="45" cm="1">
        <f t="array" ref="IG256">SUMPRODUCT(--(MOD(COLUMN($GG256:$IB256),4)=MOD(COLUMN($GI256),4)),$GG256:$IB256)</f>
        <v>0</v>
      </c>
      <c r="IH256" s="46">
        <f t="shared" si="756"/>
        <v>0</v>
      </c>
      <c r="II256" s="36"/>
      <c r="IJ256" s="37"/>
      <c r="IK256" s="38"/>
      <c r="IL256" s="37"/>
      <c r="IM256" s="36"/>
      <c r="IN256" s="37"/>
      <c r="IO256" s="38"/>
      <c r="IP256" s="37"/>
      <c r="IQ256" s="36"/>
      <c r="IR256" s="37"/>
      <c r="IS256" s="38"/>
      <c r="IT256" s="37"/>
      <c r="IU256" s="36"/>
      <c r="IV256" s="37"/>
      <c r="IW256" s="38"/>
      <c r="IX256" s="37"/>
      <c r="IY256" s="36"/>
      <c r="IZ256" s="37"/>
      <c r="JA256" s="38"/>
      <c r="JB256" s="37"/>
      <c r="JC256" s="36"/>
      <c r="JD256" s="37"/>
      <c r="JE256" s="38"/>
      <c r="JF256" s="37"/>
      <c r="JG256" s="36"/>
      <c r="JH256" s="37"/>
      <c r="JI256" s="38"/>
      <c r="JJ256" s="37"/>
      <c r="JK256" s="36"/>
      <c r="JL256" s="37"/>
      <c r="JM256" s="38"/>
      <c r="JN256" s="37"/>
      <c r="JO256" s="36"/>
      <c r="JP256" s="37"/>
      <c r="JQ256" s="38"/>
      <c r="JR256" s="37"/>
      <c r="JS256" s="36"/>
      <c r="JT256" s="37"/>
      <c r="JU256" s="38"/>
      <c r="JV256" s="37"/>
      <c r="JW256" s="36"/>
      <c r="JX256" s="37"/>
      <c r="JY256" s="38"/>
      <c r="JZ256" s="37"/>
      <c r="KA256" s="36"/>
      <c r="KB256" s="37"/>
      <c r="KC256" s="38"/>
      <c r="KD256" s="37"/>
      <c r="KE256" s="41" cm="1">
        <f t="array" ref="KE256">SUMPRODUCT(--(MOD(COLUMN($II256:$KD256),4)=MOD(COLUMN($II256),4)),$II256:$KD256)</f>
        <v>0</v>
      </c>
      <c r="KF256" s="42">
        <f t="shared" si="757"/>
        <v>0</v>
      </c>
      <c r="KG256" s="43" cm="1">
        <f t="array" ref="KG256">SUMPRODUCT(--(MOD(COLUMN($II256:$KD256),4)=MOD(COLUMN($IJ256),4)),$II256:$KD256)</f>
        <v>0</v>
      </c>
      <c r="KH256" s="44">
        <f t="shared" si="758"/>
        <v>0</v>
      </c>
      <c r="KI256" s="45" cm="1">
        <f t="array" ref="KI256">SUMPRODUCT(--(MOD(COLUMN($II256:$KD256),4)=MOD(COLUMN($IK256),4)),$II256:$KD256)</f>
        <v>0</v>
      </c>
      <c r="KJ256" s="50">
        <f t="shared" si="759"/>
        <v>0</v>
      </c>
      <c r="KK256" s="80"/>
      <c r="KL256" s="80"/>
      <c r="KM256" s="80"/>
      <c r="KN256" s="51"/>
      <c r="KO256" s="152"/>
    </row>
    <row r="257" spans="1:301" s="68" customFormat="1" ht="28.8" outlineLevel="1">
      <c r="A257" s="289"/>
      <c r="B257" s="278"/>
      <c r="C257" s="298"/>
      <c r="D257" s="282"/>
      <c r="E257" s="15">
        <v>6</v>
      </c>
      <c r="F257" s="15">
        <v>1</v>
      </c>
      <c r="G257" s="33">
        <v>4640061000</v>
      </c>
      <c r="H257" s="34" t="s">
        <v>59</v>
      </c>
      <c r="I257" s="35">
        <f>584/1.2/0.98</f>
        <v>496.59863945578235</v>
      </c>
      <c r="J257" s="35">
        <f>584/1.2</f>
        <v>486.66666666666669</v>
      </c>
      <c r="K257" s="55"/>
      <c r="L257" s="55"/>
      <c r="M257" s="36"/>
      <c r="N257" s="37"/>
      <c r="O257" s="38"/>
      <c r="P257" s="37"/>
      <c r="Q257" s="36"/>
      <c r="R257" s="37"/>
      <c r="S257" s="38"/>
      <c r="T257" s="37"/>
      <c r="U257" s="36"/>
      <c r="V257" s="37"/>
      <c r="W257" s="38"/>
      <c r="X257" s="37"/>
      <c r="Y257" s="36"/>
      <c r="Z257" s="39"/>
      <c r="AA257" s="38"/>
      <c r="AB257" s="151"/>
      <c r="AC257" s="36"/>
      <c r="AD257" s="37"/>
      <c r="AE257" s="38"/>
      <c r="AF257" s="151"/>
      <c r="AG257" s="36"/>
      <c r="AH257" s="37"/>
      <c r="AI257" s="38"/>
      <c r="AJ257" s="151"/>
      <c r="AK257" s="36"/>
      <c r="AL257" s="37"/>
      <c r="AM257" s="38"/>
      <c r="AN257" s="151"/>
      <c r="AO257" s="36"/>
      <c r="AP257" s="37"/>
      <c r="AQ257" s="38"/>
      <c r="AR257" s="151"/>
      <c r="AS257" s="36"/>
      <c r="AT257" s="37"/>
      <c r="AU257" s="38"/>
      <c r="AV257" s="151"/>
      <c r="AW257" s="36"/>
      <c r="AX257" s="37"/>
      <c r="AY257" s="54"/>
      <c r="AZ257" s="151"/>
      <c r="BA257" s="36"/>
      <c r="BB257" s="37"/>
      <c r="BC257" s="92"/>
      <c r="BD257" s="37"/>
      <c r="BE257" s="36"/>
      <c r="BF257" s="37"/>
      <c r="BG257" s="54"/>
      <c r="BH257" s="37"/>
      <c r="BI257" s="41">
        <f>SUMPRODUCT(--(MOD(COLUMN($M257:$BH257),4)=MOD(COLUMN($M257),4)),$M257:$BH257)</f>
        <v>0</v>
      </c>
      <c r="BJ257" s="42">
        <f>BI257*$I257</f>
        <v>0</v>
      </c>
      <c r="BK257" s="43">
        <f>SUMPRODUCT(--(MOD(COLUMN($M257:$BH257),4)=MOD(COLUMN($M257)+1,4)),$M257:$BH257)</f>
        <v>0</v>
      </c>
      <c r="BL257" s="44">
        <f>BK257*$I257</f>
        <v>0</v>
      </c>
      <c r="BM257" s="45">
        <f>SUMPRODUCT(--(MOD(COLUMN($M257:$BH257),4)=MOD(COLUMN($M257)+2,4)),$M257:$BH257)</f>
        <v>0</v>
      </c>
      <c r="BN257" s="46">
        <f>BM257*$I257</f>
        <v>0</v>
      </c>
      <c r="BO257" s="36"/>
      <c r="BP257" s="47"/>
      <c r="BQ257" s="37"/>
      <c r="BR257" s="38"/>
      <c r="BS257" s="37"/>
      <c r="BT257" s="36"/>
      <c r="BU257" s="47"/>
      <c r="BV257" s="37"/>
      <c r="BW257" s="38"/>
      <c r="BX257" s="37"/>
      <c r="BY257" s="36"/>
      <c r="BZ257" s="47"/>
      <c r="CA257" s="37"/>
      <c r="CB257" s="38"/>
      <c r="CC257" s="37"/>
      <c r="CD257" s="36"/>
      <c r="CE257" s="47"/>
      <c r="CF257" s="37"/>
      <c r="CG257" s="38"/>
      <c r="CH257" s="37"/>
      <c r="CI257" s="36"/>
      <c r="CJ257" s="47"/>
      <c r="CK257" s="37"/>
      <c r="CL257" s="38"/>
      <c r="CM257" s="37"/>
      <c r="CN257" s="36"/>
      <c r="CO257" s="47"/>
      <c r="CP257" s="37"/>
      <c r="CQ257" s="38"/>
      <c r="CR257" s="37"/>
      <c r="CS257" s="36"/>
      <c r="CT257" s="47"/>
      <c r="CU257" s="39"/>
      <c r="CV257" s="38"/>
      <c r="CW257" s="37"/>
      <c r="CX257" s="36"/>
      <c r="CY257" s="47"/>
      <c r="CZ257" s="39"/>
      <c r="DA257" s="38"/>
      <c r="DB257" s="37"/>
      <c r="DC257" s="36"/>
      <c r="DD257" s="47"/>
      <c r="DE257" s="37"/>
      <c r="DF257" s="38"/>
      <c r="DG257" s="37"/>
      <c r="DH257" s="36"/>
      <c r="DI257" s="47"/>
      <c r="DJ257" s="37"/>
      <c r="DK257" s="38"/>
      <c r="DL257" s="37"/>
      <c r="DM257" s="36"/>
      <c r="DN257" s="47"/>
      <c r="DO257" s="37"/>
      <c r="DP257" s="38"/>
      <c r="DQ257" s="151"/>
      <c r="DR257" s="36"/>
      <c r="DS257" s="47"/>
      <c r="DT257" s="37"/>
      <c r="DU257" s="38">
        <v>0</v>
      </c>
      <c r="DV257" s="37"/>
      <c r="DW257" s="41" cm="1">
        <f t="array" ref="DW257">SUMPRODUCT(--(MOD(COLUMN($BO257:$DV257),5)=MOD(COLUMN($BO257),5)),$BO257:$DV257)</f>
        <v>0</v>
      </c>
      <c r="DX257" s="42">
        <f t="shared" si="744"/>
        <v>0</v>
      </c>
      <c r="DY257" s="48" cm="1">
        <f t="array" ref="DY257">SUMPRODUCT(--(MOD(COLUMN($BO257:$DV257),5)=MOD(COLUMN($BP257),5)),$BO257:$DV257)</f>
        <v>0</v>
      </c>
      <c r="DZ257" s="49">
        <f t="shared" si="745"/>
        <v>0</v>
      </c>
      <c r="EA257" s="43" cm="1">
        <f t="array" ref="EA257">SUMPRODUCT(--(MOD(COLUMN($BO257:$DV257),5)=MOD(COLUMN($BQ257),5)),$BO257:$DV257)</f>
        <v>0</v>
      </c>
      <c r="EB257" s="44">
        <f t="shared" si="746"/>
        <v>0</v>
      </c>
      <c r="EC257" s="45" cm="1">
        <f t="array" ref="EC257">SUMPRODUCT(--(MOD(COLUMN($BO257:$DV257),5)=MOD(COLUMN($BR257),5)),$BO257:$DV257)</f>
        <v>0</v>
      </c>
      <c r="ED257" s="46">
        <f t="shared" si="747"/>
        <v>0</v>
      </c>
      <c r="EE257" s="36"/>
      <c r="EF257" s="155">
        <v>1</v>
      </c>
      <c r="EG257" s="38">
        <v>1</v>
      </c>
      <c r="EH257" s="246"/>
      <c r="EI257" s="36"/>
      <c r="EJ257" s="37"/>
      <c r="EK257" s="38"/>
      <c r="EL257" s="37"/>
      <c r="EM257" s="36"/>
      <c r="EN257" s="37"/>
      <c r="EO257" s="38">
        <v>0</v>
      </c>
      <c r="EP257" s="37"/>
      <c r="EQ257" s="36"/>
      <c r="ER257" s="37"/>
      <c r="ES257" s="38"/>
      <c r="ET257" s="37"/>
      <c r="EU257" s="36"/>
      <c r="EV257" s="37"/>
      <c r="EW257" s="38"/>
      <c r="EX257" s="37"/>
      <c r="EY257" s="36"/>
      <c r="EZ257" s="37"/>
      <c r="FA257" s="38"/>
      <c r="FB257" s="37"/>
      <c r="FC257" s="36"/>
      <c r="FD257" s="37"/>
      <c r="FE257" s="38"/>
      <c r="FF257" s="37"/>
      <c r="FG257" s="36"/>
      <c r="FH257" s="37"/>
      <c r="FI257" s="38"/>
      <c r="FJ257" s="37"/>
      <c r="FK257" s="36"/>
      <c r="FL257" s="37"/>
      <c r="FM257" s="38"/>
      <c r="FN257" s="37"/>
      <c r="FO257" s="36"/>
      <c r="FP257" s="37"/>
      <c r="FQ257" s="38"/>
      <c r="FR257" s="37"/>
      <c r="FS257" s="36"/>
      <c r="FT257" s="37"/>
      <c r="FU257" s="38"/>
      <c r="FV257" s="37"/>
      <c r="FW257" s="36"/>
      <c r="FX257" s="37"/>
      <c r="FY257" s="38"/>
      <c r="FZ257" s="37"/>
      <c r="GA257" s="41">
        <f t="shared" si="748"/>
        <v>0</v>
      </c>
      <c r="GB257" s="42">
        <f t="shared" si="749"/>
        <v>0</v>
      </c>
      <c r="GC257" s="43">
        <f t="shared" si="750"/>
        <v>1</v>
      </c>
      <c r="GD257" s="44">
        <f t="shared" si="751"/>
        <v>486.66666666666669</v>
      </c>
      <c r="GE257" s="45">
        <f t="shared" si="752"/>
        <v>1</v>
      </c>
      <c r="GF257" s="46">
        <f t="shared" si="753"/>
        <v>486.66666666666669</v>
      </c>
      <c r="GG257" s="36"/>
      <c r="GH257" s="37"/>
      <c r="GI257" s="38"/>
      <c r="GJ257" s="37"/>
      <c r="GK257" s="36"/>
      <c r="GL257" s="37"/>
      <c r="GM257" s="38"/>
      <c r="GN257" s="37"/>
      <c r="GO257" s="36"/>
      <c r="GP257" s="37"/>
      <c r="GQ257" s="38"/>
      <c r="GR257" s="37"/>
      <c r="GS257" s="36"/>
      <c r="GT257" s="37"/>
      <c r="GU257" s="38"/>
      <c r="GV257" s="37"/>
      <c r="GW257" s="36"/>
      <c r="GX257" s="37"/>
      <c r="GY257" s="38"/>
      <c r="GZ257" s="37"/>
      <c r="HA257" s="36"/>
      <c r="HB257" s="37"/>
      <c r="HC257" s="38"/>
      <c r="HD257" s="37"/>
      <c r="HE257" s="36"/>
      <c r="HF257" s="37"/>
      <c r="HG257" s="38"/>
      <c r="HH257" s="37"/>
      <c r="HI257" s="36"/>
      <c r="HJ257" s="37"/>
      <c r="HK257" s="38"/>
      <c r="HL257" s="37"/>
      <c r="HM257" s="36"/>
      <c r="HN257" s="37"/>
      <c r="HO257" s="38"/>
      <c r="HP257" s="37"/>
      <c r="HQ257" s="36"/>
      <c r="HR257" s="37"/>
      <c r="HS257" s="38"/>
      <c r="HT257" s="37"/>
      <c r="HU257" s="36"/>
      <c r="HV257" s="37"/>
      <c r="HW257" s="38"/>
      <c r="HX257" s="37"/>
      <c r="HY257" s="36"/>
      <c r="HZ257" s="37"/>
      <c r="IA257" s="38"/>
      <c r="IB257" s="37"/>
      <c r="IC257" s="41" cm="1">
        <f t="array" ref="IC257">SUMPRODUCT(--(MOD(COLUMN($GG257:$IB257),4)=MOD(COLUMN($GG257),4)),$GG257:$IB257)</f>
        <v>0</v>
      </c>
      <c r="ID257" s="42">
        <f t="shared" si="754"/>
        <v>0</v>
      </c>
      <c r="IE257" s="43" cm="1">
        <f t="array" ref="IE257">SUMPRODUCT(--(MOD(COLUMN($GG257:$IB257),4)=MOD(COLUMN($GH257),4)),$GG257:$IB257)</f>
        <v>0</v>
      </c>
      <c r="IF257" s="44">
        <f t="shared" si="755"/>
        <v>0</v>
      </c>
      <c r="IG257" s="45" cm="1">
        <f t="array" ref="IG257">SUMPRODUCT(--(MOD(COLUMN($GG257:$IB257),4)=MOD(COLUMN($GI257),4)),$GG257:$IB257)</f>
        <v>0</v>
      </c>
      <c r="IH257" s="46">
        <f t="shared" si="756"/>
        <v>0</v>
      </c>
      <c r="II257" s="36"/>
      <c r="IJ257" s="37"/>
      <c r="IK257" s="38"/>
      <c r="IL257" s="37"/>
      <c r="IM257" s="36"/>
      <c r="IN257" s="37"/>
      <c r="IO257" s="38"/>
      <c r="IP257" s="37"/>
      <c r="IQ257" s="36"/>
      <c r="IR257" s="37"/>
      <c r="IS257" s="38"/>
      <c r="IT257" s="37"/>
      <c r="IU257" s="36"/>
      <c r="IV257" s="37"/>
      <c r="IW257" s="38"/>
      <c r="IX257" s="37"/>
      <c r="IY257" s="36"/>
      <c r="IZ257" s="37"/>
      <c r="JA257" s="38"/>
      <c r="JB257" s="37"/>
      <c r="JC257" s="36"/>
      <c r="JD257" s="37"/>
      <c r="JE257" s="38"/>
      <c r="JF257" s="37"/>
      <c r="JG257" s="36"/>
      <c r="JH257" s="37"/>
      <c r="JI257" s="38"/>
      <c r="JJ257" s="37"/>
      <c r="JK257" s="36"/>
      <c r="JL257" s="37"/>
      <c r="JM257" s="38"/>
      <c r="JN257" s="37"/>
      <c r="JO257" s="36"/>
      <c r="JP257" s="37"/>
      <c r="JQ257" s="38"/>
      <c r="JR257" s="37"/>
      <c r="JS257" s="36"/>
      <c r="JT257" s="37"/>
      <c r="JU257" s="38"/>
      <c r="JV257" s="37"/>
      <c r="JW257" s="36"/>
      <c r="JX257" s="37"/>
      <c r="JY257" s="38"/>
      <c r="JZ257" s="37"/>
      <c r="KA257" s="36"/>
      <c r="KB257" s="37"/>
      <c r="KC257" s="38"/>
      <c r="KD257" s="37"/>
      <c r="KE257" s="41" cm="1">
        <f t="array" ref="KE257">SUMPRODUCT(--(MOD(COLUMN($II257:$KD257),4)=MOD(COLUMN($II257),4)),$II257:$KD257)</f>
        <v>0</v>
      </c>
      <c r="KF257" s="42">
        <f t="shared" si="757"/>
        <v>0</v>
      </c>
      <c r="KG257" s="43" cm="1">
        <f t="array" ref="KG257">SUMPRODUCT(--(MOD(COLUMN($II257:$KD257),4)=MOD(COLUMN($IJ257),4)),$II257:$KD257)</f>
        <v>0</v>
      </c>
      <c r="KH257" s="44">
        <f t="shared" si="758"/>
        <v>0</v>
      </c>
      <c r="KI257" s="45" cm="1">
        <f t="array" ref="KI257">SUMPRODUCT(--(MOD(COLUMN($II257:$KD257),4)=MOD(COLUMN($IK257),4)),$II257:$KD257)</f>
        <v>0</v>
      </c>
      <c r="KJ257" s="50">
        <f t="shared" si="759"/>
        <v>0</v>
      </c>
      <c r="KK257" s="80"/>
      <c r="KL257" s="80"/>
      <c r="KM257" s="80"/>
      <c r="KN257" s="51"/>
      <c r="KO257" s="152"/>
    </row>
    <row r="258" spans="1:301" s="68" customFormat="1" ht="28.8" outlineLevel="1">
      <c r="A258" s="289"/>
      <c r="B258" s="278"/>
      <c r="C258" s="298"/>
      <c r="D258" s="282"/>
      <c r="E258" s="15">
        <v>7</v>
      </c>
      <c r="F258" s="15">
        <v>1</v>
      </c>
      <c r="G258" s="33">
        <v>4630320200</v>
      </c>
      <c r="H258" s="34" t="s">
        <v>60</v>
      </c>
      <c r="I258" s="35">
        <f>537.4/1.2/0.98</f>
        <v>456.97278911564626</v>
      </c>
      <c r="J258" s="35">
        <f>537.4/1.2</f>
        <v>447.83333333333331</v>
      </c>
      <c r="K258" s="55"/>
      <c r="L258" s="55"/>
      <c r="M258" s="36"/>
      <c r="N258" s="37"/>
      <c r="O258" s="38"/>
      <c r="P258" s="37"/>
      <c r="Q258" s="36"/>
      <c r="R258" s="37"/>
      <c r="S258" s="38"/>
      <c r="T258" s="37"/>
      <c r="U258" s="36"/>
      <c r="V258" s="37"/>
      <c r="W258" s="38"/>
      <c r="X258" s="37"/>
      <c r="Y258" s="36"/>
      <c r="Z258" s="39"/>
      <c r="AA258" s="38"/>
      <c r="AB258" s="151"/>
      <c r="AC258" s="36"/>
      <c r="AD258" s="37"/>
      <c r="AE258" s="38"/>
      <c r="AF258" s="151"/>
      <c r="AG258" s="36"/>
      <c r="AH258" s="37"/>
      <c r="AI258" s="38"/>
      <c r="AJ258" s="151"/>
      <c r="AK258" s="36"/>
      <c r="AL258" s="37"/>
      <c r="AM258" s="38"/>
      <c r="AN258" s="151"/>
      <c r="AO258" s="36"/>
      <c r="AP258" s="37"/>
      <c r="AQ258" s="38"/>
      <c r="AR258" s="151"/>
      <c r="AS258" s="36"/>
      <c r="AT258" s="37"/>
      <c r="AU258" s="38"/>
      <c r="AV258" s="151"/>
      <c r="AW258" s="36"/>
      <c r="AX258" s="37"/>
      <c r="AY258" s="54"/>
      <c r="AZ258" s="151"/>
      <c r="BA258" s="36"/>
      <c r="BB258" s="37"/>
      <c r="BC258" s="92"/>
      <c r="BD258" s="37"/>
      <c r="BE258" s="36"/>
      <c r="BF258" s="37"/>
      <c r="BG258" s="54"/>
      <c r="BH258" s="37"/>
      <c r="BI258" s="41">
        <f>SUMPRODUCT(--(MOD(COLUMN($M258:$BH258),4)=MOD(COLUMN($M258),4)),$M258:$BH258)</f>
        <v>0</v>
      </c>
      <c r="BJ258" s="42">
        <f>BI258*$I258</f>
        <v>0</v>
      </c>
      <c r="BK258" s="43">
        <f>SUMPRODUCT(--(MOD(COLUMN($M258:$BH258),4)=MOD(COLUMN($M258)+1,4)),$M258:$BH258)</f>
        <v>0</v>
      </c>
      <c r="BL258" s="44">
        <f>BK258*$I258</f>
        <v>0</v>
      </c>
      <c r="BM258" s="45">
        <f>SUMPRODUCT(--(MOD(COLUMN($M258:$BH258),4)=MOD(COLUMN($M258)+2,4)),$M258:$BH258)</f>
        <v>0</v>
      </c>
      <c r="BN258" s="46">
        <f>BM258*$I258</f>
        <v>0</v>
      </c>
      <c r="BO258" s="36"/>
      <c r="BP258" s="47"/>
      <c r="BQ258" s="37"/>
      <c r="BR258" s="38"/>
      <c r="BS258" s="37"/>
      <c r="BT258" s="36"/>
      <c r="BU258" s="47"/>
      <c r="BV258" s="37"/>
      <c r="BW258" s="38"/>
      <c r="BX258" s="37"/>
      <c r="BY258" s="36"/>
      <c r="BZ258" s="47"/>
      <c r="CA258" s="37"/>
      <c r="CB258" s="38"/>
      <c r="CC258" s="37"/>
      <c r="CD258" s="36"/>
      <c r="CE258" s="47"/>
      <c r="CF258" s="37"/>
      <c r="CG258" s="38"/>
      <c r="CH258" s="37"/>
      <c r="CI258" s="36"/>
      <c r="CJ258" s="47"/>
      <c r="CK258" s="37"/>
      <c r="CL258" s="38"/>
      <c r="CM258" s="37"/>
      <c r="CN258" s="36"/>
      <c r="CO258" s="47"/>
      <c r="CP258" s="37"/>
      <c r="CQ258" s="38"/>
      <c r="CR258" s="37"/>
      <c r="CS258" s="36"/>
      <c r="CT258" s="47"/>
      <c r="CU258" s="39"/>
      <c r="CV258" s="38"/>
      <c r="CW258" s="37"/>
      <c r="CX258" s="36"/>
      <c r="CY258" s="47"/>
      <c r="CZ258" s="39"/>
      <c r="DA258" s="38"/>
      <c r="DB258" s="37"/>
      <c r="DC258" s="36"/>
      <c r="DD258" s="47"/>
      <c r="DE258" s="37"/>
      <c r="DF258" s="38"/>
      <c r="DG258" s="37"/>
      <c r="DH258" s="36"/>
      <c r="DI258" s="47"/>
      <c r="DJ258" s="37"/>
      <c r="DK258" s="38"/>
      <c r="DL258" s="37"/>
      <c r="DM258" s="36"/>
      <c r="DN258" s="47"/>
      <c r="DO258" s="37"/>
      <c r="DP258" s="38"/>
      <c r="DQ258" s="151"/>
      <c r="DR258" s="36"/>
      <c r="DS258" s="47"/>
      <c r="DT258" s="37"/>
      <c r="DU258" s="38">
        <v>0</v>
      </c>
      <c r="DV258" s="37"/>
      <c r="DW258" s="41" cm="1">
        <f t="array" ref="DW258">SUMPRODUCT(--(MOD(COLUMN($BO258:$DV258),5)=MOD(COLUMN($BO258),5)),$BO258:$DV258)</f>
        <v>0</v>
      </c>
      <c r="DX258" s="42">
        <f t="shared" si="744"/>
        <v>0</v>
      </c>
      <c r="DY258" s="48" cm="1">
        <f t="array" ref="DY258">SUMPRODUCT(--(MOD(COLUMN($BO258:$DV258),5)=MOD(COLUMN($BP258),5)),$BO258:$DV258)</f>
        <v>0</v>
      </c>
      <c r="DZ258" s="49">
        <f t="shared" si="745"/>
        <v>0</v>
      </c>
      <c r="EA258" s="43" cm="1">
        <f t="array" ref="EA258">SUMPRODUCT(--(MOD(COLUMN($BO258:$DV258),5)=MOD(COLUMN($BQ258),5)),$BO258:$DV258)</f>
        <v>0</v>
      </c>
      <c r="EB258" s="44">
        <f t="shared" si="746"/>
        <v>0</v>
      </c>
      <c r="EC258" s="45" cm="1">
        <f t="array" ref="EC258">SUMPRODUCT(--(MOD(COLUMN($BO258:$DV258),5)=MOD(COLUMN($BR258),5)),$BO258:$DV258)</f>
        <v>0</v>
      </c>
      <c r="ED258" s="46">
        <f t="shared" si="747"/>
        <v>0</v>
      </c>
      <c r="EE258" s="36"/>
      <c r="EF258" s="155">
        <v>1</v>
      </c>
      <c r="EG258" s="38">
        <v>1</v>
      </c>
      <c r="EH258" s="246"/>
      <c r="EI258" s="36"/>
      <c r="EJ258" s="37"/>
      <c r="EK258" s="38"/>
      <c r="EL258" s="37"/>
      <c r="EM258" s="36"/>
      <c r="EN258" s="37"/>
      <c r="EO258" s="38">
        <v>0</v>
      </c>
      <c r="EP258" s="37"/>
      <c r="EQ258" s="36"/>
      <c r="ER258" s="37"/>
      <c r="ES258" s="38"/>
      <c r="ET258" s="37"/>
      <c r="EU258" s="36"/>
      <c r="EV258" s="37"/>
      <c r="EW258" s="38"/>
      <c r="EX258" s="37"/>
      <c r="EY258" s="36"/>
      <c r="EZ258" s="37"/>
      <c r="FA258" s="38"/>
      <c r="FB258" s="37"/>
      <c r="FC258" s="36"/>
      <c r="FD258" s="37"/>
      <c r="FE258" s="38"/>
      <c r="FF258" s="37"/>
      <c r="FG258" s="36"/>
      <c r="FH258" s="37"/>
      <c r="FI258" s="38"/>
      <c r="FJ258" s="37"/>
      <c r="FK258" s="36"/>
      <c r="FL258" s="37"/>
      <c r="FM258" s="38"/>
      <c r="FN258" s="37"/>
      <c r="FO258" s="36"/>
      <c r="FP258" s="37"/>
      <c r="FQ258" s="38"/>
      <c r="FR258" s="37"/>
      <c r="FS258" s="36"/>
      <c r="FT258" s="37"/>
      <c r="FU258" s="38"/>
      <c r="FV258" s="37"/>
      <c r="FW258" s="36"/>
      <c r="FX258" s="37"/>
      <c r="FY258" s="38"/>
      <c r="FZ258" s="37"/>
      <c r="GA258" s="41">
        <f t="shared" si="748"/>
        <v>0</v>
      </c>
      <c r="GB258" s="42">
        <f t="shared" si="749"/>
        <v>0</v>
      </c>
      <c r="GC258" s="43">
        <f t="shared" si="750"/>
        <v>1</v>
      </c>
      <c r="GD258" s="44">
        <f t="shared" si="751"/>
        <v>447.83333333333331</v>
      </c>
      <c r="GE258" s="45">
        <f t="shared" si="752"/>
        <v>1</v>
      </c>
      <c r="GF258" s="46">
        <f t="shared" si="753"/>
        <v>447.83333333333331</v>
      </c>
      <c r="GG258" s="36"/>
      <c r="GH258" s="37"/>
      <c r="GI258" s="38"/>
      <c r="GJ258" s="37"/>
      <c r="GK258" s="36"/>
      <c r="GL258" s="37"/>
      <c r="GM258" s="38"/>
      <c r="GN258" s="37"/>
      <c r="GO258" s="36"/>
      <c r="GP258" s="37"/>
      <c r="GQ258" s="38"/>
      <c r="GR258" s="37"/>
      <c r="GS258" s="36"/>
      <c r="GT258" s="37"/>
      <c r="GU258" s="38"/>
      <c r="GV258" s="37"/>
      <c r="GW258" s="36"/>
      <c r="GX258" s="37"/>
      <c r="GY258" s="38"/>
      <c r="GZ258" s="37"/>
      <c r="HA258" s="36"/>
      <c r="HB258" s="37"/>
      <c r="HC258" s="38"/>
      <c r="HD258" s="37"/>
      <c r="HE258" s="36"/>
      <c r="HF258" s="37"/>
      <c r="HG258" s="38"/>
      <c r="HH258" s="37"/>
      <c r="HI258" s="36"/>
      <c r="HJ258" s="37"/>
      <c r="HK258" s="38"/>
      <c r="HL258" s="37"/>
      <c r="HM258" s="36"/>
      <c r="HN258" s="37"/>
      <c r="HO258" s="38"/>
      <c r="HP258" s="37"/>
      <c r="HQ258" s="36"/>
      <c r="HR258" s="37"/>
      <c r="HS258" s="38"/>
      <c r="HT258" s="37"/>
      <c r="HU258" s="36"/>
      <c r="HV258" s="37"/>
      <c r="HW258" s="38"/>
      <c r="HX258" s="37"/>
      <c r="HY258" s="36"/>
      <c r="HZ258" s="37"/>
      <c r="IA258" s="38"/>
      <c r="IB258" s="37"/>
      <c r="IC258" s="41" cm="1">
        <f t="array" ref="IC258">SUMPRODUCT(--(MOD(COLUMN($GG258:$IB258),4)=MOD(COLUMN($GG258),4)),$GG258:$IB258)</f>
        <v>0</v>
      </c>
      <c r="ID258" s="42">
        <f t="shared" si="754"/>
        <v>0</v>
      </c>
      <c r="IE258" s="43" cm="1">
        <f t="array" ref="IE258">SUMPRODUCT(--(MOD(COLUMN($GG258:$IB258),4)=MOD(COLUMN($GH258),4)),$GG258:$IB258)</f>
        <v>0</v>
      </c>
      <c r="IF258" s="44">
        <f t="shared" si="755"/>
        <v>0</v>
      </c>
      <c r="IG258" s="45" cm="1">
        <f t="array" ref="IG258">SUMPRODUCT(--(MOD(COLUMN($GG258:$IB258),4)=MOD(COLUMN($GI258),4)),$GG258:$IB258)</f>
        <v>0</v>
      </c>
      <c r="IH258" s="46">
        <f t="shared" si="756"/>
        <v>0</v>
      </c>
      <c r="II258" s="36"/>
      <c r="IJ258" s="37"/>
      <c r="IK258" s="38"/>
      <c r="IL258" s="37"/>
      <c r="IM258" s="36"/>
      <c r="IN258" s="37"/>
      <c r="IO258" s="38"/>
      <c r="IP258" s="37"/>
      <c r="IQ258" s="36"/>
      <c r="IR258" s="37"/>
      <c r="IS258" s="38"/>
      <c r="IT258" s="37"/>
      <c r="IU258" s="36"/>
      <c r="IV258" s="37"/>
      <c r="IW258" s="38"/>
      <c r="IX258" s="37"/>
      <c r="IY258" s="36"/>
      <c r="IZ258" s="37"/>
      <c r="JA258" s="38"/>
      <c r="JB258" s="37"/>
      <c r="JC258" s="36"/>
      <c r="JD258" s="37"/>
      <c r="JE258" s="38"/>
      <c r="JF258" s="37"/>
      <c r="JG258" s="36"/>
      <c r="JH258" s="37"/>
      <c r="JI258" s="38"/>
      <c r="JJ258" s="37"/>
      <c r="JK258" s="36"/>
      <c r="JL258" s="37"/>
      <c r="JM258" s="38"/>
      <c r="JN258" s="37"/>
      <c r="JO258" s="36"/>
      <c r="JP258" s="37"/>
      <c r="JQ258" s="38"/>
      <c r="JR258" s="37"/>
      <c r="JS258" s="36"/>
      <c r="JT258" s="37"/>
      <c r="JU258" s="38"/>
      <c r="JV258" s="37"/>
      <c r="JW258" s="36"/>
      <c r="JX258" s="37"/>
      <c r="JY258" s="38"/>
      <c r="JZ258" s="37"/>
      <c r="KA258" s="36"/>
      <c r="KB258" s="37"/>
      <c r="KC258" s="38"/>
      <c r="KD258" s="37"/>
      <c r="KE258" s="41" cm="1">
        <f t="array" ref="KE258">SUMPRODUCT(--(MOD(COLUMN($II258:$KD258),4)=MOD(COLUMN($II258),4)),$II258:$KD258)</f>
        <v>0</v>
      </c>
      <c r="KF258" s="42">
        <f t="shared" si="757"/>
        <v>0</v>
      </c>
      <c r="KG258" s="43" cm="1">
        <f t="array" ref="KG258">SUMPRODUCT(--(MOD(COLUMN($II258:$KD258),4)=MOD(COLUMN($IJ258),4)),$II258:$KD258)</f>
        <v>0</v>
      </c>
      <c r="KH258" s="44">
        <f t="shared" si="758"/>
        <v>0</v>
      </c>
      <c r="KI258" s="45" cm="1">
        <f t="array" ref="KI258">SUMPRODUCT(--(MOD(COLUMN($II258:$KD258),4)=MOD(COLUMN($IK258),4)),$II258:$KD258)</f>
        <v>0</v>
      </c>
      <c r="KJ258" s="50">
        <f t="shared" si="759"/>
        <v>0</v>
      </c>
      <c r="KK258" s="80"/>
      <c r="KL258" s="80"/>
      <c r="KM258" s="80"/>
      <c r="KN258" s="51"/>
      <c r="KO258" s="152"/>
    </row>
    <row r="259" spans="1:301" s="68" customFormat="1" outlineLevel="1">
      <c r="A259" s="289"/>
      <c r="B259" s="278"/>
      <c r="C259" s="298"/>
      <c r="D259" s="282"/>
      <c r="E259" s="15">
        <v>8</v>
      </c>
      <c r="F259" s="15">
        <v>1</v>
      </c>
      <c r="G259" s="33">
        <v>4334010030</v>
      </c>
      <c r="H259" s="34" t="s">
        <v>61</v>
      </c>
      <c r="I259" s="35">
        <f>41.9/1.2/0.98</f>
        <v>35.629251700680271</v>
      </c>
      <c r="J259" s="35">
        <f>41.9/1.2</f>
        <v>34.916666666666664</v>
      </c>
      <c r="K259" s="55"/>
      <c r="L259" s="55"/>
      <c r="M259" s="36"/>
      <c r="N259" s="37"/>
      <c r="O259" s="38"/>
      <c r="P259" s="37"/>
      <c r="Q259" s="36"/>
      <c r="R259" s="37"/>
      <c r="S259" s="38"/>
      <c r="T259" s="37"/>
      <c r="U259" s="36"/>
      <c r="V259" s="37"/>
      <c r="W259" s="38"/>
      <c r="X259" s="37"/>
      <c r="Y259" s="36"/>
      <c r="Z259" s="39"/>
      <c r="AA259" s="38"/>
      <c r="AB259" s="151"/>
      <c r="AC259" s="36"/>
      <c r="AD259" s="37"/>
      <c r="AE259" s="38"/>
      <c r="AF259" s="151"/>
      <c r="AG259" s="36"/>
      <c r="AH259" s="37"/>
      <c r="AI259" s="38"/>
      <c r="AJ259" s="151"/>
      <c r="AK259" s="36"/>
      <c r="AL259" s="37"/>
      <c r="AM259" s="38"/>
      <c r="AN259" s="151"/>
      <c r="AO259" s="36"/>
      <c r="AP259" s="37"/>
      <c r="AQ259" s="38"/>
      <c r="AR259" s="151"/>
      <c r="AS259" s="36"/>
      <c r="AT259" s="37"/>
      <c r="AU259" s="38"/>
      <c r="AV259" s="151"/>
      <c r="AW259" s="36"/>
      <c r="AX259" s="37"/>
      <c r="AY259" s="54"/>
      <c r="AZ259" s="151"/>
      <c r="BA259" s="36"/>
      <c r="BB259" s="37"/>
      <c r="BC259" s="92"/>
      <c r="BD259" s="37"/>
      <c r="BE259" s="36"/>
      <c r="BF259" s="37"/>
      <c r="BG259" s="54"/>
      <c r="BH259" s="37"/>
      <c r="BI259" s="41">
        <f>SUMPRODUCT(--(MOD(COLUMN($M259:$BH259),4)=MOD(COLUMN($M259),4)),$M259:$BH259)</f>
        <v>0</v>
      </c>
      <c r="BJ259" s="42">
        <f>BI259*$I259</f>
        <v>0</v>
      </c>
      <c r="BK259" s="43">
        <f>SUMPRODUCT(--(MOD(COLUMN($M259:$BH259),4)=MOD(COLUMN($M259)+1,4)),$M259:$BH259)</f>
        <v>0</v>
      </c>
      <c r="BL259" s="44">
        <f>BK259*$I259</f>
        <v>0</v>
      </c>
      <c r="BM259" s="45">
        <f>SUMPRODUCT(--(MOD(COLUMN($M259:$BH259),4)=MOD(COLUMN($M259)+2,4)),$M259:$BH259)</f>
        <v>0</v>
      </c>
      <c r="BN259" s="46">
        <f>BM259*$I259</f>
        <v>0</v>
      </c>
      <c r="BO259" s="36"/>
      <c r="BP259" s="47"/>
      <c r="BQ259" s="37"/>
      <c r="BR259" s="38"/>
      <c r="BS259" s="37"/>
      <c r="BT259" s="36"/>
      <c r="BU259" s="47"/>
      <c r="BV259" s="37"/>
      <c r="BW259" s="38"/>
      <c r="BX259" s="37"/>
      <c r="BY259" s="36"/>
      <c r="BZ259" s="47"/>
      <c r="CA259" s="37"/>
      <c r="CB259" s="38"/>
      <c r="CC259" s="37"/>
      <c r="CD259" s="36"/>
      <c r="CE259" s="47"/>
      <c r="CF259" s="37"/>
      <c r="CG259" s="38"/>
      <c r="CH259" s="37"/>
      <c r="CI259" s="36"/>
      <c r="CJ259" s="47"/>
      <c r="CK259" s="37"/>
      <c r="CL259" s="38"/>
      <c r="CM259" s="37"/>
      <c r="CN259" s="36"/>
      <c r="CO259" s="47"/>
      <c r="CP259" s="37"/>
      <c r="CQ259" s="38"/>
      <c r="CR259" s="37"/>
      <c r="CS259" s="36"/>
      <c r="CT259" s="47"/>
      <c r="CU259" s="39"/>
      <c r="CV259" s="38"/>
      <c r="CW259" s="37"/>
      <c r="CX259" s="36"/>
      <c r="CY259" s="47"/>
      <c r="CZ259" s="39"/>
      <c r="DA259" s="38"/>
      <c r="DB259" s="37"/>
      <c r="DC259" s="36"/>
      <c r="DD259" s="47"/>
      <c r="DE259" s="37"/>
      <c r="DF259" s="38"/>
      <c r="DG259" s="37"/>
      <c r="DH259" s="36"/>
      <c r="DI259" s="47"/>
      <c r="DJ259" s="37"/>
      <c r="DK259" s="38"/>
      <c r="DL259" s="37"/>
      <c r="DM259" s="36"/>
      <c r="DN259" s="47"/>
      <c r="DO259" s="37"/>
      <c r="DP259" s="38"/>
      <c r="DQ259" s="151"/>
      <c r="DR259" s="36"/>
      <c r="DS259" s="47"/>
      <c r="DT259" s="37"/>
      <c r="DU259" s="38">
        <v>0</v>
      </c>
      <c r="DV259" s="37"/>
      <c r="DW259" s="41" cm="1">
        <f t="array" ref="DW259">SUMPRODUCT(--(MOD(COLUMN($BO259:$DV259),5)=MOD(COLUMN($BO259),5)),$BO259:$DV259)</f>
        <v>0</v>
      </c>
      <c r="DX259" s="42">
        <f t="shared" si="744"/>
        <v>0</v>
      </c>
      <c r="DY259" s="48" cm="1">
        <f t="array" ref="DY259">SUMPRODUCT(--(MOD(COLUMN($BO259:$DV259),5)=MOD(COLUMN($BP259),5)),$BO259:$DV259)</f>
        <v>0</v>
      </c>
      <c r="DZ259" s="49">
        <f t="shared" si="745"/>
        <v>0</v>
      </c>
      <c r="EA259" s="43" cm="1">
        <f t="array" ref="EA259">SUMPRODUCT(--(MOD(COLUMN($BO259:$DV259),5)=MOD(COLUMN($BQ259),5)),$BO259:$DV259)</f>
        <v>0</v>
      </c>
      <c r="EB259" s="44">
        <f t="shared" si="746"/>
        <v>0</v>
      </c>
      <c r="EC259" s="45" cm="1">
        <f t="array" ref="EC259">SUMPRODUCT(--(MOD(COLUMN($BO259:$DV259),5)=MOD(COLUMN($BR259),5)),$BO259:$DV259)</f>
        <v>0</v>
      </c>
      <c r="ED259" s="46">
        <f t="shared" si="747"/>
        <v>0</v>
      </c>
      <c r="EE259" s="36"/>
      <c r="EF259" s="155">
        <v>1</v>
      </c>
      <c r="EG259" s="38">
        <v>1</v>
      </c>
      <c r="EH259" s="246"/>
      <c r="EI259" s="36"/>
      <c r="EJ259" s="37"/>
      <c r="EK259" s="38"/>
      <c r="EL259" s="37"/>
      <c r="EM259" s="36"/>
      <c r="EN259" s="37"/>
      <c r="EO259" s="38">
        <v>0</v>
      </c>
      <c r="EP259" s="37"/>
      <c r="EQ259" s="36"/>
      <c r="ER259" s="37"/>
      <c r="ES259" s="38"/>
      <c r="ET259" s="37"/>
      <c r="EU259" s="36"/>
      <c r="EV259" s="37"/>
      <c r="EW259" s="38"/>
      <c r="EX259" s="37"/>
      <c r="EY259" s="36"/>
      <c r="EZ259" s="37"/>
      <c r="FA259" s="38"/>
      <c r="FB259" s="37"/>
      <c r="FC259" s="36"/>
      <c r="FD259" s="37"/>
      <c r="FE259" s="38"/>
      <c r="FF259" s="37"/>
      <c r="FG259" s="36"/>
      <c r="FH259" s="37"/>
      <c r="FI259" s="38"/>
      <c r="FJ259" s="37"/>
      <c r="FK259" s="36"/>
      <c r="FL259" s="37"/>
      <c r="FM259" s="38"/>
      <c r="FN259" s="37"/>
      <c r="FO259" s="36"/>
      <c r="FP259" s="37"/>
      <c r="FQ259" s="38"/>
      <c r="FR259" s="37"/>
      <c r="FS259" s="36"/>
      <c r="FT259" s="37"/>
      <c r="FU259" s="38"/>
      <c r="FV259" s="37"/>
      <c r="FW259" s="36"/>
      <c r="FX259" s="37"/>
      <c r="FY259" s="38"/>
      <c r="FZ259" s="37"/>
      <c r="GA259" s="41">
        <f t="shared" si="748"/>
        <v>0</v>
      </c>
      <c r="GB259" s="42">
        <f t="shared" si="749"/>
        <v>0</v>
      </c>
      <c r="GC259" s="43">
        <f t="shared" si="750"/>
        <v>1</v>
      </c>
      <c r="GD259" s="44">
        <f t="shared" si="751"/>
        <v>34.916666666666664</v>
      </c>
      <c r="GE259" s="45">
        <f t="shared" si="752"/>
        <v>1</v>
      </c>
      <c r="GF259" s="46">
        <f t="shared" si="753"/>
        <v>34.916666666666664</v>
      </c>
      <c r="GG259" s="36"/>
      <c r="GH259" s="37"/>
      <c r="GI259" s="38"/>
      <c r="GJ259" s="37"/>
      <c r="GK259" s="36"/>
      <c r="GL259" s="37"/>
      <c r="GM259" s="38"/>
      <c r="GN259" s="37"/>
      <c r="GO259" s="36"/>
      <c r="GP259" s="37"/>
      <c r="GQ259" s="38"/>
      <c r="GR259" s="37"/>
      <c r="GS259" s="36"/>
      <c r="GT259" s="37"/>
      <c r="GU259" s="38"/>
      <c r="GV259" s="37"/>
      <c r="GW259" s="36"/>
      <c r="GX259" s="37"/>
      <c r="GY259" s="38"/>
      <c r="GZ259" s="37"/>
      <c r="HA259" s="36"/>
      <c r="HB259" s="37"/>
      <c r="HC259" s="38"/>
      <c r="HD259" s="37"/>
      <c r="HE259" s="36"/>
      <c r="HF259" s="37"/>
      <c r="HG259" s="38"/>
      <c r="HH259" s="37"/>
      <c r="HI259" s="36"/>
      <c r="HJ259" s="37"/>
      <c r="HK259" s="38"/>
      <c r="HL259" s="37"/>
      <c r="HM259" s="36"/>
      <c r="HN259" s="37"/>
      <c r="HO259" s="38"/>
      <c r="HP259" s="37"/>
      <c r="HQ259" s="36"/>
      <c r="HR259" s="37"/>
      <c r="HS259" s="38"/>
      <c r="HT259" s="37"/>
      <c r="HU259" s="36"/>
      <c r="HV259" s="37"/>
      <c r="HW259" s="38"/>
      <c r="HX259" s="37"/>
      <c r="HY259" s="36"/>
      <c r="HZ259" s="37"/>
      <c r="IA259" s="38"/>
      <c r="IB259" s="37"/>
      <c r="IC259" s="41" cm="1">
        <f t="array" ref="IC259">SUMPRODUCT(--(MOD(COLUMN($GG259:$IB259),4)=MOD(COLUMN($GG259),4)),$GG259:$IB259)</f>
        <v>0</v>
      </c>
      <c r="ID259" s="42">
        <f t="shared" si="754"/>
        <v>0</v>
      </c>
      <c r="IE259" s="43" cm="1">
        <f t="array" ref="IE259">SUMPRODUCT(--(MOD(COLUMN($GG259:$IB259),4)=MOD(COLUMN($GH259),4)),$GG259:$IB259)</f>
        <v>0</v>
      </c>
      <c r="IF259" s="44">
        <f t="shared" si="755"/>
        <v>0</v>
      </c>
      <c r="IG259" s="45" cm="1">
        <f t="array" ref="IG259">SUMPRODUCT(--(MOD(COLUMN($GG259:$IB259),4)=MOD(COLUMN($GI259),4)),$GG259:$IB259)</f>
        <v>0</v>
      </c>
      <c r="IH259" s="46">
        <f t="shared" si="756"/>
        <v>0</v>
      </c>
      <c r="II259" s="36"/>
      <c r="IJ259" s="37"/>
      <c r="IK259" s="38"/>
      <c r="IL259" s="37"/>
      <c r="IM259" s="36"/>
      <c r="IN259" s="37"/>
      <c r="IO259" s="38"/>
      <c r="IP259" s="37"/>
      <c r="IQ259" s="36"/>
      <c r="IR259" s="37"/>
      <c r="IS259" s="38"/>
      <c r="IT259" s="37"/>
      <c r="IU259" s="36"/>
      <c r="IV259" s="37"/>
      <c r="IW259" s="38"/>
      <c r="IX259" s="37"/>
      <c r="IY259" s="36"/>
      <c r="IZ259" s="37"/>
      <c r="JA259" s="38"/>
      <c r="JB259" s="37"/>
      <c r="JC259" s="36"/>
      <c r="JD259" s="37"/>
      <c r="JE259" s="38"/>
      <c r="JF259" s="37"/>
      <c r="JG259" s="36"/>
      <c r="JH259" s="37"/>
      <c r="JI259" s="38"/>
      <c r="JJ259" s="37"/>
      <c r="JK259" s="36"/>
      <c r="JL259" s="37"/>
      <c r="JM259" s="38"/>
      <c r="JN259" s="37"/>
      <c r="JO259" s="36"/>
      <c r="JP259" s="37"/>
      <c r="JQ259" s="38"/>
      <c r="JR259" s="37"/>
      <c r="JS259" s="36"/>
      <c r="JT259" s="37"/>
      <c r="JU259" s="38"/>
      <c r="JV259" s="37"/>
      <c r="JW259" s="36"/>
      <c r="JX259" s="37"/>
      <c r="JY259" s="38"/>
      <c r="JZ259" s="37"/>
      <c r="KA259" s="36"/>
      <c r="KB259" s="37"/>
      <c r="KC259" s="38"/>
      <c r="KD259" s="37"/>
      <c r="KE259" s="41" cm="1">
        <f t="array" ref="KE259">SUMPRODUCT(--(MOD(COLUMN($II259:$KD259),4)=MOD(COLUMN($II259),4)),$II259:$KD259)</f>
        <v>0</v>
      </c>
      <c r="KF259" s="42">
        <f t="shared" si="757"/>
        <v>0</v>
      </c>
      <c r="KG259" s="43" cm="1">
        <f t="array" ref="KG259">SUMPRODUCT(--(MOD(COLUMN($II259:$KD259),4)=MOD(COLUMN($IJ259),4)),$II259:$KD259)</f>
        <v>0</v>
      </c>
      <c r="KH259" s="44">
        <f t="shared" si="758"/>
        <v>0</v>
      </c>
      <c r="KI259" s="45" cm="1">
        <f t="array" ref="KI259">SUMPRODUCT(--(MOD(COLUMN($II259:$KD259),4)=MOD(COLUMN($IK259),4)),$II259:$KD259)</f>
        <v>0</v>
      </c>
      <c r="KJ259" s="50">
        <f t="shared" si="759"/>
        <v>0</v>
      </c>
      <c r="KK259" s="80"/>
      <c r="KL259" s="80"/>
      <c r="KM259" s="80"/>
      <c r="KN259" s="51"/>
      <c r="KO259" s="152"/>
    </row>
    <row r="260" spans="1:301" s="68" customFormat="1" ht="43.2" outlineLevel="1">
      <c r="A260" s="289"/>
      <c r="B260" s="278"/>
      <c r="C260" s="298"/>
      <c r="D260" s="282"/>
      <c r="E260" s="15">
        <v>9</v>
      </c>
      <c r="F260" s="15">
        <v>1</v>
      </c>
      <c r="G260" s="33">
        <v>4630840310</v>
      </c>
      <c r="H260" s="34" t="s">
        <v>62</v>
      </c>
      <c r="I260" s="35">
        <f>657.1/1.2/0.98</f>
        <v>558.7585034013606</v>
      </c>
      <c r="J260" s="35">
        <f>657.1/1.2</f>
        <v>547.58333333333337</v>
      </c>
      <c r="K260" s="55"/>
      <c r="L260" s="55"/>
      <c r="M260" s="36"/>
      <c r="N260" s="37"/>
      <c r="O260" s="38"/>
      <c r="P260" s="37"/>
      <c r="Q260" s="36"/>
      <c r="R260" s="37"/>
      <c r="S260" s="38"/>
      <c r="T260" s="37"/>
      <c r="U260" s="36"/>
      <c r="V260" s="37"/>
      <c r="W260" s="38"/>
      <c r="X260" s="37"/>
      <c r="Y260" s="36"/>
      <c r="Z260" s="39"/>
      <c r="AA260" s="38"/>
      <c r="AB260" s="151"/>
      <c r="AC260" s="36"/>
      <c r="AD260" s="37"/>
      <c r="AE260" s="38"/>
      <c r="AF260" s="151"/>
      <c r="AG260" s="36"/>
      <c r="AH260" s="37"/>
      <c r="AI260" s="38"/>
      <c r="AJ260" s="151"/>
      <c r="AK260" s="36"/>
      <c r="AL260" s="37"/>
      <c r="AM260" s="38"/>
      <c r="AN260" s="151"/>
      <c r="AO260" s="36"/>
      <c r="AP260" s="37"/>
      <c r="AQ260" s="38"/>
      <c r="AR260" s="151"/>
      <c r="AS260" s="36"/>
      <c r="AT260" s="37"/>
      <c r="AU260" s="38"/>
      <c r="AV260" s="151"/>
      <c r="AW260" s="36"/>
      <c r="AX260" s="37"/>
      <c r="AY260" s="38"/>
      <c r="AZ260" s="151"/>
      <c r="BA260" s="36"/>
      <c r="BB260" s="37"/>
      <c r="BC260" s="92"/>
      <c r="BD260" s="37"/>
      <c r="BE260" s="36"/>
      <c r="BF260" s="37"/>
      <c r="BG260" s="54"/>
      <c r="BH260" s="37"/>
      <c r="BI260" s="41">
        <f>SUMPRODUCT(--(MOD(COLUMN($M260:$BH260),4)=MOD(COLUMN($M260),4)),$M260:$BH260)</f>
        <v>0</v>
      </c>
      <c r="BJ260" s="42">
        <f>BI260*$I260</f>
        <v>0</v>
      </c>
      <c r="BK260" s="43">
        <f>SUMPRODUCT(--(MOD(COLUMN($M260:$BH260),4)=MOD(COLUMN($M260)+1,4)),$M260:$BH260)</f>
        <v>0</v>
      </c>
      <c r="BL260" s="44">
        <f>BK260*$I260</f>
        <v>0</v>
      </c>
      <c r="BM260" s="45">
        <f>SUMPRODUCT(--(MOD(COLUMN($M260:$BH260),4)=MOD(COLUMN($M260)+2,4)),$M260:$BH260)</f>
        <v>0</v>
      </c>
      <c r="BN260" s="46">
        <f>BM260*$I260</f>
        <v>0</v>
      </c>
      <c r="BO260" s="36"/>
      <c r="BP260" s="47"/>
      <c r="BQ260" s="37"/>
      <c r="BR260" s="38"/>
      <c r="BS260" s="37"/>
      <c r="BT260" s="36"/>
      <c r="BU260" s="47"/>
      <c r="BV260" s="37"/>
      <c r="BW260" s="38"/>
      <c r="BX260" s="37"/>
      <c r="BY260" s="36"/>
      <c r="BZ260" s="47"/>
      <c r="CA260" s="37"/>
      <c r="CB260" s="38"/>
      <c r="CC260" s="37"/>
      <c r="CD260" s="36"/>
      <c r="CE260" s="47"/>
      <c r="CF260" s="37"/>
      <c r="CG260" s="38"/>
      <c r="CH260" s="37"/>
      <c r="CI260" s="36"/>
      <c r="CJ260" s="47"/>
      <c r="CK260" s="37"/>
      <c r="CL260" s="38"/>
      <c r="CM260" s="37"/>
      <c r="CN260" s="36"/>
      <c r="CO260" s="47"/>
      <c r="CP260" s="37"/>
      <c r="CQ260" s="38"/>
      <c r="CR260" s="37"/>
      <c r="CS260" s="36"/>
      <c r="CT260" s="47"/>
      <c r="CU260" s="39"/>
      <c r="CV260" s="38"/>
      <c r="CW260" s="37"/>
      <c r="CX260" s="36"/>
      <c r="CY260" s="47"/>
      <c r="CZ260" s="39"/>
      <c r="DA260" s="38"/>
      <c r="DB260" s="37"/>
      <c r="DC260" s="36"/>
      <c r="DD260" s="47"/>
      <c r="DE260" s="37"/>
      <c r="DF260" s="38"/>
      <c r="DG260" s="37"/>
      <c r="DH260" s="36"/>
      <c r="DI260" s="47"/>
      <c r="DJ260" s="37"/>
      <c r="DK260" s="38"/>
      <c r="DL260" s="37"/>
      <c r="DM260" s="36"/>
      <c r="DN260" s="47"/>
      <c r="DO260" s="37"/>
      <c r="DP260" s="38"/>
      <c r="DQ260" s="151"/>
      <c r="DR260" s="36"/>
      <c r="DS260" s="47"/>
      <c r="DT260" s="37"/>
      <c r="DU260" s="38">
        <v>0</v>
      </c>
      <c r="DV260" s="37"/>
      <c r="DW260" s="41" cm="1">
        <f t="array" ref="DW260">SUMPRODUCT(--(MOD(COLUMN($BO260:$DV260),5)=MOD(COLUMN($BO260),5)),$BO260:$DV260)</f>
        <v>0</v>
      </c>
      <c r="DX260" s="42">
        <f t="shared" si="744"/>
        <v>0</v>
      </c>
      <c r="DY260" s="48" cm="1">
        <f t="array" ref="DY260">SUMPRODUCT(--(MOD(COLUMN($BO260:$DV260),5)=MOD(COLUMN($BP260),5)),$BO260:$DV260)</f>
        <v>0</v>
      </c>
      <c r="DZ260" s="49">
        <f t="shared" si="745"/>
        <v>0</v>
      </c>
      <c r="EA260" s="43" cm="1">
        <f t="array" ref="EA260">SUMPRODUCT(--(MOD(COLUMN($BO260:$DV260),5)=MOD(COLUMN($BQ260),5)),$BO260:$DV260)</f>
        <v>0</v>
      </c>
      <c r="EB260" s="44">
        <f t="shared" si="746"/>
        <v>0</v>
      </c>
      <c r="EC260" s="45" cm="1">
        <f t="array" ref="EC260">SUMPRODUCT(--(MOD(COLUMN($BO260:$DV260),5)=MOD(COLUMN($BR260),5)),$BO260:$DV260)</f>
        <v>0</v>
      </c>
      <c r="ED260" s="46">
        <f t="shared" si="747"/>
        <v>0</v>
      </c>
      <c r="EE260" s="36"/>
      <c r="EF260" s="155">
        <v>1</v>
      </c>
      <c r="EG260" s="38">
        <v>1</v>
      </c>
      <c r="EH260" s="246"/>
      <c r="EI260" s="36"/>
      <c r="EJ260" s="37"/>
      <c r="EK260" s="38"/>
      <c r="EL260" s="37"/>
      <c r="EM260" s="36"/>
      <c r="EN260" s="37"/>
      <c r="EO260" s="38">
        <v>0</v>
      </c>
      <c r="EP260" s="37"/>
      <c r="EQ260" s="36"/>
      <c r="ER260" s="37"/>
      <c r="ES260" s="38"/>
      <c r="ET260" s="37"/>
      <c r="EU260" s="36"/>
      <c r="EV260" s="37"/>
      <c r="EW260" s="38"/>
      <c r="EX260" s="37"/>
      <c r="EY260" s="36"/>
      <c r="EZ260" s="37"/>
      <c r="FA260" s="38"/>
      <c r="FB260" s="37"/>
      <c r="FC260" s="36"/>
      <c r="FD260" s="37"/>
      <c r="FE260" s="38"/>
      <c r="FF260" s="37"/>
      <c r="FG260" s="36"/>
      <c r="FH260" s="37"/>
      <c r="FI260" s="38"/>
      <c r="FJ260" s="37"/>
      <c r="FK260" s="36"/>
      <c r="FL260" s="37"/>
      <c r="FM260" s="38"/>
      <c r="FN260" s="37"/>
      <c r="FO260" s="36"/>
      <c r="FP260" s="37"/>
      <c r="FQ260" s="38"/>
      <c r="FR260" s="37"/>
      <c r="FS260" s="36"/>
      <c r="FT260" s="37"/>
      <c r="FU260" s="38"/>
      <c r="FV260" s="37"/>
      <c r="FW260" s="36"/>
      <c r="FX260" s="37"/>
      <c r="FY260" s="38"/>
      <c r="FZ260" s="37"/>
      <c r="GA260" s="41">
        <f t="shared" si="748"/>
        <v>0</v>
      </c>
      <c r="GB260" s="42">
        <f t="shared" si="749"/>
        <v>0</v>
      </c>
      <c r="GC260" s="43">
        <f t="shared" si="750"/>
        <v>1</v>
      </c>
      <c r="GD260" s="44">
        <f t="shared" si="751"/>
        <v>547.58333333333337</v>
      </c>
      <c r="GE260" s="45">
        <f t="shared" si="752"/>
        <v>1</v>
      </c>
      <c r="GF260" s="46">
        <f t="shared" si="753"/>
        <v>547.58333333333337</v>
      </c>
      <c r="GG260" s="36"/>
      <c r="GH260" s="37"/>
      <c r="GI260" s="38"/>
      <c r="GJ260" s="37"/>
      <c r="GK260" s="36"/>
      <c r="GL260" s="37"/>
      <c r="GM260" s="38"/>
      <c r="GN260" s="37"/>
      <c r="GO260" s="36"/>
      <c r="GP260" s="37"/>
      <c r="GQ260" s="38"/>
      <c r="GR260" s="37"/>
      <c r="GS260" s="36"/>
      <c r="GT260" s="37"/>
      <c r="GU260" s="38"/>
      <c r="GV260" s="37"/>
      <c r="GW260" s="36"/>
      <c r="GX260" s="37"/>
      <c r="GY260" s="38"/>
      <c r="GZ260" s="37"/>
      <c r="HA260" s="36"/>
      <c r="HB260" s="37"/>
      <c r="HC260" s="38"/>
      <c r="HD260" s="37"/>
      <c r="HE260" s="36"/>
      <c r="HF260" s="37"/>
      <c r="HG260" s="38"/>
      <c r="HH260" s="37"/>
      <c r="HI260" s="36"/>
      <c r="HJ260" s="37"/>
      <c r="HK260" s="38"/>
      <c r="HL260" s="37"/>
      <c r="HM260" s="36"/>
      <c r="HN260" s="37"/>
      <c r="HO260" s="38"/>
      <c r="HP260" s="37"/>
      <c r="HQ260" s="36"/>
      <c r="HR260" s="37"/>
      <c r="HS260" s="38"/>
      <c r="HT260" s="37"/>
      <c r="HU260" s="36"/>
      <c r="HV260" s="37"/>
      <c r="HW260" s="38"/>
      <c r="HX260" s="37"/>
      <c r="HY260" s="36"/>
      <c r="HZ260" s="37"/>
      <c r="IA260" s="38"/>
      <c r="IB260" s="37"/>
      <c r="IC260" s="41" cm="1">
        <f t="array" ref="IC260">SUMPRODUCT(--(MOD(COLUMN($GG260:$IB260),4)=MOD(COLUMN($GG260),4)),$GG260:$IB260)</f>
        <v>0</v>
      </c>
      <c r="ID260" s="42">
        <f t="shared" si="754"/>
        <v>0</v>
      </c>
      <c r="IE260" s="43" cm="1">
        <f t="array" ref="IE260">SUMPRODUCT(--(MOD(COLUMN($GG260:$IB260),4)=MOD(COLUMN($GH260),4)),$GG260:$IB260)</f>
        <v>0</v>
      </c>
      <c r="IF260" s="44">
        <f t="shared" si="755"/>
        <v>0</v>
      </c>
      <c r="IG260" s="45" cm="1">
        <f t="array" ref="IG260">SUMPRODUCT(--(MOD(COLUMN($GG260:$IB260),4)=MOD(COLUMN($GI260),4)),$GG260:$IB260)</f>
        <v>0</v>
      </c>
      <c r="IH260" s="46">
        <f t="shared" si="756"/>
        <v>0</v>
      </c>
      <c r="II260" s="36"/>
      <c r="IJ260" s="37"/>
      <c r="IK260" s="38"/>
      <c r="IL260" s="37"/>
      <c r="IM260" s="36"/>
      <c r="IN260" s="37"/>
      <c r="IO260" s="38"/>
      <c r="IP260" s="37"/>
      <c r="IQ260" s="36"/>
      <c r="IR260" s="37"/>
      <c r="IS260" s="38"/>
      <c r="IT260" s="37"/>
      <c r="IU260" s="36"/>
      <c r="IV260" s="37"/>
      <c r="IW260" s="38"/>
      <c r="IX260" s="37"/>
      <c r="IY260" s="36"/>
      <c r="IZ260" s="37"/>
      <c r="JA260" s="38"/>
      <c r="JB260" s="37"/>
      <c r="JC260" s="36"/>
      <c r="JD260" s="37"/>
      <c r="JE260" s="38"/>
      <c r="JF260" s="37"/>
      <c r="JG260" s="36"/>
      <c r="JH260" s="37"/>
      <c r="JI260" s="38"/>
      <c r="JJ260" s="37"/>
      <c r="JK260" s="36"/>
      <c r="JL260" s="37"/>
      <c r="JM260" s="38"/>
      <c r="JN260" s="37"/>
      <c r="JO260" s="36"/>
      <c r="JP260" s="37"/>
      <c r="JQ260" s="38"/>
      <c r="JR260" s="37"/>
      <c r="JS260" s="36"/>
      <c r="JT260" s="37"/>
      <c r="JU260" s="38"/>
      <c r="JV260" s="37"/>
      <c r="JW260" s="36"/>
      <c r="JX260" s="37"/>
      <c r="JY260" s="38"/>
      <c r="JZ260" s="37"/>
      <c r="KA260" s="36"/>
      <c r="KB260" s="37"/>
      <c r="KC260" s="38"/>
      <c r="KD260" s="37"/>
      <c r="KE260" s="41" cm="1">
        <f t="array" ref="KE260">SUMPRODUCT(--(MOD(COLUMN($II260:$KD260),4)=MOD(COLUMN($II260),4)),$II260:$KD260)</f>
        <v>0</v>
      </c>
      <c r="KF260" s="42">
        <f t="shared" si="757"/>
        <v>0</v>
      </c>
      <c r="KG260" s="43" cm="1">
        <f t="array" ref="KG260">SUMPRODUCT(--(MOD(COLUMN($II260:$KD260),4)=MOD(COLUMN($IJ260),4)),$II260:$KD260)</f>
        <v>0</v>
      </c>
      <c r="KH260" s="44">
        <f t="shared" si="758"/>
        <v>0</v>
      </c>
      <c r="KI260" s="45" cm="1">
        <f t="array" ref="KI260">SUMPRODUCT(--(MOD(COLUMN($II260:$KD260),4)=MOD(COLUMN($IK260),4)),$II260:$KD260)</f>
        <v>0</v>
      </c>
      <c r="KJ260" s="50">
        <f t="shared" si="759"/>
        <v>0</v>
      </c>
      <c r="KK260" s="80"/>
      <c r="KL260" s="80"/>
      <c r="KM260" s="80"/>
      <c r="KN260" s="51"/>
      <c r="KO260" s="152"/>
    </row>
    <row r="261" spans="1:301" s="68" customFormat="1" ht="43.2" outlineLevel="1">
      <c r="A261" s="289"/>
      <c r="B261" s="278"/>
      <c r="C261" s="298"/>
      <c r="D261" s="282"/>
      <c r="E261" s="15">
        <v>10</v>
      </c>
      <c r="F261" s="15">
        <v>1</v>
      </c>
      <c r="G261" s="33">
        <v>4494430600</v>
      </c>
      <c r="H261" s="34" t="s">
        <v>65</v>
      </c>
      <c r="I261" s="35">
        <f>164.2/1.2/0.98</f>
        <v>139.62585034013605</v>
      </c>
      <c r="J261" s="35">
        <f>164.2/1.2</f>
        <v>136.83333333333334</v>
      </c>
      <c r="K261" s="55"/>
      <c r="L261" s="55"/>
      <c r="M261" s="36"/>
      <c r="N261" s="37"/>
      <c r="O261" s="38"/>
      <c r="P261" s="37"/>
      <c r="Q261" s="36"/>
      <c r="R261" s="37"/>
      <c r="S261" s="38"/>
      <c r="T261" s="37"/>
      <c r="U261" s="36"/>
      <c r="V261" s="37"/>
      <c r="W261" s="38"/>
      <c r="X261" s="37"/>
      <c r="Y261" s="36"/>
      <c r="Z261" s="39"/>
      <c r="AA261" s="38"/>
      <c r="AB261" s="151"/>
      <c r="AC261" s="36"/>
      <c r="AD261" s="37"/>
      <c r="AE261" s="38"/>
      <c r="AF261" s="151"/>
      <c r="AG261" s="36"/>
      <c r="AH261" s="37"/>
      <c r="AI261" s="38"/>
      <c r="AJ261" s="151"/>
      <c r="AK261" s="36"/>
      <c r="AL261" s="37"/>
      <c r="AM261" s="38"/>
      <c r="AN261" s="151"/>
      <c r="AO261" s="36"/>
      <c r="AP261" s="37"/>
      <c r="AQ261" s="38"/>
      <c r="AR261" s="151"/>
      <c r="AS261" s="36"/>
      <c r="AT261" s="37"/>
      <c r="AU261" s="38"/>
      <c r="AV261" s="151"/>
      <c r="AW261" s="36"/>
      <c r="AX261" s="37"/>
      <c r="AY261" s="38"/>
      <c r="AZ261" s="151"/>
      <c r="BA261" s="36"/>
      <c r="BB261" s="37"/>
      <c r="BC261" s="92"/>
      <c r="BD261" s="37"/>
      <c r="BE261" s="36"/>
      <c r="BF261" s="37"/>
      <c r="BG261" s="54"/>
      <c r="BH261" s="37"/>
      <c r="BI261" s="41">
        <f>SUMPRODUCT(--(MOD(COLUMN($M261:$BH261),4)=MOD(COLUMN($M261),4)),$M261:$BH261)</f>
        <v>0</v>
      </c>
      <c r="BJ261" s="42">
        <f>BI261*$I261</f>
        <v>0</v>
      </c>
      <c r="BK261" s="43">
        <f>SUMPRODUCT(--(MOD(COLUMN($M261:$BH261),4)=MOD(COLUMN($M261)+1,4)),$M261:$BH261)</f>
        <v>0</v>
      </c>
      <c r="BL261" s="44">
        <f>BK261*$I261</f>
        <v>0</v>
      </c>
      <c r="BM261" s="45">
        <f>SUMPRODUCT(--(MOD(COLUMN($M261:$BH261),4)=MOD(COLUMN($M261)+2,4)),$M261:$BH261)</f>
        <v>0</v>
      </c>
      <c r="BN261" s="46">
        <f>BM261*$I261</f>
        <v>0</v>
      </c>
      <c r="BO261" s="36"/>
      <c r="BP261" s="47"/>
      <c r="BQ261" s="37"/>
      <c r="BR261" s="38"/>
      <c r="BS261" s="37"/>
      <c r="BT261" s="36"/>
      <c r="BU261" s="47"/>
      <c r="BV261" s="37"/>
      <c r="BW261" s="38"/>
      <c r="BX261" s="37"/>
      <c r="BY261" s="36"/>
      <c r="BZ261" s="47"/>
      <c r="CA261" s="37"/>
      <c r="CB261" s="38"/>
      <c r="CC261" s="37"/>
      <c r="CD261" s="36"/>
      <c r="CE261" s="47"/>
      <c r="CF261" s="37"/>
      <c r="CG261" s="38"/>
      <c r="CH261" s="37"/>
      <c r="CI261" s="36"/>
      <c r="CJ261" s="47"/>
      <c r="CK261" s="37"/>
      <c r="CL261" s="38"/>
      <c r="CM261" s="37"/>
      <c r="CN261" s="36"/>
      <c r="CO261" s="47"/>
      <c r="CP261" s="37"/>
      <c r="CQ261" s="38"/>
      <c r="CR261" s="37"/>
      <c r="CS261" s="36"/>
      <c r="CT261" s="47"/>
      <c r="CU261" s="39"/>
      <c r="CV261" s="38"/>
      <c r="CW261" s="37"/>
      <c r="CX261" s="36"/>
      <c r="CY261" s="47"/>
      <c r="CZ261" s="39"/>
      <c r="DA261" s="38"/>
      <c r="DB261" s="37"/>
      <c r="DC261" s="36"/>
      <c r="DD261" s="47"/>
      <c r="DE261" s="37"/>
      <c r="DF261" s="38"/>
      <c r="DG261" s="37"/>
      <c r="DH261" s="36"/>
      <c r="DI261" s="47"/>
      <c r="DJ261" s="37"/>
      <c r="DK261" s="38"/>
      <c r="DL261" s="37"/>
      <c r="DM261" s="36"/>
      <c r="DN261" s="47"/>
      <c r="DO261" s="37"/>
      <c r="DP261" s="38"/>
      <c r="DQ261" s="151"/>
      <c r="DR261" s="36"/>
      <c r="DS261" s="47"/>
      <c r="DT261" s="37"/>
      <c r="DU261" s="38">
        <v>0</v>
      </c>
      <c r="DV261" s="37"/>
      <c r="DW261" s="41" cm="1">
        <f t="array" ref="DW261">SUMPRODUCT(--(MOD(COLUMN($BO261:$DV261),5)=MOD(COLUMN($BO261),5)),$BO261:$DV261)</f>
        <v>0</v>
      </c>
      <c r="DX261" s="42">
        <f t="shared" si="744"/>
        <v>0</v>
      </c>
      <c r="DY261" s="48" cm="1">
        <f t="array" ref="DY261">SUMPRODUCT(--(MOD(COLUMN($BO261:$DV261),5)=MOD(COLUMN($BP261),5)),$BO261:$DV261)</f>
        <v>0</v>
      </c>
      <c r="DZ261" s="49">
        <f t="shared" si="745"/>
        <v>0</v>
      </c>
      <c r="EA261" s="43" cm="1">
        <f t="array" ref="EA261">SUMPRODUCT(--(MOD(COLUMN($BO261:$DV261),5)=MOD(COLUMN($BQ261),5)),$BO261:$DV261)</f>
        <v>0</v>
      </c>
      <c r="EB261" s="44">
        <f t="shared" si="746"/>
        <v>0</v>
      </c>
      <c r="EC261" s="45" cm="1">
        <f t="array" ref="EC261">SUMPRODUCT(--(MOD(COLUMN($BO261:$DV261),5)=MOD(COLUMN($BR261),5)),$BO261:$DV261)</f>
        <v>0</v>
      </c>
      <c r="ED261" s="46">
        <f t="shared" si="747"/>
        <v>0</v>
      </c>
      <c r="EE261" s="36"/>
      <c r="EF261" s="155">
        <v>1</v>
      </c>
      <c r="EG261" s="38">
        <v>1</v>
      </c>
      <c r="EH261" s="246"/>
      <c r="EI261" s="36"/>
      <c r="EJ261" s="37"/>
      <c r="EK261" s="38"/>
      <c r="EL261" s="37"/>
      <c r="EM261" s="36"/>
      <c r="EN261" s="37"/>
      <c r="EO261" s="38"/>
      <c r="EP261" s="37"/>
      <c r="EQ261" s="36"/>
      <c r="ER261" s="37"/>
      <c r="ES261" s="38"/>
      <c r="ET261" s="37"/>
      <c r="EU261" s="36"/>
      <c r="EV261" s="37"/>
      <c r="EW261" s="38"/>
      <c r="EX261" s="37"/>
      <c r="EY261" s="36"/>
      <c r="EZ261" s="37"/>
      <c r="FA261" s="38"/>
      <c r="FB261" s="37"/>
      <c r="FC261" s="36"/>
      <c r="FD261" s="37"/>
      <c r="FE261" s="38"/>
      <c r="FF261" s="37"/>
      <c r="FG261" s="36"/>
      <c r="FH261" s="37"/>
      <c r="FI261" s="38"/>
      <c r="FJ261" s="37"/>
      <c r="FK261" s="36"/>
      <c r="FL261" s="37"/>
      <c r="FM261" s="38"/>
      <c r="FN261" s="37"/>
      <c r="FO261" s="36"/>
      <c r="FP261" s="37"/>
      <c r="FQ261" s="38"/>
      <c r="FR261" s="37"/>
      <c r="FS261" s="36"/>
      <c r="FT261" s="37"/>
      <c r="FU261" s="38"/>
      <c r="FV261" s="37"/>
      <c r="FW261" s="36"/>
      <c r="FX261" s="37"/>
      <c r="FY261" s="38"/>
      <c r="FZ261" s="37"/>
      <c r="GA261" s="41">
        <f t="shared" si="748"/>
        <v>0</v>
      </c>
      <c r="GB261" s="42">
        <f t="shared" si="749"/>
        <v>0</v>
      </c>
      <c r="GC261" s="43">
        <f t="shared" si="750"/>
        <v>1</v>
      </c>
      <c r="GD261" s="44">
        <f t="shared" si="751"/>
        <v>136.83333333333334</v>
      </c>
      <c r="GE261" s="45">
        <f t="shared" si="752"/>
        <v>1</v>
      </c>
      <c r="GF261" s="46">
        <f t="shared" si="753"/>
        <v>136.83333333333334</v>
      </c>
      <c r="GG261" s="36"/>
      <c r="GH261" s="37"/>
      <c r="GI261" s="38"/>
      <c r="GJ261" s="37"/>
      <c r="GK261" s="36"/>
      <c r="GL261" s="37"/>
      <c r="GM261" s="38"/>
      <c r="GN261" s="37"/>
      <c r="GO261" s="36"/>
      <c r="GP261" s="37"/>
      <c r="GQ261" s="38"/>
      <c r="GR261" s="37"/>
      <c r="GS261" s="36"/>
      <c r="GT261" s="37"/>
      <c r="GU261" s="38"/>
      <c r="GV261" s="37"/>
      <c r="GW261" s="36"/>
      <c r="GX261" s="37"/>
      <c r="GY261" s="38"/>
      <c r="GZ261" s="37"/>
      <c r="HA261" s="36"/>
      <c r="HB261" s="37"/>
      <c r="HC261" s="38"/>
      <c r="HD261" s="37"/>
      <c r="HE261" s="36"/>
      <c r="HF261" s="37"/>
      <c r="HG261" s="38"/>
      <c r="HH261" s="37"/>
      <c r="HI261" s="36"/>
      <c r="HJ261" s="37"/>
      <c r="HK261" s="38"/>
      <c r="HL261" s="37"/>
      <c r="HM261" s="36"/>
      <c r="HN261" s="37"/>
      <c r="HO261" s="38"/>
      <c r="HP261" s="37"/>
      <c r="HQ261" s="36"/>
      <c r="HR261" s="37"/>
      <c r="HS261" s="38"/>
      <c r="HT261" s="37"/>
      <c r="HU261" s="36"/>
      <c r="HV261" s="37"/>
      <c r="HW261" s="38"/>
      <c r="HX261" s="37"/>
      <c r="HY261" s="36"/>
      <c r="HZ261" s="37"/>
      <c r="IA261" s="38"/>
      <c r="IB261" s="37"/>
      <c r="IC261" s="41" cm="1">
        <f t="array" ref="IC261">SUMPRODUCT(--(MOD(COLUMN($GG261:$IB261),4)=MOD(COLUMN($GG261),4)),$GG261:$IB261)</f>
        <v>0</v>
      </c>
      <c r="ID261" s="42">
        <f t="shared" si="754"/>
        <v>0</v>
      </c>
      <c r="IE261" s="43" cm="1">
        <f t="array" ref="IE261">SUMPRODUCT(--(MOD(COLUMN($GG261:$IB261),4)=MOD(COLUMN($GH261),4)),$GG261:$IB261)</f>
        <v>0</v>
      </c>
      <c r="IF261" s="44">
        <f t="shared" si="755"/>
        <v>0</v>
      </c>
      <c r="IG261" s="45" cm="1">
        <f t="array" ref="IG261">SUMPRODUCT(--(MOD(COLUMN($GG261:$IB261),4)=MOD(COLUMN($GI261),4)),$GG261:$IB261)</f>
        <v>0</v>
      </c>
      <c r="IH261" s="46">
        <f t="shared" si="756"/>
        <v>0</v>
      </c>
      <c r="II261" s="36"/>
      <c r="IJ261" s="37"/>
      <c r="IK261" s="38"/>
      <c r="IL261" s="37"/>
      <c r="IM261" s="36"/>
      <c r="IN261" s="37"/>
      <c r="IO261" s="38"/>
      <c r="IP261" s="37"/>
      <c r="IQ261" s="36"/>
      <c r="IR261" s="37"/>
      <c r="IS261" s="38"/>
      <c r="IT261" s="37"/>
      <c r="IU261" s="36"/>
      <c r="IV261" s="37"/>
      <c r="IW261" s="38"/>
      <c r="IX261" s="37"/>
      <c r="IY261" s="36"/>
      <c r="IZ261" s="37"/>
      <c r="JA261" s="38"/>
      <c r="JB261" s="37"/>
      <c r="JC261" s="36"/>
      <c r="JD261" s="37"/>
      <c r="JE261" s="38"/>
      <c r="JF261" s="37"/>
      <c r="JG261" s="36"/>
      <c r="JH261" s="37"/>
      <c r="JI261" s="38"/>
      <c r="JJ261" s="37"/>
      <c r="JK261" s="36"/>
      <c r="JL261" s="37"/>
      <c r="JM261" s="38"/>
      <c r="JN261" s="37"/>
      <c r="JO261" s="36"/>
      <c r="JP261" s="37"/>
      <c r="JQ261" s="38"/>
      <c r="JR261" s="37"/>
      <c r="JS261" s="36"/>
      <c r="JT261" s="37"/>
      <c r="JU261" s="38"/>
      <c r="JV261" s="37"/>
      <c r="JW261" s="36"/>
      <c r="JX261" s="37"/>
      <c r="JY261" s="38"/>
      <c r="JZ261" s="37"/>
      <c r="KA261" s="36"/>
      <c r="KB261" s="37"/>
      <c r="KC261" s="38"/>
      <c r="KD261" s="37"/>
      <c r="KE261" s="41" cm="1">
        <f t="array" ref="KE261">SUMPRODUCT(--(MOD(COLUMN($II261:$KD261),4)=MOD(COLUMN($II261),4)),$II261:$KD261)</f>
        <v>0</v>
      </c>
      <c r="KF261" s="42">
        <f t="shared" si="757"/>
        <v>0</v>
      </c>
      <c r="KG261" s="43" cm="1">
        <f t="array" ref="KG261">SUMPRODUCT(--(MOD(COLUMN($II261:$KD261),4)=MOD(COLUMN($IJ261),4)),$II261:$KD261)</f>
        <v>0</v>
      </c>
      <c r="KH261" s="44">
        <f t="shared" si="758"/>
        <v>0</v>
      </c>
      <c r="KI261" s="45" cm="1">
        <f t="array" ref="KI261">SUMPRODUCT(--(MOD(COLUMN($II261:$KD261),4)=MOD(COLUMN($IK261),4)),$II261:$KD261)</f>
        <v>0</v>
      </c>
      <c r="KJ261" s="50">
        <f t="shared" si="759"/>
        <v>0</v>
      </c>
      <c r="KK261" s="80"/>
      <c r="KL261" s="80"/>
      <c r="KM261" s="80"/>
      <c r="KN261" s="51"/>
      <c r="KO261" s="152"/>
    </row>
    <row r="262" spans="1:301" s="68" customFormat="1" ht="57.6" outlineLevel="1">
      <c r="A262" s="289"/>
      <c r="B262" s="278"/>
      <c r="C262" s="298"/>
      <c r="D262" s="282"/>
      <c r="E262" s="15">
        <v>11</v>
      </c>
      <c r="F262" s="15">
        <v>1</v>
      </c>
      <c r="G262" s="150">
        <v>9522002220</v>
      </c>
      <c r="H262" s="34" t="s">
        <v>244</v>
      </c>
      <c r="I262" s="35"/>
      <c r="J262" s="35">
        <f>66.45/1.2</f>
        <v>55.375000000000007</v>
      </c>
      <c r="K262" s="55"/>
      <c r="L262" s="55"/>
      <c r="M262" s="36"/>
      <c r="N262" s="37"/>
      <c r="O262" s="38"/>
      <c r="P262" s="37"/>
      <c r="Q262" s="36"/>
      <c r="R262" s="37"/>
      <c r="S262" s="38"/>
      <c r="T262" s="37"/>
      <c r="U262" s="36"/>
      <c r="V262" s="37"/>
      <c r="W262" s="38"/>
      <c r="X262" s="37"/>
      <c r="Y262" s="36"/>
      <c r="Z262" s="39"/>
      <c r="AA262" s="38"/>
      <c r="AB262" s="59"/>
      <c r="AC262" s="36"/>
      <c r="AD262" s="37"/>
      <c r="AE262" s="38"/>
      <c r="AF262" s="59"/>
      <c r="AG262" s="36"/>
      <c r="AH262" s="37"/>
      <c r="AI262" s="38"/>
      <c r="AJ262" s="59"/>
      <c r="AK262" s="36"/>
      <c r="AL262" s="37"/>
      <c r="AM262" s="38"/>
      <c r="AN262" s="59"/>
      <c r="AO262" s="36"/>
      <c r="AP262" s="37"/>
      <c r="AQ262" s="38"/>
      <c r="AR262" s="59"/>
      <c r="AS262" s="36"/>
      <c r="AT262" s="37"/>
      <c r="AU262" s="38"/>
      <c r="AV262" s="59"/>
      <c r="AW262" s="36"/>
      <c r="AX262" s="37"/>
      <c r="AY262" s="38"/>
      <c r="AZ262" s="59"/>
      <c r="BA262" s="36"/>
      <c r="BB262" s="37"/>
      <c r="BC262" s="92"/>
      <c r="BD262" s="37"/>
      <c r="BE262" s="36"/>
      <c r="BF262" s="37"/>
      <c r="BG262" s="54"/>
      <c r="BH262" s="37"/>
      <c r="BI262" s="41"/>
      <c r="BJ262" s="42"/>
      <c r="BK262" s="43"/>
      <c r="BL262" s="44"/>
      <c r="BM262" s="45"/>
      <c r="BN262" s="46"/>
      <c r="BO262" s="36"/>
      <c r="BP262" s="47"/>
      <c r="BQ262" s="37"/>
      <c r="BR262" s="38"/>
      <c r="BS262" s="37"/>
      <c r="BT262" s="36"/>
      <c r="BU262" s="47"/>
      <c r="BV262" s="37"/>
      <c r="BW262" s="38"/>
      <c r="BX262" s="40"/>
      <c r="BY262" s="36"/>
      <c r="BZ262" s="47"/>
      <c r="CA262" s="37"/>
      <c r="CB262" s="38"/>
      <c r="CC262" s="37"/>
      <c r="CD262" s="36"/>
      <c r="CE262" s="47"/>
      <c r="CF262" s="37"/>
      <c r="CG262" s="38"/>
      <c r="CH262" s="37"/>
      <c r="CI262" s="36"/>
      <c r="CJ262" s="47"/>
      <c r="CK262" s="37"/>
      <c r="CL262" s="38"/>
      <c r="CM262" s="37"/>
      <c r="CN262" s="36"/>
      <c r="CO262" s="47"/>
      <c r="CP262" s="37"/>
      <c r="CQ262" s="38"/>
      <c r="CR262" s="37"/>
      <c r="CS262" s="36"/>
      <c r="CT262" s="47"/>
      <c r="CU262" s="39"/>
      <c r="CV262" s="38"/>
      <c r="CW262" s="37"/>
      <c r="CX262" s="36"/>
      <c r="CY262" s="47"/>
      <c r="CZ262" s="39"/>
      <c r="DA262" s="38"/>
      <c r="DB262" s="37"/>
      <c r="DC262" s="36"/>
      <c r="DD262" s="47"/>
      <c r="DE262" s="37"/>
      <c r="DF262" s="38"/>
      <c r="DG262" s="37"/>
      <c r="DH262" s="36"/>
      <c r="DI262" s="47"/>
      <c r="DJ262" s="37"/>
      <c r="DK262" s="38"/>
      <c r="DL262" s="37"/>
      <c r="DM262" s="36"/>
      <c r="DN262" s="47"/>
      <c r="DO262" s="37"/>
      <c r="DP262" s="38"/>
      <c r="DQ262" s="151"/>
      <c r="DR262" s="36"/>
      <c r="DS262" s="47"/>
      <c r="DT262" s="37"/>
      <c r="DU262" s="38">
        <v>0</v>
      </c>
      <c r="DV262" s="37"/>
      <c r="DW262" s="41" cm="1">
        <f t="array" ref="DW262">SUMPRODUCT(--(MOD(COLUMN($BO262:$DV262),5)=MOD(COLUMN($BO262),5)),$BO262:$DV262)</f>
        <v>0</v>
      </c>
      <c r="DX262" s="42">
        <f t="shared" si="744"/>
        <v>0</v>
      </c>
      <c r="DY262" s="48" cm="1">
        <f t="array" ref="DY262">SUMPRODUCT(--(MOD(COLUMN($BO262:$DV262),5)=MOD(COLUMN($BP262),5)),$BO262:$DV262)</f>
        <v>0</v>
      </c>
      <c r="DZ262" s="49">
        <f t="shared" si="745"/>
        <v>0</v>
      </c>
      <c r="EA262" s="43" cm="1">
        <f t="array" ref="EA262">SUMPRODUCT(--(MOD(COLUMN($BO262:$DV262),5)=MOD(COLUMN($BQ262),5)),$BO262:$DV262)</f>
        <v>0</v>
      </c>
      <c r="EB262" s="44">
        <f t="shared" si="746"/>
        <v>0</v>
      </c>
      <c r="EC262" s="45" cm="1">
        <f t="array" ref="EC262">SUMPRODUCT(--(MOD(COLUMN($BO262:$DV262),5)=MOD(COLUMN($BR262),5)),$BO262:$DV262)</f>
        <v>0</v>
      </c>
      <c r="ED262" s="46">
        <f t="shared" si="747"/>
        <v>0</v>
      </c>
      <c r="EE262" s="36"/>
      <c r="EF262" s="155">
        <v>1</v>
      </c>
      <c r="EG262" s="38">
        <v>1</v>
      </c>
      <c r="EH262" s="246"/>
      <c r="EI262" s="36"/>
      <c r="EJ262" s="37"/>
      <c r="EK262" s="38"/>
      <c r="EL262" s="37"/>
      <c r="EM262" s="36"/>
      <c r="EN262" s="37"/>
      <c r="EO262" s="38"/>
      <c r="EP262" s="37"/>
      <c r="EQ262" s="36"/>
      <c r="ER262" s="37"/>
      <c r="ES262" s="38"/>
      <c r="ET262" s="37"/>
      <c r="EU262" s="36"/>
      <c r="EV262" s="37"/>
      <c r="EW262" s="38"/>
      <c r="EX262" s="37"/>
      <c r="EY262" s="36"/>
      <c r="EZ262" s="37"/>
      <c r="FA262" s="38"/>
      <c r="FB262" s="37"/>
      <c r="FC262" s="36"/>
      <c r="FD262" s="37"/>
      <c r="FE262" s="38"/>
      <c r="FF262" s="37"/>
      <c r="FG262" s="36"/>
      <c r="FH262" s="37"/>
      <c r="FI262" s="38"/>
      <c r="FJ262" s="37"/>
      <c r="FK262" s="36"/>
      <c r="FL262" s="37"/>
      <c r="FM262" s="38"/>
      <c r="FN262" s="37"/>
      <c r="FO262" s="36"/>
      <c r="FP262" s="37"/>
      <c r="FQ262" s="38"/>
      <c r="FR262" s="37"/>
      <c r="FS262" s="36"/>
      <c r="FT262" s="37"/>
      <c r="FU262" s="38"/>
      <c r="FV262" s="37"/>
      <c r="FW262" s="36"/>
      <c r="FX262" s="37"/>
      <c r="FY262" s="38"/>
      <c r="FZ262" s="37"/>
      <c r="GA262" s="41">
        <f t="shared" si="748"/>
        <v>0</v>
      </c>
      <c r="GB262" s="42">
        <f t="shared" si="749"/>
        <v>0</v>
      </c>
      <c r="GC262" s="43">
        <f t="shared" si="750"/>
        <v>1</v>
      </c>
      <c r="GD262" s="44">
        <f t="shared" si="751"/>
        <v>55.375000000000007</v>
      </c>
      <c r="GE262" s="45">
        <f t="shared" si="752"/>
        <v>1</v>
      </c>
      <c r="GF262" s="46">
        <f t="shared" si="753"/>
        <v>55.375000000000007</v>
      </c>
      <c r="GG262" s="36"/>
      <c r="GH262" s="37"/>
      <c r="GI262" s="38"/>
      <c r="GJ262" s="37"/>
      <c r="GK262" s="36"/>
      <c r="GL262" s="37"/>
      <c r="GM262" s="38"/>
      <c r="GN262" s="37"/>
      <c r="GO262" s="36"/>
      <c r="GP262" s="37"/>
      <c r="GQ262" s="38"/>
      <c r="GR262" s="37"/>
      <c r="GS262" s="36"/>
      <c r="GT262" s="37"/>
      <c r="GU262" s="38"/>
      <c r="GV262" s="37"/>
      <c r="GW262" s="36"/>
      <c r="GX262" s="37"/>
      <c r="GY262" s="38"/>
      <c r="GZ262" s="37"/>
      <c r="HA262" s="36"/>
      <c r="HB262" s="37"/>
      <c r="HC262" s="38"/>
      <c r="HD262" s="37"/>
      <c r="HE262" s="36"/>
      <c r="HF262" s="37"/>
      <c r="HG262" s="38"/>
      <c r="HH262" s="37"/>
      <c r="HI262" s="36"/>
      <c r="HJ262" s="37"/>
      <c r="HK262" s="38"/>
      <c r="HL262" s="37"/>
      <c r="HM262" s="36"/>
      <c r="HN262" s="37"/>
      <c r="HO262" s="38"/>
      <c r="HP262" s="37"/>
      <c r="HQ262" s="36"/>
      <c r="HR262" s="37"/>
      <c r="HS262" s="38"/>
      <c r="HT262" s="37"/>
      <c r="HU262" s="36"/>
      <c r="HV262" s="37"/>
      <c r="HW262" s="38"/>
      <c r="HX262" s="37"/>
      <c r="HY262" s="36"/>
      <c r="HZ262" s="37"/>
      <c r="IA262" s="38"/>
      <c r="IB262" s="37"/>
      <c r="IC262" s="41" cm="1">
        <f t="array" ref="IC262">SUMPRODUCT(--(MOD(COLUMN($GG262:$IB262),4)=MOD(COLUMN($GG262),4)),$GG262:$IB262)</f>
        <v>0</v>
      </c>
      <c r="ID262" s="42">
        <f t="shared" si="754"/>
        <v>0</v>
      </c>
      <c r="IE262" s="43" cm="1">
        <f t="array" ref="IE262">SUMPRODUCT(--(MOD(COLUMN($GG262:$IB262),4)=MOD(COLUMN($GH262),4)),$GG262:$IB262)</f>
        <v>0</v>
      </c>
      <c r="IF262" s="44">
        <f t="shared" si="755"/>
        <v>0</v>
      </c>
      <c r="IG262" s="45" cm="1">
        <f t="array" ref="IG262">SUMPRODUCT(--(MOD(COLUMN($GG262:$IB262),4)=MOD(COLUMN($GI262),4)),$GG262:$IB262)</f>
        <v>0</v>
      </c>
      <c r="IH262" s="46">
        <f t="shared" si="756"/>
        <v>0</v>
      </c>
      <c r="II262" s="36"/>
      <c r="IJ262" s="37"/>
      <c r="IK262" s="38"/>
      <c r="IL262" s="37"/>
      <c r="IM262" s="36"/>
      <c r="IN262" s="37"/>
      <c r="IO262" s="38"/>
      <c r="IP262" s="37"/>
      <c r="IQ262" s="36"/>
      <c r="IR262" s="37"/>
      <c r="IS262" s="38"/>
      <c r="IT262" s="37"/>
      <c r="IU262" s="36"/>
      <c r="IV262" s="37"/>
      <c r="IW262" s="38"/>
      <c r="IX262" s="37"/>
      <c r="IY262" s="36"/>
      <c r="IZ262" s="37"/>
      <c r="JA262" s="38"/>
      <c r="JB262" s="37"/>
      <c r="JC262" s="36"/>
      <c r="JD262" s="37"/>
      <c r="JE262" s="38"/>
      <c r="JF262" s="37"/>
      <c r="JG262" s="36"/>
      <c r="JH262" s="37"/>
      <c r="JI262" s="38"/>
      <c r="JJ262" s="37"/>
      <c r="JK262" s="36"/>
      <c r="JL262" s="37"/>
      <c r="JM262" s="38"/>
      <c r="JN262" s="37"/>
      <c r="JO262" s="36"/>
      <c r="JP262" s="37"/>
      <c r="JQ262" s="38"/>
      <c r="JR262" s="37"/>
      <c r="JS262" s="36"/>
      <c r="JT262" s="37"/>
      <c r="JU262" s="38"/>
      <c r="JV262" s="37"/>
      <c r="JW262" s="36"/>
      <c r="JX262" s="37"/>
      <c r="JY262" s="38"/>
      <c r="JZ262" s="37"/>
      <c r="KA262" s="36"/>
      <c r="KB262" s="37"/>
      <c r="KC262" s="38"/>
      <c r="KD262" s="37"/>
      <c r="KE262" s="41" cm="1">
        <f t="array" ref="KE262">SUMPRODUCT(--(MOD(COLUMN($II262:$KD262),4)=MOD(COLUMN($II262),4)),$II262:$KD262)</f>
        <v>0</v>
      </c>
      <c r="KF262" s="42">
        <f t="shared" si="757"/>
        <v>0</v>
      </c>
      <c r="KG262" s="43" cm="1">
        <f t="array" ref="KG262">SUMPRODUCT(--(MOD(COLUMN($II262:$KD262),4)=MOD(COLUMN($IJ262),4)),$II262:$KD262)</f>
        <v>0</v>
      </c>
      <c r="KH262" s="44">
        <f t="shared" si="758"/>
        <v>0</v>
      </c>
      <c r="KI262" s="45" cm="1">
        <f t="array" ref="KI262">SUMPRODUCT(--(MOD(COLUMN($II262:$KD262),4)=MOD(COLUMN($IK262),4)),$II262:$KD262)</f>
        <v>0</v>
      </c>
      <c r="KJ262" s="50">
        <f t="shared" si="759"/>
        <v>0</v>
      </c>
      <c r="KK262" s="80"/>
      <c r="KL262" s="80"/>
      <c r="KM262" s="80"/>
      <c r="KN262" s="51"/>
      <c r="KO262" s="32"/>
    </row>
    <row r="263" spans="1:301" s="68" customFormat="1" ht="57.6" outlineLevel="1">
      <c r="A263" s="289"/>
      <c r="B263" s="278"/>
      <c r="C263" s="298"/>
      <c r="D263" s="282"/>
      <c r="E263" s="15">
        <v>12</v>
      </c>
      <c r="F263" s="15">
        <v>1</v>
      </c>
      <c r="G263" s="150">
        <v>9522002210</v>
      </c>
      <c r="H263" s="34" t="s">
        <v>245</v>
      </c>
      <c r="I263" s="35"/>
      <c r="J263" s="35">
        <f>66.45/1.2</f>
        <v>55.375000000000007</v>
      </c>
      <c r="K263" s="55"/>
      <c r="L263" s="55"/>
      <c r="M263" s="36"/>
      <c r="N263" s="37"/>
      <c r="O263" s="38"/>
      <c r="P263" s="37"/>
      <c r="Q263" s="36"/>
      <c r="R263" s="37"/>
      <c r="S263" s="38"/>
      <c r="T263" s="37"/>
      <c r="U263" s="36"/>
      <c r="V263" s="37"/>
      <c r="W263" s="38"/>
      <c r="X263" s="37"/>
      <c r="Y263" s="36"/>
      <c r="Z263" s="39"/>
      <c r="AA263" s="38"/>
      <c r="AB263" s="59"/>
      <c r="AC263" s="36"/>
      <c r="AD263" s="37"/>
      <c r="AE263" s="38"/>
      <c r="AF263" s="59"/>
      <c r="AG263" s="36"/>
      <c r="AH263" s="37"/>
      <c r="AI263" s="38"/>
      <c r="AJ263" s="59"/>
      <c r="AK263" s="36"/>
      <c r="AL263" s="37"/>
      <c r="AM263" s="38"/>
      <c r="AN263" s="59"/>
      <c r="AO263" s="36"/>
      <c r="AP263" s="37"/>
      <c r="AQ263" s="38"/>
      <c r="AR263" s="59"/>
      <c r="AS263" s="36"/>
      <c r="AT263" s="37"/>
      <c r="AU263" s="38"/>
      <c r="AV263" s="59"/>
      <c r="AW263" s="36"/>
      <c r="AX263" s="37"/>
      <c r="AY263" s="38"/>
      <c r="AZ263" s="59"/>
      <c r="BA263" s="36"/>
      <c r="BB263" s="37"/>
      <c r="BC263" s="92"/>
      <c r="BD263" s="37"/>
      <c r="BE263" s="36"/>
      <c r="BF263" s="37"/>
      <c r="BG263" s="54"/>
      <c r="BH263" s="37"/>
      <c r="BI263" s="41"/>
      <c r="BJ263" s="42"/>
      <c r="BK263" s="43"/>
      <c r="BL263" s="44"/>
      <c r="BM263" s="45"/>
      <c r="BN263" s="46"/>
      <c r="BO263" s="36"/>
      <c r="BP263" s="47"/>
      <c r="BQ263" s="37"/>
      <c r="BR263" s="38"/>
      <c r="BS263" s="37"/>
      <c r="BT263" s="36"/>
      <c r="BU263" s="47"/>
      <c r="BV263" s="37"/>
      <c r="BW263" s="38"/>
      <c r="BX263" s="40"/>
      <c r="BY263" s="36"/>
      <c r="BZ263" s="47"/>
      <c r="CA263" s="37"/>
      <c r="CB263" s="38"/>
      <c r="CC263" s="37"/>
      <c r="CD263" s="36"/>
      <c r="CE263" s="47"/>
      <c r="CF263" s="37"/>
      <c r="CG263" s="38"/>
      <c r="CH263" s="37"/>
      <c r="CI263" s="36"/>
      <c r="CJ263" s="47"/>
      <c r="CK263" s="37"/>
      <c r="CL263" s="38"/>
      <c r="CM263" s="37"/>
      <c r="CN263" s="36"/>
      <c r="CO263" s="47"/>
      <c r="CP263" s="37"/>
      <c r="CQ263" s="38"/>
      <c r="CR263" s="37"/>
      <c r="CS263" s="36"/>
      <c r="CT263" s="47"/>
      <c r="CU263" s="39"/>
      <c r="CV263" s="38"/>
      <c r="CW263" s="37"/>
      <c r="CX263" s="36"/>
      <c r="CY263" s="47"/>
      <c r="CZ263" s="39"/>
      <c r="DA263" s="38"/>
      <c r="DB263" s="37"/>
      <c r="DC263" s="36"/>
      <c r="DD263" s="47"/>
      <c r="DE263" s="37"/>
      <c r="DF263" s="38"/>
      <c r="DG263" s="37"/>
      <c r="DH263" s="36"/>
      <c r="DI263" s="47"/>
      <c r="DJ263" s="37"/>
      <c r="DK263" s="38"/>
      <c r="DL263" s="37"/>
      <c r="DM263" s="36"/>
      <c r="DN263" s="47"/>
      <c r="DO263" s="37"/>
      <c r="DP263" s="38"/>
      <c r="DQ263" s="151"/>
      <c r="DR263" s="36"/>
      <c r="DS263" s="47"/>
      <c r="DT263" s="37"/>
      <c r="DU263" s="38">
        <v>0</v>
      </c>
      <c r="DV263" s="37"/>
      <c r="DW263" s="41" cm="1">
        <f t="array" ref="DW263">SUMPRODUCT(--(MOD(COLUMN($BO263:$DV263),5)=MOD(COLUMN($BO263),5)),$BO263:$DV263)</f>
        <v>0</v>
      </c>
      <c r="DX263" s="42">
        <f t="shared" si="744"/>
        <v>0</v>
      </c>
      <c r="DY263" s="48" cm="1">
        <f t="array" ref="DY263">SUMPRODUCT(--(MOD(COLUMN($BO263:$DV263),5)=MOD(COLUMN($BP263),5)),$BO263:$DV263)</f>
        <v>0</v>
      </c>
      <c r="DZ263" s="49">
        <f t="shared" si="745"/>
        <v>0</v>
      </c>
      <c r="EA263" s="43" cm="1">
        <f t="array" ref="EA263">SUMPRODUCT(--(MOD(COLUMN($BO263:$DV263),5)=MOD(COLUMN($BQ263),5)),$BO263:$DV263)</f>
        <v>0</v>
      </c>
      <c r="EB263" s="44">
        <f t="shared" si="746"/>
        <v>0</v>
      </c>
      <c r="EC263" s="45" cm="1">
        <f t="array" ref="EC263">SUMPRODUCT(--(MOD(COLUMN($BO263:$DV263),5)=MOD(COLUMN($BR263),5)),$BO263:$DV263)</f>
        <v>0</v>
      </c>
      <c r="ED263" s="46">
        <f t="shared" si="747"/>
        <v>0</v>
      </c>
      <c r="EE263" s="36"/>
      <c r="EF263" s="155">
        <v>1</v>
      </c>
      <c r="EG263" s="38">
        <v>1</v>
      </c>
      <c r="EH263" s="246"/>
      <c r="EI263" s="36"/>
      <c r="EJ263" s="37"/>
      <c r="EK263" s="38"/>
      <c r="EL263" s="37"/>
      <c r="EM263" s="36"/>
      <c r="EN263" s="37"/>
      <c r="EO263" s="38"/>
      <c r="EP263" s="37"/>
      <c r="EQ263" s="36"/>
      <c r="ER263" s="37"/>
      <c r="ES263" s="38"/>
      <c r="ET263" s="37"/>
      <c r="EU263" s="36"/>
      <c r="EV263" s="37"/>
      <c r="EW263" s="38"/>
      <c r="EX263" s="37"/>
      <c r="EY263" s="36"/>
      <c r="EZ263" s="37"/>
      <c r="FA263" s="38"/>
      <c r="FB263" s="37"/>
      <c r="FC263" s="36"/>
      <c r="FD263" s="37"/>
      <c r="FE263" s="38"/>
      <c r="FF263" s="37"/>
      <c r="FG263" s="36"/>
      <c r="FH263" s="37"/>
      <c r="FI263" s="38"/>
      <c r="FJ263" s="37"/>
      <c r="FK263" s="36"/>
      <c r="FL263" s="37"/>
      <c r="FM263" s="38"/>
      <c r="FN263" s="37"/>
      <c r="FO263" s="36"/>
      <c r="FP263" s="37"/>
      <c r="FQ263" s="38"/>
      <c r="FR263" s="37"/>
      <c r="FS263" s="36"/>
      <c r="FT263" s="37"/>
      <c r="FU263" s="38"/>
      <c r="FV263" s="37"/>
      <c r="FW263" s="36"/>
      <c r="FX263" s="37"/>
      <c r="FY263" s="38"/>
      <c r="FZ263" s="37"/>
      <c r="GA263" s="41">
        <f t="shared" si="748"/>
        <v>0</v>
      </c>
      <c r="GB263" s="42">
        <f t="shared" si="749"/>
        <v>0</v>
      </c>
      <c r="GC263" s="43">
        <f t="shared" si="750"/>
        <v>1</v>
      </c>
      <c r="GD263" s="44">
        <f t="shared" si="751"/>
        <v>55.375000000000007</v>
      </c>
      <c r="GE263" s="45">
        <f t="shared" si="752"/>
        <v>1</v>
      </c>
      <c r="GF263" s="46">
        <f t="shared" si="753"/>
        <v>55.375000000000007</v>
      </c>
      <c r="GG263" s="36"/>
      <c r="GH263" s="37"/>
      <c r="GI263" s="38"/>
      <c r="GJ263" s="37"/>
      <c r="GK263" s="36"/>
      <c r="GL263" s="37"/>
      <c r="GM263" s="38"/>
      <c r="GN263" s="37"/>
      <c r="GO263" s="36"/>
      <c r="GP263" s="37"/>
      <c r="GQ263" s="38"/>
      <c r="GR263" s="37"/>
      <c r="GS263" s="36"/>
      <c r="GT263" s="37"/>
      <c r="GU263" s="38"/>
      <c r="GV263" s="37"/>
      <c r="GW263" s="36"/>
      <c r="GX263" s="37"/>
      <c r="GY263" s="38"/>
      <c r="GZ263" s="37"/>
      <c r="HA263" s="36"/>
      <c r="HB263" s="37"/>
      <c r="HC263" s="38"/>
      <c r="HD263" s="37"/>
      <c r="HE263" s="36"/>
      <c r="HF263" s="37"/>
      <c r="HG263" s="38"/>
      <c r="HH263" s="37"/>
      <c r="HI263" s="36"/>
      <c r="HJ263" s="37"/>
      <c r="HK263" s="38"/>
      <c r="HL263" s="37"/>
      <c r="HM263" s="36"/>
      <c r="HN263" s="37"/>
      <c r="HO263" s="38"/>
      <c r="HP263" s="37"/>
      <c r="HQ263" s="36"/>
      <c r="HR263" s="37"/>
      <c r="HS263" s="38"/>
      <c r="HT263" s="37"/>
      <c r="HU263" s="36"/>
      <c r="HV263" s="37"/>
      <c r="HW263" s="38"/>
      <c r="HX263" s="37"/>
      <c r="HY263" s="36"/>
      <c r="HZ263" s="37"/>
      <c r="IA263" s="38"/>
      <c r="IB263" s="37"/>
      <c r="IC263" s="41" cm="1">
        <f t="array" ref="IC263">SUMPRODUCT(--(MOD(COLUMN($GG263:$IB263),4)=MOD(COLUMN($GG263),4)),$GG263:$IB263)</f>
        <v>0</v>
      </c>
      <c r="ID263" s="42">
        <f t="shared" si="754"/>
        <v>0</v>
      </c>
      <c r="IE263" s="43" cm="1">
        <f t="array" ref="IE263">SUMPRODUCT(--(MOD(COLUMN($GG263:$IB263),4)=MOD(COLUMN($GH263),4)),$GG263:$IB263)</f>
        <v>0</v>
      </c>
      <c r="IF263" s="44">
        <f t="shared" si="755"/>
        <v>0</v>
      </c>
      <c r="IG263" s="45" cm="1">
        <f t="array" ref="IG263">SUMPRODUCT(--(MOD(COLUMN($GG263:$IB263),4)=MOD(COLUMN($GI263),4)),$GG263:$IB263)</f>
        <v>0</v>
      </c>
      <c r="IH263" s="46">
        <f t="shared" si="756"/>
        <v>0</v>
      </c>
      <c r="II263" s="36"/>
      <c r="IJ263" s="37"/>
      <c r="IK263" s="38"/>
      <c r="IL263" s="37"/>
      <c r="IM263" s="36"/>
      <c r="IN263" s="37"/>
      <c r="IO263" s="38"/>
      <c r="IP263" s="37"/>
      <c r="IQ263" s="36"/>
      <c r="IR263" s="37"/>
      <c r="IS263" s="38"/>
      <c r="IT263" s="37"/>
      <c r="IU263" s="36"/>
      <c r="IV263" s="37"/>
      <c r="IW263" s="38"/>
      <c r="IX263" s="37"/>
      <c r="IY263" s="36"/>
      <c r="IZ263" s="37"/>
      <c r="JA263" s="38"/>
      <c r="JB263" s="37"/>
      <c r="JC263" s="36"/>
      <c r="JD263" s="37"/>
      <c r="JE263" s="38"/>
      <c r="JF263" s="37"/>
      <c r="JG263" s="36"/>
      <c r="JH263" s="37"/>
      <c r="JI263" s="38"/>
      <c r="JJ263" s="37"/>
      <c r="JK263" s="36"/>
      <c r="JL263" s="37"/>
      <c r="JM263" s="38"/>
      <c r="JN263" s="37"/>
      <c r="JO263" s="36"/>
      <c r="JP263" s="37"/>
      <c r="JQ263" s="38"/>
      <c r="JR263" s="37"/>
      <c r="JS263" s="36"/>
      <c r="JT263" s="37"/>
      <c r="JU263" s="38"/>
      <c r="JV263" s="37"/>
      <c r="JW263" s="36"/>
      <c r="JX263" s="37"/>
      <c r="JY263" s="38"/>
      <c r="JZ263" s="37"/>
      <c r="KA263" s="36"/>
      <c r="KB263" s="37"/>
      <c r="KC263" s="38"/>
      <c r="KD263" s="37"/>
      <c r="KE263" s="41" cm="1">
        <f t="array" ref="KE263">SUMPRODUCT(--(MOD(COLUMN($II263:$KD263),4)=MOD(COLUMN($II263),4)),$II263:$KD263)</f>
        <v>0</v>
      </c>
      <c r="KF263" s="42">
        <f t="shared" si="757"/>
        <v>0</v>
      </c>
      <c r="KG263" s="43" cm="1">
        <f t="array" ref="KG263">SUMPRODUCT(--(MOD(COLUMN($II263:$KD263),4)=MOD(COLUMN($IJ263),4)),$II263:$KD263)</f>
        <v>0</v>
      </c>
      <c r="KH263" s="44">
        <f t="shared" si="758"/>
        <v>0</v>
      </c>
      <c r="KI263" s="45" cm="1">
        <f t="array" ref="KI263">SUMPRODUCT(--(MOD(COLUMN($II263:$KD263),4)=MOD(COLUMN($IK263),4)),$II263:$KD263)</f>
        <v>0</v>
      </c>
      <c r="KJ263" s="50">
        <f t="shared" si="759"/>
        <v>0</v>
      </c>
      <c r="KK263" s="80"/>
      <c r="KL263" s="80"/>
      <c r="KM263" s="80"/>
      <c r="KN263" s="51"/>
      <c r="KO263" s="32"/>
    </row>
    <row r="264" spans="1:301" s="68" customFormat="1" ht="14.4" customHeight="1" outlineLevel="1">
      <c r="A264" s="289"/>
      <c r="B264" s="278"/>
      <c r="C264" s="298"/>
      <c r="D264" s="282"/>
      <c r="E264" s="15">
        <v>13</v>
      </c>
      <c r="F264" s="149">
        <v>2</v>
      </c>
      <c r="G264" s="33">
        <v>4461220500</v>
      </c>
      <c r="H264" s="34" t="s">
        <v>142</v>
      </c>
      <c r="I264" s="64"/>
      <c r="J264" s="65">
        <v>9205.9</v>
      </c>
      <c r="K264" s="65"/>
      <c r="L264" s="65"/>
      <c r="M264" s="36"/>
      <c r="N264" s="37"/>
      <c r="O264" s="38"/>
      <c r="P264" s="37"/>
      <c r="Q264" s="36"/>
      <c r="R264" s="37"/>
      <c r="S264" s="38"/>
      <c r="T264" s="37"/>
      <c r="U264" s="36"/>
      <c r="V264" s="37"/>
      <c r="W264" s="38"/>
      <c r="X264" s="37"/>
      <c r="Y264" s="36"/>
      <c r="Z264" s="39"/>
      <c r="AA264" s="38"/>
      <c r="AB264" s="59"/>
      <c r="AC264" s="36"/>
      <c r="AD264" s="37"/>
      <c r="AE264" s="38"/>
      <c r="AF264" s="59"/>
      <c r="AG264" s="36"/>
      <c r="AH264" s="37"/>
      <c r="AI264" s="38"/>
      <c r="AJ264" s="59"/>
      <c r="AK264" s="36"/>
      <c r="AL264" s="37"/>
      <c r="AM264" s="38"/>
      <c r="AN264" s="59"/>
      <c r="AO264" s="36"/>
      <c r="AP264" s="37"/>
      <c r="AQ264" s="38"/>
      <c r="AR264" s="59"/>
      <c r="AS264" s="36"/>
      <c r="AT264" s="37"/>
      <c r="AU264" s="38"/>
      <c r="AV264" s="59"/>
      <c r="AW264" s="36"/>
      <c r="AX264" s="37"/>
      <c r="AY264" s="38"/>
      <c r="AZ264" s="59"/>
      <c r="BA264" s="36"/>
      <c r="BB264" s="37"/>
      <c r="BC264" s="92"/>
      <c r="BD264" s="37"/>
      <c r="BE264" s="36"/>
      <c r="BF264" s="37"/>
      <c r="BG264" s="54"/>
      <c r="BH264" s="37"/>
      <c r="BI264" s="41"/>
      <c r="BJ264" s="42"/>
      <c r="BK264" s="43"/>
      <c r="BL264" s="44"/>
      <c r="BM264" s="45"/>
      <c r="BN264" s="46"/>
      <c r="BO264" s="36"/>
      <c r="BP264" s="47"/>
      <c r="BQ264" s="37"/>
      <c r="BR264" s="38"/>
      <c r="BS264" s="37"/>
      <c r="BT264" s="36"/>
      <c r="BU264" s="47"/>
      <c r="BV264" s="37"/>
      <c r="BW264" s="38"/>
      <c r="BX264" s="59"/>
      <c r="BY264" s="36"/>
      <c r="BZ264" s="47"/>
      <c r="CA264" s="37"/>
      <c r="CB264" s="38"/>
      <c r="CC264" s="37"/>
      <c r="CD264" s="36"/>
      <c r="CE264" s="47"/>
      <c r="CF264" s="37"/>
      <c r="CG264" s="38"/>
      <c r="CH264" s="40"/>
      <c r="CI264" s="36"/>
      <c r="CJ264" s="47"/>
      <c r="CK264" s="37"/>
      <c r="CL264" s="38"/>
      <c r="CM264" s="37"/>
      <c r="CN264" s="36"/>
      <c r="CO264" s="47"/>
      <c r="CP264" s="37"/>
      <c r="CQ264" s="38"/>
      <c r="CR264" s="37"/>
      <c r="CS264" s="36"/>
      <c r="CT264" s="47"/>
      <c r="CU264" s="37"/>
      <c r="CV264" s="38"/>
      <c r="CW264" s="37"/>
      <c r="CX264" s="36"/>
      <c r="CY264" s="47"/>
      <c r="CZ264" s="37"/>
      <c r="DA264" s="38"/>
      <c r="DB264" s="37"/>
      <c r="DC264" s="36"/>
      <c r="DD264" s="47"/>
      <c r="DE264" s="37"/>
      <c r="DF264" s="38"/>
      <c r="DG264" s="37"/>
      <c r="DH264" s="36"/>
      <c r="DI264" s="47"/>
      <c r="DJ264" s="37"/>
      <c r="DK264" s="38"/>
      <c r="DL264" s="37"/>
      <c r="DM264" s="36"/>
      <c r="DN264" s="47"/>
      <c r="DO264" s="37"/>
      <c r="DP264" s="38"/>
      <c r="DQ264" s="151"/>
      <c r="DR264" s="36"/>
      <c r="DS264" s="47"/>
      <c r="DT264" s="37"/>
      <c r="DU264" s="38">
        <v>0</v>
      </c>
      <c r="DV264" s="37"/>
      <c r="DW264" s="41" cm="1">
        <f t="array" ref="DW264">SUMPRODUCT(--(MOD(COLUMN($BO264:$DV264),5)=MOD(COLUMN($BO264),5)),$BO264:$DV264)</f>
        <v>0</v>
      </c>
      <c r="DX264" s="42">
        <f t="shared" si="744"/>
        <v>0</v>
      </c>
      <c r="DY264" s="48" cm="1">
        <f t="array" ref="DY264">SUMPRODUCT(--(MOD(COLUMN($BO264:$DV264),5)=MOD(COLUMN($BP264),5)),$BO264:$DV264)</f>
        <v>0</v>
      </c>
      <c r="DZ264" s="49">
        <f t="shared" si="745"/>
        <v>0</v>
      </c>
      <c r="EA264" s="43" cm="1">
        <f t="array" ref="EA264">SUMPRODUCT(--(MOD(COLUMN($BO264:$DV264),5)=MOD(COLUMN($BQ264),5)),$BO264:$DV264)</f>
        <v>0</v>
      </c>
      <c r="EB264" s="44">
        <f t="shared" si="746"/>
        <v>0</v>
      </c>
      <c r="EC264" s="45" cm="1">
        <f t="array" ref="EC264">SUMPRODUCT(--(MOD(COLUMN($BO264:$DV264),5)=MOD(COLUMN($BR264),5)),$BO264:$DV264)</f>
        <v>0</v>
      </c>
      <c r="ED264" s="46">
        <f t="shared" si="747"/>
        <v>0</v>
      </c>
      <c r="EE264" s="36"/>
      <c r="EF264" s="155">
        <v>0</v>
      </c>
      <c r="EG264" s="38">
        <v>0</v>
      </c>
      <c r="EH264" s="246"/>
      <c r="EI264" s="36"/>
      <c r="EJ264" s="37"/>
      <c r="EK264" s="38"/>
      <c r="EL264" s="37"/>
      <c r="EM264" s="36"/>
      <c r="EN264" s="37"/>
      <c r="EO264" s="38"/>
      <c r="EP264" s="37"/>
      <c r="EQ264" s="36"/>
      <c r="ER264" s="155">
        <v>1</v>
      </c>
      <c r="ES264" s="38">
        <v>1</v>
      </c>
      <c r="ET264" s="245" t="s">
        <v>278</v>
      </c>
      <c r="EU264" s="36"/>
      <c r="EV264" s="155">
        <v>0</v>
      </c>
      <c r="EW264" s="38"/>
      <c r="EX264" s="245" t="s">
        <v>277</v>
      </c>
      <c r="EY264" s="36"/>
      <c r="EZ264" s="37"/>
      <c r="FA264" s="38"/>
      <c r="FB264" s="37"/>
      <c r="FC264" s="36"/>
      <c r="FD264" s="37"/>
      <c r="FE264" s="38"/>
      <c r="FF264" s="37"/>
      <c r="FG264" s="36"/>
      <c r="FH264" s="37"/>
      <c r="FI264" s="38"/>
      <c r="FJ264" s="37"/>
      <c r="FK264" s="36"/>
      <c r="FL264" s="37"/>
      <c r="FM264" s="38"/>
      <c r="FN264" s="37"/>
      <c r="FO264" s="36"/>
      <c r="FP264" s="37"/>
      <c r="FQ264" s="38"/>
      <c r="FR264" s="37"/>
      <c r="FS264" s="36"/>
      <c r="FT264" s="37"/>
      <c r="FU264" s="38"/>
      <c r="FV264" s="37"/>
      <c r="FW264" s="36"/>
      <c r="FX264" s="37"/>
      <c r="FY264" s="38"/>
      <c r="FZ264" s="37"/>
      <c r="GA264" s="41">
        <f t="shared" si="748"/>
        <v>0</v>
      </c>
      <c r="GB264" s="42">
        <f t="shared" si="749"/>
        <v>0</v>
      </c>
      <c r="GC264" s="43">
        <f t="shared" si="750"/>
        <v>1</v>
      </c>
      <c r="GD264" s="44">
        <f t="shared" si="751"/>
        <v>9205.9</v>
      </c>
      <c r="GE264" s="45">
        <f t="shared" si="752"/>
        <v>1</v>
      </c>
      <c r="GF264" s="46">
        <f t="shared" si="753"/>
        <v>9205.9</v>
      </c>
      <c r="GG264" s="36"/>
      <c r="GH264" s="37"/>
      <c r="GI264" s="38"/>
      <c r="GJ264" s="37"/>
      <c r="GK264" s="36"/>
      <c r="GL264" s="37"/>
      <c r="GM264" s="38"/>
      <c r="GN264" s="37"/>
      <c r="GO264" s="36"/>
      <c r="GP264" s="37"/>
      <c r="GQ264" s="38"/>
      <c r="GR264" s="37"/>
      <c r="GS264" s="36"/>
      <c r="GT264" s="37"/>
      <c r="GU264" s="38"/>
      <c r="GV264" s="37"/>
      <c r="GW264" s="36"/>
      <c r="GX264" s="37"/>
      <c r="GY264" s="38"/>
      <c r="GZ264" s="37"/>
      <c r="HA264" s="36"/>
      <c r="HB264" s="37"/>
      <c r="HC264" s="38"/>
      <c r="HD264" s="37"/>
      <c r="HE264" s="36"/>
      <c r="HF264" s="37"/>
      <c r="HG264" s="38"/>
      <c r="HH264" s="37"/>
      <c r="HI264" s="36"/>
      <c r="HJ264" s="37"/>
      <c r="HK264" s="38"/>
      <c r="HL264" s="37"/>
      <c r="HM264" s="36"/>
      <c r="HN264" s="37"/>
      <c r="HO264" s="38"/>
      <c r="HP264" s="37"/>
      <c r="HQ264" s="36"/>
      <c r="HR264" s="37"/>
      <c r="HS264" s="38"/>
      <c r="HT264" s="37"/>
      <c r="HU264" s="36"/>
      <c r="HV264" s="37"/>
      <c r="HW264" s="38"/>
      <c r="HX264" s="37"/>
      <c r="HY264" s="36"/>
      <c r="HZ264" s="37"/>
      <c r="IA264" s="38"/>
      <c r="IB264" s="37"/>
      <c r="IC264" s="41" cm="1">
        <f t="array" ref="IC264">SUMPRODUCT(--(MOD(COLUMN($GG264:$IB264),4)=MOD(COLUMN($GG264),4)),$GG264:$IB264)</f>
        <v>0</v>
      </c>
      <c r="ID264" s="42">
        <f t="shared" si="754"/>
        <v>0</v>
      </c>
      <c r="IE264" s="43" cm="1">
        <f t="array" ref="IE264">SUMPRODUCT(--(MOD(COLUMN($GG264:$IB264),4)=MOD(COLUMN($GH264),4)),$GG264:$IB264)</f>
        <v>0</v>
      </c>
      <c r="IF264" s="44">
        <f t="shared" si="755"/>
        <v>0</v>
      </c>
      <c r="IG264" s="45" cm="1">
        <f t="array" ref="IG264">SUMPRODUCT(--(MOD(COLUMN($GG264:$IB264),4)=MOD(COLUMN($GI264),4)),$GG264:$IB264)</f>
        <v>0</v>
      </c>
      <c r="IH264" s="46">
        <f t="shared" si="756"/>
        <v>0</v>
      </c>
      <c r="II264" s="36"/>
      <c r="IJ264" s="37"/>
      <c r="IK264" s="38"/>
      <c r="IL264" s="37"/>
      <c r="IM264" s="36"/>
      <c r="IN264" s="37"/>
      <c r="IO264" s="38"/>
      <c r="IP264" s="37"/>
      <c r="IQ264" s="36"/>
      <c r="IR264" s="37"/>
      <c r="IS264" s="38"/>
      <c r="IT264" s="37"/>
      <c r="IU264" s="36"/>
      <c r="IV264" s="37"/>
      <c r="IW264" s="38"/>
      <c r="IX264" s="37"/>
      <c r="IY264" s="36"/>
      <c r="IZ264" s="37"/>
      <c r="JA264" s="38"/>
      <c r="JB264" s="37"/>
      <c r="JC264" s="36"/>
      <c r="JD264" s="37"/>
      <c r="JE264" s="38"/>
      <c r="JF264" s="37"/>
      <c r="JG264" s="36"/>
      <c r="JH264" s="37"/>
      <c r="JI264" s="38"/>
      <c r="JJ264" s="37"/>
      <c r="JK264" s="36"/>
      <c r="JL264" s="37"/>
      <c r="JM264" s="38"/>
      <c r="JN264" s="37"/>
      <c r="JO264" s="36"/>
      <c r="JP264" s="37"/>
      <c r="JQ264" s="38"/>
      <c r="JR264" s="37"/>
      <c r="JS264" s="36"/>
      <c r="JT264" s="37"/>
      <c r="JU264" s="38"/>
      <c r="JV264" s="37"/>
      <c r="JW264" s="36"/>
      <c r="JX264" s="37"/>
      <c r="JY264" s="38"/>
      <c r="JZ264" s="37"/>
      <c r="KA264" s="36"/>
      <c r="KB264" s="37"/>
      <c r="KC264" s="38"/>
      <c r="KD264" s="37"/>
      <c r="KE264" s="41" cm="1">
        <f t="array" ref="KE264">SUMPRODUCT(--(MOD(COLUMN($II264:$KD264),4)=MOD(COLUMN($II264),4)),$II264:$KD264)</f>
        <v>0</v>
      </c>
      <c r="KF264" s="42">
        <f t="shared" si="757"/>
        <v>0</v>
      </c>
      <c r="KG264" s="43" cm="1">
        <f t="array" ref="KG264">SUMPRODUCT(--(MOD(COLUMN($II264:$KD264),4)=MOD(COLUMN($IJ264),4)),$II264:$KD264)</f>
        <v>0</v>
      </c>
      <c r="KH264" s="44">
        <f t="shared" si="758"/>
        <v>0</v>
      </c>
      <c r="KI264" s="45" cm="1">
        <f t="array" ref="KI264">SUMPRODUCT(--(MOD(COLUMN($II264:$KD264),4)=MOD(COLUMN($IK264),4)),$II264:$KD264)</f>
        <v>0</v>
      </c>
      <c r="KJ264" s="50">
        <f t="shared" si="759"/>
        <v>0</v>
      </c>
      <c r="KK264" s="80"/>
      <c r="KL264" s="80"/>
      <c r="KM264" s="80"/>
      <c r="KN264" s="51"/>
      <c r="KO264" s="32"/>
    </row>
    <row r="265" spans="1:301" s="68" customFormat="1" outlineLevel="1">
      <c r="A265" s="289"/>
      <c r="B265" s="278"/>
      <c r="C265" s="298"/>
      <c r="D265" s="282"/>
      <c r="E265" s="15">
        <v>14</v>
      </c>
      <c r="F265" s="149">
        <v>2</v>
      </c>
      <c r="G265" s="33">
        <v>4491331200</v>
      </c>
      <c r="H265" s="34" t="s">
        <v>143</v>
      </c>
      <c r="I265" s="64"/>
      <c r="J265" s="65">
        <v>3400</v>
      </c>
      <c r="K265" s="65"/>
      <c r="L265" s="65"/>
      <c r="M265" s="36"/>
      <c r="N265" s="37"/>
      <c r="O265" s="38"/>
      <c r="P265" s="37"/>
      <c r="Q265" s="36"/>
      <c r="R265" s="37"/>
      <c r="S265" s="38"/>
      <c r="T265" s="37"/>
      <c r="U265" s="36"/>
      <c r="V265" s="37"/>
      <c r="W265" s="38"/>
      <c r="X265" s="37"/>
      <c r="Y265" s="36"/>
      <c r="Z265" s="39"/>
      <c r="AA265" s="38"/>
      <c r="AB265" s="59"/>
      <c r="AC265" s="36"/>
      <c r="AD265" s="37"/>
      <c r="AE265" s="38"/>
      <c r="AF265" s="59"/>
      <c r="AG265" s="36"/>
      <c r="AH265" s="37"/>
      <c r="AI265" s="38"/>
      <c r="AJ265" s="59"/>
      <c r="AK265" s="36"/>
      <c r="AL265" s="37"/>
      <c r="AM265" s="38"/>
      <c r="AN265" s="59"/>
      <c r="AO265" s="36"/>
      <c r="AP265" s="37"/>
      <c r="AQ265" s="38"/>
      <c r="AR265" s="59"/>
      <c r="AS265" s="36"/>
      <c r="AT265" s="37"/>
      <c r="AU265" s="38"/>
      <c r="AV265" s="59"/>
      <c r="AW265" s="36"/>
      <c r="AX265" s="37"/>
      <c r="AY265" s="38"/>
      <c r="AZ265" s="59"/>
      <c r="BA265" s="36"/>
      <c r="BB265" s="37"/>
      <c r="BC265" s="92"/>
      <c r="BD265" s="37"/>
      <c r="BE265" s="36"/>
      <c r="BF265" s="37"/>
      <c r="BG265" s="54"/>
      <c r="BH265" s="37"/>
      <c r="BI265" s="41"/>
      <c r="BJ265" s="42"/>
      <c r="BK265" s="43"/>
      <c r="BL265" s="44"/>
      <c r="BM265" s="45"/>
      <c r="BN265" s="46"/>
      <c r="BO265" s="36"/>
      <c r="BP265" s="47"/>
      <c r="BQ265" s="37"/>
      <c r="BR265" s="38"/>
      <c r="BS265" s="37"/>
      <c r="BT265" s="36"/>
      <c r="BU265" s="47"/>
      <c r="BV265" s="37"/>
      <c r="BW265" s="38"/>
      <c r="BX265" s="59"/>
      <c r="BY265" s="36"/>
      <c r="BZ265" s="47"/>
      <c r="CA265" s="37"/>
      <c r="CB265" s="38"/>
      <c r="CC265" s="37"/>
      <c r="CD265" s="36"/>
      <c r="CE265" s="47"/>
      <c r="CF265" s="37"/>
      <c r="CG265" s="38"/>
      <c r="CH265" s="40"/>
      <c r="CI265" s="36"/>
      <c r="CJ265" s="47"/>
      <c r="CK265" s="37"/>
      <c r="CL265" s="38"/>
      <c r="CM265" s="37"/>
      <c r="CN265" s="36"/>
      <c r="CO265" s="47"/>
      <c r="CP265" s="37"/>
      <c r="CQ265" s="38"/>
      <c r="CR265" s="37"/>
      <c r="CS265" s="36"/>
      <c r="CT265" s="47"/>
      <c r="CU265" s="37"/>
      <c r="CV265" s="38"/>
      <c r="CW265" s="37"/>
      <c r="CX265" s="36"/>
      <c r="CY265" s="47"/>
      <c r="CZ265" s="37"/>
      <c r="DA265" s="38"/>
      <c r="DB265" s="37"/>
      <c r="DC265" s="36"/>
      <c r="DD265" s="47"/>
      <c r="DE265" s="37"/>
      <c r="DF265" s="38"/>
      <c r="DG265" s="37"/>
      <c r="DH265" s="36"/>
      <c r="DI265" s="47"/>
      <c r="DJ265" s="37"/>
      <c r="DK265" s="38"/>
      <c r="DL265" s="37"/>
      <c r="DM265" s="36"/>
      <c r="DN265" s="47"/>
      <c r="DO265" s="37"/>
      <c r="DP265" s="38"/>
      <c r="DQ265" s="151"/>
      <c r="DR265" s="36"/>
      <c r="DS265" s="47"/>
      <c r="DT265" s="37"/>
      <c r="DU265" s="38">
        <v>0</v>
      </c>
      <c r="DV265" s="37"/>
      <c r="DW265" s="41" cm="1">
        <f t="array" ref="DW265">SUMPRODUCT(--(MOD(COLUMN($BO265:$DV265),5)=MOD(COLUMN($BO265),5)),$BO265:$DV265)</f>
        <v>0</v>
      </c>
      <c r="DX265" s="42">
        <f t="shared" si="744"/>
        <v>0</v>
      </c>
      <c r="DY265" s="48" cm="1">
        <f t="array" ref="DY265">SUMPRODUCT(--(MOD(COLUMN($BO265:$DV265),5)=MOD(COLUMN($BP265),5)),$BO265:$DV265)</f>
        <v>0</v>
      </c>
      <c r="DZ265" s="49">
        <f t="shared" si="745"/>
        <v>0</v>
      </c>
      <c r="EA265" s="43" cm="1">
        <f t="array" ref="EA265">SUMPRODUCT(--(MOD(COLUMN($BO265:$DV265),5)=MOD(COLUMN($BQ265),5)),$BO265:$DV265)</f>
        <v>0</v>
      </c>
      <c r="EB265" s="44">
        <f t="shared" si="746"/>
        <v>0</v>
      </c>
      <c r="EC265" s="45" cm="1">
        <f t="array" ref="EC265">SUMPRODUCT(--(MOD(COLUMN($BO265:$DV265),5)=MOD(COLUMN($BR265),5)),$BO265:$DV265)</f>
        <v>0</v>
      </c>
      <c r="ED265" s="46">
        <f t="shared" si="747"/>
        <v>0</v>
      </c>
      <c r="EE265" s="36"/>
      <c r="EF265" s="155">
        <v>0</v>
      </c>
      <c r="EG265" s="38">
        <v>0</v>
      </c>
      <c r="EH265" s="246"/>
      <c r="EI265" s="36"/>
      <c r="EJ265" s="37"/>
      <c r="EK265" s="38"/>
      <c r="EL265" s="37"/>
      <c r="EM265" s="36"/>
      <c r="EN265" s="37"/>
      <c r="EO265" s="38"/>
      <c r="EP265" s="37"/>
      <c r="EQ265" s="36"/>
      <c r="ER265" s="155">
        <v>1</v>
      </c>
      <c r="ES265" s="38">
        <v>1</v>
      </c>
      <c r="ET265" s="246"/>
      <c r="EU265" s="36"/>
      <c r="EV265" s="155">
        <v>0</v>
      </c>
      <c r="EW265" s="38"/>
      <c r="EX265" s="246"/>
      <c r="EY265" s="36"/>
      <c r="EZ265" s="37"/>
      <c r="FA265" s="38"/>
      <c r="FB265" s="37"/>
      <c r="FC265" s="36"/>
      <c r="FD265" s="37"/>
      <c r="FE265" s="38"/>
      <c r="FF265" s="37"/>
      <c r="FG265" s="36"/>
      <c r="FH265" s="37"/>
      <c r="FI265" s="38"/>
      <c r="FJ265" s="37"/>
      <c r="FK265" s="36"/>
      <c r="FL265" s="37"/>
      <c r="FM265" s="38"/>
      <c r="FN265" s="37"/>
      <c r="FO265" s="36"/>
      <c r="FP265" s="37"/>
      <c r="FQ265" s="38"/>
      <c r="FR265" s="37"/>
      <c r="FS265" s="36"/>
      <c r="FT265" s="37"/>
      <c r="FU265" s="38"/>
      <c r="FV265" s="37"/>
      <c r="FW265" s="36"/>
      <c r="FX265" s="37"/>
      <c r="FY265" s="38"/>
      <c r="FZ265" s="37"/>
      <c r="GA265" s="41">
        <f t="shared" si="748"/>
        <v>0</v>
      </c>
      <c r="GB265" s="42">
        <f t="shared" si="749"/>
        <v>0</v>
      </c>
      <c r="GC265" s="43">
        <f t="shared" si="750"/>
        <v>1</v>
      </c>
      <c r="GD265" s="44">
        <f t="shared" si="751"/>
        <v>3400</v>
      </c>
      <c r="GE265" s="45">
        <f t="shared" si="752"/>
        <v>1</v>
      </c>
      <c r="GF265" s="46">
        <f t="shared" si="753"/>
        <v>3400</v>
      </c>
      <c r="GG265" s="36"/>
      <c r="GH265" s="37"/>
      <c r="GI265" s="38"/>
      <c r="GJ265" s="37"/>
      <c r="GK265" s="36"/>
      <c r="GL265" s="37"/>
      <c r="GM265" s="38"/>
      <c r="GN265" s="37"/>
      <c r="GO265" s="36"/>
      <c r="GP265" s="37"/>
      <c r="GQ265" s="38"/>
      <c r="GR265" s="37"/>
      <c r="GS265" s="36"/>
      <c r="GT265" s="37"/>
      <c r="GU265" s="38"/>
      <c r="GV265" s="37"/>
      <c r="GW265" s="36"/>
      <c r="GX265" s="37"/>
      <c r="GY265" s="38"/>
      <c r="GZ265" s="37"/>
      <c r="HA265" s="36"/>
      <c r="HB265" s="37"/>
      <c r="HC265" s="38"/>
      <c r="HD265" s="37"/>
      <c r="HE265" s="36"/>
      <c r="HF265" s="37"/>
      <c r="HG265" s="38"/>
      <c r="HH265" s="37"/>
      <c r="HI265" s="36"/>
      <c r="HJ265" s="37"/>
      <c r="HK265" s="38"/>
      <c r="HL265" s="37"/>
      <c r="HM265" s="36"/>
      <c r="HN265" s="37"/>
      <c r="HO265" s="38"/>
      <c r="HP265" s="37"/>
      <c r="HQ265" s="36"/>
      <c r="HR265" s="37"/>
      <c r="HS265" s="38"/>
      <c r="HT265" s="37"/>
      <c r="HU265" s="36"/>
      <c r="HV265" s="37"/>
      <c r="HW265" s="38"/>
      <c r="HX265" s="37"/>
      <c r="HY265" s="36"/>
      <c r="HZ265" s="37"/>
      <c r="IA265" s="38"/>
      <c r="IB265" s="37"/>
      <c r="IC265" s="41" cm="1">
        <f t="array" ref="IC265">SUMPRODUCT(--(MOD(COLUMN($GG265:$IB265),4)=MOD(COLUMN($GG265),4)),$GG265:$IB265)</f>
        <v>0</v>
      </c>
      <c r="ID265" s="42">
        <f t="shared" si="754"/>
        <v>0</v>
      </c>
      <c r="IE265" s="43" cm="1">
        <f t="array" ref="IE265">SUMPRODUCT(--(MOD(COLUMN($GG265:$IB265),4)=MOD(COLUMN($GH265),4)),$GG265:$IB265)</f>
        <v>0</v>
      </c>
      <c r="IF265" s="44">
        <f t="shared" si="755"/>
        <v>0</v>
      </c>
      <c r="IG265" s="45" cm="1">
        <f t="array" ref="IG265">SUMPRODUCT(--(MOD(COLUMN($GG265:$IB265),4)=MOD(COLUMN($GI265),4)),$GG265:$IB265)</f>
        <v>0</v>
      </c>
      <c r="IH265" s="46">
        <f t="shared" si="756"/>
        <v>0</v>
      </c>
      <c r="II265" s="36"/>
      <c r="IJ265" s="37"/>
      <c r="IK265" s="38"/>
      <c r="IL265" s="37"/>
      <c r="IM265" s="36"/>
      <c r="IN265" s="37"/>
      <c r="IO265" s="38"/>
      <c r="IP265" s="37"/>
      <c r="IQ265" s="36"/>
      <c r="IR265" s="37"/>
      <c r="IS265" s="38"/>
      <c r="IT265" s="37"/>
      <c r="IU265" s="36"/>
      <c r="IV265" s="37"/>
      <c r="IW265" s="38"/>
      <c r="IX265" s="37"/>
      <c r="IY265" s="36"/>
      <c r="IZ265" s="37"/>
      <c r="JA265" s="38"/>
      <c r="JB265" s="37"/>
      <c r="JC265" s="36"/>
      <c r="JD265" s="37"/>
      <c r="JE265" s="38"/>
      <c r="JF265" s="37"/>
      <c r="JG265" s="36"/>
      <c r="JH265" s="37"/>
      <c r="JI265" s="38"/>
      <c r="JJ265" s="37"/>
      <c r="JK265" s="36"/>
      <c r="JL265" s="37"/>
      <c r="JM265" s="38"/>
      <c r="JN265" s="37"/>
      <c r="JO265" s="36"/>
      <c r="JP265" s="37"/>
      <c r="JQ265" s="38"/>
      <c r="JR265" s="37"/>
      <c r="JS265" s="36"/>
      <c r="JT265" s="37"/>
      <c r="JU265" s="38"/>
      <c r="JV265" s="37"/>
      <c r="JW265" s="36"/>
      <c r="JX265" s="37"/>
      <c r="JY265" s="38"/>
      <c r="JZ265" s="37"/>
      <c r="KA265" s="36"/>
      <c r="KB265" s="37"/>
      <c r="KC265" s="38"/>
      <c r="KD265" s="37"/>
      <c r="KE265" s="41" cm="1">
        <f t="array" ref="KE265">SUMPRODUCT(--(MOD(COLUMN($II265:$KD265),4)=MOD(COLUMN($II265),4)),$II265:$KD265)</f>
        <v>0</v>
      </c>
      <c r="KF265" s="42">
        <f t="shared" si="757"/>
        <v>0</v>
      </c>
      <c r="KG265" s="43" cm="1">
        <f t="array" ref="KG265">SUMPRODUCT(--(MOD(COLUMN($II265:$KD265),4)=MOD(COLUMN($IJ265),4)),$II265:$KD265)</f>
        <v>0</v>
      </c>
      <c r="KH265" s="44">
        <f t="shared" si="758"/>
        <v>0</v>
      </c>
      <c r="KI265" s="45" cm="1">
        <f t="array" ref="KI265">SUMPRODUCT(--(MOD(COLUMN($II265:$KD265),4)=MOD(COLUMN($IK265),4)),$II265:$KD265)</f>
        <v>0</v>
      </c>
      <c r="KJ265" s="50">
        <f t="shared" si="759"/>
        <v>0</v>
      </c>
      <c r="KK265" s="80"/>
      <c r="KL265" s="80"/>
      <c r="KM265" s="80"/>
      <c r="KN265" s="51"/>
      <c r="KO265" s="32"/>
    </row>
    <row r="266" spans="1:301" s="68" customFormat="1" outlineLevel="1">
      <c r="A266" s="289"/>
      <c r="B266" s="278"/>
      <c r="C266" s="298"/>
      <c r="D266" s="282"/>
      <c r="E266" s="15">
        <v>15</v>
      </c>
      <c r="F266" s="149">
        <v>2</v>
      </c>
      <c r="G266" s="33">
        <v>4493470800</v>
      </c>
      <c r="H266" s="34" t="s">
        <v>143</v>
      </c>
      <c r="I266" s="64"/>
      <c r="J266" s="65">
        <v>2150</v>
      </c>
      <c r="K266" s="65"/>
      <c r="L266" s="65"/>
      <c r="M266" s="36"/>
      <c r="N266" s="37"/>
      <c r="O266" s="38"/>
      <c r="P266" s="37"/>
      <c r="Q266" s="36"/>
      <c r="R266" s="37"/>
      <c r="S266" s="38"/>
      <c r="T266" s="37"/>
      <c r="U266" s="36"/>
      <c r="V266" s="37"/>
      <c r="W266" s="38"/>
      <c r="X266" s="37"/>
      <c r="Y266" s="36"/>
      <c r="Z266" s="39"/>
      <c r="AA266" s="38"/>
      <c r="AB266" s="59"/>
      <c r="AC266" s="36"/>
      <c r="AD266" s="37"/>
      <c r="AE266" s="38"/>
      <c r="AF266" s="59"/>
      <c r="AG266" s="36"/>
      <c r="AH266" s="37"/>
      <c r="AI266" s="38"/>
      <c r="AJ266" s="59"/>
      <c r="AK266" s="36"/>
      <c r="AL266" s="37"/>
      <c r="AM266" s="38"/>
      <c r="AN266" s="59"/>
      <c r="AO266" s="36"/>
      <c r="AP266" s="37"/>
      <c r="AQ266" s="38"/>
      <c r="AR266" s="59"/>
      <c r="AS266" s="36"/>
      <c r="AT266" s="37"/>
      <c r="AU266" s="38"/>
      <c r="AV266" s="59"/>
      <c r="AW266" s="36"/>
      <c r="AX266" s="37"/>
      <c r="AY266" s="38"/>
      <c r="AZ266" s="59"/>
      <c r="BA266" s="36"/>
      <c r="BB266" s="37"/>
      <c r="BC266" s="92"/>
      <c r="BD266" s="37"/>
      <c r="BE266" s="36"/>
      <c r="BF266" s="37"/>
      <c r="BG266" s="54"/>
      <c r="BH266" s="37"/>
      <c r="BI266" s="41"/>
      <c r="BJ266" s="42"/>
      <c r="BK266" s="43"/>
      <c r="BL266" s="44"/>
      <c r="BM266" s="45"/>
      <c r="BN266" s="46"/>
      <c r="BO266" s="36"/>
      <c r="BP266" s="47"/>
      <c r="BQ266" s="37"/>
      <c r="BR266" s="38"/>
      <c r="BS266" s="37"/>
      <c r="BT266" s="36"/>
      <c r="BU266" s="47"/>
      <c r="BV266" s="37"/>
      <c r="BW266" s="38"/>
      <c r="BX266" s="59"/>
      <c r="BY266" s="36"/>
      <c r="BZ266" s="47"/>
      <c r="CA266" s="37"/>
      <c r="CB266" s="38"/>
      <c r="CC266" s="37"/>
      <c r="CD266" s="36"/>
      <c r="CE266" s="47"/>
      <c r="CF266" s="37"/>
      <c r="CG266" s="38"/>
      <c r="CH266" s="40"/>
      <c r="CI266" s="36"/>
      <c r="CJ266" s="47"/>
      <c r="CK266" s="37"/>
      <c r="CL266" s="38"/>
      <c r="CM266" s="37"/>
      <c r="CN266" s="36"/>
      <c r="CO266" s="47"/>
      <c r="CP266" s="37"/>
      <c r="CQ266" s="38"/>
      <c r="CR266" s="37"/>
      <c r="CS266" s="36"/>
      <c r="CT266" s="47"/>
      <c r="CU266" s="37"/>
      <c r="CV266" s="38"/>
      <c r="CW266" s="37"/>
      <c r="CX266" s="36"/>
      <c r="CY266" s="47"/>
      <c r="CZ266" s="37"/>
      <c r="DA266" s="38"/>
      <c r="DB266" s="37"/>
      <c r="DC266" s="36"/>
      <c r="DD266" s="47"/>
      <c r="DE266" s="37"/>
      <c r="DF266" s="38"/>
      <c r="DG266" s="37"/>
      <c r="DH266" s="36"/>
      <c r="DI266" s="47"/>
      <c r="DJ266" s="37"/>
      <c r="DK266" s="38"/>
      <c r="DL266" s="37"/>
      <c r="DM266" s="36"/>
      <c r="DN266" s="47"/>
      <c r="DO266" s="37"/>
      <c r="DP266" s="38"/>
      <c r="DQ266" s="151"/>
      <c r="DR266" s="36"/>
      <c r="DS266" s="47"/>
      <c r="DT266" s="37"/>
      <c r="DU266" s="38">
        <v>0</v>
      </c>
      <c r="DV266" s="37"/>
      <c r="DW266" s="41" cm="1">
        <f t="array" ref="DW266">SUMPRODUCT(--(MOD(COLUMN($BO266:$DV266),5)=MOD(COLUMN($BO266),5)),$BO266:$DV266)</f>
        <v>0</v>
      </c>
      <c r="DX266" s="42">
        <f t="shared" si="744"/>
        <v>0</v>
      </c>
      <c r="DY266" s="48" cm="1">
        <f t="array" ref="DY266">SUMPRODUCT(--(MOD(COLUMN($BO266:$DV266),5)=MOD(COLUMN($BP266),5)),$BO266:$DV266)</f>
        <v>0</v>
      </c>
      <c r="DZ266" s="49">
        <f t="shared" si="745"/>
        <v>0</v>
      </c>
      <c r="EA266" s="43" cm="1">
        <f t="array" ref="EA266">SUMPRODUCT(--(MOD(COLUMN($BO266:$DV266),5)=MOD(COLUMN($BQ266),5)),$BO266:$DV266)</f>
        <v>0</v>
      </c>
      <c r="EB266" s="44">
        <f t="shared" si="746"/>
        <v>0</v>
      </c>
      <c r="EC266" s="45" cm="1">
        <f t="array" ref="EC266">SUMPRODUCT(--(MOD(COLUMN($BO266:$DV266),5)=MOD(COLUMN($BR266),5)),$BO266:$DV266)</f>
        <v>0</v>
      </c>
      <c r="ED266" s="46">
        <f t="shared" si="747"/>
        <v>0</v>
      </c>
      <c r="EE266" s="36"/>
      <c r="EF266" s="155">
        <v>0</v>
      </c>
      <c r="EG266" s="38">
        <v>0</v>
      </c>
      <c r="EH266" s="246"/>
      <c r="EI266" s="36"/>
      <c r="EJ266" s="37"/>
      <c r="EK266" s="38"/>
      <c r="EL266" s="37"/>
      <c r="EM266" s="36"/>
      <c r="EN266" s="37"/>
      <c r="EO266" s="38"/>
      <c r="EP266" s="37"/>
      <c r="EQ266" s="36"/>
      <c r="ER266" s="155">
        <v>1</v>
      </c>
      <c r="ES266" s="38">
        <v>1</v>
      </c>
      <c r="ET266" s="246"/>
      <c r="EU266" s="36"/>
      <c r="EV266" s="155">
        <v>0</v>
      </c>
      <c r="EW266" s="38"/>
      <c r="EX266" s="246"/>
      <c r="EY266" s="36"/>
      <c r="EZ266" s="37"/>
      <c r="FA266" s="38"/>
      <c r="FB266" s="37"/>
      <c r="FC266" s="36"/>
      <c r="FD266" s="37"/>
      <c r="FE266" s="38"/>
      <c r="FF266" s="37"/>
      <c r="FG266" s="36"/>
      <c r="FH266" s="37"/>
      <c r="FI266" s="38"/>
      <c r="FJ266" s="37"/>
      <c r="FK266" s="36"/>
      <c r="FL266" s="37"/>
      <c r="FM266" s="38"/>
      <c r="FN266" s="37"/>
      <c r="FO266" s="36"/>
      <c r="FP266" s="37"/>
      <c r="FQ266" s="38"/>
      <c r="FR266" s="37"/>
      <c r="FS266" s="36"/>
      <c r="FT266" s="37"/>
      <c r="FU266" s="38"/>
      <c r="FV266" s="37"/>
      <c r="FW266" s="36"/>
      <c r="FX266" s="37"/>
      <c r="FY266" s="38"/>
      <c r="FZ266" s="37"/>
      <c r="GA266" s="41">
        <f t="shared" si="748"/>
        <v>0</v>
      </c>
      <c r="GB266" s="42">
        <f t="shared" si="749"/>
        <v>0</v>
      </c>
      <c r="GC266" s="43">
        <f t="shared" si="750"/>
        <v>1</v>
      </c>
      <c r="GD266" s="44">
        <f t="shared" si="751"/>
        <v>2150</v>
      </c>
      <c r="GE266" s="45">
        <f t="shared" si="752"/>
        <v>1</v>
      </c>
      <c r="GF266" s="46">
        <f t="shared" si="753"/>
        <v>2150</v>
      </c>
      <c r="GG266" s="36"/>
      <c r="GH266" s="37"/>
      <c r="GI266" s="38"/>
      <c r="GJ266" s="37"/>
      <c r="GK266" s="36"/>
      <c r="GL266" s="37"/>
      <c r="GM266" s="38"/>
      <c r="GN266" s="37"/>
      <c r="GO266" s="36"/>
      <c r="GP266" s="37"/>
      <c r="GQ266" s="38"/>
      <c r="GR266" s="37"/>
      <c r="GS266" s="36"/>
      <c r="GT266" s="37"/>
      <c r="GU266" s="38"/>
      <c r="GV266" s="37"/>
      <c r="GW266" s="36"/>
      <c r="GX266" s="37"/>
      <c r="GY266" s="38"/>
      <c r="GZ266" s="37"/>
      <c r="HA266" s="36"/>
      <c r="HB266" s="37"/>
      <c r="HC266" s="38"/>
      <c r="HD266" s="37"/>
      <c r="HE266" s="36"/>
      <c r="HF266" s="37"/>
      <c r="HG266" s="38"/>
      <c r="HH266" s="37"/>
      <c r="HI266" s="36"/>
      <c r="HJ266" s="37"/>
      <c r="HK266" s="38"/>
      <c r="HL266" s="37"/>
      <c r="HM266" s="36"/>
      <c r="HN266" s="37"/>
      <c r="HO266" s="38"/>
      <c r="HP266" s="37"/>
      <c r="HQ266" s="36"/>
      <c r="HR266" s="37"/>
      <c r="HS266" s="38"/>
      <c r="HT266" s="37"/>
      <c r="HU266" s="36"/>
      <c r="HV266" s="37"/>
      <c r="HW266" s="38"/>
      <c r="HX266" s="37"/>
      <c r="HY266" s="36"/>
      <c r="HZ266" s="37"/>
      <c r="IA266" s="38"/>
      <c r="IB266" s="37"/>
      <c r="IC266" s="41" cm="1">
        <f t="array" ref="IC266">SUMPRODUCT(--(MOD(COLUMN($GG266:$IB266),4)=MOD(COLUMN($GG266),4)),$GG266:$IB266)</f>
        <v>0</v>
      </c>
      <c r="ID266" s="42">
        <f t="shared" si="754"/>
        <v>0</v>
      </c>
      <c r="IE266" s="43" cm="1">
        <f t="array" ref="IE266">SUMPRODUCT(--(MOD(COLUMN($GG266:$IB266),4)=MOD(COLUMN($GH266),4)),$GG266:$IB266)</f>
        <v>0</v>
      </c>
      <c r="IF266" s="44">
        <f t="shared" si="755"/>
        <v>0</v>
      </c>
      <c r="IG266" s="45" cm="1">
        <f t="array" ref="IG266">SUMPRODUCT(--(MOD(COLUMN($GG266:$IB266),4)=MOD(COLUMN($GI266),4)),$GG266:$IB266)</f>
        <v>0</v>
      </c>
      <c r="IH266" s="46">
        <f t="shared" si="756"/>
        <v>0</v>
      </c>
      <c r="II266" s="36"/>
      <c r="IJ266" s="37"/>
      <c r="IK266" s="38"/>
      <c r="IL266" s="37"/>
      <c r="IM266" s="36"/>
      <c r="IN266" s="37"/>
      <c r="IO266" s="38"/>
      <c r="IP266" s="37"/>
      <c r="IQ266" s="36"/>
      <c r="IR266" s="37"/>
      <c r="IS266" s="38"/>
      <c r="IT266" s="37"/>
      <c r="IU266" s="36"/>
      <c r="IV266" s="37"/>
      <c r="IW266" s="38"/>
      <c r="IX266" s="37"/>
      <c r="IY266" s="36"/>
      <c r="IZ266" s="37"/>
      <c r="JA266" s="38"/>
      <c r="JB266" s="37"/>
      <c r="JC266" s="36"/>
      <c r="JD266" s="37"/>
      <c r="JE266" s="38"/>
      <c r="JF266" s="37"/>
      <c r="JG266" s="36"/>
      <c r="JH266" s="37"/>
      <c r="JI266" s="38"/>
      <c r="JJ266" s="37"/>
      <c r="JK266" s="36"/>
      <c r="JL266" s="37"/>
      <c r="JM266" s="38"/>
      <c r="JN266" s="37"/>
      <c r="JO266" s="36"/>
      <c r="JP266" s="37"/>
      <c r="JQ266" s="38"/>
      <c r="JR266" s="37"/>
      <c r="JS266" s="36"/>
      <c r="JT266" s="37"/>
      <c r="JU266" s="38"/>
      <c r="JV266" s="37"/>
      <c r="JW266" s="36"/>
      <c r="JX266" s="37"/>
      <c r="JY266" s="38"/>
      <c r="JZ266" s="37"/>
      <c r="KA266" s="36"/>
      <c r="KB266" s="37"/>
      <c r="KC266" s="38"/>
      <c r="KD266" s="37"/>
      <c r="KE266" s="41" cm="1">
        <f t="array" ref="KE266">SUMPRODUCT(--(MOD(COLUMN($II266:$KD266),4)=MOD(COLUMN($II266),4)),$II266:$KD266)</f>
        <v>0</v>
      </c>
      <c r="KF266" s="42">
        <f t="shared" si="757"/>
        <v>0</v>
      </c>
      <c r="KG266" s="43" cm="1">
        <f t="array" ref="KG266">SUMPRODUCT(--(MOD(COLUMN($II266:$KD266),4)=MOD(COLUMN($IJ266),4)),$II266:$KD266)</f>
        <v>0</v>
      </c>
      <c r="KH266" s="44">
        <f t="shared" si="758"/>
        <v>0</v>
      </c>
      <c r="KI266" s="45" cm="1">
        <f t="array" ref="KI266">SUMPRODUCT(--(MOD(COLUMN($II266:$KD266),4)=MOD(COLUMN($IK266),4)),$II266:$KD266)</f>
        <v>0</v>
      </c>
      <c r="KJ266" s="50">
        <f t="shared" si="759"/>
        <v>0</v>
      </c>
      <c r="KK266" s="80"/>
      <c r="KL266" s="80"/>
      <c r="KM266" s="80"/>
      <c r="KN266" s="51"/>
      <c r="KO266" s="32"/>
    </row>
    <row r="267" spans="1:301" s="68" customFormat="1" outlineLevel="1">
      <c r="A267" s="289"/>
      <c r="B267" s="278"/>
      <c r="C267" s="298"/>
      <c r="D267" s="282"/>
      <c r="E267" s="15">
        <v>16</v>
      </c>
      <c r="F267" s="149">
        <v>2</v>
      </c>
      <c r="G267" s="33">
        <v>4491350600</v>
      </c>
      <c r="H267" s="34" t="s">
        <v>143</v>
      </c>
      <c r="I267" s="64"/>
      <c r="J267" s="65">
        <v>1960</v>
      </c>
      <c r="K267" s="65"/>
      <c r="L267" s="65"/>
      <c r="M267" s="36"/>
      <c r="N267" s="37"/>
      <c r="O267" s="38"/>
      <c r="P267" s="37"/>
      <c r="Q267" s="36"/>
      <c r="R267" s="37"/>
      <c r="S267" s="38"/>
      <c r="T267" s="37"/>
      <c r="U267" s="36"/>
      <c r="V267" s="37"/>
      <c r="W267" s="38"/>
      <c r="X267" s="37"/>
      <c r="Y267" s="36"/>
      <c r="Z267" s="39"/>
      <c r="AA267" s="38"/>
      <c r="AB267" s="59"/>
      <c r="AC267" s="36"/>
      <c r="AD267" s="37"/>
      <c r="AE267" s="38"/>
      <c r="AF267" s="59"/>
      <c r="AG267" s="36"/>
      <c r="AH267" s="37"/>
      <c r="AI267" s="38"/>
      <c r="AJ267" s="59"/>
      <c r="AK267" s="36"/>
      <c r="AL267" s="37"/>
      <c r="AM267" s="38"/>
      <c r="AN267" s="59"/>
      <c r="AO267" s="36"/>
      <c r="AP267" s="37"/>
      <c r="AQ267" s="38"/>
      <c r="AR267" s="59"/>
      <c r="AS267" s="36"/>
      <c r="AT267" s="37"/>
      <c r="AU267" s="38"/>
      <c r="AV267" s="59"/>
      <c r="AW267" s="36"/>
      <c r="AX267" s="37"/>
      <c r="AY267" s="38"/>
      <c r="AZ267" s="59"/>
      <c r="BA267" s="36"/>
      <c r="BB267" s="37"/>
      <c r="BC267" s="92"/>
      <c r="BD267" s="37"/>
      <c r="BE267" s="36"/>
      <c r="BF267" s="37"/>
      <c r="BG267" s="54"/>
      <c r="BH267" s="37"/>
      <c r="BI267" s="41"/>
      <c r="BJ267" s="42"/>
      <c r="BK267" s="43"/>
      <c r="BL267" s="44"/>
      <c r="BM267" s="45"/>
      <c r="BN267" s="46"/>
      <c r="BO267" s="36"/>
      <c r="BP267" s="47"/>
      <c r="BQ267" s="37"/>
      <c r="BR267" s="38"/>
      <c r="BS267" s="37"/>
      <c r="BT267" s="36"/>
      <c r="BU267" s="47"/>
      <c r="BV267" s="37"/>
      <c r="BW267" s="38"/>
      <c r="BX267" s="59"/>
      <c r="BY267" s="36"/>
      <c r="BZ267" s="47"/>
      <c r="CA267" s="37"/>
      <c r="CB267" s="38"/>
      <c r="CC267" s="37"/>
      <c r="CD267" s="36"/>
      <c r="CE267" s="47"/>
      <c r="CF267" s="37"/>
      <c r="CG267" s="38"/>
      <c r="CH267" s="40"/>
      <c r="CI267" s="36"/>
      <c r="CJ267" s="47"/>
      <c r="CK267" s="37"/>
      <c r="CL267" s="38"/>
      <c r="CM267" s="37"/>
      <c r="CN267" s="36"/>
      <c r="CO267" s="47"/>
      <c r="CP267" s="37"/>
      <c r="CQ267" s="38"/>
      <c r="CR267" s="37"/>
      <c r="CS267" s="36"/>
      <c r="CT267" s="47"/>
      <c r="CU267" s="37"/>
      <c r="CV267" s="38"/>
      <c r="CW267" s="37"/>
      <c r="CX267" s="36"/>
      <c r="CY267" s="47"/>
      <c r="CZ267" s="37"/>
      <c r="DA267" s="38"/>
      <c r="DB267" s="37"/>
      <c r="DC267" s="36"/>
      <c r="DD267" s="47"/>
      <c r="DE267" s="37"/>
      <c r="DF267" s="38"/>
      <c r="DG267" s="37"/>
      <c r="DH267" s="36"/>
      <c r="DI267" s="47"/>
      <c r="DJ267" s="37"/>
      <c r="DK267" s="38"/>
      <c r="DL267" s="37"/>
      <c r="DM267" s="36"/>
      <c r="DN267" s="47"/>
      <c r="DO267" s="37"/>
      <c r="DP267" s="38"/>
      <c r="DQ267" s="151"/>
      <c r="DR267" s="36"/>
      <c r="DS267" s="47"/>
      <c r="DT267" s="37"/>
      <c r="DU267" s="38">
        <v>0</v>
      </c>
      <c r="DV267" s="37"/>
      <c r="DW267" s="41" cm="1">
        <f t="array" ref="DW267">SUMPRODUCT(--(MOD(COLUMN($BO267:$DV267),5)=MOD(COLUMN($BO267),5)),$BO267:$DV267)</f>
        <v>0</v>
      </c>
      <c r="DX267" s="42">
        <f t="shared" si="744"/>
        <v>0</v>
      </c>
      <c r="DY267" s="48" cm="1">
        <f t="array" ref="DY267">SUMPRODUCT(--(MOD(COLUMN($BO267:$DV267),5)=MOD(COLUMN($BP267),5)),$BO267:$DV267)</f>
        <v>0</v>
      </c>
      <c r="DZ267" s="49">
        <f t="shared" si="745"/>
        <v>0</v>
      </c>
      <c r="EA267" s="43" cm="1">
        <f t="array" ref="EA267">SUMPRODUCT(--(MOD(COLUMN($BO267:$DV267),5)=MOD(COLUMN($BQ267),5)),$BO267:$DV267)</f>
        <v>0</v>
      </c>
      <c r="EB267" s="44">
        <f t="shared" si="746"/>
        <v>0</v>
      </c>
      <c r="EC267" s="45" cm="1">
        <f t="array" ref="EC267">SUMPRODUCT(--(MOD(COLUMN($BO267:$DV267),5)=MOD(COLUMN($BR267),5)),$BO267:$DV267)</f>
        <v>0</v>
      </c>
      <c r="ED267" s="46">
        <f t="shared" si="747"/>
        <v>0</v>
      </c>
      <c r="EE267" s="36"/>
      <c r="EF267" s="155">
        <v>0</v>
      </c>
      <c r="EG267" s="38">
        <v>0</v>
      </c>
      <c r="EH267" s="246"/>
      <c r="EI267" s="36"/>
      <c r="EJ267" s="37"/>
      <c r="EK267" s="38"/>
      <c r="EL267" s="37"/>
      <c r="EM267" s="36"/>
      <c r="EN267" s="37"/>
      <c r="EO267" s="38"/>
      <c r="EP267" s="37"/>
      <c r="EQ267" s="36"/>
      <c r="ER267" s="155">
        <v>1</v>
      </c>
      <c r="ES267" s="38">
        <v>1</v>
      </c>
      <c r="ET267" s="246"/>
      <c r="EU267" s="36"/>
      <c r="EV267" s="155">
        <v>0</v>
      </c>
      <c r="EW267" s="38"/>
      <c r="EX267" s="246"/>
      <c r="EY267" s="36"/>
      <c r="EZ267" s="37"/>
      <c r="FA267" s="38"/>
      <c r="FB267" s="37"/>
      <c r="FC267" s="36"/>
      <c r="FD267" s="37"/>
      <c r="FE267" s="38"/>
      <c r="FF267" s="37"/>
      <c r="FG267" s="36"/>
      <c r="FH267" s="37"/>
      <c r="FI267" s="38"/>
      <c r="FJ267" s="37"/>
      <c r="FK267" s="36"/>
      <c r="FL267" s="37"/>
      <c r="FM267" s="38"/>
      <c r="FN267" s="37"/>
      <c r="FO267" s="36"/>
      <c r="FP267" s="37"/>
      <c r="FQ267" s="38"/>
      <c r="FR267" s="37"/>
      <c r="FS267" s="36"/>
      <c r="FT267" s="37"/>
      <c r="FU267" s="38"/>
      <c r="FV267" s="37"/>
      <c r="FW267" s="36"/>
      <c r="FX267" s="37"/>
      <c r="FY267" s="38"/>
      <c r="FZ267" s="37"/>
      <c r="GA267" s="41">
        <f t="shared" si="748"/>
        <v>0</v>
      </c>
      <c r="GB267" s="42">
        <f t="shared" si="749"/>
        <v>0</v>
      </c>
      <c r="GC267" s="43">
        <f t="shared" si="750"/>
        <v>1</v>
      </c>
      <c r="GD267" s="44">
        <f t="shared" si="751"/>
        <v>1960</v>
      </c>
      <c r="GE267" s="45">
        <f t="shared" si="752"/>
        <v>1</v>
      </c>
      <c r="GF267" s="46">
        <f t="shared" si="753"/>
        <v>1960</v>
      </c>
      <c r="GG267" s="36"/>
      <c r="GH267" s="37"/>
      <c r="GI267" s="38"/>
      <c r="GJ267" s="37"/>
      <c r="GK267" s="36"/>
      <c r="GL267" s="37"/>
      <c r="GM267" s="38"/>
      <c r="GN267" s="37"/>
      <c r="GO267" s="36"/>
      <c r="GP267" s="37"/>
      <c r="GQ267" s="38"/>
      <c r="GR267" s="37"/>
      <c r="GS267" s="36"/>
      <c r="GT267" s="37"/>
      <c r="GU267" s="38"/>
      <c r="GV267" s="37"/>
      <c r="GW267" s="36"/>
      <c r="GX267" s="37"/>
      <c r="GY267" s="38"/>
      <c r="GZ267" s="37"/>
      <c r="HA267" s="36"/>
      <c r="HB267" s="37"/>
      <c r="HC267" s="38"/>
      <c r="HD267" s="37"/>
      <c r="HE267" s="36"/>
      <c r="HF267" s="37"/>
      <c r="HG267" s="38"/>
      <c r="HH267" s="37"/>
      <c r="HI267" s="36"/>
      <c r="HJ267" s="37"/>
      <c r="HK267" s="38"/>
      <c r="HL267" s="37"/>
      <c r="HM267" s="36"/>
      <c r="HN267" s="37"/>
      <c r="HO267" s="38"/>
      <c r="HP267" s="37"/>
      <c r="HQ267" s="36"/>
      <c r="HR267" s="37"/>
      <c r="HS267" s="38"/>
      <c r="HT267" s="37"/>
      <c r="HU267" s="36"/>
      <c r="HV267" s="37"/>
      <c r="HW267" s="38"/>
      <c r="HX267" s="37"/>
      <c r="HY267" s="36"/>
      <c r="HZ267" s="37"/>
      <c r="IA267" s="38"/>
      <c r="IB267" s="37"/>
      <c r="IC267" s="41" cm="1">
        <f t="array" ref="IC267">SUMPRODUCT(--(MOD(COLUMN($GG267:$IB267),4)=MOD(COLUMN($GG267),4)),$GG267:$IB267)</f>
        <v>0</v>
      </c>
      <c r="ID267" s="42">
        <f t="shared" si="754"/>
        <v>0</v>
      </c>
      <c r="IE267" s="43" cm="1">
        <f t="array" ref="IE267">SUMPRODUCT(--(MOD(COLUMN($GG267:$IB267),4)=MOD(COLUMN($GH267),4)),$GG267:$IB267)</f>
        <v>0</v>
      </c>
      <c r="IF267" s="44">
        <f t="shared" si="755"/>
        <v>0</v>
      </c>
      <c r="IG267" s="45" cm="1">
        <f t="array" ref="IG267">SUMPRODUCT(--(MOD(COLUMN($GG267:$IB267),4)=MOD(COLUMN($GI267),4)),$GG267:$IB267)</f>
        <v>0</v>
      </c>
      <c r="IH267" s="46">
        <f t="shared" si="756"/>
        <v>0</v>
      </c>
      <c r="II267" s="36"/>
      <c r="IJ267" s="37"/>
      <c r="IK267" s="38"/>
      <c r="IL267" s="37"/>
      <c r="IM267" s="36"/>
      <c r="IN267" s="37"/>
      <c r="IO267" s="38"/>
      <c r="IP267" s="37"/>
      <c r="IQ267" s="36"/>
      <c r="IR267" s="37"/>
      <c r="IS267" s="38"/>
      <c r="IT267" s="37"/>
      <c r="IU267" s="36"/>
      <c r="IV267" s="37"/>
      <c r="IW267" s="38"/>
      <c r="IX267" s="37"/>
      <c r="IY267" s="36"/>
      <c r="IZ267" s="37"/>
      <c r="JA267" s="38"/>
      <c r="JB267" s="37"/>
      <c r="JC267" s="36"/>
      <c r="JD267" s="37"/>
      <c r="JE267" s="38"/>
      <c r="JF267" s="37"/>
      <c r="JG267" s="36"/>
      <c r="JH267" s="37"/>
      <c r="JI267" s="38"/>
      <c r="JJ267" s="37"/>
      <c r="JK267" s="36"/>
      <c r="JL267" s="37"/>
      <c r="JM267" s="38"/>
      <c r="JN267" s="37"/>
      <c r="JO267" s="36"/>
      <c r="JP267" s="37"/>
      <c r="JQ267" s="38"/>
      <c r="JR267" s="37"/>
      <c r="JS267" s="36"/>
      <c r="JT267" s="37"/>
      <c r="JU267" s="38"/>
      <c r="JV267" s="37"/>
      <c r="JW267" s="36"/>
      <c r="JX267" s="37"/>
      <c r="JY267" s="38"/>
      <c r="JZ267" s="37"/>
      <c r="KA267" s="36"/>
      <c r="KB267" s="37"/>
      <c r="KC267" s="38"/>
      <c r="KD267" s="37"/>
      <c r="KE267" s="41" cm="1">
        <f t="array" ref="KE267">SUMPRODUCT(--(MOD(COLUMN($II267:$KD267),4)=MOD(COLUMN($II267),4)),$II267:$KD267)</f>
        <v>0</v>
      </c>
      <c r="KF267" s="42">
        <f t="shared" si="757"/>
        <v>0</v>
      </c>
      <c r="KG267" s="43" cm="1">
        <f t="array" ref="KG267">SUMPRODUCT(--(MOD(COLUMN($II267:$KD267),4)=MOD(COLUMN($IJ267),4)),$II267:$KD267)</f>
        <v>0</v>
      </c>
      <c r="KH267" s="44">
        <f t="shared" si="758"/>
        <v>0</v>
      </c>
      <c r="KI267" s="45" cm="1">
        <f t="array" ref="KI267">SUMPRODUCT(--(MOD(COLUMN($II267:$KD267),4)=MOD(COLUMN($IK267),4)),$II267:$KD267)</f>
        <v>0</v>
      </c>
      <c r="KJ267" s="50">
        <f t="shared" si="759"/>
        <v>0</v>
      </c>
      <c r="KK267" s="80"/>
      <c r="KL267" s="80"/>
      <c r="KM267" s="80"/>
      <c r="KN267" s="51"/>
      <c r="KO267" s="32"/>
    </row>
    <row r="268" spans="1:301" s="68" customFormat="1" outlineLevel="1">
      <c r="A268" s="289"/>
      <c r="B268" s="278"/>
      <c r="C268" s="298"/>
      <c r="D268" s="282"/>
      <c r="E268" s="15">
        <v>17</v>
      </c>
      <c r="F268" s="149">
        <v>2</v>
      </c>
      <c r="G268" s="33">
        <v>4340140000</v>
      </c>
      <c r="H268" s="34" t="s">
        <v>146</v>
      </c>
      <c r="I268" s="64"/>
      <c r="J268" s="65">
        <v>480</v>
      </c>
      <c r="K268" s="65"/>
      <c r="L268" s="65"/>
      <c r="M268" s="36"/>
      <c r="N268" s="37"/>
      <c r="O268" s="38"/>
      <c r="P268" s="37"/>
      <c r="Q268" s="36"/>
      <c r="R268" s="37"/>
      <c r="S268" s="38"/>
      <c r="T268" s="37"/>
      <c r="U268" s="36"/>
      <c r="V268" s="37"/>
      <c r="W268" s="38"/>
      <c r="X268" s="37"/>
      <c r="Y268" s="36"/>
      <c r="Z268" s="39"/>
      <c r="AA268" s="38"/>
      <c r="AB268" s="59"/>
      <c r="AC268" s="36"/>
      <c r="AD268" s="37"/>
      <c r="AE268" s="38"/>
      <c r="AF268" s="59"/>
      <c r="AG268" s="36"/>
      <c r="AH268" s="37"/>
      <c r="AI268" s="38"/>
      <c r="AJ268" s="59"/>
      <c r="AK268" s="36"/>
      <c r="AL268" s="37"/>
      <c r="AM268" s="38"/>
      <c r="AN268" s="59"/>
      <c r="AO268" s="36"/>
      <c r="AP268" s="37"/>
      <c r="AQ268" s="38"/>
      <c r="AR268" s="59"/>
      <c r="AS268" s="36"/>
      <c r="AT268" s="37"/>
      <c r="AU268" s="38"/>
      <c r="AV268" s="59"/>
      <c r="AW268" s="36"/>
      <c r="AX268" s="37"/>
      <c r="AY268" s="38"/>
      <c r="AZ268" s="59"/>
      <c r="BA268" s="36"/>
      <c r="BB268" s="37"/>
      <c r="BC268" s="92"/>
      <c r="BD268" s="37"/>
      <c r="BE268" s="36"/>
      <c r="BF268" s="37"/>
      <c r="BG268" s="54"/>
      <c r="BH268" s="37"/>
      <c r="BI268" s="41"/>
      <c r="BJ268" s="42"/>
      <c r="BK268" s="43"/>
      <c r="BL268" s="44"/>
      <c r="BM268" s="45"/>
      <c r="BN268" s="46"/>
      <c r="BO268" s="36"/>
      <c r="BP268" s="47"/>
      <c r="BQ268" s="37"/>
      <c r="BR268" s="38"/>
      <c r="BS268" s="37"/>
      <c r="BT268" s="36"/>
      <c r="BU268" s="47"/>
      <c r="BV268" s="37"/>
      <c r="BW268" s="38"/>
      <c r="BX268" s="59"/>
      <c r="BY268" s="36"/>
      <c r="BZ268" s="47"/>
      <c r="CA268" s="37"/>
      <c r="CB268" s="38"/>
      <c r="CC268" s="37"/>
      <c r="CD268" s="36"/>
      <c r="CE268" s="47"/>
      <c r="CF268" s="37"/>
      <c r="CG268" s="38"/>
      <c r="CH268" s="40"/>
      <c r="CI268" s="36"/>
      <c r="CJ268" s="47"/>
      <c r="CK268" s="37"/>
      <c r="CL268" s="38"/>
      <c r="CM268" s="37"/>
      <c r="CN268" s="36"/>
      <c r="CO268" s="47"/>
      <c r="CP268" s="37"/>
      <c r="CQ268" s="38"/>
      <c r="CR268" s="37"/>
      <c r="CS268" s="36"/>
      <c r="CT268" s="47"/>
      <c r="CU268" s="37"/>
      <c r="CV268" s="38"/>
      <c r="CW268" s="37"/>
      <c r="CX268" s="36"/>
      <c r="CY268" s="47"/>
      <c r="CZ268" s="37"/>
      <c r="DA268" s="38"/>
      <c r="DB268" s="37"/>
      <c r="DC268" s="36"/>
      <c r="DD268" s="47"/>
      <c r="DE268" s="37"/>
      <c r="DF268" s="38"/>
      <c r="DG268" s="37"/>
      <c r="DH268" s="36"/>
      <c r="DI268" s="47"/>
      <c r="DJ268" s="37"/>
      <c r="DK268" s="38"/>
      <c r="DL268" s="37"/>
      <c r="DM268" s="36"/>
      <c r="DN268" s="47"/>
      <c r="DO268" s="37"/>
      <c r="DP268" s="38"/>
      <c r="DQ268" s="151"/>
      <c r="DR268" s="36"/>
      <c r="DS268" s="47"/>
      <c r="DT268" s="37"/>
      <c r="DU268" s="38">
        <v>0</v>
      </c>
      <c r="DV268" s="37"/>
      <c r="DW268" s="41" cm="1">
        <f t="array" ref="DW268">SUMPRODUCT(--(MOD(COLUMN($BO268:$DV268),5)=MOD(COLUMN($BO268),5)),$BO268:$DV268)</f>
        <v>0</v>
      </c>
      <c r="DX268" s="42">
        <f t="shared" si="744"/>
        <v>0</v>
      </c>
      <c r="DY268" s="48" cm="1">
        <f t="array" ref="DY268">SUMPRODUCT(--(MOD(COLUMN($BO268:$DV268),5)=MOD(COLUMN($BP268),5)),$BO268:$DV268)</f>
        <v>0</v>
      </c>
      <c r="DZ268" s="49">
        <f t="shared" si="745"/>
        <v>0</v>
      </c>
      <c r="EA268" s="43" cm="1">
        <f t="array" ref="EA268">SUMPRODUCT(--(MOD(COLUMN($BO268:$DV268),5)=MOD(COLUMN($BQ268),5)),$BO268:$DV268)</f>
        <v>0</v>
      </c>
      <c r="EB268" s="44">
        <f t="shared" si="746"/>
        <v>0</v>
      </c>
      <c r="EC268" s="45" cm="1">
        <f t="array" ref="EC268">SUMPRODUCT(--(MOD(COLUMN($BO268:$DV268),5)=MOD(COLUMN($BR268),5)),$BO268:$DV268)</f>
        <v>0</v>
      </c>
      <c r="ED268" s="46">
        <f t="shared" si="747"/>
        <v>0</v>
      </c>
      <c r="EE268" s="36"/>
      <c r="EF268" s="155">
        <v>0</v>
      </c>
      <c r="EG268" s="38">
        <v>0</v>
      </c>
      <c r="EH268" s="246"/>
      <c r="EI268" s="36"/>
      <c r="EJ268" s="37"/>
      <c r="EK268" s="38"/>
      <c r="EL268" s="37"/>
      <c r="EM268" s="36"/>
      <c r="EN268" s="37"/>
      <c r="EO268" s="38"/>
      <c r="EP268" s="37"/>
      <c r="EQ268" s="36"/>
      <c r="ER268" s="155">
        <v>1</v>
      </c>
      <c r="ES268" s="38">
        <v>1</v>
      </c>
      <c r="ET268" s="246"/>
      <c r="EU268" s="36"/>
      <c r="EV268" s="155">
        <v>0</v>
      </c>
      <c r="EW268" s="38"/>
      <c r="EX268" s="246"/>
      <c r="EY268" s="36"/>
      <c r="EZ268" s="37"/>
      <c r="FA268" s="38"/>
      <c r="FB268" s="37"/>
      <c r="FC268" s="36"/>
      <c r="FD268" s="37"/>
      <c r="FE268" s="38"/>
      <c r="FF268" s="37"/>
      <c r="FG268" s="36"/>
      <c r="FH268" s="37"/>
      <c r="FI268" s="38"/>
      <c r="FJ268" s="37"/>
      <c r="FK268" s="36"/>
      <c r="FL268" s="37"/>
      <c r="FM268" s="38"/>
      <c r="FN268" s="37"/>
      <c r="FO268" s="36"/>
      <c r="FP268" s="37"/>
      <c r="FQ268" s="38"/>
      <c r="FR268" s="37"/>
      <c r="FS268" s="36"/>
      <c r="FT268" s="37"/>
      <c r="FU268" s="38"/>
      <c r="FV268" s="37"/>
      <c r="FW268" s="36"/>
      <c r="FX268" s="37"/>
      <c r="FY268" s="38"/>
      <c r="FZ268" s="37"/>
      <c r="GA268" s="41">
        <f t="shared" si="748"/>
        <v>0</v>
      </c>
      <c r="GB268" s="42">
        <f t="shared" si="749"/>
        <v>0</v>
      </c>
      <c r="GC268" s="43">
        <f t="shared" si="750"/>
        <v>1</v>
      </c>
      <c r="GD268" s="44">
        <f t="shared" si="751"/>
        <v>480</v>
      </c>
      <c r="GE268" s="45">
        <f t="shared" si="752"/>
        <v>1</v>
      </c>
      <c r="GF268" s="46">
        <f t="shared" si="753"/>
        <v>480</v>
      </c>
      <c r="GG268" s="36"/>
      <c r="GH268" s="37"/>
      <c r="GI268" s="38"/>
      <c r="GJ268" s="37"/>
      <c r="GK268" s="36"/>
      <c r="GL268" s="37"/>
      <c r="GM268" s="38"/>
      <c r="GN268" s="37"/>
      <c r="GO268" s="36"/>
      <c r="GP268" s="37"/>
      <c r="GQ268" s="38"/>
      <c r="GR268" s="37"/>
      <c r="GS268" s="36"/>
      <c r="GT268" s="37"/>
      <c r="GU268" s="38"/>
      <c r="GV268" s="37"/>
      <c r="GW268" s="36"/>
      <c r="GX268" s="37"/>
      <c r="GY268" s="38"/>
      <c r="GZ268" s="37"/>
      <c r="HA268" s="36"/>
      <c r="HB268" s="37"/>
      <c r="HC268" s="38"/>
      <c r="HD268" s="37"/>
      <c r="HE268" s="36"/>
      <c r="HF268" s="37"/>
      <c r="HG268" s="38"/>
      <c r="HH268" s="37"/>
      <c r="HI268" s="36"/>
      <c r="HJ268" s="37"/>
      <c r="HK268" s="38"/>
      <c r="HL268" s="37"/>
      <c r="HM268" s="36"/>
      <c r="HN268" s="37"/>
      <c r="HO268" s="38"/>
      <c r="HP268" s="37"/>
      <c r="HQ268" s="36"/>
      <c r="HR268" s="37"/>
      <c r="HS268" s="38"/>
      <c r="HT268" s="37"/>
      <c r="HU268" s="36"/>
      <c r="HV268" s="37"/>
      <c r="HW268" s="38"/>
      <c r="HX268" s="37"/>
      <c r="HY268" s="36"/>
      <c r="HZ268" s="37"/>
      <c r="IA268" s="38"/>
      <c r="IB268" s="37"/>
      <c r="IC268" s="41" cm="1">
        <f t="array" ref="IC268">SUMPRODUCT(--(MOD(COLUMN($GG268:$IB268),4)=MOD(COLUMN($GG268),4)),$GG268:$IB268)</f>
        <v>0</v>
      </c>
      <c r="ID268" s="42">
        <f t="shared" si="754"/>
        <v>0</v>
      </c>
      <c r="IE268" s="43" cm="1">
        <f t="array" ref="IE268">SUMPRODUCT(--(MOD(COLUMN($GG268:$IB268),4)=MOD(COLUMN($GH268),4)),$GG268:$IB268)</f>
        <v>0</v>
      </c>
      <c r="IF268" s="44">
        <f t="shared" si="755"/>
        <v>0</v>
      </c>
      <c r="IG268" s="45" cm="1">
        <f t="array" ref="IG268">SUMPRODUCT(--(MOD(COLUMN($GG268:$IB268),4)=MOD(COLUMN($GI268),4)),$GG268:$IB268)</f>
        <v>0</v>
      </c>
      <c r="IH268" s="46">
        <f t="shared" si="756"/>
        <v>0</v>
      </c>
      <c r="II268" s="36"/>
      <c r="IJ268" s="37"/>
      <c r="IK268" s="38"/>
      <c r="IL268" s="37"/>
      <c r="IM268" s="36"/>
      <c r="IN268" s="37"/>
      <c r="IO268" s="38"/>
      <c r="IP268" s="37"/>
      <c r="IQ268" s="36"/>
      <c r="IR268" s="37"/>
      <c r="IS268" s="38"/>
      <c r="IT268" s="37"/>
      <c r="IU268" s="36"/>
      <c r="IV268" s="37"/>
      <c r="IW268" s="38"/>
      <c r="IX268" s="37"/>
      <c r="IY268" s="36"/>
      <c r="IZ268" s="37"/>
      <c r="JA268" s="38"/>
      <c r="JB268" s="37"/>
      <c r="JC268" s="36"/>
      <c r="JD268" s="37"/>
      <c r="JE268" s="38"/>
      <c r="JF268" s="37"/>
      <c r="JG268" s="36"/>
      <c r="JH268" s="37"/>
      <c r="JI268" s="38"/>
      <c r="JJ268" s="37"/>
      <c r="JK268" s="36"/>
      <c r="JL268" s="37"/>
      <c r="JM268" s="38"/>
      <c r="JN268" s="37"/>
      <c r="JO268" s="36"/>
      <c r="JP268" s="37"/>
      <c r="JQ268" s="38"/>
      <c r="JR268" s="37"/>
      <c r="JS268" s="36"/>
      <c r="JT268" s="37"/>
      <c r="JU268" s="38"/>
      <c r="JV268" s="37"/>
      <c r="JW268" s="36"/>
      <c r="JX268" s="37"/>
      <c r="JY268" s="38"/>
      <c r="JZ268" s="37"/>
      <c r="KA268" s="36"/>
      <c r="KB268" s="37"/>
      <c r="KC268" s="38"/>
      <c r="KD268" s="37"/>
      <c r="KE268" s="41" cm="1">
        <f t="array" ref="KE268">SUMPRODUCT(--(MOD(COLUMN($II268:$KD268),4)=MOD(COLUMN($II268),4)),$II268:$KD268)</f>
        <v>0</v>
      </c>
      <c r="KF268" s="42">
        <f t="shared" si="757"/>
        <v>0</v>
      </c>
      <c r="KG268" s="43" cm="1">
        <f t="array" ref="KG268">SUMPRODUCT(--(MOD(COLUMN($II268:$KD268),4)=MOD(COLUMN($IJ268),4)),$II268:$KD268)</f>
        <v>0</v>
      </c>
      <c r="KH268" s="44">
        <f t="shared" si="758"/>
        <v>0</v>
      </c>
      <c r="KI268" s="45" cm="1">
        <f t="array" ref="KI268">SUMPRODUCT(--(MOD(COLUMN($II268:$KD268),4)=MOD(COLUMN($IK268),4)),$II268:$KD268)</f>
        <v>0</v>
      </c>
      <c r="KJ268" s="50">
        <f t="shared" si="759"/>
        <v>0</v>
      </c>
      <c r="KK268" s="80"/>
      <c r="KL268" s="80"/>
      <c r="KM268" s="80"/>
      <c r="KN268" s="51"/>
      <c r="KO268" s="32"/>
    </row>
    <row r="269" spans="1:301" s="68" customFormat="1" ht="28.8" outlineLevel="1">
      <c r="A269" s="289"/>
      <c r="B269" s="278"/>
      <c r="C269" s="298"/>
      <c r="D269" s="282"/>
      <c r="E269" s="15">
        <v>18</v>
      </c>
      <c r="F269" s="149">
        <v>2</v>
      </c>
      <c r="G269" s="33">
        <v>4345000030</v>
      </c>
      <c r="H269" s="34" t="s">
        <v>148</v>
      </c>
      <c r="I269" s="64"/>
      <c r="J269" s="65">
        <v>730</v>
      </c>
      <c r="K269" s="65"/>
      <c r="L269" s="65"/>
      <c r="M269" s="36"/>
      <c r="N269" s="37"/>
      <c r="O269" s="38"/>
      <c r="P269" s="37"/>
      <c r="Q269" s="36"/>
      <c r="R269" s="37"/>
      <c r="S269" s="38"/>
      <c r="T269" s="37"/>
      <c r="U269" s="36"/>
      <c r="V269" s="37"/>
      <c r="W269" s="38"/>
      <c r="X269" s="37"/>
      <c r="Y269" s="36"/>
      <c r="Z269" s="39"/>
      <c r="AA269" s="38"/>
      <c r="AB269" s="59"/>
      <c r="AC269" s="36"/>
      <c r="AD269" s="37"/>
      <c r="AE269" s="38"/>
      <c r="AF269" s="59"/>
      <c r="AG269" s="36"/>
      <c r="AH269" s="37"/>
      <c r="AI269" s="38"/>
      <c r="AJ269" s="59"/>
      <c r="AK269" s="36"/>
      <c r="AL269" s="37"/>
      <c r="AM269" s="38"/>
      <c r="AN269" s="59"/>
      <c r="AO269" s="36"/>
      <c r="AP269" s="37"/>
      <c r="AQ269" s="38"/>
      <c r="AR269" s="59"/>
      <c r="AS269" s="36"/>
      <c r="AT269" s="37"/>
      <c r="AU269" s="38"/>
      <c r="AV269" s="59"/>
      <c r="AW269" s="36"/>
      <c r="AX269" s="37"/>
      <c r="AY269" s="38"/>
      <c r="AZ269" s="59"/>
      <c r="BA269" s="36"/>
      <c r="BB269" s="37"/>
      <c r="BC269" s="92"/>
      <c r="BD269" s="37"/>
      <c r="BE269" s="36"/>
      <c r="BF269" s="37"/>
      <c r="BG269" s="54"/>
      <c r="BH269" s="37"/>
      <c r="BI269" s="41"/>
      <c r="BJ269" s="42"/>
      <c r="BK269" s="43"/>
      <c r="BL269" s="44"/>
      <c r="BM269" s="45"/>
      <c r="BN269" s="46"/>
      <c r="BO269" s="36"/>
      <c r="BP269" s="47"/>
      <c r="BQ269" s="37"/>
      <c r="BR269" s="38"/>
      <c r="BS269" s="37"/>
      <c r="BT269" s="36"/>
      <c r="BU269" s="47"/>
      <c r="BV269" s="37"/>
      <c r="BW269" s="38"/>
      <c r="BX269" s="59"/>
      <c r="BY269" s="36"/>
      <c r="BZ269" s="47"/>
      <c r="CA269" s="37"/>
      <c r="CB269" s="38"/>
      <c r="CC269" s="37"/>
      <c r="CD269" s="36"/>
      <c r="CE269" s="47"/>
      <c r="CF269" s="37"/>
      <c r="CG269" s="38"/>
      <c r="CH269" s="40"/>
      <c r="CI269" s="36"/>
      <c r="CJ269" s="47"/>
      <c r="CK269" s="37"/>
      <c r="CL269" s="38"/>
      <c r="CM269" s="37"/>
      <c r="CN269" s="36"/>
      <c r="CO269" s="47"/>
      <c r="CP269" s="37"/>
      <c r="CQ269" s="38"/>
      <c r="CR269" s="37"/>
      <c r="CS269" s="36"/>
      <c r="CT269" s="47"/>
      <c r="CU269" s="37"/>
      <c r="CV269" s="38"/>
      <c r="CW269" s="37"/>
      <c r="CX269" s="36"/>
      <c r="CY269" s="47"/>
      <c r="CZ269" s="37"/>
      <c r="DA269" s="38"/>
      <c r="DB269" s="37"/>
      <c r="DC269" s="36"/>
      <c r="DD269" s="47"/>
      <c r="DE269" s="37"/>
      <c r="DF269" s="38"/>
      <c r="DG269" s="37"/>
      <c r="DH269" s="36"/>
      <c r="DI269" s="47"/>
      <c r="DJ269" s="37"/>
      <c r="DK269" s="38"/>
      <c r="DL269" s="37"/>
      <c r="DM269" s="36"/>
      <c r="DN269" s="47"/>
      <c r="DO269" s="37"/>
      <c r="DP269" s="38"/>
      <c r="DQ269" s="151"/>
      <c r="DR269" s="36"/>
      <c r="DS269" s="47"/>
      <c r="DT269" s="37"/>
      <c r="DU269" s="38">
        <v>0</v>
      </c>
      <c r="DV269" s="37"/>
      <c r="DW269" s="41" cm="1">
        <f t="array" ref="DW269">SUMPRODUCT(--(MOD(COLUMN($BO269:$DV269),5)=MOD(COLUMN($BO269),5)),$BO269:$DV269)</f>
        <v>0</v>
      </c>
      <c r="DX269" s="42">
        <f t="shared" si="744"/>
        <v>0</v>
      </c>
      <c r="DY269" s="48" cm="1">
        <f t="array" ref="DY269">SUMPRODUCT(--(MOD(COLUMN($BO269:$DV269),5)=MOD(COLUMN($BP269),5)),$BO269:$DV269)</f>
        <v>0</v>
      </c>
      <c r="DZ269" s="49">
        <f t="shared" si="745"/>
        <v>0</v>
      </c>
      <c r="EA269" s="43" cm="1">
        <f t="array" ref="EA269">SUMPRODUCT(--(MOD(COLUMN($BO269:$DV269),5)=MOD(COLUMN($BQ269),5)),$BO269:$DV269)</f>
        <v>0</v>
      </c>
      <c r="EB269" s="44">
        <f t="shared" si="746"/>
        <v>0</v>
      </c>
      <c r="EC269" s="45" cm="1">
        <f t="array" ref="EC269">SUMPRODUCT(--(MOD(COLUMN($BO269:$DV269),5)=MOD(COLUMN($BR269),5)),$BO269:$DV269)</f>
        <v>0</v>
      </c>
      <c r="ED269" s="46">
        <f t="shared" si="747"/>
        <v>0</v>
      </c>
      <c r="EE269" s="36"/>
      <c r="EF269" s="155">
        <v>0</v>
      </c>
      <c r="EG269" s="38">
        <v>0</v>
      </c>
      <c r="EH269" s="246"/>
      <c r="EI269" s="36"/>
      <c r="EJ269" s="37"/>
      <c r="EK269" s="38"/>
      <c r="EL269" s="37"/>
      <c r="EM269" s="36"/>
      <c r="EN269" s="37"/>
      <c r="EO269" s="38"/>
      <c r="EP269" s="37"/>
      <c r="EQ269" s="36"/>
      <c r="ER269" s="155">
        <v>1</v>
      </c>
      <c r="ES269" s="38">
        <v>1</v>
      </c>
      <c r="ET269" s="246"/>
      <c r="EU269" s="36"/>
      <c r="EV269" s="155">
        <v>0</v>
      </c>
      <c r="EW269" s="38"/>
      <c r="EX269" s="246"/>
      <c r="EY269" s="36"/>
      <c r="EZ269" s="37"/>
      <c r="FA269" s="38"/>
      <c r="FB269" s="37"/>
      <c r="FC269" s="36"/>
      <c r="FD269" s="37"/>
      <c r="FE269" s="38"/>
      <c r="FF269" s="37"/>
      <c r="FG269" s="36"/>
      <c r="FH269" s="37"/>
      <c r="FI269" s="38"/>
      <c r="FJ269" s="37"/>
      <c r="FK269" s="36"/>
      <c r="FL269" s="37"/>
      <c r="FM269" s="38"/>
      <c r="FN269" s="37"/>
      <c r="FO269" s="36"/>
      <c r="FP269" s="37"/>
      <c r="FQ269" s="38"/>
      <c r="FR269" s="37"/>
      <c r="FS269" s="36"/>
      <c r="FT269" s="37"/>
      <c r="FU269" s="38"/>
      <c r="FV269" s="37"/>
      <c r="FW269" s="36"/>
      <c r="FX269" s="37"/>
      <c r="FY269" s="38"/>
      <c r="FZ269" s="37"/>
      <c r="GA269" s="41">
        <f t="shared" si="748"/>
        <v>0</v>
      </c>
      <c r="GB269" s="42">
        <f t="shared" si="749"/>
        <v>0</v>
      </c>
      <c r="GC269" s="43">
        <f t="shared" si="750"/>
        <v>1</v>
      </c>
      <c r="GD269" s="44">
        <f t="shared" si="751"/>
        <v>730</v>
      </c>
      <c r="GE269" s="45">
        <f t="shared" si="752"/>
        <v>1</v>
      </c>
      <c r="GF269" s="46">
        <f t="shared" si="753"/>
        <v>730</v>
      </c>
      <c r="GG269" s="36"/>
      <c r="GH269" s="37"/>
      <c r="GI269" s="38"/>
      <c r="GJ269" s="37"/>
      <c r="GK269" s="36"/>
      <c r="GL269" s="37"/>
      <c r="GM269" s="38"/>
      <c r="GN269" s="37"/>
      <c r="GO269" s="36"/>
      <c r="GP269" s="37"/>
      <c r="GQ269" s="38"/>
      <c r="GR269" s="37"/>
      <c r="GS269" s="36"/>
      <c r="GT269" s="37"/>
      <c r="GU269" s="38"/>
      <c r="GV269" s="37"/>
      <c r="GW269" s="36"/>
      <c r="GX269" s="37"/>
      <c r="GY269" s="38"/>
      <c r="GZ269" s="37"/>
      <c r="HA269" s="36"/>
      <c r="HB269" s="37"/>
      <c r="HC269" s="38"/>
      <c r="HD269" s="37"/>
      <c r="HE269" s="36"/>
      <c r="HF269" s="37"/>
      <c r="HG269" s="38"/>
      <c r="HH269" s="37"/>
      <c r="HI269" s="36"/>
      <c r="HJ269" s="37"/>
      <c r="HK269" s="38"/>
      <c r="HL269" s="37"/>
      <c r="HM269" s="36"/>
      <c r="HN269" s="37"/>
      <c r="HO269" s="38"/>
      <c r="HP269" s="37"/>
      <c r="HQ269" s="36"/>
      <c r="HR269" s="37"/>
      <c r="HS269" s="38"/>
      <c r="HT269" s="37"/>
      <c r="HU269" s="36"/>
      <c r="HV269" s="37"/>
      <c r="HW269" s="38"/>
      <c r="HX269" s="37"/>
      <c r="HY269" s="36"/>
      <c r="HZ269" s="37"/>
      <c r="IA269" s="38"/>
      <c r="IB269" s="37"/>
      <c r="IC269" s="41" cm="1">
        <f t="array" ref="IC269">SUMPRODUCT(--(MOD(COLUMN($GG269:$IB269),4)=MOD(COLUMN($GG269),4)),$GG269:$IB269)</f>
        <v>0</v>
      </c>
      <c r="ID269" s="42">
        <f t="shared" si="754"/>
        <v>0</v>
      </c>
      <c r="IE269" s="43" cm="1">
        <f t="array" ref="IE269">SUMPRODUCT(--(MOD(COLUMN($GG269:$IB269),4)=MOD(COLUMN($GH269),4)),$GG269:$IB269)</f>
        <v>0</v>
      </c>
      <c r="IF269" s="44">
        <f t="shared" si="755"/>
        <v>0</v>
      </c>
      <c r="IG269" s="45" cm="1">
        <f t="array" ref="IG269">SUMPRODUCT(--(MOD(COLUMN($GG269:$IB269),4)=MOD(COLUMN($GI269),4)),$GG269:$IB269)</f>
        <v>0</v>
      </c>
      <c r="IH269" s="46">
        <f t="shared" si="756"/>
        <v>0</v>
      </c>
      <c r="II269" s="36"/>
      <c r="IJ269" s="37"/>
      <c r="IK269" s="38"/>
      <c r="IL269" s="37"/>
      <c r="IM269" s="36"/>
      <c r="IN269" s="37"/>
      <c r="IO269" s="38"/>
      <c r="IP269" s="37"/>
      <c r="IQ269" s="36"/>
      <c r="IR269" s="37"/>
      <c r="IS269" s="38"/>
      <c r="IT269" s="37"/>
      <c r="IU269" s="36"/>
      <c r="IV269" s="37"/>
      <c r="IW269" s="38"/>
      <c r="IX269" s="37"/>
      <c r="IY269" s="36"/>
      <c r="IZ269" s="37"/>
      <c r="JA269" s="38"/>
      <c r="JB269" s="37"/>
      <c r="JC269" s="36"/>
      <c r="JD269" s="37"/>
      <c r="JE269" s="38"/>
      <c r="JF269" s="37"/>
      <c r="JG269" s="36"/>
      <c r="JH269" s="37"/>
      <c r="JI269" s="38"/>
      <c r="JJ269" s="37"/>
      <c r="JK269" s="36"/>
      <c r="JL269" s="37"/>
      <c r="JM269" s="38"/>
      <c r="JN269" s="37"/>
      <c r="JO269" s="36"/>
      <c r="JP269" s="37"/>
      <c r="JQ269" s="38"/>
      <c r="JR269" s="37"/>
      <c r="JS269" s="36"/>
      <c r="JT269" s="37"/>
      <c r="JU269" s="38"/>
      <c r="JV269" s="37"/>
      <c r="JW269" s="36"/>
      <c r="JX269" s="37"/>
      <c r="JY269" s="38"/>
      <c r="JZ269" s="37"/>
      <c r="KA269" s="36"/>
      <c r="KB269" s="37"/>
      <c r="KC269" s="38"/>
      <c r="KD269" s="37"/>
      <c r="KE269" s="41" cm="1">
        <f t="array" ref="KE269">SUMPRODUCT(--(MOD(COLUMN($II269:$KD269),4)=MOD(COLUMN($II269),4)),$II269:$KD269)</f>
        <v>0</v>
      </c>
      <c r="KF269" s="42">
        <f t="shared" si="757"/>
        <v>0</v>
      </c>
      <c r="KG269" s="43" cm="1">
        <f t="array" ref="KG269">SUMPRODUCT(--(MOD(COLUMN($II269:$KD269),4)=MOD(COLUMN($IJ269),4)),$II269:$KD269)</f>
        <v>0</v>
      </c>
      <c r="KH269" s="44">
        <f t="shared" si="758"/>
        <v>0</v>
      </c>
      <c r="KI269" s="45" cm="1">
        <f t="array" ref="KI269">SUMPRODUCT(--(MOD(COLUMN($II269:$KD269),4)=MOD(COLUMN($IK269),4)),$II269:$KD269)</f>
        <v>0</v>
      </c>
      <c r="KJ269" s="50">
        <f t="shared" si="759"/>
        <v>0</v>
      </c>
      <c r="KK269" s="80"/>
      <c r="KL269" s="80"/>
      <c r="KM269" s="80"/>
      <c r="KN269" s="51"/>
      <c r="KO269" s="32"/>
    </row>
    <row r="270" spans="1:301" s="68" customFormat="1" ht="28.8" outlineLevel="1">
      <c r="A270" s="289"/>
      <c r="B270" s="278"/>
      <c r="C270" s="298"/>
      <c r="D270" s="282"/>
      <c r="E270" s="15">
        <v>19</v>
      </c>
      <c r="F270" s="149">
        <v>2</v>
      </c>
      <c r="G270" s="33">
        <v>4342080290</v>
      </c>
      <c r="H270" s="34" t="s">
        <v>149</v>
      </c>
      <c r="I270" s="64"/>
      <c r="J270" s="65">
        <v>485</v>
      </c>
      <c r="K270" s="65"/>
      <c r="L270" s="65"/>
      <c r="M270" s="36"/>
      <c r="N270" s="37"/>
      <c r="O270" s="38"/>
      <c r="P270" s="37"/>
      <c r="Q270" s="36"/>
      <c r="R270" s="37"/>
      <c r="S270" s="38"/>
      <c r="T270" s="37"/>
      <c r="U270" s="36"/>
      <c r="V270" s="37"/>
      <c r="W270" s="38"/>
      <c r="X270" s="37"/>
      <c r="Y270" s="36"/>
      <c r="Z270" s="39"/>
      <c r="AA270" s="38"/>
      <c r="AB270" s="59"/>
      <c r="AC270" s="36"/>
      <c r="AD270" s="37"/>
      <c r="AE270" s="38"/>
      <c r="AF270" s="59"/>
      <c r="AG270" s="36"/>
      <c r="AH270" s="37"/>
      <c r="AI270" s="38"/>
      <c r="AJ270" s="59"/>
      <c r="AK270" s="36"/>
      <c r="AL270" s="37"/>
      <c r="AM270" s="38"/>
      <c r="AN270" s="59"/>
      <c r="AO270" s="36"/>
      <c r="AP270" s="37"/>
      <c r="AQ270" s="38"/>
      <c r="AR270" s="59"/>
      <c r="AS270" s="36"/>
      <c r="AT270" s="37"/>
      <c r="AU270" s="38"/>
      <c r="AV270" s="59"/>
      <c r="AW270" s="36"/>
      <c r="AX270" s="37"/>
      <c r="AY270" s="38"/>
      <c r="AZ270" s="59"/>
      <c r="BA270" s="36"/>
      <c r="BB270" s="37"/>
      <c r="BC270" s="92"/>
      <c r="BD270" s="37"/>
      <c r="BE270" s="36"/>
      <c r="BF270" s="37"/>
      <c r="BG270" s="54"/>
      <c r="BH270" s="37"/>
      <c r="BI270" s="41"/>
      <c r="BJ270" s="42"/>
      <c r="BK270" s="43"/>
      <c r="BL270" s="44"/>
      <c r="BM270" s="45"/>
      <c r="BN270" s="46"/>
      <c r="BO270" s="36"/>
      <c r="BP270" s="47"/>
      <c r="BQ270" s="37"/>
      <c r="BR270" s="38"/>
      <c r="BS270" s="37"/>
      <c r="BT270" s="36"/>
      <c r="BU270" s="47"/>
      <c r="BV270" s="37"/>
      <c r="BW270" s="38"/>
      <c r="BX270" s="59"/>
      <c r="BY270" s="36"/>
      <c r="BZ270" s="47"/>
      <c r="CA270" s="37"/>
      <c r="CB270" s="38"/>
      <c r="CC270" s="37"/>
      <c r="CD270" s="36"/>
      <c r="CE270" s="47"/>
      <c r="CF270" s="37"/>
      <c r="CG270" s="38"/>
      <c r="CH270" s="40"/>
      <c r="CI270" s="36"/>
      <c r="CJ270" s="47"/>
      <c r="CK270" s="37"/>
      <c r="CL270" s="38"/>
      <c r="CM270" s="37"/>
      <c r="CN270" s="36"/>
      <c r="CO270" s="47"/>
      <c r="CP270" s="37"/>
      <c r="CQ270" s="38"/>
      <c r="CR270" s="37"/>
      <c r="CS270" s="36"/>
      <c r="CT270" s="47"/>
      <c r="CU270" s="37"/>
      <c r="CV270" s="38"/>
      <c r="CW270" s="37"/>
      <c r="CX270" s="36"/>
      <c r="CY270" s="47"/>
      <c r="CZ270" s="37"/>
      <c r="DA270" s="38"/>
      <c r="DB270" s="37"/>
      <c r="DC270" s="36"/>
      <c r="DD270" s="47"/>
      <c r="DE270" s="37"/>
      <c r="DF270" s="38"/>
      <c r="DG270" s="37"/>
      <c r="DH270" s="36"/>
      <c r="DI270" s="47"/>
      <c r="DJ270" s="37"/>
      <c r="DK270" s="38"/>
      <c r="DL270" s="37"/>
      <c r="DM270" s="36"/>
      <c r="DN270" s="47"/>
      <c r="DO270" s="37"/>
      <c r="DP270" s="38"/>
      <c r="DQ270" s="151"/>
      <c r="DR270" s="36"/>
      <c r="DS270" s="47"/>
      <c r="DT270" s="37"/>
      <c r="DU270" s="38">
        <v>0</v>
      </c>
      <c r="DV270" s="37"/>
      <c r="DW270" s="41" cm="1">
        <f t="array" ref="DW270">SUMPRODUCT(--(MOD(COLUMN($BO270:$DV270),5)=MOD(COLUMN($BO270),5)),$BO270:$DV270)</f>
        <v>0</v>
      </c>
      <c r="DX270" s="42">
        <f t="shared" si="744"/>
        <v>0</v>
      </c>
      <c r="DY270" s="48" cm="1">
        <f t="array" ref="DY270">SUMPRODUCT(--(MOD(COLUMN($BO270:$DV270),5)=MOD(COLUMN($BP270),5)),$BO270:$DV270)</f>
        <v>0</v>
      </c>
      <c r="DZ270" s="49">
        <f t="shared" si="745"/>
        <v>0</v>
      </c>
      <c r="EA270" s="43" cm="1">
        <f t="array" ref="EA270">SUMPRODUCT(--(MOD(COLUMN($BO270:$DV270),5)=MOD(COLUMN($BQ270),5)),$BO270:$DV270)</f>
        <v>0</v>
      </c>
      <c r="EB270" s="44">
        <f t="shared" si="746"/>
        <v>0</v>
      </c>
      <c r="EC270" s="45" cm="1">
        <f t="array" ref="EC270">SUMPRODUCT(--(MOD(COLUMN($BO270:$DV270),5)=MOD(COLUMN($BR270),5)),$BO270:$DV270)</f>
        <v>0</v>
      </c>
      <c r="ED270" s="46">
        <f t="shared" si="747"/>
        <v>0</v>
      </c>
      <c r="EE270" s="36"/>
      <c r="EF270" s="155">
        <v>0</v>
      </c>
      <c r="EG270" s="38">
        <v>0</v>
      </c>
      <c r="EH270" s="246"/>
      <c r="EI270" s="36"/>
      <c r="EJ270" s="37"/>
      <c r="EK270" s="38"/>
      <c r="EL270" s="37"/>
      <c r="EM270" s="36"/>
      <c r="EN270" s="37"/>
      <c r="EO270" s="38"/>
      <c r="EP270" s="37"/>
      <c r="EQ270" s="36"/>
      <c r="ER270" s="155">
        <v>1</v>
      </c>
      <c r="ES270" s="38">
        <v>1</v>
      </c>
      <c r="ET270" s="246"/>
      <c r="EU270" s="36"/>
      <c r="EV270" s="155">
        <v>0</v>
      </c>
      <c r="EW270" s="38"/>
      <c r="EX270" s="246"/>
      <c r="EY270" s="36"/>
      <c r="EZ270" s="37"/>
      <c r="FA270" s="38"/>
      <c r="FB270" s="37"/>
      <c r="FC270" s="36"/>
      <c r="FD270" s="37"/>
      <c r="FE270" s="38"/>
      <c r="FF270" s="37"/>
      <c r="FG270" s="36"/>
      <c r="FH270" s="37"/>
      <c r="FI270" s="38"/>
      <c r="FJ270" s="37"/>
      <c r="FK270" s="36"/>
      <c r="FL270" s="37"/>
      <c r="FM270" s="38"/>
      <c r="FN270" s="37"/>
      <c r="FO270" s="36"/>
      <c r="FP270" s="37"/>
      <c r="FQ270" s="38"/>
      <c r="FR270" s="37"/>
      <c r="FS270" s="36"/>
      <c r="FT270" s="37"/>
      <c r="FU270" s="38"/>
      <c r="FV270" s="37"/>
      <c r="FW270" s="36"/>
      <c r="FX270" s="37"/>
      <c r="FY270" s="38"/>
      <c r="FZ270" s="37"/>
      <c r="GA270" s="41">
        <f t="shared" si="748"/>
        <v>0</v>
      </c>
      <c r="GB270" s="42">
        <f t="shared" si="749"/>
        <v>0</v>
      </c>
      <c r="GC270" s="43">
        <f t="shared" si="750"/>
        <v>1</v>
      </c>
      <c r="GD270" s="44">
        <f t="shared" si="751"/>
        <v>485</v>
      </c>
      <c r="GE270" s="45">
        <f t="shared" si="752"/>
        <v>1</v>
      </c>
      <c r="GF270" s="46">
        <f t="shared" si="753"/>
        <v>485</v>
      </c>
      <c r="GG270" s="36"/>
      <c r="GH270" s="37"/>
      <c r="GI270" s="38"/>
      <c r="GJ270" s="37"/>
      <c r="GK270" s="36"/>
      <c r="GL270" s="37"/>
      <c r="GM270" s="38"/>
      <c r="GN270" s="37"/>
      <c r="GO270" s="36"/>
      <c r="GP270" s="37"/>
      <c r="GQ270" s="38"/>
      <c r="GR270" s="37"/>
      <c r="GS270" s="36"/>
      <c r="GT270" s="37"/>
      <c r="GU270" s="38"/>
      <c r="GV270" s="37"/>
      <c r="GW270" s="36"/>
      <c r="GX270" s="37"/>
      <c r="GY270" s="38"/>
      <c r="GZ270" s="37"/>
      <c r="HA270" s="36"/>
      <c r="HB270" s="37"/>
      <c r="HC270" s="38"/>
      <c r="HD270" s="37"/>
      <c r="HE270" s="36"/>
      <c r="HF270" s="37"/>
      <c r="HG270" s="38"/>
      <c r="HH270" s="37"/>
      <c r="HI270" s="36"/>
      <c r="HJ270" s="37"/>
      <c r="HK270" s="38"/>
      <c r="HL270" s="37"/>
      <c r="HM270" s="36"/>
      <c r="HN270" s="37"/>
      <c r="HO270" s="38"/>
      <c r="HP270" s="37"/>
      <c r="HQ270" s="36"/>
      <c r="HR270" s="37"/>
      <c r="HS270" s="38"/>
      <c r="HT270" s="37"/>
      <c r="HU270" s="36"/>
      <c r="HV270" s="37"/>
      <c r="HW270" s="38"/>
      <c r="HX270" s="37"/>
      <c r="HY270" s="36"/>
      <c r="HZ270" s="37"/>
      <c r="IA270" s="38"/>
      <c r="IB270" s="37"/>
      <c r="IC270" s="41" cm="1">
        <f t="array" ref="IC270">SUMPRODUCT(--(MOD(COLUMN($GG270:$IB270),4)=MOD(COLUMN($GG270),4)),$GG270:$IB270)</f>
        <v>0</v>
      </c>
      <c r="ID270" s="42">
        <f t="shared" si="754"/>
        <v>0</v>
      </c>
      <c r="IE270" s="43" cm="1">
        <f t="array" ref="IE270">SUMPRODUCT(--(MOD(COLUMN($GG270:$IB270),4)=MOD(COLUMN($GH270),4)),$GG270:$IB270)</f>
        <v>0</v>
      </c>
      <c r="IF270" s="44">
        <f t="shared" si="755"/>
        <v>0</v>
      </c>
      <c r="IG270" s="45" cm="1">
        <f t="array" ref="IG270">SUMPRODUCT(--(MOD(COLUMN($GG270:$IB270),4)=MOD(COLUMN($GI270),4)),$GG270:$IB270)</f>
        <v>0</v>
      </c>
      <c r="IH270" s="46">
        <f t="shared" si="756"/>
        <v>0</v>
      </c>
      <c r="II270" s="36"/>
      <c r="IJ270" s="37"/>
      <c r="IK270" s="38"/>
      <c r="IL270" s="37"/>
      <c r="IM270" s="36"/>
      <c r="IN270" s="37"/>
      <c r="IO270" s="38"/>
      <c r="IP270" s="37"/>
      <c r="IQ270" s="36"/>
      <c r="IR270" s="37"/>
      <c r="IS270" s="38"/>
      <c r="IT270" s="37"/>
      <c r="IU270" s="36"/>
      <c r="IV270" s="37"/>
      <c r="IW270" s="38"/>
      <c r="IX270" s="37"/>
      <c r="IY270" s="36"/>
      <c r="IZ270" s="37"/>
      <c r="JA270" s="38"/>
      <c r="JB270" s="37"/>
      <c r="JC270" s="36"/>
      <c r="JD270" s="37"/>
      <c r="JE270" s="38"/>
      <c r="JF270" s="37"/>
      <c r="JG270" s="36"/>
      <c r="JH270" s="37"/>
      <c r="JI270" s="38"/>
      <c r="JJ270" s="37"/>
      <c r="JK270" s="36"/>
      <c r="JL270" s="37"/>
      <c r="JM270" s="38"/>
      <c r="JN270" s="37"/>
      <c r="JO270" s="36"/>
      <c r="JP270" s="37"/>
      <c r="JQ270" s="38"/>
      <c r="JR270" s="37"/>
      <c r="JS270" s="36"/>
      <c r="JT270" s="37"/>
      <c r="JU270" s="38"/>
      <c r="JV270" s="37"/>
      <c r="JW270" s="36"/>
      <c r="JX270" s="37"/>
      <c r="JY270" s="38"/>
      <c r="JZ270" s="37"/>
      <c r="KA270" s="36"/>
      <c r="KB270" s="37"/>
      <c r="KC270" s="38"/>
      <c r="KD270" s="37"/>
      <c r="KE270" s="41" cm="1">
        <f t="array" ref="KE270">SUMPRODUCT(--(MOD(COLUMN($II270:$KD270),4)=MOD(COLUMN($II270),4)),$II270:$KD270)</f>
        <v>0</v>
      </c>
      <c r="KF270" s="42">
        <f t="shared" si="757"/>
        <v>0</v>
      </c>
      <c r="KG270" s="43" cm="1">
        <f t="array" ref="KG270">SUMPRODUCT(--(MOD(COLUMN($II270:$KD270),4)=MOD(COLUMN($IJ270),4)),$II270:$KD270)</f>
        <v>0</v>
      </c>
      <c r="KH270" s="44">
        <f t="shared" si="758"/>
        <v>0</v>
      </c>
      <c r="KI270" s="45" cm="1">
        <f t="array" ref="KI270">SUMPRODUCT(--(MOD(COLUMN($II270:$KD270),4)=MOD(COLUMN($IK270),4)),$II270:$KD270)</f>
        <v>0</v>
      </c>
      <c r="KJ270" s="50">
        <f t="shared" si="759"/>
        <v>0</v>
      </c>
      <c r="KK270" s="80"/>
      <c r="KL270" s="80"/>
      <c r="KM270" s="80"/>
      <c r="KN270" s="51"/>
      <c r="KO270" s="32"/>
    </row>
    <row r="271" spans="1:301" s="68" customFormat="1" ht="28.8" outlineLevel="1">
      <c r="A271" s="289"/>
      <c r="B271" s="278"/>
      <c r="C271" s="303"/>
      <c r="D271" s="282"/>
      <c r="E271" s="15">
        <v>20</v>
      </c>
      <c r="F271" s="149">
        <v>2</v>
      </c>
      <c r="G271" s="33">
        <v>9730090010</v>
      </c>
      <c r="H271" s="34" t="s">
        <v>144</v>
      </c>
      <c r="I271" s="64"/>
      <c r="J271" s="65">
        <v>1590</v>
      </c>
      <c r="K271" s="65"/>
      <c r="L271" s="65"/>
      <c r="M271" s="36"/>
      <c r="N271" s="37"/>
      <c r="O271" s="38"/>
      <c r="P271" s="37"/>
      <c r="Q271" s="36"/>
      <c r="R271" s="37"/>
      <c r="S271" s="38"/>
      <c r="T271" s="37"/>
      <c r="U271" s="36"/>
      <c r="V271" s="37"/>
      <c r="W271" s="38"/>
      <c r="X271" s="37"/>
      <c r="Y271" s="36"/>
      <c r="Z271" s="39"/>
      <c r="AA271" s="38"/>
      <c r="AB271" s="59"/>
      <c r="AC271" s="36"/>
      <c r="AD271" s="37"/>
      <c r="AE271" s="38"/>
      <c r="AF271" s="59"/>
      <c r="AG271" s="36"/>
      <c r="AH271" s="37"/>
      <c r="AI271" s="38"/>
      <c r="AJ271" s="59"/>
      <c r="AK271" s="36"/>
      <c r="AL271" s="37"/>
      <c r="AM271" s="38"/>
      <c r="AN271" s="59"/>
      <c r="AO271" s="36"/>
      <c r="AP271" s="37"/>
      <c r="AQ271" s="38"/>
      <c r="AR271" s="59"/>
      <c r="AS271" s="36"/>
      <c r="AT271" s="37"/>
      <c r="AU271" s="38"/>
      <c r="AV271" s="59"/>
      <c r="AW271" s="36"/>
      <c r="AX271" s="37"/>
      <c r="AY271" s="38"/>
      <c r="AZ271" s="59"/>
      <c r="BA271" s="36"/>
      <c r="BB271" s="37"/>
      <c r="BC271" s="92"/>
      <c r="BD271" s="37"/>
      <c r="BE271" s="36"/>
      <c r="BF271" s="37"/>
      <c r="BG271" s="54"/>
      <c r="BH271" s="37"/>
      <c r="BI271" s="41"/>
      <c r="BJ271" s="42"/>
      <c r="BK271" s="43"/>
      <c r="BL271" s="44"/>
      <c r="BM271" s="45"/>
      <c r="BN271" s="46"/>
      <c r="BO271" s="36"/>
      <c r="BP271" s="47"/>
      <c r="BQ271" s="37"/>
      <c r="BR271" s="38"/>
      <c r="BS271" s="37"/>
      <c r="BT271" s="36"/>
      <c r="BU271" s="47"/>
      <c r="BV271" s="37"/>
      <c r="BW271" s="38"/>
      <c r="BX271" s="59"/>
      <c r="BY271" s="36"/>
      <c r="BZ271" s="47"/>
      <c r="CA271" s="37"/>
      <c r="CB271" s="38"/>
      <c r="CC271" s="37"/>
      <c r="CD271" s="36"/>
      <c r="CE271" s="47"/>
      <c r="CF271" s="37"/>
      <c r="CG271" s="38"/>
      <c r="CH271" s="40"/>
      <c r="CI271" s="36"/>
      <c r="CJ271" s="47"/>
      <c r="CK271" s="37"/>
      <c r="CL271" s="38"/>
      <c r="CM271" s="37"/>
      <c r="CN271" s="36"/>
      <c r="CO271" s="47"/>
      <c r="CP271" s="37"/>
      <c r="CQ271" s="38"/>
      <c r="CR271" s="37"/>
      <c r="CS271" s="36"/>
      <c r="CT271" s="47"/>
      <c r="CU271" s="37"/>
      <c r="CV271" s="38"/>
      <c r="CW271" s="37"/>
      <c r="CX271" s="36"/>
      <c r="CY271" s="47"/>
      <c r="CZ271" s="37"/>
      <c r="DA271" s="38"/>
      <c r="DB271" s="37"/>
      <c r="DC271" s="36"/>
      <c r="DD271" s="47"/>
      <c r="DE271" s="37"/>
      <c r="DF271" s="38"/>
      <c r="DG271" s="37"/>
      <c r="DH271" s="36"/>
      <c r="DI271" s="47"/>
      <c r="DJ271" s="37"/>
      <c r="DK271" s="38"/>
      <c r="DL271" s="37"/>
      <c r="DM271" s="36"/>
      <c r="DN271" s="47"/>
      <c r="DO271" s="37"/>
      <c r="DP271" s="38"/>
      <c r="DQ271" s="151"/>
      <c r="DR271" s="36"/>
      <c r="DS271" s="47"/>
      <c r="DT271" s="37"/>
      <c r="DU271" s="38">
        <v>0</v>
      </c>
      <c r="DV271" s="37"/>
      <c r="DW271" s="41" cm="1">
        <f t="array" ref="DW271">SUMPRODUCT(--(MOD(COLUMN($BO271:$DV271),5)=MOD(COLUMN($BO271),5)),$BO271:$DV271)</f>
        <v>0</v>
      </c>
      <c r="DX271" s="42">
        <f t="shared" si="744"/>
        <v>0</v>
      </c>
      <c r="DY271" s="48" cm="1">
        <f t="array" ref="DY271">SUMPRODUCT(--(MOD(COLUMN($BO271:$DV271),5)=MOD(COLUMN($BP271),5)),$BO271:$DV271)</f>
        <v>0</v>
      </c>
      <c r="DZ271" s="49">
        <f t="shared" si="745"/>
        <v>0</v>
      </c>
      <c r="EA271" s="43" cm="1">
        <f t="array" ref="EA271">SUMPRODUCT(--(MOD(COLUMN($BO271:$DV271),5)=MOD(COLUMN($BQ271),5)),$BO271:$DV271)</f>
        <v>0</v>
      </c>
      <c r="EB271" s="44">
        <f t="shared" si="746"/>
        <v>0</v>
      </c>
      <c r="EC271" s="45" cm="1">
        <f t="array" ref="EC271">SUMPRODUCT(--(MOD(COLUMN($BO271:$DV271),5)=MOD(COLUMN($BR271),5)),$BO271:$DV271)</f>
        <v>0</v>
      </c>
      <c r="ED271" s="46">
        <f t="shared" si="747"/>
        <v>0</v>
      </c>
      <c r="EE271" s="36"/>
      <c r="EF271" s="155">
        <v>0</v>
      </c>
      <c r="EG271" s="38">
        <v>0</v>
      </c>
      <c r="EH271" s="247"/>
      <c r="EI271" s="36"/>
      <c r="EJ271" s="37"/>
      <c r="EK271" s="38"/>
      <c r="EL271" s="37"/>
      <c r="EM271" s="36"/>
      <c r="EN271" s="37"/>
      <c r="EO271" s="38"/>
      <c r="EP271" s="37"/>
      <c r="EQ271" s="36"/>
      <c r="ER271" s="155">
        <v>1</v>
      </c>
      <c r="ES271" s="38">
        <v>1</v>
      </c>
      <c r="ET271" s="247"/>
      <c r="EU271" s="36"/>
      <c r="EV271" s="155">
        <v>0</v>
      </c>
      <c r="EW271" s="38"/>
      <c r="EX271" s="247"/>
      <c r="EY271" s="36"/>
      <c r="EZ271" s="37"/>
      <c r="FA271" s="38"/>
      <c r="FB271" s="37"/>
      <c r="FC271" s="36"/>
      <c r="FD271" s="37"/>
      <c r="FE271" s="38"/>
      <c r="FF271" s="37"/>
      <c r="FG271" s="36"/>
      <c r="FH271" s="37"/>
      <c r="FI271" s="38"/>
      <c r="FJ271" s="37"/>
      <c r="FK271" s="36"/>
      <c r="FL271" s="37"/>
      <c r="FM271" s="38"/>
      <c r="FN271" s="37"/>
      <c r="FO271" s="36"/>
      <c r="FP271" s="37"/>
      <c r="FQ271" s="38"/>
      <c r="FR271" s="37"/>
      <c r="FS271" s="36"/>
      <c r="FT271" s="37"/>
      <c r="FU271" s="38"/>
      <c r="FV271" s="37"/>
      <c r="FW271" s="36"/>
      <c r="FX271" s="37"/>
      <c r="FY271" s="38"/>
      <c r="FZ271" s="37"/>
      <c r="GA271" s="41">
        <f t="shared" si="748"/>
        <v>0</v>
      </c>
      <c r="GB271" s="42">
        <f t="shared" si="749"/>
        <v>0</v>
      </c>
      <c r="GC271" s="43">
        <f t="shared" si="750"/>
        <v>1</v>
      </c>
      <c r="GD271" s="44">
        <f t="shared" si="751"/>
        <v>1590</v>
      </c>
      <c r="GE271" s="45">
        <f t="shared" si="752"/>
        <v>1</v>
      </c>
      <c r="GF271" s="46">
        <f t="shared" si="753"/>
        <v>1590</v>
      </c>
      <c r="GG271" s="36"/>
      <c r="GH271" s="37"/>
      <c r="GI271" s="38"/>
      <c r="GJ271" s="37"/>
      <c r="GK271" s="36"/>
      <c r="GL271" s="37"/>
      <c r="GM271" s="38"/>
      <c r="GN271" s="37"/>
      <c r="GO271" s="36"/>
      <c r="GP271" s="37"/>
      <c r="GQ271" s="38"/>
      <c r="GR271" s="37"/>
      <c r="GS271" s="36"/>
      <c r="GT271" s="37"/>
      <c r="GU271" s="38"/>
      <c r="GV271" s="37"/>
      <c r="GW271" s="36"/>
      <c r="GX271" s="37"/>
      <c r="GY271" s="38"/>
      <c r="GZ271" s="37"/>
      <c r="HA271" s="36"/>
      <c r="HB271" s="37"/>
      <c r="HC271" s="38"/>
      <c r="HD271" s="37"/>
      <c r="HE271" s="36"/>
      <c r="HF271" s="37"/>
      <c r="HG271" s="38"/>
      <c r="HH271" s="37"/>
      <c r="HI271" s="36"/>
      <c r="HJ271" s="37"/>
      <c r="HK271" s="38"/>
      <c r="HL271" s="37"/>
      <c r="HM271" s="36"/>
      <c r="HN271" s="37"/>
      <c r="HO271" s="38"/>
      <c r="HP271" s="37"/>
      <c r="HQ271" s="36"/>
      <c r="HR271" s="37"/>
      <c r="HS271" s="38"/>
      <c r="HT271" s="37"/>
      <c r="HU271" s="36"/>
      <c r="HV271" s="37"/>
      <c r="HW271" s="38"/>
      <c r="HX271" s="37"/>
      <c r="HY271" s="36"/>
      <c r="HZ271" s="37"/>
      <c r="IA271" s="38"/>
      <c r="IB271" s="37"/>
      <c r="IC271" s="41" cm="1">
        <f t="array" ref="IC271">SUMPRODUCT(--(MOD(COLUMN($GG271:$IB271),4)=MOD(COLUMN($GG271),4)),$GG271:$IB271)</f>
        <v>0</v>
      </c>
      <c r="ID271" s="42">
        <f t="shared" si="754"/>
        <v>0</v>
      </c>
      <c r="IE271" s="43" cm="1">
        <f t="array" ref="IE271">SUMPRODUCT(--(MOD(COLUMN($GG271:$IB271),4)=MOD(COLUMN($GH271),4)),$GG271:$IB271)</f>
        <v>0</v>
      </c>
      <c r="IF271" s="44">
        <f t="shared" si="755"/>
        <v>0</v>
      </c>
      <c r="IG271" s="45" cm="1">
        <f t="array" ref="IG271">SUMPRODUCT(--(MOD(COLUMN($GG271:$IB271),4)=MOD(COLUMN($GI271),4)),$GG271:$IB271)</f>
        <v>0</v>
      </c>
      <c r="IH271" s="46">
        <f t="shared" si="756"/>
        <v>0</v>
      </c>
      <c r="II271" s="36"/>
      <c r="IJ271" s="37"/>
      <c r="IK271" s="38"/>
      <c r="IL271" s="37"/>
      <c r="IM271" s="36"/>
      <c r="IN271" s="37"/>
      <c r="IO271" s="38"/>
      <c r="IP271" s="37"/>
      <c r="IQ271" s="36"/>
      <c r="IR271" s="37"/>
      <c r="IS271" s="38"/>
      <c r="IT271" s="37"/>
      <c r="IU271" s="36"/>
      <c r="IV271" s="37"/>
      <c r="IW271" s="38"/>
      <c r="IX271" s="37"/>
      <c r="IY271" s="36"/>
      <c r="IZ271" s="37"/>
      <c r="JA271" s="38"/>
      <c r="JB271" s="37"/>
      <c r="JC271" s="36"/>
      <c r="JD271" s="37"/>
      <c r="JE271" s="38"/>
      <c r="JF271" s="37"/>
      <c r="JG271" s="36"/>
      <c r="JH271" s="37"/>
      <c r="JI271" s="38"/>
      <c r="JJ271" s="37"/>
      <c r="JK271" s="36"/>
      <c r="JL271" s="37"/>
      <c r="JM271" s="38"/>
      <c r="JN271" s="37"/>
      <c r="JO271" s="36"/>
      <c r="JP271" s="37"/>
      <c r="JQ271" s="38"/>
      <c r="JR271" s="37"/>
      <c r="JS271" s="36"/>
      <c r="JT271" s="37"/>
      <c r="JU271" s="38"/>
      <c r="JV271" s="37"/>
      <c r="JW271" s="36"/>
      <c r="JX271" s="37"/>
      <c r="JY271" s="38"/>
      <c r="JZ271" s="37"/>
      <c r="KA271" s="36"/>
      <c r="KB271" s="37"/>
      <c r="KC271" s="38"/>
      <c r="KD271" s="37"/>
      <c r="KE271" s="41" cm="1">
        <f t="array" ref="KE271">SUMPRODUCT(--(MOD(COLUMN($II271:$KD271),4)=MOD(COLUMN($II271),4)),$II271:$KD271)</f>
        <v>0</v>
      </c>
      <c r="KF271" s="42">
        <f t="shared" si="757"/>
        <v>0</v>
      </c>
      <c r="KG271" s="43" cm="1">
        <f t="array" ref="KG271">SUMPRODUCT(--(MOD(COLUMN($II271:$KD271),4)=MOD(COLUMN($IJ271),4)),$II271:$KD271)</f>
        <v>0</v>
      </c>
      <c r="KH271" s="44">
        <f t="shared" si="758"/>
        <v>0</v>
      </c>
      <c r="KI271" s="45" cm="1">
        <f t="array" ref="KI271">SUMPRODUCT(--(MOD(COLUMN($II271:$KD271),4)=MOD(COLUMN($IK271),4)),$II271:$KD271)</f>
        <v>0</v>
      </c>
      <c r="KJ271" s="50">
        <f t="shared" si="759"/>
        <v>0</v>
      </c>
      <c r="KK271" s="80"/>
      <c r="KL271" s="80"/>
      <c r="KM271" s="80"/>
      <c r="KN271" s="51"/>
      <c r="KO271" s="32"/>
    </row>
    <row r="272" spans="1:301" s="68" customFormat="1" outlineLevel="1">
      <c r="A272" s="21"/>
      <c r="B272" s="69"/>
      <c r="C272" s="23"/>
      <c r="D272" s="23"/>
      <c r="E272" s="70"/>
      <c r="F272" s="70"/>
      <c r="G272" s="71"/>
      <c r="H272" s="72" t="s">
        <v>78</v>
      </c>
      <c r="I272" s="73"/>
      <c r="J272" s="65"/>
      <c r="K272" s="65"/>
      <c r="L272" s="65"/>
      <c r="M272" s="74"/>
      <c r="N272" s="75"/>
      <c r="O272" s="28"/>
      <c r="P272" s="75"/>
      <c r="Q272" s="74"/>
      <c r="R272" s="75"/>
      <c r="S272" s="28"/>
      <c r="T272" s="75"/>
      <c r="U272" s="74"/>
      <c r="V272" s="75"/>
      <c r="W272" s="28"/>
      <c r="X272" s="75"/>
      <c r="Y272" s="74"/>
      <c r="Z272" s="75"/>
      <c r="AA272" s="38"/>
      <c r="AB272" s="75"/>
      <c r="AC272" s="74"/>
      <c r="AD272" s="75"/>
      <c r="AE272" s="28"/>
      <c r="AF272" s="75"/>
      <c r="AG272" s="74"/>
      <c r="AH272" s="75"/>
      <c r="AI272" s="38"/>
      <c r="AJ272" s="75"/>
      <c r="AK272" s="74"/>
      <c r="AL272" s="75"/>
      <c r="AM272" s="38"/>
      <c r="AN272" s="75"/>
      <c r="AO272" s="74"/>
      <c r="AP272" s="75"/>
      <c r="AQ272" s="38"/>
      <c r="AR272" s="75"/>
      <c r="AS272" s="74"/>
      <c r="AT272" s="75"/>
      <c r="AU272" s="38"/>
      <c r="AV272" s="75"/>
      <c r="AW272" s="74"/>
      <c r="AX272" s="75"/>
      <c r="AY272" s="28"/>
      <c r="AZ272" s="75"/>
      <c r="BA272" s="74"/>
      <c r="BB272" s="97"/>
      <c r="BC272" s="77"/>
      <c r="BD272" s="75"/>
      <c r="BE272" s="74"/>
      <c r="BF272" s="76"/>
      <c r="BG272" s="78"/>
      <c r="BH272" s="75"/>
      <c r="BI272" s="41">
        <f>SUMPRODUCT(--(MOD(COLUMN($M272:$BH272),4)=MOD(COLUMN($M272),4)),$M272:$BH272)</f>
        <v>0</v>
      </c>
      <c r="BJ272" s="42">
        <f>BI272*$I272</f>
        <v>0</v>
      </c>
      <c r="BK272" s="43">
        <f>SUMPRODUCT(--(MOD(COLUMN($M272:$BH272),4)=MOD(COLUMN($M272)+1,4)),$M272:$BH272)</f>
        <v>0</v>
      </c>
      <c r="BL272" s="44">
        <f>BK272*$I272</f>
        <v>0</v>
      </c>
      <c r="BM272" s="45">
        <f>SUMPRODUCT(--(MOD(COLUMN($M272:$BH272),4)=MOD(COLUMN($M272)+2,4)),$M272:$BH272)</f>
        <v>0</v>
      </c>
      <c r="BN272" s="46">
        <f>BM272*$I272</f>
        <v>0</v>
      </c>
      <c r="BO272" s="74"/>
      <c r="BP272" s="79"/>
      <c r="BQ272" s="75"/>
      <c r="BR272" s="28"/>
      <c r="BS272" s="75"/>
      <c r="BT272" s="74"/>
      <c r="BU272" s="79"/>
      <c r="BV272" s="75"/>
      <c r="BW272" s="28"/>
      <c r="BX272" s="75"/>
      <c r="BY272" s="74"/>
      <c r="BZ272" s="79"/>
      <c r="CA272" s="75"/>
      <c r="CB272" s="28"/>
      <c r="CC272" s="75"/>
      <c r="CD272" s="74"/>
      <c r="CE272" s="79"/>
      <c r="CF272" s="75"/>
      <c r="CG272" s="28"/>
      <c r="CH272" s="75"/>
      <c r="CI272" s="74"/>
      <c r="CJ272" s="79"/>
      <c r="CK272" s="75"/>
      <c r="CL272" s="28"/>
      <c r="CM272" s="75"/>
      <c r="CN272" s="74"/>
      <c r="CO272" s="79"/>
      <c r="CP272" s="75"/>
      <c r="CQ272" s="28"/>
      <c r="CR272" s="75"/>
      <c r="CS272" s="74"/>
      <c r="CT272" s="79"/>
      <c r="CU272" s="75"/>
      <c r="CV272" s="28"/>
      <c r="CW272" s="75"/>
      <c r="CX272" s="74"/>
      <c r="CY272" s="79"/>
      <c r="CZ272" s="75"/>
      <c r="DA272" s="28"/>
      <c r="DB272" s="75"/>
      <c r="DC272" s="74"/>
      <c r="DD272" s="79"/>
      <c r="DE272" s="75"/>
      <c r="DF272" s="28"/>
      <c r="DG272" s="75"/>
      <c r="DH272" s="74"/>
      <c r="DI272" s="79"/>
      <c r="DJ272" s="75"/>
      <c r="DK272" s="28"/>
      <c r="DL272" s="75"/>
      <c r="DM272" s="74"/>
      <c r="DN272" s="79"/>
      <c r="DO272" s="75"/>
      <c r="DP272" s="28"/>
      <c r="DQ272" s="75"/>
      <c r="DR272" s="74"/>
      <c r="DS272" s="79"/>
      <c r="DT272" s="75"/>
      <c r="DU272" s="28"/>
      <c r="DV272" s="75"/>
      <c r="DW272" s="41"/>
      <c r="DX272" s="42"/>
      <c r="DY272" s="48"/>
      <c r="DZ272" s="49"/>
      <c r="EA272" s="43"/>
      <c r="EB272" s="44"/>
      <c r="EC272" s="45"/>
      <c r="ED272" s="46"/>
      <c r="EE272" s="74"/>
      <c r="EF272" s="75"/>
      <c r="EG272" s="28"/>
      <c r="EH272" s="75"/>
      <c r="EI272" s="74"/>
      <c r="EJ272" s="75"/>
      <c r="EK272" s="28"/>
      <c r="EL272" s="75"/>
      <c r="EM272" s="74"/>
      <c r="EN272" s="75"/>
      <c r="EO272" s="28"/>
      <c r="EP272" s="75"/>
      <c r="EQ272" s="74"/>
      <c r="ER272" s="75"/>
      <c r="ES272" s="28"/>
      <c r="ET272" s="75"/>
      <c r="EU272" s="74"/>
      <c r="EV272" s="75"/>
      <c r="EW272" s="28"/>
      <c r="EX272" s="75"/>
      <c r="EY272" s="74"/>
      <c r="EZ272" s="75"/>
      <c r="FA272" s="28"/>
      <c r="FB272" s="75"/>
      <c r="FC272" s="74"/>
      <c r="FD272" s="75"/>
      <c r="FE272" s="28"/>
      <c r="FF272" s="75"/>
      <c r="FG272" s="74"/>
      <c r="FH272" s="75"/>
      <c r="FI272" s="28"/>
      <c r="FJ272" s="75"/>
      <c r="FK272" s="74"/>
      <c r="FL272" s="75"/>
      <c r="FM272" s="28"/>
      <c r="FN272" s="75"/>
      <c r="FO272" s="74"/>
      <c r="FP272" s="75"/>
      <c r="FQ272" s="28"/>
      <c r="FR272" s="75"/>
      <c r="FS272" s="74"/>
      <c r="FT272" s="75"/>
      <c r="FU272" s="28"/>
      <c r="FV272" s="75"/>
      <c r="FW272" s="74"/>
      <c r="FX272" s="75"/>
      <c r="FY272" s="28"/>
      <c r="FZ272" s="75"/>
      <c r="GA272" s="41"/>
      <c r="GB272" s="42"/>
      <c r="GC272" s="43"/>
      <c r="GD272" s="44"/>
      <c r="GE272" s="45"/>
      <c r="GF272" s="46"/>
      <c r="GG272" s="74"/>
      <c r="GH272" s="75"/>
      <c r="GI272" s="28"/>
      <c r="GJ272" s="75"/>
      <c r="GK272" s="74"/>
      <c r="GL272" s="75"/>
      <c r="GM272" s="28"/>
      <c r="GN272" s="75"/>
      <c r="GO272" s="74"/>
      <c r="GP272" s="75"/>
      <c r="GQ272" s="28"/>
      <c r="GR272" s="75"/>
      <c r="GS272" s="74"/>
      <c r="GT272" s="75"/>
      <c r="GU272" s="28"/>
      <c r="GV272" s="75"/>
      <c r="GW272" s="74"/>
      <c r="GX272" s="75"/>
      <c r="GY272" s="28"/>
      <c r="GZ272" s="75"/>
      <c r="HA272" s="74"/>
      <c r="HB272" s="75"/>
      <c r="HC272" s="28"/>
      <c r="HD272" s="75"/>
      <c r="HE272" s="74"/>
      <c r="HF272" s="75"/>
      <c r="HG272" s="28"/>
      <c r="HH272" s="75"/>
      <c r="HI272" s="74"/>
      <c r="HJ272" s="75"/>
      <c r="HK272" s="28"/>
      <c r="HL272" s="75"/>
      <c r="HM272" s="74"/>
      <c r="HN272" s="75"/>
      <c r="HO272" s="28"/>
      <c r="HP272" s="75"/>
      <c r="HQ272" s="74"/>
      <c r="HR272" s="75"/>
      <c r="HS272" s="28"/>
      <c r="HT272" s="75"/>
      <c r="HU272" s="74"/>
      <c r="HV272" s="75"/>
      <c r="HW272" s="28"/>
      <c r="HX272" s="75"/>
      <c r="HY272" s="74"/>
      <c r="HZ272" s="75"/>
      <c r="IA272" s="28"/>
      <c r="IB272" s="75"/>
      <c r="IC272" s="41"/>
      <c r="ID272" s="42"/>
      <c r="IE272" s="43"/>
      <c r="IF272" s="44"/>
      <c r="IG272" s="45"/>
      <c r="IH272" s="46"/>
      <c r="II272" s="74"/>
      <c r="IJ272" s="75"/>
      <c r="IK272" s="28"/>
      <c r="IL272" s="75"/>
      <c r="IM272" s="74"/>
      <c r="IN272" s="75"/>
      <c r="IO272" s="28"/>
      <c r="IP272" s="75"/>
      <c r="IQ272" s="74"/>
      <c r="IR272" s="75"/>
      <c r="IS272" s="28"/>
      <c r="IT272" s="75"/>
      <c r="IU272" s="74"/>
      <c r="IV272" s="75"/>
      <c r="IW272" s="28"/>
      <c r="IX272" s="75"/>
      <c r="IY272" s="74"/>
      <c r="IZ272" s="75"/>
      <c r="JA272" s="28"/>
      <c r="JB272" s="75"/>
      <c r="JC272" s="74"/>
      <c r="JD272" s="75"/>
      <c r="JE272" s="28"/>
      <c r="JF272" s="75"/>
      <c r="JG272" s="74"/>
      <c r="JH272" s="75"/>
      <c r="JI272" s="28"/>
      <c r="JJ272" s="75"/>
      <c r="JK272" s="74"/>
      <c r="JL272" s="75"/>
      <c r="JM272" s="28"/>
      <c r="JN272" s="75"/>
      <c r="JO272" s="74"/>
      <c r="JP272" s="75"/>
      <c r="JQ272" s="28"/>
      <c r="JR272" s="75"/>
      <c r="JS272" s="74"/>
      <c r="JT272" s="75"/>
      <c r="JU272" s="28"/>
      <c r="JV272" s="75"/>
      <c r="JW272" s="74"/>
      <c r="JX272" s="75"/>
      <c r="JY272" s="28"/>
      <c r="JZ272" s="75"/>
      <c r="KA272" s="74"/>
      <c r="KB272" s="75"/>
      <c r="KC272" s="28"/>
      <c r="KD272" s="75"/>
      <c r="KE272" s="41"/>
      <c r="KF272" s="42"/>
      <c r="KG272" s="43"/>
      <c r="KH272" s="44"/>
      <c r="KI272" s="45"/>
      <c r="KJ272" s="50"/>
      <c r="KK272" s="80"/>
      <c r="KL272" s="80"/>
      <c r="KM272" s="80"/>
      <c r="KN272" s="22"/>
      <c r="KO272" s="22"/>
    </row>
    <row r="273" spans="1:301" s="68" customFormat="1" ht="28.8">
      <c r="A273" s="82" t="s">
        <v>276</v>
      </c>
      <c r="B273" s="81"/>
      <c r="C273" s="82"/>
      <c r="D273" s="82"/>
      <c r="E273" s="83"/>
      <c r="F273" s="83"/>
      <c r="G273" s="84"/>
      <c r="H273" s="85"/>
      <c r="I273" s="86"/>
      <c r="J273" s="86"/>
      <c r="K273" s="86"/>
      <c r="L273" s="86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7"/>
      <c r="AZ273" s="81"/>
      <c r="BA273" s="87"/>
      <c r="BB273" s="87"/>
      <c r="BC273" s="88"/>
      <c r="BD273" s="81"/>
      <c r="BE273" s="87"/>
      <c r="BF273" s="87"/>
      <c r="BG273" s="87"/>
      <c r="BH273" s="81"/>
      <c r="BI273" s="89">
        <f>SUMPRODUCT(--(MOD(COLUMN($M273:$BH273),4)=MOD(COLUMN($M273),4)),$M273:$BH273)</f>
        <v>0</v>
      </c>
      <c r="BJ273" s="90">
        <f>BI273*$I273</f>
        <v>0</v>
      </c>
      <c r="BK273" s="89">
        <f>SUMPRODUCT(--(MOD(COLUMN($M273:$BH273),4)=MOD(COLUMN($M273)+1,4)),$M273:$BH273)</f>
        <v>0</v>
      </c>
      <c r="BL273" s="90">
        <f>BK273*$I273</f>
        <v>0</v>
      </c>
      <c r="BM273" s="89">
        <f>SUMPRODUCT(--(MOD(COLUMN($M273:$BH273),4)=MOD(COLUMN($M273)+2,4)),$M273:$BH273)</f>
        <v>0</v>
      </c>
      <c r="BN273" s="90">
        <f>BM273*$I273</f>
        <v>0</v>
      </c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9">
        <f>SUMPRODUCT(--(MOD(COLUMN($BO273:$DV273),5)=MOD(COLUMN($BO273),5)),$BO273:$DV273)</f>
        <v>0</v>
      </c>
      <c r="DX273" s="90">
        <f>DW273*$J273</f>
        <v>0</v>
      </c>
      <c r="DY273" s="89">
        <f>SUMPRODUCT(--(MOD(COLUMN($BO273:$DV273),5)=MOD(COLUMN($BO273),5)+1),$BO273:$DV273)</f>
        <v>0</v>
      </c>
      <c r="DZ273" s="90">
        <f>DY273*$J273</f>
        <v>0</v>
      </c>
      <c r="EA273" s="89">
        <f>SUMPRODUCT(--(MOD(COLUMN($BO273:$DV273),5)=MOD(COLUMN($BO273),5)+2),$BO273:$DV273)</f>
        <v>0</v>
      </c>
      <c r="EB273" s="90">
        <f>EA273*$J273</f>
        <v>0</v>
      </c>
      <c r="EC273" s="89">
        <f>SUMPRODUCT(--(MOD(COLUMN($BO273:$DV273),5)=MOD(COLUMN($BO273),5)+3),$BO273:$DV273)</f>
        <v>0</v>
      </c>
      <c r="ED273" s="90">
        <f>EC273*$J273</f>
        <v>0</v>
      </c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9"/>
      <c r="GB273" s="90"/>
      <c r="GC273" s="160"/>
      <c r="GD273" s="161"/>
      <c r="GE273" s="89"/>
      <c r="GF273" s="90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9"/>
      <c r="ID273" s="90"/>
      <c r="IE273" s="89"/>
      <c r="IF273" s="90"/>
      <c r="IG273" s="89"/>
      <c r="IH273" s="90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81"/>
      <c r="IV273" s="81"/>
      <c r="IW273" s="81"/>
      <c r="IX273" s="81"/>
      <c r="IY273" s="81"/>
      <c r="IZ273" s="81"/>
      <c r="JA273" s="81"/>
      <c r="JB273" s="81"/>
      <c r="JC273" s="81"/>
      <c r="JD273" s="81"/>
      <c r="JE273" s="81"/>
      <c r="JF273" s="81"/>
      <c r="JG273" s="81"/>
      <c r="JH273" s="81"/>
      <c r="JI273" s="81"/>
      <c r="JJ273" s="81"/>
      <c r="JK273" s="81"/>
      <c r="JL273" s="81"/>
      <c r="JM273" s="81"/>
      <c r="JN273" s="81"/>
      <c r="JO273" s="81"/>
      <c r="JP273" s="81"/>
      <c r="JQ273" s="81"/>
      <c r="JR273" s="81"/>
      <c r="JS273" s="81"/>
      <c r="JT273" s="81"/>
      <c r="JU273" s="81"/>
      <c r="JV273" s="81"/>
      <c r="JW273" s="81"/>
      <c r="JX273" s="81"/>
      <c r="JY273" s="81"/>
      <c r="JZ273" s="81"/>
      <c r="KA273" s="81"/>
      <c r="KB273" s="81"/>
      <c r="KC273" s="81"/>
      <c r="KD273" s="81"/>
      <c r="KE273" s="89"/>
      <c r="KF273" s="90"/>
      <c r="KG273" s="89"/>
      <c r="KH273" s="90"/>
      <c r="KI273" s="89"/>
      <c r="KJ273" s="91"/>
      <c r="KK273" s="80"/>
      <c r="KL273" s="80"/>
      <c r="KM273" s="80"/>
      <c r="KN273" s="22"/>
      <c r="KO273" s="22"/>
    </row>
    <row r="274" spans="1:301">
      <c r="A274" s="12"/>
      <c r="B274" s="12"/>
      <c r="C274" s="12"/>
      <c r="D274" s="12"/>
      <c r="E274" s="12"/>
      <c r="F274" s="12"/>
      <c r="G274" s="12"/>
      <c r="H274" s="16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39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/>
      <c r="HM274" s="16"/>
      <c r="HN274" s="16"/>
      <c r="HO274" s="16"/>
      <c r="HP274" s="16"/>
      <c r="HQ274" s="16"/>
      <c r="HR274" s="16"/>
      <c r="HS274" s="16"/>
      <c r="HT274" s="16"/>
      <c r="HU274" s="16"/>
      <c r="HV274" s="16"/>
      <c r="HW274" s="16"/>
      <c r="HX274" s="16"/>
      <c r="HY274" s="16"/>
      <c r="HZ274" s="16"/>
      <c r="IA274" s="16"/>
      <c r="IB274" s="16"/>
      <c r="IC274" s="16"/>
      <c r="ID274" s="16"/>
      <c r="IE274" s="16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14"/>
      <c r="KK274" s="12"/>
      <c r="KL274" s="12"/>
      <c r="KM274" s="12"/>
      <c r="KN274" s="12"/>
      <c r="KO274" s="12"/>
    </row>
    <row r="275" spans="1:301">
      <c r="A275" s="12"/>
      <c r="B275" s="12"/>
      <c r="C275" s="12"/>
      <c r="D275" s="12"/>
      <c r="E275" s="12"/>
      <c r="F275" s="12"/>
      <c r="G275" s="12"/>
      <c r="H275" s="115" t="s">
        <v>162</v>
      </c>
      <c r="I275" s="115"/>
      <c r="J275" s="39"/>
      <c r="K275" s="39"/>
      <c r="L275" s="39"/>
      <c r="M275" s="116">
        <v>2866029.3333333335</v>
      </c>
      <c r="N275" s="116">
        <v>2896229.333333334</v>
      </c>
      <c r="O275" s="116">
        <v>1947706.666666667</v>
      </c>
      <c r="P275" s="116">
        <f>SUMPRODUCT($I$6:$I$207,P6:P207)</f>
        <v>0</v>
      </c>
      <c r="Q275" s="116">
        <v>2635229.1666666674</v>
      </c>
      <c r="R275" s="116">
        <v>2168711.9666666659</v>
      </c>
      <c r="S275" s="116">
        <v>2824941.5098765418</v>
      </c>
      <c r="T275" s="116">
        <f>SUMPRODUCT($I$6:$I$207,T6:T207)</f>
        <v>0</v>
      </c>
      <c r="U275" s="116">
        <v>2373091.6666666674</v>
      </c>
      <c r="V275" s="116">
        <v>3072793.8333333335</v>
      </c>
      <c r="W275" s="116">
        <v>2183889.7987654326</v>
      </c>
      <c r="X275" s="116">
        <f>SUMPRODUCT($I$6:$I$207,X6:X207)</f>
        <v>0</v>
      </c>
      <c r="Y275" s="116">
        <v>2852982.5000000009</v>
      </c>
      <c r="Z275" s="116">
        <v>2155193.333333333</v>
      </c>
      <c r="AA275" s="116">
        <v>2321030.8580246917</v>
      </c>
      <c r="AB275" s="116">
        <f>SUMPRODUCT($I$6:$I$207,AB6:AB207)</f>
        <v>0</v>
      </c>
      <c r="AC275" s="116">
        <v>3055982.5000000005</v>
      </c>
      <c r="AD275" s="116">
        <v>2225793.62</v>
      </c>
      <c r="AE275" s="116">
        <v>2377124.944218107</v>
      </c>
      <c r="AF275" s="116">
        <f>SUMPRODUCT($I$6:$I$207,AF6:AF207)</f>
        <v>0</v>
      </c>
      <c r="AG275" s="116">
        <v>3055982.5000000005</v>
      </c>
      <c r="AH275" s="116">
        <v>2325212.9533333336</v>
      </c>
      <c r="AI275" s="116">
        <v>2046967.1574074079</v>
      </c>
      <c r="AJ275" s="116">
        <f>SUMPRODUCT($I$6:$I$207,AJ6:AJ207)</f>
        <v>0</v>
      </c>
      <c r="AK275" s="116">
        <v>3055982.5000000005</v>
      </c>
      <c r="AL275" s="116">
        <v>1563942.5240000002</v>
      </c>
      <c r="AM275" s="116">
        <v>891897.65733333328</v>
      </c>
      <c r="AN275" s="116">
        <f>SUMPRODUCT($I$6:$I$207,AN6:AN207)</f>
        <v>0</v>
      </c>
      <c r="AO275" s="116">
        <v>3055982.5000000005</v>
      </c>
      <c r="AP275" s="116">
        <v>1331604.1666666667</v>
      </c>
      <c r="AQ275" s="116">
        <v>1739882.416</v>
      </c>
      <c r="AR275" s="116">
        <f>SUMPRODUCT($I$6:$I$207,AR6:AR207)</f>
        <v>0</v>
      </c>
      <c r="AS275" s="116">
        <v>3055982.5000000005</v>
      </c>
      <c r="AT275" s="116">
        <v>1643354.1666666667</v>
      </c>
      <c r="AU275" s="116">
        <v>2155851.3337283959</v>
      </c>
      <c r="AV275" s="116">
        <f>SUMPRODUCT($I$6:$I$207,AV6:AV207)</f>
        <v>0</v>
      </c>
      <c r="AW275" s="116">
        <v>3055982.5000000005</v>
      </c>
      <c r="AX275" s="116">
        <v>1815908.2234629632</v>
      </c>
      <c r="AY275" s="116">
        <v>1872179.3238828843</v>
      </c>
      <c r="AZ275" s="116">
        <f>SUMPRODUCT($I$6:$I$207,AZ6:AZ207)</f>
        <v>0</v>
      </c>
      <c r="BA275" s="116">
        <v>3055982.5000000005</v>
      </c>
      <c r="BB275" s="116">
        <v>2584817.7106156047</v>
      </c>
      <c r="BC275" s="116">
        <v>0</v>
      </c>
      <c r="BD275" s="116">
        <f>SUMPRODUCT($I$6:$I$274,BD6:BD274)</f>
        <v>0</v>
      </c>
      <c r="BE275" s="116">
        <f>SUMPRODUCT($I$6:$I$274,BE6:BE274)</f>
        <v>552702.65302114293</v>
      </c>
      <c r="BF275" s="116">
        <f>SUMPRODUCT($I$6:$I$274,BF6:BF274)</f>
        <v>49922.25484258731</v>
      </c>
      <c r="BG275" s="116">
        <f>SUMPRODUCT($I$6:$I$274,BG6:BG274)</f>
        <v>5511.1111111111113</v>
      </c>
      <c r="BH275" s="116">
        <f>SUMPRODUCT($I$6:$I$274,BH6:BH274)</f>
        <v>0</v>
      </c>
      <c r="BI275" s="116">
        <f t="shared" ref="BI275:BN275" si="760">SUM(BI6:BI274)</f>
        <v>10054</v>
      </c>
      <c r="BJ275" s="116">
        <f t="shared" si="760"/>
        <v>5794047.9354244266</v>
      </c>
      <c r="BK275" s="116">
        <f t="shared" si="760"/>
        <v>3976</v>
      </c>
      <c r="BL275" s="116">
        <f t="shared" si="760"/>
        <v>2252478.7908425876</v>
      </c>
      <c r="BM275" s="116">
        <f t="shared" si="760"/>
        <v>2160</v>
      </c>
      <c r="BN275" s="116">
        <f t="shared" si="760"/>
        <v>1241255.9091111112</v>
      </c>
      <c r="BO275" s="116">
        <f t="shared" ref="BO275:CT275" si="761">SUMPRODUCT($J$6:$J$274,BO6:BO274)</f>
        <v>34899.865000000005</v>
      </c>
      <c r="BP275" s="116">
        <f t="shared" si="761"/>
        <v>0</v>
      </c>
      <c r="BQ275" s="116">
        <f t="shared" si="761"/>
        <v>87831.894057833342</v>
      </c>
      <c r="BR275" s="116">
        <f t="shared" si="761"/>
        <v>43306.587289799994</v>
      </c>
      <c r="BS275" s="116">
        <f t="shared" si="761"/>
        <v>0</v>
      </c>
      <c r="BT275" s="116">
        <f t="shared" si="761"/>
        <v>152005.0473425333</v>
      </c>
      <c r="BU275" s="116">
        <f t="shared" si="761"/>
        <v>6979.973</v>
      </c>
      <c r="BV275" s="116">
        <f t="shared" si="761"/>
        <v>137075</v>
      </c>
      <c r="BW275" s="116">
        <f t="shared" si="761"/>
        <v>135625.75</v>
      </c>
      <c r="BX275" s="116">
        <f t="shared" si="761"/>
        <v>0</v>
      </c>
      <c r="BY275" s="116">
        <f t="shared" si="761"/>
        <v>304478.64642349991</v>
      </c>
      <c r="BZ275" s="116">
        <f t="shared" si="761"/>
        <v>150374.3238078334</v>
      </c>
      <c r="CA275" s="116">
        <f t="shared" si="761"/>
        <v>8007</v>
      </c>
      <c r="CB275" s="116">
        <f t="shared" si="761"/>
        <v>0</v>
      </c>
      <c r="CC275" s="116">
        <f t="shared" si="761"/>
        <v>0</v>
      </c>
      <c r="CD275" s="116">
        <f t="shared" si="761"/>
        <v>186221.09728469996</v>
      </c>
      <c r="CE275" s="116">
        <f t="shared" si="761"/>
        <v>120240.14076156671</v>
      </c>
      <c r="CF275" s="116">
        <f t="shared" si="761"/>
        <v>19029.222222222223</v>
      </c>
      <c r="CG275" s="116">
        <f t="shared" si="761"/>
        <v>11022.222222222223</v>
      </c>
      <c r="CH275" s="116">
        <f t="shared" si="761"/>
        <v>0</v>
      </c>
      <c r="CI275" s="116">
        <f t="shared" si="761"/>
        <v>364747.0125160332</v>
      </c>
      <c r="CJ275" s="116">
        <f t="shared" si="761"/>
        <v>222941.91761566652</v>
      </c>
      <c r="CK275" s="116">
        <f t="shared" si="761"/>
        <v>31098.869244899997</v>
      </c>
      <c r="CL275" s="116">
        <f t="shared" si="761"/>
        <v>5896.166666666667</v>
      </c>
      <c r="CM275" s="116">
        <f t="shared" si="761"/>
        <v>0</v>
      </c>
      <c r="CN275" s="116">
        <f t="shared" si="761"/>
        <v>430269.74132386642</v>
      </c>
      <c r="CO275" s="116">
        <f t="shared" si="761"/>
        <v>222941.91761566652</v>
      </c>
      <c r="CP275" s="116">
        <f t="shared" si="761"/>
        <v>27260.352578233334</v>
      </c>
      <c r="CQ275" s="116">
        <f t="shared" si="761"/>
        <v>8710.702578233333</v>
      </c>
      <c r="CR275" s="116">
        <f t="shared" si="761"/>
        <v>0</v>
      </c>
      <c r="CS275" s="116">
        <f t="shared" si="761"/>
        <v>534969.33632386674</v>
      </c>
      <c r="CT275" s="116">
        <f t="shared" si="761"/>
        <v>327641.51261566655</v>
      </c>
      <c r="CU275" s="116">
        <f t="shared" ref="CU275:DV275" si="762">SUMPRODUCT($J$6:$J$274,CU6:CU274)</f>
        <v>0</v>
      </c>
      <c r="CV275" s="116">
        <f t="shared" si="762"/>
        <v>24873.332119900006</v>
      </c>
      <c r="CW275" s="116">
        <f t="shared" si="762"/>
        <v>0</v>
      </c>
      <c r="CX275" s="116">
        <f t="shared" si="762"/>
        <v>534969.33632386674</v>
      </c>
      <c r="CY275" s="116">
        <f t="shared" si="762"/>
        <v>327641.51261566655</v>
      </c>
      <c r="CZ275" s="116">
        <f t="shared" si="762"/>
        <v>5511.1111111111113</v>
      </c>
      <c r="DA275" s="116">
        <f t="shared" si="762"/>
        <v>0</v>
      </c>
      <c r="DB275" s="116">
        <f t="shared" si="762"/>
        <v>0</v>
      </c>
      <c r="DC275" s="116">
        <f t="shared" si="762"/>
        <v>534969.33632386674</v>
      </c>
      <c r="DD275" s="116">
        <f t="shared" si="762"/>
        <v>327641.51261566655</v>
      </c>
      <c r="DE275" s="116">
        <f t="shared" si="762"/>
        <v>220444.44444444444</v>
      </c>
      <c r="DF275" s="116">
        <f t="shared" si="762"/>
        <v>77762.222222222219</v>
      </c>
      <c r="DG275" s="116">
        <f t="shared" si="762"/>
        <v>0</v>
      </c>
      <c r="DH275" s="116">
        <f t="shared" si="762"/>
        <v>534969.33632386674</v>
      </c>
      <c r="DI275" s="116">
        <f t="shared" si="762"/>
        <v>327641.51261566655</v>
      </c>
      <c r="DJ275" s="116">
        <f t="shared" si="762"/>
        <v>110222.22222222222</v>
      </c>
      <c r="DK275" s="116">
        <f t="shared" si="762"/>
        <v>55111.111111111109</v>
      </c>
      <c r="DL275" s="116">
        <f t="shared" si="762"/>
        <v>0</v>
      </c>
      <c r="DM275" s="116">
        <f t="shared" si="762"/>
        <v>534969.33632386674</v>
      </c>
      <c r="DN275" s="116">
        <f t="shared" si="762"/>
        <v>327641.51261566655</v>
      </c>
      <c r="DO275" s="116">
        <f t="shared" si="762"/>
        <v>61624.333333333321</v>
      </c>
      <c r="DP275" s="116">
        <f t="shared" si="762"/>
        <v>0</v>
      </c>
      <c r="DQ275" s="116">
        <f t="shared" si="762"/>
        <v>0</v>
      </c>
      <c r="DR275" s="116">
        <f t="shared" si="762"/>
        <v>491709.33632386668</v>
      </c>
      <c r="DS275" s="116">
        <f t="shared" si="762"/>
        <v>327641.51261566655</v>
      </c>
      <c r="DT275" s="116">
        <f t="shared" si="762"/>
        <v>310213.09370646667</v>
      </c>
      <c r="DU275" s="116">
        <f t="shared" si="762"/>
        <v>248588.76037313332</v>
      </c>
      <c r="DV275" s="116">
        <f t="shared" si="762"/>
        <v>0</v>
      </c>
      <c r="DW275" s="116">
        <f t="shared" ref="DW275:ED275" si="763">SUM(DW6:DW274)</f>
        <v>7610</v>
      </c>
      <c r="DX275" s="116">
        <f t="shared" si="763"/>
        <v>4639177.4278338328</v>
      </c>
      <c r="DY275" s="116">
        <f t="shared" si="763"/>
        <v>4524</v>
      </c>
      <c r="DZ275" s="116">
        <f t="shared" si="763"/>
        <v>2689327.3484947328</v>
      </c>
      <c r="EA275" s="116">
        <f t="shared" si="763"/>
        <v>689</v>
      </c>
      <c r="EB275" s="116">
        <f t="shared" si="763"/>
        <v>1018317.5429207666</v>
      </c>
      <c r="EC275" s="116">
        <f t="shared" si="763"/>
        <v>440</v>
      </c>
      <c r="ED275" s="116">
        <f t="shared" si="763"/>
        <v>610896.85458328889</v>
      </c>
      <c r="EE275" s="116">
        <f t="shared" ref="EE275:FZ275" si="764">SUMPRODUCT($J$6:$J$274,EE6:EE274)</f>
        <v>1131217.2811214332</v>
      </c>
      <c r="EF275" s="116">
        <f t="shared" si="764"/>
        <v>370874.95431712229</v>
      </c>
      <c r="EG275" s="116">
        <f t="shared" si="764"/>
        <v>6497.3896666666669</v>
      </c>
      <c r="EH275" s="116">
        <f t="shared" si="764"/>
        <v>0</v>
      </c>
      <c r="EI275" s="116">
        <f t="shared" si="764"/>
        <v>470983.28456293338</v>
      </c>
      <c r="EJ275" s="116">
        <f t="shared" si="764"/>
        <v>928826.02377777779</v>
      </c>
      <c r="EK275" s="116">
        <f t="shared" si="764"/>
        <v>292997.2348888889</v>
      </c>
      <c r="EL275" s="116">
        <f t="shared" si="764"/>
        <v>0</v>
      </c>
      <c r="EM275" s="116">
        <f t="shared" si="764"/>
        <v>451460.38018980011</v>
      </c>
      <c r="EN275" s="116">
        <f t="shared" si="764"/>
        <v>309087.91666666663</v>
      </c>
      <c r="EO275" s="116">
        <f t="shared" si="764"/>
        <v>304173.55555555556</v>
      </c>
      <c r="EP275" s="116">
        <f t="shared" si="764"/>
        <v>0</v>
      </c>
      <c r="EQ275" s="116">
        <f t="shared" si="764"/>
        <v>682883.99559646682</v>
      </c>
      <c r="ER275" s="116">
        <f t="shared" si="764"/>
        <v>758858.63488888892</v>
      </c>
      <c r="ES275" s="116">
        <f t="shared" si="764"/>
        <v>752563.07855555555</v>
      </c>
      <c r="ET275" s="116">
        <f t="shared" si="764"/>
        <v>0</v>
      </c>
      <c r="EU275" s="116">
        <f t="shared" si="764"/>
        <v>732850.95211960003</v>
      </c>
      <c r="EV275" s="116">
        <f t="shared" si="764"/>
        <v>482337.46500000003</v>
      </c>
      <c r="EW275" s="116">
        <f t="shared" si="764"/>
        <v>334489.63966666668</v>
      </c>
      <c r="EX275" s="116">
        <f t="shared" si="764"/>
        <v>0</v>
      </c>
      <c r="EY275" s="116">
        <f t="shared" si="764"/>
        <v>800487.06545940018</v>
      </c>
      <c r="EZ275" s="116">
        <f t="shared" si="764"/>
        <v>1399436.3736105668</v>
      </c>
      <c r="FA275" s="116">
        <f t="shared" si="764"/>
        <v>0</v>
      </c>
      <c r="FB275" s="116">
        <f t="shared" si="764"/>
        <v>0</v>
      </c>
      <c r="FC275" s="116">
        <f t="shared" si="764"/>
        <v>918231.61948000034</v>
      </c>
      <c r="FD275" s="116">
        <f t="shared" si="764"/>
        <v>1275921.7753580336</v>
      </c>
      <c r="FE275" s="116">
        <f t="shared" si="764"/>
        <v>0</v>
      </c>
      <c r="FF275" s="116">
        <f t="shared" si="764"/>
        <v>0</v>
      </c>
      <c r="FG275" s="116">
        <f t="shared" si="764"/>
        <v>953131.4844800001</v>
      </c>
      <c r="FH275" s="116">
        <f t="shared" si="764"/>
        <v>1194424.5413580334</v>
      </c>
      <c r="FI275" s="116">
        <f t="shared" si="764"/>
        <v>0</v>
      </c>
      <c r="FJ275" s="116">
        <f t="shared" si="764"/>
        <v>0</v>
      </c>
      <c r="FK275" s="116">
        <f t="shared" si="764"/>
        <v>1013234.0520582335</v>
      </c>
      <c r="FL275" s="116">
        <f t="shared" si="764"/>
        <v>1256797.2041490336</v>
      </c>
      <c r="FM275" s="116">
        <f t="shared" si="764"/>
        <v>0</v>
      </c>
      <c r="FN275" s="116">
        <f t="shared" si="764"/>
        <v>0</v>
      </c>
      <c r="FO275" s="116">
        <f t="shared" si="764"/>
        <v>1061883.5015262668</v>
      </c>
      <c r="FP275" s="116">
        <f t="shared" si="764"/>
        <v>1383384.1765262666</v>
      </c>
      <c r="FQ275" s="116">
        <f t="shared" si="764"/>
        <v>0</v>
      </c>
      <c r="FR275" s="116">
        <f t="shared" si="764"/>
        <v>0</v>
      </c>
      <c r="FS275" s="116">
        <f t="shared" si="764"/>
        <v>1089803.3935262668</v>
      </c>
      <c r="FT275" s="116">
        <f t="shared" si="764"/>
        <v>880404.20352626638</v>
      </c>
      <c r="FU275" s="116">
        <f t="shared" si="764"/>
        <v>0</v>
      </c>
      <c r="FV275" s="116">
        <f t="shared" si="764"/>
        <v>0</v>
      </c>
      <c r="FW275" s="116">
        <f t="shared" si="764"/>
        <v>1121986.0691045003</v>
      </c>
      <c r="FX275" s="116">
        <f t="shared" si="764"/>
        <v>852484.31152626663</v>
      </c>
      <c r="FY275" s="116">
        <f t="shared" si="764"/>
        <v>0</v>
      </c>
      <c r="FZ275" s="116">
        <f t="shared" si="764"/>
        <v>0</v>
      </c>
      <c r="GA275" s="116">
        <f t="shared" ref="GA275:GF275" si="765">SUM(GA6:GA274)</f>
        <v>10987</v>
      </c>
      <c r="GB275" s="116">
        <f t="shared" si="765"/>
        <v>10428153.079224901</v>
      </c>
      <c r="GC275" s="116">
        <f t="shared" si="765"/>
        <v>8636</v>
      </c>
      <c r="GD275" s="116">
        <f t="shared" si="765"/>
        <v>11084241.580704922</v>
      </c>
      <c r="GE275" s="116">
        <f t="shared" si="765"/>
        <v>807</v>
      </c>
      <c r="GF275" s="116">
        <f t="shared" si="765"/>
        <v>1686422.8983333334</v>
      </c>
      <c r="GG275" s="116">
        <f t="shared" ref="GG275:IB275" si="766">SUMPRODUCT($J$6:$J$274,GG6:GG274)</f>
        <v>1154143.2559683449</v>
      </c>
      <c r="GH275" s="116">
        <f t="shared" si="766"/>
        <v>0</v>
      </c>
      <c r="GI275" s="116">
        <f t="shared" si="766"/>
        <v>0</v>
      </c>
      <c r="GJ275" s="116">
        <f t="shared" si="766"/>
        <v>0</v>
      </c>
      <c r="GK275" s="116">
        <f t="shared" si="766"/>
        <v>1209254.3670794559</v>
      </c>
      <c r="GL275" s="116">
        <f t="shared" si="766"/>
        <v>0</v>
      </c>
      <c r="GM275" s="116">
        <f t="shared" si="766"/>
        <v>0</v>
      </c>
      <c r="GN275" s="116">
        <f t="shared" si="766"/>
        <v>0</v>
      </c>
      <c r="GO275" s="116">
        <f t="shared" si="766"/>
        <v>1425049.8460278339</v>
      </c>
      <c r="GP275" s="116">
        <f t="shared" si="766"/>
        <v>0</v>
      </c>
      <c r="GQ275" s="116">
        <f t="shared" si="766"/>
        <v>0</v>
      </c>
      <c r="GR275" s="116">
        <f t="shared" si="766"/>
        <v>0</v>
      </c>
      <c r="GS275" s="116">
        <f t="shared" si="766"/>
        <v>1745953.3283534446</v>
      </c>
      <c r="GT275" s="116">
        <f t="shared" si="766"/>
        <v>0</v>
      </c>
      <c r="GU275" s="116">
        <f t="shared" si="766"/>
        <v>0</v>
      </c>
      <c r="GV275" s="116">
        <f t="shared" si="766"/>
        <v>0</v>
      </c>
      <c r="GW275" s="116">
        <f t="shared" si="766"/>
        <v>1745953.3283534446</v>
      </c>
      <c r="GX275" s="116">
        <f t="shared" si="766"/>
        <v>0</v>
      </c>
      <c r="GY275" s="116">
        <f t="shared" si="766"/>
        <v>0</v>
      </c>
      <c r="GZ275" s="116">
        <f t="shared" si="766"/>
        <v>0</v>
      </c>
      <c r="HA275" s="116">
        <f t="shared" si="766"/>
        <v>1745953.3283534446</v>
      </c>
      <c r="HB275" s="116">
        <f t="shared" si="766"/>
        <v>0</v>
      </c>
      <c r="HC275" s="116">
        <f t="shared" si="766"/>
        <v>0</v>
      </c>
      <c r="HD275" s="116">
        <f t="shared" si="766"/>
        <v>0</v>
      </c>
      <c r="HE275" s="116">
        <f t="shared" si="766"/>
        <v>1745953.3283534446</v>
      </c>
      <c r="HF275" s="116">
        <f t="shared" si="766"/>
        <v>0</v>
      </c>
      <c r="HG275" s="116">
        <f t="shared" si="766"/>
        <v>0</v>
      </c>
      <c r="HH275" s="116">
        <f t="shared" si="766"/>
        <v>0</v>
      </c>
      <c r="HI275" s="116">
        <f t="shared" si="766"/>
        <v>1745953.3283534446</v>
      </c>
      <c r="HJ275" s="116">
        <f t="shared" si="766"/>
        <v>0</v>
      </c>
      <c r="HK275" s="116">
        <f t="shared" si="766"/>
        <v>0</v>
      </c>
      <c r="HL275" s="116">
        <f t="shared" si="766"/>
        <v>0</v>
      </c>
      <c r="HM275" s="116">
        <f t="shared" si="766"/>
        <v>1745953.3283534446</v>
      </c>
      <c r="HN275" s="116">
        <f t="shared" si="766"/>
        <v>0</v>
      </c>
      <c r="HO275" s="116">
        <f t="shared" si="766"/>
        <v>0</v>
      </c>
      <c r="HP275" s="116">
        <f t="shared" si="766"/>
        <v>0</v>
      </c>
      <c r="HQ275" s="116">
        <f t="shared" si="766"/>
        <v>1745953.3283534446</v>
      </c>
      <c r="HR275" s="116">
        <f t="shared" si="766"/>
        <v>0</v>
      </c>
      <c r="HS275" s="116">
        <f t="shared" si="766"/>
        <v>0</v>
      </c>
      <c r="HT275" s="116">
        <f t="shared" si="766"/>
        <v>0</v>
      </c>
      <c r="HU275" s="116">
        <f t="shared" si="766"/>
        <v>1745953.3283534446</v>
      </c>
      <c r="HV275" s="116">
        <f t="shared" si="766"/>
        <v>0</v>
      </c>
      <c r="HW275" s="116">
        <f t="shared" si="766"/>
        <v>0</v>
      </c>
      <c r="HX275" s="116">
        <f t="shared" si="766"/>
        <v>0</v>
      </c>
      <c r="HY275" s="116">
        <f t="shared" si="766"/>
        <v>1745953.3283534446</v>
      </c>
      <c r="HZ275" s="116">
        <f t="shared" si="766"/>
        <v>0</v>
      </c>
      <c r="IA275" s="116">
        <f t="shared" si="766"/>
        <v>0</v>
      </c>
      <c r="IB275" s="116">
        <f t="shared" si="766"/>
        <v>0</v>
      </c>
      <c r="IC275" s="116">
        <f>SUMPRODUCT(--(MOD(COLUMN($GG275:$IB275),4)=MOD(COLUMN($GG275),4)),$GG275:$IB275)</f>
        <v>19502027.424256634</v>
      </c>
      <c r="ID275" s="116">
        <f>IC275*$J275</f>
        <v>0</v>
      </c>
      <c r="IE275" s="116">
        <f>SUMPRODUCT(--(MOD(COLUMN($GG275:$IB275),4)=MOD(COLUMN($GG275)+1,4)),$GG275:$IB275)</f>
        <v>0</v>
      </c>
      <c r="IF275" s="116">
        <f>IE275*$J275</f>
        <v>0</v>
      </c>
      <c r="IG275" s="116">
        <f>SUMPRODUCT(--(MOD(COLUMN($GG275:$IB275),4)=MOD(COLUMN($GG275)+2,4)),$GG275:$IB275)</f>
        <v>0</v>
      </c>
      <c r="IH275" s="116">
        <f>IG275*$J275</f>
        <v>0</v>
      </c>
      <c r="II275" s="116">
        <f t="shared" ref="II275:KD275" si="767">SUMPRODUCT($J$6:$J$274,II6:II274)</f>
        <v>1433169.0481095114</v>
      </c>
      <c r="IJ275" s="116">
        <f t="shared" si="767"/>
        <v>0</v>
      </c>
      <c r="IK275" s="116">
        <f t="shared" si="767"/>
        <v>0</v>
      </c>
      <c r="IL275" s="116">
        <f t="shared" si="767"/>
        <v>0</v>
      </c>
      <c r="IM275" s="116">
        <f t="shared" si="767"/>
        <v>1433169.0481095114</v>
      </c>
      <c r="IN275" s="116">
        <f t="shared" si="767"/>
        <v>0</v>
      </c>
      <c r="IO275" s="116">
        <f t="shared" si="767"/>
        <v>0</v>
      </c>
      <c r="IP275" s="116">
        <f t="shared" si="767"/>
        <v>0</v>
      </c>
      <c r="IQ275" s="116">
        <f t="shared" si="767"/>
        <v>1593853.4159467779</v>
      </c>
      <c r="IR275" s="116">
        <f t="shared" si="767"/>
        <v>0</v>
      </c>
      <c r="IS275" s="116">
        <f t="shared" si="767"/>
        <v>0</v>
      </c>
      <c r="IT275" s="116">
        <f t="shared" si="767"/>
        <v>0</v>
      </c>
      <c r="IU275" s="116">
        <f t="shared" si="767"/>
        <v>2019053.5649390556</v>
      </c>
      <c r="IV275" s="116">
        <f t="shared" si="767"/>
        <v>0</v>
      </c>
      <c r="IW275" s="116">
        <f t="shared" si="767"/>
        <v>0</v>
      </c>
      <c r="IX275" s="116">
        <f t="shared" si="767"/>
        <v>0</v>
      </c>
      <c r="IY275" s="116">
        <f t="shared" si="767"/>
        <v>2019053.5649390556</v>
      </c>
      <c r="IZ275" s="116">
        <f t="shared" si="767"/>
        <v>0</v>
      </c>
      <c r="JA275" s="116">
        <f t="shared" si="767"/>
        <v>0</v>
      </c>
      <c r="JB275" s="116">
        <f t="shared" si="767"/>
        <v>0</v>
      </c>
      <c r="JC275" s="116">
        <f t="shared" si="767"/>
        <v>2019053.5649390556</v>
      </c>
      <c r="JD275" s="116">
        <f t="shared" si="767"/>
        <v>0</v>
      </c>
      <c r="JE275" s="116">
        <f t="shared" si="767"/>
        <v>0</v>
      </c>
      <c r="JF275" s="116">
        <f t="shared" si="767"/>
        <v>0</v>
      </c>
      <c r="JG275" s="116">
        <f t="shared" si="767"/>
        <v>2270523.8015246671</v>
      </c>
      <c r="JH275" s="116">
        <f t="shared" si="767"/>
        <v>0</v>
      </c>
      <c r="JI275" s="116">
        <f t="shared" si="767"/>
        <v>0</v>
      </c>
      <c r="JJ275" s="116">
        <f t="shared" si="767"/>
        <v>0</v>
      </c>
      <c r="JK275" s="116">
        <f t="shared" si="767"/>
        <v>2270523.8015246671</v>
      </c>
      <c r="JL275" s="116">
        <f t="shared" si="767"/>
        <v>0</v>
      </c>
      <c r="JM275" s="116">
        <f t="shared" si="767"/>
        <v>0</v>
      </c>
      <c r="JN275" s="116">
        <f t="shared" si="767"/>
        <v>0</v>
      </c>
      <c r="JO275" s="116">
        <f t="shared" si="767"/>
        <v>2270523.8015246671</v>
      </c>
      <c r="JP275" s="116">
        <f t="shared" si="767"/>
        <v>0</v>
      </c>
      <c r="JQ275" s="116">
        <f t="shared" si="767"/>
        <v>0</v>
      </c>
      <c r="JR275" s="116">
        <f t="shared" si="767"/>
        <v>0</v>
      </c>
      <c r="JS275" s="116">
        <f t="shared" si="767"/>
        <v>2546079.357080223</v>
      </c>
      <c r="JT275" s="116">
        <f t="shared" si="767"/>
        <v>0</v>
      </c>
      <c r="JU275" s="116">
        <f t="shared" si="767"/>
        <v>0</v>
      </c>
      <c r="JV275" s="116">
        <f t="shared" si="767"/>
        <v>0</v>
      </c>
      <c r="JW275" s="116">
        <f t="shared" si="767"/>
        <v>2546079.357080223</v>
      </c>
      <c r="JX275" s="116">
        <f t="shared" si="767"/>
        <v>0</v>
      </c>
      <c r="JY275" s="116">
        <f t="shared" si="767"/>
        <v>0</v>
      </c>
      <c r="JZ275" s="116">
        <f t="shared" si="767"/>
        <v>0</v>
      </c>
      <c r="KA275" s="116">
        <f t="shared" si="767"/>
        <v>2544286.8570802226</v>
      </c>
      <c r="KB275" s="116">
        <f t="shared" si="767"/>
        <v>0</v>
      </c>
      <c r="KC275" s="116">
        <f t="shared" si="767"/>
        <v>0</v>
      </c>
      <c r="KD275" s="116">
        <f t="shared" si="767"/>
        <v>0</v>
      </c>
      <c r="KE275" s="116">
        <f>SUMPRODUCT(--(MOD(COLUMN($GG275:$IB275),4)=MOD(COLUMN($GG275),4)),$GG275:$IB275)</f>
        <v>19502027.424256634</v>
      </c>
      <c r="KF275" s="116">
        <f>KE275*$J275</f>
        <v>0</v>
      </c>
      <c r="KG275" s="116">
        <f>SUMPRODUCT(--(MOD(COLUMN($GG275:$IB275),4)=MOD(COLUMN($GG275)+1,4)),$GG275:$IB275)</f>
        <v>0</v>
      </c>
      <c r="KH275" s="116">
        <f>KG275*$J275</f>
        <v>0</v>
      </c>
      <c r="KI275" s="116">
        <f>SUMPRODUCT(--(MOD(COLUMN($GG275:$IB275),4)=MOD(COLUMN($GG275)+2,4)),$GG275:$IB275)</f>
        <v>0</v>
      </c>
      <c r="KJ275" s="117">
        <f>KI275*$J275</f>
        <v>0</v>
      </c>
      <c r="KK275" s="12"/>
      <c r="KL275" s="12"/>
      <c r="KM275" s="12"/>
      <c r="KN275" s="12"/>
      <c r="KO275" s="12"/>
    </row>
    <row r="276" spans="1:301">
      <c r="FX276" s="239"/>
    </row>
    <row r="277" spans="1:301">
      <c r="FX277" s="239"/>
    </row>
    <row r="278" spans="1:301">
      <c r="FX278" s="239"/>
    </row>
  </sheetData>
  <sheetProtection formatCells="0" formatColumns="0" formatRows="0" insertColumns="0" insertRows="0" insertHyperlinks="0" deleteColumns="0" deleteRows="0" sort="0" autoFilter="0" pivotTables="0"/>
  <autoFilter ref="A1:KO275" xr:uid="{00000000-0009-0000-0000-000000000000}"/>
  <mergeCells count="227">
    <mergeCell ref="ET264:ET271"/>
    <mergeCell ref="EP196:EP203"/>
    <mergeCell ref="EH17:EH22"/>
    <mergeCell ref="BS182:BS192"/>
    <mergeCell ref="A167:A179"/>
    <mergeCell ref="B167:B179"/>
    <mergeCell ref="C167:C179"/>
    <mergeCell ref="D167:D179"/>
    <mergeCell ref="AZ167:AZ179"/>
    <mergeCell ref="BS167:BS179"/>
    <mergeCell ref="BX167:BX179"/>
    <mergeCell ref="CH167:CH179"/>
    <mergeCell ref="C37:C93"/>
    <mergeCell ref="DQ23:DQ34"/>
    <mergeCell ref="EH252:EH271"/>
    <mergeCell ref="A252:A271"/>
    <mergeCell ref="B252:B271"/>
    <mergeCell ref="D252:D271"/>
    <mergeCell ref="C252:C271"/>
    <mergeCell ref="A230:A249"/>
    <mergeCell ref="B230:B249"/>
    <mergeCell ref="C230:C249"/>
    <mergeCell ref="D230:D249"/>
    <mergeCell ref="BH230:BH249"/>
    <mergeCell ref="DB230:DB249"/>
    <mergeCell ref="KO182:KO190"/>
    <mergeCell ref="KO191:KO192"/>
    <mergeCell ref="KO230:KO240"/>
    <mergeCell ref="KO241:KO242"/>
    <mergeCell ref="DV230:DV249"/>
    <mergeCell ref="A208:A227"/>
    <mergeCell ref="B208:B227"/>
    <mergeCell ref="C208:C227"/>
    <mergeCell ref="D208:D227"/>
    <mergeCell ref="BH208:BH220"/>
    <mergeCell ref="BS208:BS215"/>
    <mergeCell ref="CM208:CM220"/>
    <mergeCell ref="KO208:KO215"/>
    <mergeCell ref="KO216:KO219"/>
    <mergeCell ref="CR221:CR225"/>
    <mergeCell ref="DB226:DB227"/>
    <mergeCell ref="A195:A205"/>
    <mergeCell ref="B195:B205"/>
    <mergeCell ref="C195:C205"/>
    <mergeCell ref="D195:D205"/>
    <mergeCell ref="A182:A192"/>
    <mergeCell ref="B182:B192"/>
    <mergeCell ref="C182:C192"/>
    <mergeCell ref="D182:D192"/>
    <mergeCell ref="KO167:KO175"/>
    <mergeCell ref="KO176:KO179"/>
    <mergeCell ref="A148:A164"/>
    <mergeCell ref="B148:B164"/>
    <mergeCell ref="C148:C164"/>
    <mergeCell ref="D148:D164"/>
    <mergeCell ref="BS148:BS164"/>
    <mergeCell ref="BX148:BX164"/>
    <mergeCell ref="KO148:KO156"/>
    <mergeCell ref="KO157:KO158"/>
    <mergeCell ref="KO159:KO160"/>
    <mergeCell ref="EX148:EX158"/>
    <mergeCell ref="ET167:ET179"/>
    <mergeCell ref="FB148:FB160"/>
    <mergeCell ref="EX167:EX177"/>
    <mergeCell ref="KO122:KO130"/>
    <mergeCell ref="KO131:KO132"/>
    <mergeCell ref="A135:A145"/>
    <mergeCell ref="B135:B145"/>
    <mergeCell ref="C135:C145"/>
    <mergeCell ref="D135:D145"/>
    <mergeCell ref="BS135:BS145"/>
    <mergeCell ref="KO135:KO143"/>
    <mergeCell ref="KO144:KO145"/>
    <mergeCell ref="A122:A132"/>
    <mergeCell ref="B122:B132"/>
    <mergeCell ref="C122:C132"/>
    <mergeCell ref="D122:D132"/>
    <mergeCell ref="BX122:BX132"/>
    <mergeCell ref="CM122:CM132"/>
    <mergeCell ref="CR122:CR132"/>
    <mergeCell ref="CW122:CW132"/>
    <mergeCell ref="KO96:KO106"/>
    <mergeCell ref="A96:A106"/>
    <mergeCell ref="C96:C106"/>
    <mergeCell ref="B96:B106"/>
    <mergeCell ref="D96:D106"/>
    <mergeCell ref="A109:A119"/>
    <mergeCell ref="B109:B119"/>
    <mergeCell ref="C109:C119"/>
    <mergeCell ref="D109:D119"/>
    <mergeCell ref="AB109:AB119"/>
    <mergeCell ref="AF109:AF119"/>
    <mergeCell ref="AJ109:AJ119"/>
    <mergeCell ref="AN109:AN119"/>
    <mergeCell ref="AR109:AR119"/>
    <mergeCell ref="AV109:AV119"/>
    <mergeCell ref="AZ109:AZ119"/>
    <mergeCell ref="BD109:BD119"/>
    <mergeCell ref="BH109:BH119"/>
    <mergeCell ref="BS109:BS119"/>
    <mergeCell ref="BX109:BX119"/>
    <mergeCell ref="KO109:KO117"/>
    <mergeCell ref="KO118:KO119"/>
    <mergeCell ref="KO23:KO34"/>
    <mergeCell ref="A37:A93"/>
    <mergeCell ref="B37:B93"/>
    <mergeCell ref="D37:D93"/>
    <mergeCell ref="AB37:AB51"/>
    <mergeCell ref="AF37:AF51"/>
    <mergeCell ref="AJ37:AJ51"/>
    <mergeCell ref="AN37:AN51"/>
    <mergeCell ref="AR37:AR51"/>
    <mergeCell ref="AV37:AV51"/>
    <mergeCell ref="AZ37:AZ51"/>
    <mergeCell ref="KO37:KO49"/>
    <mergeCell ref="KO50:KO51"/>
    <mergeCell ref="BX66:BX76"/>
    <mergeCell ref="KO66:KO73"/>
    <mergeCell ref="KO74:KO76"/>
    <mergeCell ref="CM85:CM91"/>
    <mergeCell ref="KO85:KO91"/>
    <mergeCell ref="EH57:EH65"/>
    <mergeCell ref="ET77:ET84"/>
    <mergeCell ref="EX57:EX67"/>
    <mergeCell ref="ET37:ET54"/>
    <mergeCell ref="JC4:JF4"/>
    <mergeCell ref="JG4:JJ4"/>
    <mergeCell ref="JK4:JN4"/>
    <mergeCell ref="JO4:JR4"/>
    <mergeCell ref="JS4:JV4"/>
    <mergeCell ref="JW4:JZ4"/>
    <mergeCell ref="KA4:KD4"/>
    <mergeCell ref="KO6:KO14"/>
    <mergeCell ref="KO15:KO16"/>
    <mergeCell ref="HQ4:HT4"/>
    <mergeCell ref="HU4:HX4"/>
    <mergeCell ref="HY4:IB4"/>
    <mergeCell ref="IC4:IH4"/>
    <mergeCell ref="II4:IL4"/>
    <mergeCell ref="IM4:IP4"/>
    <mergeCell ref="IQ4:IT4"/>
    <mergeCell ref="KE4:KJ4"/>
    <mergeCell ref="A6:A34"/>
    <mergeCell ref="B6:B34"/>
    <mergeCell ref="C6:C34"/>
    <mergeCell ref="D6:D34"/>
    <mergeCell ref="T6:T16"/>
    <mergeCell ref="X6:X16"/>
    <mergeCell ref="AB6:AB16"/>
    <mergeCell ref="AJ6:AJ16"/>
    <mergeCell ref="AN6:AN16"/>
    <mergeCell ref="AR6:AR16"/>
    <mergeCell ref="AV6:AV16"/>
    <mergeCell ref="AZ6:AZ16"/>
    <mergeCell ref="BD6:BD16"/>
    <mergeCell ref="BH6:BH16"/>
    <mergeCell ref="IU4:IX4"/>
    <mergeCell ref="IY4:JB4"/>
    <mergeCell ref="GG4:GJ4"/>
    <mergeCell ref="GK4:GN4"/>
    <mergeCell ref="GO4:GR4"/>
    <mergeCell ref="GS4:GV4"/>
    <mergeCell ref="GW4:GZ4"/>
    <mergeCell ref="HA4:HD4"/>
    <mergeCell ref="HE4:HH4"/>
    <mergeCell ref="HI4:HL4"/>
    <mergeCell ref="HM4:HP4"/>
    <mergeCell ref="EU4:EX4"/>
    <mergeCell ref="EY4:FB4"/>
    <mergeCell ref="FC4:FF4"/>
    <mergeCell ref="FG4:FJ4"/>
    <mergeCell ref="FK4:FN4"/>
    <mergeCell ref="FO4:FR4"/>
    <mergeCell ref="FS4:FV4"/>
    <mergeCell ref="FW4:FZ4"/>
    <mergeCell ref="GA4:GF4"/>
    <mergeCell ref="DC4:DF4"/>
    <mergeCell ref="DH4:DK4"/>
    <mergeCell ref="DM4:DP4"/>
    <mergeCell ref="DR4:DU4"/>
    <mergeCell ref="DW4:ED4"/>
    <mergeCell ref="EE4:EH4"/>
    <mergeCell ref="EI4:EL4"/>
    <mergeCell ref="EM4:EP4"/>
    <mergeCell ref="EQ4:ET4"/>
    <mergeCell ref="J4:J5"/>
    <mergeCell ref="K4:K5"/>
    <mergeCell ref="L4:L5"/>
    <mergeCell ref="M4:O4"/>
    <mergeCell ref="Q4:S4"/>
    <mergeCell ref="U4:W4"/>
    <mergeCell ref="Y4:AA4"/>
    <mergeCell ref="AC4:AE4"/>
    <mergeCell ref="AG4:AI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EP9:EP16"/>
    <mergeCell ref="EL57:EL67"/>
    <mergeCell ref="EP57:EP67"/>
    <mergeCell ref="ET148:ET158"/>
    <mergeCell ref="EP17:EP22"/>
    <mergeCell ref="EX264:EX271"/>
    <mergeCell ref="EX77:EX84"/>
    <mergeCell ref="M3:BN3"/>
    <mergeCell ref="BO3:ED3"/>
    <mergeCell ref="AK4:AM4"/>
    <mergeCell ref="AO4:AQ4"/>
    <mergeCell ref="AS4:AU4"/>
    <mergeCell ref="AW4:AY4"/>
    <mergeCell ref="BA4:BC4"/>
    <mergeCell ref="BE4:BG4"/>
    <mergeCell ref="BI4:BN4"/>
    <mergeCell ref="BO4:BR4"/>
    <mergeCell ref="BT4:BW4"/>
    <mergeCell ref="BY4:CB4"/>
    <mergeCell ref="CD4:CG4"/>
    <mergeCell ref="CI4:CL4"/>
    <mergeCell ref="CN4:CQ4"/>
    <mergeCell ref="CS4:CV4"/>
    <mergeCell ref="CX4:DA4"/>
  </mergeCells>
  <conditionalFormatting sqref="F1:F1048576">
    <cfRule type="cellIs" dxfId="4" priority="1" operator="equal">
      <formula>2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3200AB-0091-4578-8548-000F000E0042}">
            <xm:f>NOT(ISERROR(SEARCH($G$3,G3)))</xm:f>
            <xm:f>$G$3</xm:f>
            <x14:dxf>
              <fill>
                <patternFill patternType="solid">
                  <fgColor theme="4" tint="0.59999389629810485"/>
                  <bgColor theme="4" tint="0.59999389629810485"/>
                </patternFill>
              </fill>
            </x14:dxf>
          </x14:cfRule>
          <xm:sqref>G3:G177 G179:G273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1"/>
  <sheetViews>
    <sheetView workbookViewId="0">
      <pane xSplit="5" ySplit="2" topLeftCell="F58" activePane="bottomRight" state="frozen"/>
      <selection activeCell="F3" sqref="F3"/>
      <selection pane="topRight"/>
      <selection pane="bottomLeft"/>
      <selection pane="bottomRight" activeCell="E2" sqref="E2"/>
    </sheetView>
  </sheetViews>
  <sheetFormatPr defaultColWidth="12.6640625" defaultRowHeight="14.4" outlineLevelCol="1"/>
  <cols>
    <col min="1" max="1" width="3.6640625" style="1" customWidth="1"/>
    <col min="2" max="2" width="16.6640625" style="1" customWidth="1" outlineLevel="1"/>
    <col min="3" max="3" width="9.6640625" style="1" customWidth="1"/>
    <col min="4" max="4" width="15.6640625" style="1" customWidth="1"/>
    <col min="5" max="5" width="56" style="2" customWidth="1"/>
    <col min="6" max="29" width="9.6640625" style="1" customWidth="1" outlineLevel="1"/>
    <col min="30" max="30" width="9.6640625" style="1" customWidth="1"/>
    <col min="31" max="31" width="14.44140625" style="1" customWidth="1" outlineLevel="1"/>
    <col min="32" max="16384" width="12.6640625" style="1"/>
  </cols>
  <sheetData>
    <row r="1" spans="1:31">
      <c r="A1" s="318" t="s">
        <v>163</v>
      </c>
      <c r="B1" s="318"/>
      <c r="C1" s="318"/>
      <c r="D1" s="318"/>
      <c r="E1" s="319"/>
      <c r="F1" s="320" t="s">
        <v>164</v>
      </c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</row>
    <row r="2" spans="1:31" ht="28.8">
      <c r="A2" s="118" t="s">
        <v>165</v>
      </c>
      <c r="B2" s="94" t="s">
        <v>166</v>
      </c>
      <c r="C2" s="94" t="s">
        <v>167</v>
      </c>
      <c r="D2" s="94" t="s">
        <v>168</v>
      </c>
      <c r="E2" s="94" t="s">
        <v>16</v>
      </c>
      <c r="F2" s="94" t="s">
        <v>293</v>
      </c>
      <c r="G2" s="94" t="s">
        <v>294</v>
      </c>
      <c r="H2" s="94" t="s">
        <v>295</v>
      </c>
      <c r="I2" s="94" t="s">
        <v>306</v>
      </c>
      <c r="J2" s="94" t="s">
        <v>296</v>
      </c>
      <c r="K2" s="94" t="s">
        <v>307</v>
      </c>
      <c r="L2" s="94" t="s">
        <v>297</v>
      </c>
      <c r="M2" s="94" t="s">
        <v>308</v>
      </c>
      <c r="N2" s="94" t="s">
        <v>298</v>
      </c>
      <c r="O2" s="94" t="s">
        <v>309</v>
      </c>
      <c r="P2" s="94" t="s">
        <v>299</v>
      </c>
      <c r="Q2" s="94" t="s">
        <v>310</v>
      </c>
      <c r="R2" s="94" t="s">
        <v>300</v>
      </c>
      <c r="S2" s="94" t="s">
        <v>311</v>
      </c>
      <c r="T2" s="94" t="s">
        <v>301</v>
      </c>
      <c r="U2" s="94" t="s">
        <v>312</v>
      </c>
      <c r="V2" s="94" t="s">
        <v>302</v>
      </c>
      <c r="W2" s="94" t="s">
        <v>313</v>
      </c>
      <c r="X2" s="94" t="s">
        <v>303</v>
      </c>
      <c r="Y2" s="94" t="s">
        <v>314</v>
      </c>
      <c r="Z2" s="94" t="s">
        <v>304</v>
      </c>
      <c r="AA2" s="94" t="s">
        <v>315</v>
      </c>
      <c r="AB2" s="94" t="s">
        <v>305</v>
      </c>
      <c r="AC2" s="94" t="s">
        <v>316</v>
      </c>
      <c r="AD2" s="94" t="s">
        <v>317</v>
      </c>
      <c r="AE2" s="119" t="s">
        <v>181</v>
      </c>
    </row>
    <row r="3" spans="1:31">
      <c r="A3" s="120">
        <f>ROW()-ROW(Сводная_Продажи_Факт[[#Headers],[№]])</f>
        <v>1</v>
      </c>
      <c r="B3" s="12" t="str">
        <f>INDEX(База[],MATCH(Сводная_Продажи_Факт[[#This Row],[Обозначение]],База[Обозначение],0),MATCH(B$2,База[#Headers],0))</f>
        <v>_АБС_ЕБС</v>
      </c>
      <c r="C3" s="98">
        <v>2</v>
      </c>
      <c r="D3" s="98">
        <v>4497120300</v>
      </c>
      <c r="E3" s="121" t="str">
        <f>INDEX(База[],MATCH(Сводная_Продажи_Факт[[#This Row],[Обозначение]],База[Обозначение],0),MATCH(E$2,База[#Headers],0))</f>
        <v>Кабель-удлинитель датчика ABS, 3 м</v>
      </c>
      <c r="F3" s="122" cm="1">
        <f t="array" ref="F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" s="244" cm="1">
        <f t="array" ref="G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" s="122" cm="1">
        <f t="array" ref="H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" s="244" cm="1">
        <f t="array" ref="I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" s="122" cm="1">
        <f t="array" ref="J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" s="244" cm="1">
        <f t="array" ref="K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" s="122" cm="1">
        <f t="array" ref="L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" s="244" cm="1">
        <f t="array" ref="M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" s="122" cm="1">
        <f t="array" ref="N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" s="244" cm="1">
        <f t="array" ref="O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" s="122" cm="1">
        <f t="array" ref="P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" s="244" cm="1">
        <f t="array" ref="Q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" s="122" cm="1">
        <f t="array" ref="R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" s="244" cm="1">
        <f t="array" ref="S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" s="122" cm="1">
        <f t="array" ref="T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" s="244" cm="1">
        <f t="array" ref="U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" s="122" cm="1">
        <f t="array" ref="V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" s="244" cm="1">
        <f t="array" ref="W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" s="122" cm="1">
        <f t="array" ref="X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" s="244" cm="1">
        <f t="array" ref="Y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" s="122" cm="1">
        <f t="array" ref="Z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" s="244" cm="1">
        <f t="array" ref="AA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" s="122" cm="1">
        <f t="array" ref="AB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" s="244" cm="1">
        <f t="array" ref="AC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" s="123">
        <f>SUM(Сводная_Продажи_Факт[[#This Row],[Январь
прогноз]:[Декабрь
прогноз]])</f>
        <v>0</v>
      </c>
      <c r="AE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" spans="1:31">
      <c r="A4" s="120">
        <f>ROW()-ROW(Сводная_Продажи_Факт[[#Headers],[№]])</f>
        <v>2</v>
      </c>
      <c r="B4" s="12" t="str">
        <f>INDEX(База[],MATCH(Сводная_Продажи_Факт[[#This Row],[Обозначение]],База[Обозначение],0),MATCH(B$2,База[#Headers],0))</f>
        <v>_АБС_ЕБС</v>
      </c>
      <c r="C4" s="98">
        <v>2</v>
      </c>
      <c r="D4" s="98">
        <v>4497490300</v>
      </c>
      <c r="E4" s="121" t="str">
        <f>INDEX(База[],MATCH(Сводная_Продажи_Факт[[#This Row],[Обозначение]],База[Обозначение],0),MATCH(E$2,База[#Headers],0))</f>
        <v>Кабель-удлинитель датчика ABS, 3 м</v>
      </c>
      <c r="F4" s="122" cm="1">
        <f t="array" ref="F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" s="244" cm="1">
        <f t="array" ref="G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" s="122" cm="1">
        <f t="array" ref="H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4</v>
      </c>
      <c r="I4" s="244" cm="1">
        <f t="array" ref="I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" s="122" cm="1">
        <f t="array" ref="J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4</v>
      </c>
      <c r="K4" s="244" cm="1">
        <f t="array" ref="K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" s="122" cm="1">
        <f t="array" ref="L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" s="244" cm="1">
        <f t="array" ref="M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" s="122" cm="1">
        <f t="array" ref="N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4</v>
      </c>
      <c r="O4" s="244" cm="1">
        <f t="array" ref="O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" s="122" cm="1">
        <f t="array" ref="P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" s="244" cm="1">
        <f t="array" ref="Q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" s="122" cm="1">
        <f t="array" ref="R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" s="244" cm="1">
        <f t="array" ref="S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" s="122" cm="1">
        <f t="array" ref="T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" s="244" cm="1">
        <f t="array" ref="U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" s="122" cm="1">
        <f t="array" ref="V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" s="244" cm="1">
        <f t="array" ref="W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" s="122" cm="1">
        <f t="array" ref="X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" s="244" cm="1">
        <f t="array" ref="Y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" s="122" cm="1">
        <f t="array" ref="Z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" s="244" cm="1">
        <f t="array" ref="AA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" s="122" cm="1">
        <f t="array" ref="AB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" s="244" cm="1">
        <f t="array" ref="AC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" s="123">
        <f>SUM(Сводная_Продажи_Факт[[#This Row],[Январь
прогноз]:[Декабрь
прогноз]])</f>
        <v>12</v>
      </c>
      <c r="AE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" spans="1:31">
      <c r="A5" s="120">
        <f>ROW()-ROW(Сводная_Продажи_Факт[[#Headers],[№]])</f>
        <v>3</v>
      </c>
      <c r="B5" s="12" t="str">
        <f>INDEX(База[],MATCH(Сводная_Продажи_Факт[[#This Row],[Обозначение]],База[Обозначение],0),MATCH(B$2,База[#Headers],0))</f>
        <v>АБС</v>
      </c>
      <c r="C5" s="98">
        <v>2</v>
      </c>
      <c r="D5" s="98">
        <v>4005000810</v>
      </c>
      <c r="E5" s="121" t="str">
        <f>INDEX(База[],MATCH(Сводная_Продажи_Факт[[#This Row],[Обозначение]],База[Обозначение],0),MATCH(E$2,База[#Headers],0))</f>
        <v>Модулятор ABS</v>
      </c>
      <c r="F5" s="122" cm="1">
        <f t="array" ref="F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5" s="244" cm="1">
        <f t="array" ref="G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" s="122" cm="1">
        <f t="array" ref="H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5" s="244" cm="1">
        <f t="array" ref="I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" s="122" cm="1">
        <f t="array" ref="J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" s="244" cm="1">
        <f t="array" ref="K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" s="122" cm="1">
        <f t="array" ref="L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5" s="244" cm="1">
        <f t="array" ref="M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5" s="122" cm="1">
        <f t="array" ref="N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5" s="244" cm="1">
        <f t="array" ref="O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" s="122" cm="1">
        <f t="array" ref="P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5" s="244" cm="1">
        <f t="array" ref="Q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" s="122" cm="1">
        <f t="array" ref="R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5" s="244" cm="1">
        <f t="array" ref="S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" s="122" cm="1">
        <f t="array" ref="T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5" s="244" cm="1">
        <f t="array" ref="U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" s="122" cm="1">
        <f t="array" ref="V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5" s="244" cm="1">
        <f t="array" ref="W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" s="122" cm="1">
        <f t="array" ref="X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5" s="244" cm="1">
        <f t="array" ref="Y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" s="122" cm="1">
        <f t="array" ref="Z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5" s="244" cm="1">
        <f t="array" ref="AA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" s="122" cm="1">
        <f t="array" ref="AB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5" s="244" cm="1">
        <f t="array" ref="AC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" s="123">
        <f>SUM(Сводная_Продажи_Факт[[#This Row],[Январь
прогноз]:[Декабрь
прогноз]])</f>
        <v>0</v>
      </c>
      <c r="AE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" spans="1:31">
      <c r="A6" s="120">
        <f>ROW()-ROW(Сводная_Продажи_Факт[[#Headers],[№]])</f>
        <v>4</v>
      </c>
      <c r="B6" s="12" t="str">
        <f>INDEX(База[],MATCH(Сводная_Продажи_Факт[[#This Row],[Обозначение]],База[Обозначение],0),MATCH(B$2,База[#Headers],0))</f>
        <v>АБС</v>
      </c>
      <c r="C6" s="98">
        <v>2</v>
      </c>
      <c r="D6" s="98">
        <v>4005000880</v>
      </c>
      <c r="E6" s="121" t="str">
        <f>INDEX(База[],MATCH(Сводная_Продажи_Факт[[#This Row],[Обозначение]],База[Обозначение],0),MATCH(E$2,База[#Headers],0))</f>
        <v>Модулятор ABS</v>
      </c>
      <c r="F6" s="122" cm="1">
        <f t="array" ref="F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" s="244" cm="1">
        <f t="array" ref="G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" s="122" cm="1">
        <f t="array" ref="H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" s="244" cm="1">
        <f t="array" ref="I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" s="122" cm="1">
        <f t="array" ref="J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" s="244" cm="1">
        <f t="array" ref="K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" s="122" cm="1">
        <f t="array" ref="L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" s="244" cm="1">
        <f t="array" ref="M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" s="122" cm="1">
        <f t="array" ref="N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" s="244" cm="1">
        <f t="array" ref="O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" s="122" cm="1">
        <f t="array" ref="P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" s="244" cm="1">
        <f t="array" ref="Q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" s="122" cm="1">
        <f t="array" ref="R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6" s="244" cm="1">
        <f t="array" ref="S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" s="122" cm="1">
        <f t="array" ref="T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6" s="244" cm="1">
        <f t="array" ref="U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" s="122" cm="1">
        <f t="array" ref="V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6" s="244" cm="1">
        <f t="array" ref="W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" s="122" cm="1">
        <f t="array" ref="X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6" s="244" cm="1">
        <f t="array" ref="Y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" s="122" cm="1">
        <f t="array" ref="Z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6" s="244" cm="1">
        <f t="array" ref="AA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" s="122" cm="1">
        <f t="array" ref="AB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6" s="244" cm="1">
        <f t="array" ref="AC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" s="123">
        <f>SUM(Сводная_Продажи_Факт[[#This Row],[Январь
прогноз]:[Декабрь
прогноз]])</f>
        <v>0</v>
      </c>
      <c r="AE6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" spans="1:31">
      <c r="A7" s="120">
        <f>ROW()-ROW(Сводная_Продажи_Факт[[#Headers],[№]])</f>
        <v>5</v>
      </c>
      <c r="B7" s="12" t="str">
        <f>INDEX(База[],MATCH(Сводная_Продажи_Факт[[#This Row],[Обозначение]],База[Обозначение],0),MATCH(B$2,База[#Headers],0))</f>
        <v>АБС</v>
      </c>
      <c r="C7" s="98">
        <v>2</v>
      </c>
      <c r="D7" s="125">
        <v>4491301200</v>
      </c>
      <c r="E7" s="34" t="str">
        <f>INDEX(База[],MATCH(Сводная_Продажи_Факт[[#This Row],[Обозначение]],База[Обозначение],0),MATCH(E$2,База[#Headers],0))</f>
        <v>Кабель питания ABS, часть 2, 12 м</v>
      </c>
      <c r="F7" s="122" cm="1">
        <f t="array" ref="F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" s="244" cm="1">
        <f t="array" ref="G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" s="122" cm="1">
        <f t="array" ref="H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7" s="244" cm="1">
        <f t="array" ref="I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" s="122" cm="1">
        <f t="array" ref="J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7" s="244" cm="1">
        <f t="array" ref="K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" s="122" cm="1">
        <f t="array" ref="L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" s="244" cm="1">
        <f t="array" ref="M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" s="122" cm="1">
        <f t="array" ref="N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7" s="244" cm="1">
        <f t="array" ref="O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" s="122" cm="1">
        <f t="array" ref="P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" s="244" cm="1">
        <f t="array" ref="Q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" s="122" cm="1">
        <f t="array" ref="R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" s="244" cm="1">
        <f t="array" ref="S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" s="122" cm="1">
        <f t="array" ref="T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" s="244" cm="1">
        <f t="array" ref="U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" s="122" cm="1">
        <f t="array" ref="V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" s="244" cm="1">
        <f t="array" ref="W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" s="122" cm="1">
        <f t="array" ref="X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" s="244" cm="1">
        <f t="array" ref="Y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" s="122" cm="1">
        <f t="array" ref="Z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" s="244" cm="1">
        <f t="array" ref="AA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" s="122" cm="1">
        <f t="array" ref="AB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" s="244" cm="1">
        <f t="array" ref="AC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" s="123">
        <f>SUM(Сводная_Продажи_Факт[[#This Row],[Январь
прогноз]:[Декабрь
прогноз]])</f>
        <v>3</v>
      </c>
      <c r="AE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8" spans="1:31">
      <c r="A8" s="120">
        <f>ROW()-ROW(Сводная_Продажи_Факт[[#Headers],[№]])</f>
        <v>6</v>
      </c>
      <c r="B8" s="12" t="str">
        <f>INDEX(База[],MATCH(Сводная_Продажи_Факт[[#This Row],[Обозначение]],База[Обозначение],0),MATCH(B$2,База[#Headers],0))</f>
        <v>АБС</v>
      </c>
      <c r="C8" s="98">
        <v>2</v>
      </c>
      <c r="D8" s="125">
        <v>4491301500</v>
      </c>
      <c r="E8" s="34" t="str">
        <f>INDEX(База[],MATCH(Сводная_Продажи_Факт[[#This Row],[Обозначение]],База[Обозначение],0),MATCH(E$2,База[#Headers],0))</f>
        <v>Кабель питания ABS, часть 2, 15 м</v>
      </c>
      <c r="F8" s="122" cm="1">
        <f t="array" ref="F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8" s="244" cm="1">
        <f t="array" ref="G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8" s="122" cm="1">
        <f t="array" ref="H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8" s="244" cm="1">
        <f t="array" ref="I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8" s="122" cm="1">
        <f t="array" ref="J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8" s="244" cm="1">
        <f t="array" ref="K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8" s="122" cm="1">
        <f t="array" ref="L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8" s="244" cm="1">
        <f t="array" ref="M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8" s="122" cm="1">
        <f t="array" ref="N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8" s="244" cm="1">
        <f t="array" ref="O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8" s="122" cm="1">
        <f t="array" ref="P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8" s="244" cm="1">
        <f t="array" ref="Q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8" s="122" cm="1">
        <f t="array" ref="R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8" s="244" cm="1">
        <f t="array" ref="S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8" s="122" cm="1">
        <f t="array" ref="T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8" s="244" cm="1">
        <f t="array" ref="U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8" s="122" cm="1">
        <f t="array" ref="V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8" s="244" cm="1">
        <f t="array" ref="W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8" s="122" cm="1">
        <f t="array" ref="X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8" s="244" cm="1">
        <f t="array" ref="Y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8" s="122" cm="1">
        <f t="array" ref="Z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8" s="244" cm="1">
        <f t="array" ref="AA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8" s="122" cm="1">
        <f t="array" ref="AB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8" s="244" cm="1">
        <f t="array" ref="AC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8" s="123">
        <f>SUM(Сводная_Продажи_Факт[[#This Row],[Январь
прогноз]:[Декабрь
прогноз]])</f>
        <v>0</v>
      </c>
      <c r="AE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9" spans="1:31">
      <c r="A9" s="120">
        <f>ROW()-ROW(Сводная_Продажи_Факт[[#Headers],[№]])</f>
        <v>7</v>
      </c>
      <c r="B9" s="12" t="str">
        <f>INDEX(База[],MATCH(Сводная_Продажи_Факт[[#This Row],[Обозначение]],База[Обозначение],0),MATCH(B$2,База[#Headers],0))</f>
        <v>АБС</v>
      </c>
      <c r="C9" s="98">
        <v>2</v>
      </c>
      <c r="D9" s="125">
        <v>4492251200</v>
      </c>
      <c r="E9" s="34" t="str">
        <f>INDEX(База[],MATCH(Сводная_Продажи_Факт[[#This Row],[Обозначение]],База[Обозначение],0),MATCH(E$2,База[#Headers],0))</f>
        <v>Кабель питания для прицепа, 12 м</v>
      </c>
      <c r="F9" s="122" cm="1">
        <f t="array" ref="F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9" s="244" cm="1">
        <f t="array" ref="G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9" s="122" cm="1">
        <f t="array" ref="H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9" s="244" cm="1">
        <f t="array" ref="I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9" s="122" cm="1">
        <f t="array" ref="J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9" s="244" cm="1">
        <f t="array" ref="K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9" s="122" cm="1">
        <f t="array" ref="L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9" s="244" cm="1">
        <f t="array" ref="M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9" s="122" cm="1">
        <f t="array" ref="N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9" s="244" cm="1">
        <f t="array" ref="O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9" s="122" cm="1">
        <f t="array" ref="P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9" s="244" cm="1">
        <f t="array" ref="Q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9" s="122" cm="1">
        <f t="array" ref="R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9" s="244" cm="1">
        <f t="array" ref="S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9" s="122" cm="1">
        <f t="array" ref="T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9" s="244" cm="1">
        <f t="array" ref="U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9" s="122" cm="1">
        <f t="array" ref="V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9" s="244" cm="1">
        <f t="array" ref="W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9" s="122" cm="1">
        <f t="array" ref="X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9" s="244" cm="1">
        <f t="array" ref="Y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9" s="122" cm="1">
        <f t="array" ref="Z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9" s="244" cm="1">
        <f t="array" ref="AA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9" s="122" cm="1">
        <f t="array" ref="AB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9" s="244" cm="1">
        <f t="array" ref="AC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9" s="123">
        <f>SUM(Сводная_Продажи_Факт[[#This Row],[Январь
прогноз]:[Декабрь
прогноз]])</f>
        <v>0</v>
      </c>
      <c r="AE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0" spans="1:31">
      <c r="A10" s="120">
        <f>ROW()-ROW(Сводная_Продажи_Факт[[#Headers],[№]])</f>
        <v>8</v>
      </c>
      <c r="B10" s="12" t="str">
        <f>INDEX(База[],MATCH(Сводная_Продажи_Факт[[#This Row],[Обозначение]],База[Обозначение],0),MATCH(B$2,База[#Headers],0))</f>
        <v>АБС</v>
      </c>
      <c r="C10" s="98">
        <v>2</v>
      </c>
      <c r="D10" s="125">
        <v>4493702820</v>
      </c>
      <c r="E10" s="34" t="str">
        <f>INDEX(База[],MATCH(Сводная_Продажи_Факт[[#This Row],[Обозначение]],База[Обозначение],0),MATCH(E$2,База[#Headers],0))</f>
        <v>Кабель питания ABS, часть 1</v>
      </c>
      <c r="F10" s="122" cm="1">
        <f t="array" ref="F1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0" s="244" cm="1">
        <f t="array" ref="G1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0" s="122" cm="1">
        <f t="array" ref="H1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0" s="244" cm="1">
        <f t="array" ref="I1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0" s="122" cm="1">
        <f t="array" ref="J1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0" s="244" cm="1">
        <f t="array" ref="K1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0" s="122" cm="1">
        <f t="array" ref="L1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0" s="244" cm="1">
        <f t="array" ref="M1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0" s="122" cm="1">
        <f t="array" ref="N1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0" s="244" cm="1">
        <f t="array" ref="O1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0" s="122" cm="1">
        <f t="array" ref="P1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0" s="244" cm="1">
        <f t="array" ref="Q1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0" s="122" cm="1">
        <f t="array" ref="R1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0" s="244" cm="1">
        <f t="array" ref="S1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0" s="122" cm="1">
        <f t="array" ref="T1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0" s="244" cm="1">
        <f t="array" ref="U1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0" s="122" cm="1">
        <f t="array" ref="V1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0" s="244" cm="1">
        <f t="array" ref="W1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0" s="122" cm="1">
        <f t="array" ref="X1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0" s="244" cm="1">
        <f t="array" ref="Y1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0" s="122" cm="1">
        <f t="array" ref="Z1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0" s="244" cm="1">
        <f t="array" ref="AA1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0" s="122" cm="1">
        <f t="array" ref="AB1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0" s="244" cm="1">
        <f t="array" ref="AC1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0" s="123">
        <f>SUM(Сводная_Продажи_Факт[[#This Row],[Январь
прогноз]:[Декабрь
прогноз]])</f>
        <v>0</v>
      </c>
      <c r="AE1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1" spans="1:31">
      <c r="A11" s="120">
        <f>ROW()-ROW(Сводная_Продажи_Факт[[#Headers],[№]])</f>
        <v>9</v>
      </c>
      <c r="B11" s="12" t="str">
        <f>INDEX(База[],MATCH(Сводная_Продажи_Факт[[#This Row],[Обозначение]],База[Обозначение],0),MATCH(B$2,База[#Headers],0))</f>
        <v>АБС</v>
      </c>
      <c r="C11" s="98">
        <v>2</v>
      </c>
      <c r="D11" s="98">
        <v>4493792810</v>
      </c>
      <c r="E11" s="121" t="str">
        <f>INDEX(База[],MATCH(Сводная_Продажи_Факт[[#This Row],[Обозначение]],База[Обозначение],0),MATCH(E$2,База[#Headers],0))</f>
        <v>Кабель питания ABS, часть 1</v>
      </c>
      <c r="F11" s="122" cm="1">
        <f t="array" ref="F1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1" s="244" cm="1">
        <f t="array" ref="G1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1" s="122" cm="1">
        <f t="array" ref="H1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11" s="244" cm="1">
        <f t="array" ref="I1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1" s="122" cm="1">
        <f t="array" ref="J1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11" s="244" cm="1">
        <f t="array" ref="K1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1" s="122" cm="1">
        <f t="array" ref="L1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1" s="244" cm="1">
        <f t="array" ref="M1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1" s="122" cm="1">
        <f t="array" ref="N1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11" s="244" cm="1">
        <f t="array" ref="O1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1" s="122" cm="1">
        <f t="array" ref="P1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1" s="244" cm="1">
        <f t="array" ref="Q1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1" s="122" cm="1">
        <f t="array" ref="R1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1" s="244" cm="1">
        <f t="array" ref="S1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1" s="122" cm="1">
        <f t="array" ref="T1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1" s="244" cm="1">
        <f t="array" ref="U1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1" s="122" cm="1">
        <f t="array" ref="V1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1" s="244" cm="1">
        <f t="array" ref="W1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1" s="122" cm="1">
        <f t="array" ref="X1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1" s="244" cm="1">
        <f t="array" ref="Y1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1" s="122" cm="1">
        <f t="array" ref="Z1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1" s="244" cm="1">
        <f t="array" ref="AA1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1" s="122" cm="1">
        <f t="array" ref="AB1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1" s="244" cm="1">
        <f t="array" ref="AC1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1" s="123">
        <f>SUM(Сводная_Продажи_Факт[[#This Row],[Январь
прогноз]:[Декабрь
прогноз]])</f>
        <v>3</v>
      </c>
      <c r="AE1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2" spans="1:31">
      <c r="A12" s="120">
        <f>ROW()-ROW(Сводная_Продажи_Факт[[#Headers],[№]])</f>
        <v>10</v>
      </c>
      <c r="B12" s="12" t="str">
        <f>INDEX(База[],MATCH(Сводная_Продажи_Факт[[#This Row],[Обозначение]],База[Обозначение],0),MATCH(B$2,База[#Headers],0))</f>
        <v>АБС</v>
      </c>
      <c r="C12" s="98">
        <v>2</v>
      </c>
      <c r="D12" s="125">
        <v>4757145000</v>
      </c>
      <c r="E12" s="34" t="str">
        <f>INDEX(База[],MATCH(Сводная_Продажи_Факт[[#This Row],[Обозначение]],База[Обозначение],0),MATCH(E$2,База[#Headers],0))</f>
        <v>Регулятор тормозных сил</v>
      </c>
      <c r="F12" s="122" cm="1">
        <f t="array" ref="F1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2" s="244" cm="1">
        <f t="array" ref="G1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2" s="122" cm="1">
        <f t="array" ref="H1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2" s="244" cm="1">
        <f t="array" ref="I1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2" s="122" cm="1">
        <f t="array" ref="J1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2" s="244" cm="1">
        <f t="array" ref="K1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2" s="122" cm="1">
        <f t="array" ref="L1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2" s="244" cm="1">
        <f t="array" ref="M1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2" s="122" cm="1">
        <f t="array" ref="N1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2" s="244" cm="1">
        <f t="array" ref="O1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2" s="122" cm="1">
        <f t="array" ref="P1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2" s="244" cm="1">
        <f t="array" ref="Q1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2" s="122" cm="1">
        <f t="array" ref="R1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2" s="244" cm="1">
        <f t="array" ref="S1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2" s="122" cm="1">
        <f t="array" ref="T1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2" s="244" cm="1">
        <f t="array" ref="U1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2" s="122" cm="1">
        <f t="array" ref="V1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2" s="244" cm="1">
        <f t="array" ref="W1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2" s="122" cm="1">
        <f t="array" ref="X1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2" s="244" cm="1">
        <f t="array" ref="Y1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2" s="122" cm="1">
        <f t="array" ref="Z1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2" s="244" cm="1">
        <f t="array" ref="AA1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2" s="122" cm="1">
        <f t="array" ref="AB1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2" s="244" cm="1">
        <f t="array" ref="AC1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2" s="123">
        <f>SUM(Сводная_Продажи_Факт[[#This Row],[Январь
прогноз]:[Декабрь
прогноз]])</f>
        <v>0</v>
      </c>
      <c r="AE1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3" spans="1:31" s="68" customFormat="1">
      <c r="A13" s="120">
        <f>ROW()-ROW(Сводная_Продажи_Факт[[#Headers],[№]])</f>
        <v>11</v>
      </c>
      <c r="B13" s="12" t="str">
        <f>INDEX(База[],MATCH(Сводная_Продажи_Факт[[#This Row],[Обозначение]],База[Обозначение],0),MATCH(B$2,База[#Headers],0))</f>
        <v>ЕБС</v>
      </c>
      <c r="C13" s="98">
        <v>2</v>
      </c>
      <c r="D13" s="125">
        <v>4410441010</v>
      </c>
      <c r="E13" s="34" t="str">
        <f>INDEX(База[],MATCH(Сводная_Продажи_Факт[[#This Row],[Обозначение]],База[Обозначение],0),MATCH(E$2,База[#Headers],0))</f>
        <v>Датчик давления</v>
      </c>
      <c r="F13" s="122" cm="1">
        <f t="array" ref="F1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3" s="244" cm="1">
        <f t="array" ref="G1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3" s="122" cm="1">
        <f t="array" ref="H1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3" s="244" cm="1">
        <f t="array" ref="I1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3" s="122" cm="1">
        <f t="array" ref="J1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3" s="244" cm="1">
        <f t="array" ref="K1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3" s="122" cm="1">
        <f t="array" ref="L1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3" s="244" cm="1">
        <f t="array" ref="M1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3" s="122" cm="1">
        <f t="array" ref="N1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3" s="244" cm="1">
        <f t="array" ref="O1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3" s="122" cm="1">
        <f t="array" ref="P1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3" s="244" cm="1">
        <f t="array" ref="Q1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3" s="122" cm="1">
        <f t="array" ref="R1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3" s="244" cm="1">
        <f t="array" ref="S1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3" s="122" cm="1">
        <f t="array" ref="T1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3" s="244" cm="1">
        <f t="array" ref="U1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3" s="122" cm="1">
        <f t="array" ref="V1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3" s="244" cm="1">
        <f t="array" ref="W1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3" s="122" cm="1">
        <f t="array" ref="X1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3" s="244" cm="1">
        <f t="array" ref="Y1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3" s="122" cm="1">
        <f t="array" ref="Z1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3" s="244" cm="1">
        <f t="array" ref="AA1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3" s="122" cm="1">
        <f t="array" ref="AB1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3" s="244" cm="1">
        <f t="array" ref="AC1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3" s="123">
        <f>SUM(Сводная_Продажи_Факт[[#This Row],[Январь
прогноз]:[Декабрь
прогноз]])</f>
        <v>0</v>
      </c>
      <c r="AE1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4" spans="1:31" s="68" customFormat="1">
      <c r="A14" s="120">
        <f>ROW()-ROW(Сводная_Продажи_Факт[[#Headers],[№]])</f>
        <v>12</v>
      </c>
      <c r="B14" s="12" t="str">
        <f>INDEX(База[],MATCH(Сводная_Продажи_Факт[[#This Row],[Обозначение]],База[Обозначение],0),MATCH(B$2,База[#Headers],0))</f>
        <v>ЕБС</v>
      </c>
      <c r="C14" s="98">
        <v>2</v>
      </c>
      <c r="D14" s="125">
        <v>4410441020</v>
      </c>
      <c r="E14" s="34" t="str">
        <f>INDEX(База[],MATCH(Сводная_Продажи_Факт[[#This Row],[Обозначение]],База[Обозначение],0),MATCH(E$2,База[#Headers],0))</f>
        <v>Датчик давления</v>
      </c>
      <c r="F14" s="122" cm="1">
        <f t="array" ref="F1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4" s="244" cm="1">
        <f t="array" ref="G1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4" s="122" cm="1">
        <f t="array" ref="H1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4" s="244" cm="1">
        <f t="array" ref="I1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4" s="122" cm="1">
        <f t="array" ref="J1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4" s="244" cm="1">
        <f t="array" ref="K1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4" s="122" cm="1">
        <f t="array" ref="L1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4" s="244" cm="1">
        <f t="array" ref="M1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4" s="122" cm="1">
        <f t="array" ref="N1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4" s="244" cm="1">
        <f t="array" ref="O1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4" s="122" cm="1">
        <f t="array" ref="P1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4" s="244" cm="1">
        <f t="array" ref="Q1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4" s="122" cm="1">
        <f t="array" ref="R1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4" s="244" cm="1">
        <f t="array" ref="S1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4" s="122" cm="1">
        <f t="array" ref="T1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4" s="244" cm="1">
        <f t="array" ref="U1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4" s="122" cm="1">
        <f t="array" ref="V1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4" s="244" cm="1">
        <f t="array" ref="W1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4" s="122" cm="1">
        <f t="array" ref="X1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4" s="244" cm="1">
        <f t="array" ref="Y1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4" s="122" cm="1">
        <f t="array" ref="Z1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4" s="244" cm="1">
        <f t="array" ref="AA1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4" s="122" cm="1">
        <f t="array" ref="AB1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4" s="244" cm="1">
        <f t="array" ref="AC1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4" s="123">
        <f>SUM(Сводная_Продажи_Факт[[#This Row],[Январь
прогноз]:[Декабрь
прогноз]])</f>
        <v>0</v>
      </c>
      <c r="AE1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5" spans="1:31" s="68" customFormat="1">
      <c r="A15" s="120">
        <f>ROW()-ROW(Сводная_Продажи_Факт[[#Headers],[№]])</f>
        <v>13</v>
      </c>
      <c r="B15" s="12" t="str">
        <f>INDEX(База[],MATCH(Сводная_Продажи_Факт[[#This Row],[Обозначение]],База[Обозначение],0),MATCH(B$2,База[#Headers],0))</f>
        <v>ЕБС</v>
      </c>
      <c r="C15" s="98">
        <v>2</v>
      </c>
      <c r="D15" s="125">
        <v>4460084042</v>
      </c>
      <c r="E15" s="34" t="str">
        <f>INDEX(База[],MATCH(Сводная_Продажи_Факт[[#This Row],[Обозначение]],База[Обозначение],0),MATCH(E$2,База[#Headers],0))</f>
        <v>Розетка АБС (7 контактов)</v>
      </c>
      <c r="F15" s="122" cm="1">
        <f t="array" ref="F1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5" s="244" cm="1">
        <f t="array" ref="G1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5" s="122" cm="1">
        <f t="array" ref="H1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5" s="244" cm="1">
        <f t="array" ref="I1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5" s="122" cm="1">
        <f t="array" ref="J1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5" s="244" cm="1">
        <f t="array" ref="K1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5" s="122" cm="1">
        <f t="array" ref="L1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5" s="244" cm="1">
        <f t="array" ref="M1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5" s="122" cm="1">
        <f t="array" ref="N1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5" s="244" cm="1">
        <f t="array" ref="O1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5" s="122" cm="1">
        <f t="array" ref="P1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5" s="244" cm="1">
        <f t="array" ref="Q1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5" s="122" cm="1">
        <f t="array" ref="R1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5" s="244" cm="1">
        <f t="array" ref="S1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5" s="122" cm="1">
        <f t="array" ref="T1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5" s="244" cm="1">
        <f t="array" ref="U1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5" s="122" cm="1">
        <f t="array" ref="V1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5" s="244" cm="1">
        <f t="array" ref="W1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5" s="122" cm="1">
        <f t="array" ref="X1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5" s="244" cm="1">
        <f t="array" ref="Y1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5" s="122" cm="1">
        <f t="array" ref="Z1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5" s="244" cm="1">
        <f t="array" ref="AA1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5" s="122" cm="1">
        <f t="array" ref="AB1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5" s="244" cm="1">
        <f t="array" ref="AC1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5" s="123">
        <f>SUM(Сводная_Продажи_Факт[[#This Row],[Январь
прогноз]:[Декабрь
прогноз]])</f>
        <v>0</v>
      </c>
      <c r="AE1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6" spans="1:31" s="68" customFormat="1">
      <c r="A16" s="120">
        <f>ROW()-ROW(Сводная_Продажи_Факт[[#Headers],[№]])</f>
        <v>14</v>
      </c>
      <c r="B16" s="12" t="str">
        <f>INDEX(База[],MATCH(Сводная_Продажи_Факт[[#This Row],[Обозначение]],База[Обозначение],0),MATCH(B$2,База[#Headers],0))</f>
        <v>ЕБС</v>
      </c>
      <c r="C16" s="98">
        <v>2</v>
      </c>
      <c r="D16" s="125">
        <v>4461220530</v>
      </c>
      <c r="E16" s="34" t="str">
        <f>INDEX(База[],MATCH(Сводная_Продажи_Факт[[#This Row],[Обозначение]],База[Обозначение],0),MATCH(E$2,База[#Headers],0))</f>
        <v>CAN-Repeater</v>
      </c>
      <c r="F16" s="122" cm="1">
        <f t="array" ref="F1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6" s="244" cm="1">
        <f t="array" ref="G1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6" s="122" cm="1">
        <f t="array" ref="H1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6" s="244" cm="1">
        <f t="array" ref="I1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6" s="122" cm="1">
        <f t="array" ref="J1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6" s="244" cm="1">
        <f t="array" ref="K1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6" s="122" cm="1">
        <f t="array" ref="L1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6" s="244" cm="1">
        <f t="array" ref="M1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6" s="122" cm="1">
        <f t="array" ref="N1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6" s="244" cm="1">
        <f t="array" ref="O1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6" s="122" cm="1">
        <f t="array" ref="P1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6" s="244" cm="1">
        <f t="array" ref="Q1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6" s="122" cm="1">
        <f t="array" ref="R1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6" s="244" cm="1">
        <f t="array" ref="S1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6" s="122" cm="1">
        <f t="array" ref="T1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6" s="244" cm="1">
        <f t="array" ref="U1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6" s="122" cm="1">
        <f t="array" ref="V1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6" s="244" cm="1">
        <f t="array" ref="W1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6" s="122" cm="1">
        <f t="array" ref="X1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6" s="244" cm="1">
        <f t="array" ref="Y1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6" s="122" cm="1">
        <f t="array" ref="Z1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6" s="244" cm="1">
        <f t="array" ref="AA1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6" s="122" cm="1">
        <f t="array" ref="AB1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6" s="244" cm="1">
        <f t="array" ref="AC1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6" s="123">
        <f>SUM(Сводная_Продажи_Факт[[#This Row],[Январь
прогноз]:[Декабрь
прогноз]])</f>
        <v>0</v>
      </c>
      <c r="AE1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7" spans="1:31" s="68" customFormat="1">
      <c r="A17" s="120">
        <f>ROW()-ROW(Сводная_Продажи_Факт[[#Headers],[№]])</f>
        <v>15</v>
      </c>
      <c r="B17" s="12" t="str">
        <f>INDEX(База[],MATCH(Сводная_Продажи_Факт[[#This Row],[Обозначение]],База[Обозначение],0),MATCH(B$2,База[#Headers],0))</f>
        <v>ЕБС</v>
      </c>
      <c r="C17" s="98">
        <v>2</v>
      </c>
      <c r="D17" s="125">
        <v>4491350250</v>
      </c>
      <c r="E17" s="34" t="str">
        <f>INDEX(База[],MATCH(Сводная_Продажи_Факт[[#This Row],[Обозначение]],База[Обозначение],0),MATCH(E$2,База[#Headers],0))</f>
        <v>Кабель соединительный, 2,5 м</v>
      </c>
      <c r="F17" s="122" cm="1">
        <f t="array" ref="F1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7" s="244" cm="1">
        <f t="array" ref="G1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7" s="122" cm="1">
        <f t="array" ref="H1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7" s="244" cm="1">
        <f t="array" ref="I1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7" s="122" cm="1">
        <f t="array" ref="J1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7" s="244" cm="1">
        <f t="array" ref="K1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7" s="122" cm="1">
        <f t="array" ref="L1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7" s="244" cm="1">
        <f t="array" ref="M1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7" s="122" cm="1">
        <f t="array" ref="N1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7" s="244" cm="1">
        <f t="array" ref="O1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7" s="122" cm="1">
        <f t="array" ref="P1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7" s="244" cm="1">
        <f t="array" ref="Q1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7" s="122" cm="1">
        <f t="array" ref="R1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7" s="244" cm="1">
        <f t="array" ref="S1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7" s="122" cm="1">
        <f t="array" ref="T1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7" s="244" cm="1">
        <f t="array" ref="U1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7" s="122" cm="1">
        <f t="array" ref="V1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7" s="244" cm="1">
        <f t="array" ref="W1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7" s="122" cm="1">
        <f t="array" ref="X1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7" s="244" cm="1">
        <f t="array" ref="Y1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7" s="122" cm="1">
        <f t="array" ref="Z1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7" s="244" cm="1">
        <f t="array" ref="AA1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7" s="122" cm="1">
        <f t="array" ref="AB1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7" s="244" cm="1">
        <f t="array" ref="AC1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7" s="123">
        <f>SUM(Сводная_Продажи_Факт[[#This Row],[Январь
прогноз]:[Декабрь
прогноз]])</f>
        <v>0</v>
      </c>
      <c r="AE1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8" spans="1:31" s="68" customFormat="1">
      <c r="A18" s="120">
        <f>ROW()-ROW(Сводная_Продажи_Факт[[#Headers],[№]])</f>
        <v>16</v>
      </c>
      <c r="B18" s="12" t="str">
        <f>INDEX(База[],MATCH(Сводная_Продажи_Факт[[#This Row],[Обозначение]],База[Обозначение],0),MATCH(B$2,База[#Headers],0))</f>
        <v>ЕБС</v>
      </c>
      <c r="C18" s="98">
        <v>2</v>
      </c>
      <c r="D18" s="125">
        <v>4491350600</v>
      </c>
      <c r="E18" s="34" t="str">
        <f>INDEX(База[],MATCH(Сводная_Продажи_Факт[[#This Row],[Обозначение]],База[Обозначение],0),MATCH(E$2,База[#Headers],0))</f>
        <v>Кабель соединительный, 6 м</v>
      </c>
      <c r="F18" s="122" cm="1">
        <f t="array" ref="F1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8" s="244" cm="1">
        <f t="array" ref="G1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8" s="122" cm="1">
        <f t="array" ref="H1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8" s="244" cm="1">
        <f t="array" ref="I1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8" s="122" cm="1">
        <f t="array" ref="J1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8" s="244" cm="1">
        <f t="array" ref="K1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8" s="122" cm="1">
        <f t="array" ref="L1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2</v>
      </c>
      <c r="M18" s="244" cm="1">
        <f t="array" ref="M1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2</v>
      </c>
      <c r="N18" s="122" cm="1">
        <f t="array" ref="N1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8" s="244" cm="1">
        <f t="array" ref="O1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8" s="122" cm="1">
        <f t="array" ref="P1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8" s="244" cm="1">
        <f t="array" ref="Q1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8" s="122" cm="1">
        <f t="array" ref="R1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8" s="244" cm="1">
        <f t="array" ref="S1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8" s="122" cm="1">
        <f t="array" ref="T1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8" s="244" cm="1">
        <f t="array" ref="U1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8" s="122" cm="1">
        <f t="array" ref="V1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8" s="244" cm="1">
        <f t="array" ref="W1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8" s="122" cm="1">
        <f t="array" ref="X1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8" s="244" cm="1">
        <f t="array" ref="Y1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8" s="122" cm="1">
        <f t="array" ref="Z1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8" s="244" cm="1">
        <f t="array" ref="AA1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8" s="122" cm="1">
        <f t="array" ref="AB1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8" s="244" cm="1">
        <f t="array" ref="AC1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8" s="123">
        <f>SUM(Сводная_Продажи_Факт[[#This Row],[Январь
прогноз]:[Декабрь
прогноз]])</f>
        <v>4</v>
      </c>
      <c r="AE1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19" spans="1:31">
      <c r="A19" s="120">
        <f>ROW()-ROW(Сводная_Продажи_Факт[[#Headers],[№]])</f>
        <v>17</v>
      </c>
      <c r="B19" s="12" t="str">
        <f>INDEX(База[],MATCH(Сводная_Продажи_Факт[[#This Row],[Обозначение]],База[Обозначение],0),MATCH(B$2,База[#Headers],0))</f>
        <v>ЕБС</v>
      </c>
      <c r="C19" s="98">
        <v>2</v>
      </c>
      <c r="D19" s="125">
        <v>4491351400</v>
      </c>
      <c r="E19" s="34" t="str">
        <f>INDEX(База[],MATCH(Сводная_Продажи_Факт[[#This Row],[Обозначение]],База[Обозначение],0),MATCH(E$2,База[#Headers],0))</f>
        <v>Кабель соединительный, 14 м</v>
      </c>
      <c r="F19" s="122" cm="1">
        <f t="array" ref="F1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19" s="244" cm="1">
        <f t="array" ref="G1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19" s="122" cm="1">
        <f t="array" ref="H1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19" s="244" cm="1">
        <f t="array" ref="I1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19" s="122" cm="1">
        <f t="array" ref="J1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19" s="244" cm="1">
        <f t="array" ref="K1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19" s="122" cm="1">
        <f t="array" ref="L1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19" s="244" cm="1">
        <f t="array" ref="M1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19" s="122" cm="1">
        <f t="array" ref="N1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19" s="244" cm="1">
        <f t="array" ref="O1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19" s="122" cm="1">
        <f t="array" ref="P1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19" s="244" cm="1">
        <f t="array" ref="Q1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19" s="122" cm="1">
        <f t="array" ref="R1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19" s="244" cm="1">
        <f t="array" ref="S1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19" s="122" cm="1">
        <f t="array" ref="T1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19" s="244" cm="1">
        <f t="array" ref="U1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19" s="122" cm="1">
        <f t="array" ref="V1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19" s="244" cm="1">
        <f t="array" ref="W1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19" s="122" cm="1">
        <f t="array" ref="X1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19" s="244" cm="1">
        <f t="array" ref="Y1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19" s="122" cm="1">
        <f t="array" ref="Z1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19" s="244" cm="1">
        <f t="array" ref="AA1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19" s="122" cm="1">
        <f t="array" ref="AB1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19" s="244" cm="1">
        <f t="array" ref="AC1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19" s="123">
        <f>SUM(Сводная_Продажи_Факт[[#This Row],[Январь
прогноз]:[Декабрь
прогноз]])</f>
        <v>0</v>
      </c>
      <c r="AE1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0" spans="1:31">
      <c r="A20" s="120">
        <f>ROW()-ROW(Сводная_Продажи_Факт[[#Headers],[№]])</f>
        <v>18</v>
      </c>
      <c r="B20" s="12" t="str">
        <f>INDEX(База[],MATCH(Сводная_Продажи_Факт[[#This Row],[Обозначение]],База[Обозначение],0),MATCH(B$2,База[#Headers],0))</f>
        <v>ЕБС</v>
      </c>
      <c r="C20" s="98">
        <v>2</v>
      </c>
      <c r="D20" s="125">
        <v>4491731200</v>
      </c>
      <c r="E20" s="34" t="str">
        <f>INDEX(База[],MATCH(Сводная_Продажи_Факт[[#This Row],[Обозначение]],База[Обозначение],0),MATCH(E$2,База[#Headers],0))</f>
        <v>Кабель питания, 12 м</v>
      </c>
      <c r="F20" s="122" cm="1">
        <f t="array" ref="F2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0" s="244" cm="1">
        <f t="array" ref="G2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0" s="122" cm="1">
        <f t="array" ref="H2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0" s="244" cm="1">
        <f t="array" ref="I2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0" s="122" cm="1">
        <f t="array" ref="J2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0" s="244" cm="1">
        <f t="array" ref="K2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0" s="122" cm="1">
        <f t="array" ref="L2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0" s="244" cm="1">
        <f t="array" ref="M2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0" s="122" cm="1">
        <f t="array" ref="N2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0" s="244" cm="1">
        <f t="array" ref="O2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0" s="122" cm="1">
        <f t="array" ref="P2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0" s="244" cm="1">
        <f t="array" ref="Q2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0" s="122" cm="1">
        <f t="array" ref="R2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0" s="244" cm="1">
        <f t="array" ref="S2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0" s="122" cm="1">
        <f t="array" ref="T2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0" s="244" cm="1">
        <f t="array" ref="U2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0" s="122" cm="1">
        <f t="array" ref="V2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0" s="244" cm="1">
        <f t="array" ref="W2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0" s="122" cm="1">
        <f t="array" ref="X2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0" s="244" cm="1">
        <f t="array" ref="Y2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0" s="122" cm="1">
        <f t="array" ref="Z2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0" s="244" cm="1">
        <f t="array" ref="AA2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0" s="122" cm="1">
        <f t="array" ref="AB2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0" s="244" cm="1">
        <f t="array" ref="AC2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0" s="123">
        <f>SUM(Сводная_Продажи_Факт[[#This Row],[Январь
прогноз]:[Декабрь
прогноз]])</f>
        <v>0</v>
      </c>
      <c r="AE2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1" spans="1:31">
      <c r="A21" s="120">
        <f>ROW()-ROW(Сводная_Продажи_Факт[[#Headers],[№]])</f>
        <v>19</v>
      </c>
      <c r="B21" s="12" t="str">
        <f>INDEX(База[],MATCH(Сводная_Продажи_Факт[[#This Row],[Обозначение]],База[Обозначение],0),MATCH(B$2,База[#Headers],0))</f>
        <v>ЕБС</v>
      </c>
      <c r="C21" s="98">
        <v>2</v>
      </c>
      <c r="D21" s="98">
        <v>4492331400</v>
      </c>
      <c r="E21" s="121" t="str">
        <f>INDEX(База[],MATCH(Сводная_Продажи_Факт[[#This Row],[Обозначение]],База[Обозначение],0),MATCH(E$2,База[#Headers],0))</f>
        <v>Кабель соединительный, 14 м</v>
      </c>
      <c r="F21" s="122" cm="1">
        <f t="array" ref="F2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1" s="244" cm="1">
        <f t="array" ref="G2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1" s="122" cm="1">
        <f t="array" ref="H2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1" s="244" cm="1">
        <f t="array" ref="I2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1" s="122" cm="1">
        <f t="array" ref="J2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1" s="244" cm="1">
        <f t="array" ref="K2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1" s="122" cm="1">
        <f t="array" ref="L2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1" s="244" cm="1">
        <f t="array" ref="M2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1" s="122" cm="1">
        <f t="array" ref="N2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1" s="244" cm="1">
        <f t="array" ref="O2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1" s="122" cm="1">
        <f t="array" ref="P2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1" s="244" cm="1">
        <f t="array" ref="Q2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1" s="122" cm="1">
        <f t="array" ref="R2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1" s="244" cm="1">
        <f t="array" ref="S2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1" s="122" cm="1">
        <f t="array" ref="T2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1" s="244" cm="1">
        <f t="array" ref="U2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1" s="122" cm="1">
        <f t="array" ref="V2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1" s="244" cm="1">
        <f t="array" ref="W2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1" s="122" cm="1">
        <f t="array" ref="X2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1" s="244" cm="1">
        <f t="array" ref="Y2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1" s="122" cm="1">
        <f t="array" ref="Z2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1" s="244" cm="1">
        <f t="array" ref="AA2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1" s="122" cm="1">
        <f t="array" ref="AB2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1" s="244" cm="1">
        <f t="array" ref="AC2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1" s="123">
        <f>SUM(Сводная_Продажи_Факт[[#This Row],[Январь
прогноз]:[Декабрь
прогноз]])</f>
        <v>0</v>
      </c>
      <c r="AE2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2" spans="1:31">
      <c r="A22" s="120">
        <f>ROW()-ROW(Сводная_Продажи_Факт[[#Headers],[№]])</f>
        <v>20</v>
      </c>
      <c r="B22" s="12" t="str">
        <f>INDEX(База[],MATCH(Сводная_Продажи_Факт[[#This Row],[Обозначение]],База[Обозначение],0),MATCH(B$2,База[#Headers],0))</f>
        <v>ЕБС</v>
      </c>
      <c r="C22" s="98">
        <v>2</v>
      </c>
      <c r="D22" s="125">
        <v>4492331800</v>
      </c>
      <c r="E22" s="34" t="str">
        <f>INDEX(База[],MATCH(Сводная_Продажи_Факт[[#This Row],[Обозначение]],База[Обозначение],0),MATCH(E$2,База[#Headers],0))</f>
        <v>Кабель соединительный, 18 м</v>
      </c>
      <c r="F22" s="122" cm="1">
        <f t="array" ref="F2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2" s="244" cm="1">
        <f t="array" ref="G2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2" s="122" cm="1">
        <f t="array" ref="H2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2" s="244" cm="1">
        <f t="array" ref="I2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2" s="122" cm="1">
        <f t="array" ref="J2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2" s="244" cm="1">
        <f t="array" ref="K2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2" s="122" cm="1">
        <f t="array" ref="L2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2" s="244" cm="1">
        <f t="array" ref="M2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2" s="122" cm="1">
        <f t="array" ref="N2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2" s="244" cm="1">
        <f t="array" ref="O2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2" s="122" cm="1">
        <f t="array" ref="P2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2" s="244" cm="1">
        <f t="array" ref="Q2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2" s="122" cm="1">
        <f t="array" ref="R2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2" s="244" cm="1">
        <f t="array" ref="S2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2" s="122" cm="1">
        <f t="array" ref="T2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2" s="244" cm="1">
        <f t="array" ref="U2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2" s="122" cm="1">
        <f t="array" ref="V2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2" s="244" cm="1">
        <f t="array" ref="W2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2" s="122" cm="1">
        <f t="array" ref="X2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2" s="244" cm="1">
        <f t="array" ref="Y2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2" s="122" cm="1">
        <f t="array" ref="Z2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2" s="244" cm="1">
        <f t="array" ref="AA2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2" s="122" cm="1">
        <f t="array" ref="AB2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2" s="244" cm="1">
        <f t="array" ref="AC2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2" s="123">
        <f>SUM(Сводная_Продажи_Факт[[#This Row],[Январь
прогноз]:[Декабрь
прогноз]])</f>
        <v>0</v>
      </c>
      <c r="AE2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3" spans="1:31">
      <c r="A23" s="120">
        <f>ROW()-ROW(Сводная_Продажи_Факт[[#Headers],[№]])</f>
        <v>21</v>
      </c>
      <c r="B23" s="12" t="str">
        <f>INDEX(База[],MATCH(Сводная_Продажи_Факт[[#This Row],[Обозначение]],База[Обозначение],0),MATCH(B$2,База[#Headers],0))</f>
        <v>ЕБС</v>
      </c>
      <c r="C23" s="98">
        <v>2</v>
      </c>
      <c r="D23" s="125">
        <v>4492731200</v>
      </c>
      <c r="E23" s="34" t="str">
        <f>INDEX(База[],MATCH(Сводная_Продажи_Факт[[#This Row],[Обозначение]],База[Обозначение],0),MATCH(E$2,База[#Headers],0))</f>
        <v>Кабель питания для прицепа, 12 м</v>
      </c>
      <c r="F23" s="122" cm="1">
        <f t="array" ref="F2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3" s="244" cm="1">
        <f t="array" ref="G2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3" s="122" cm="1">
        <f t="array" ref="H2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3" s="244" cm="1">
        <f t="array" ref="I2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3" s="122" cm="1">
        <f t="array" ref="J2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3" s="244" cm="1">
        <f t="array" ref="K2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3" s="122" cm="1">
        <f t="array" ref="L2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3" s="244" cm="1">
        <f t="array" ref="M2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3" s="122" cm="1">
        <f t="array" ref="N2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3" s="244" cm="1">
        <f t="array" ref="O2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3" s="122" cm="1">
        <f t="array" ref="P2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3" s="244" cm="1">
        <f t="array" ref="Q2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3" s="122" cm="1">
        <f t="array" ref="R2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3" s="244" cm="1">
        <f t="array" ref="S2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3" s="122" cm="1">
        <f t="array" ref="T2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3" s="244" cm="1">
        <f t="array" ref="U2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3" s="122" cm="1">
        <f t="array" ref="V2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3" s="244" cm="1">
        <f t="array" ref="W2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3" s="122" cm="1">
        <f t="array" ref="X2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3" s="244" cm="1">
        <f t="array" ref="Y2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3" s="122" cm="1">
        <f t="array" ref="Z2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3" s="244" cm="1">
        <f t="array" ref="AA2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3" s="122" cm="1">
        <f t="array" ref="AB2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3" s="244" cm="1">
        <f t="array" ref="AC2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3" s="123">
        <f>SUM(Сводная_Продажи_Факт[[#This Row],[Январь
прогноз]:[Декабрь
прогноз]])</f>
        <v>0</v>
      </c>
      <c r="AE2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4" spans="1:31">
      <c r="A24" s="120">
        <f>ROW()-ROW(Сводная_Продажи_Факт[[#Headers],[№]])</f>
        <v>22</v>
      </c>
      <c r="B24" s="12" t="str">
        <f>INDEX(База[],MATCH(Сводная_Продажи_Факт[[#This Row],[Обозначение]],База[Обозначение],0),MATCH(B$2,База[#Headers],0))</f>
        <v>ЕБС</v>
      </c>
      <c r="C24" s="98">
        <v>2</v>
      </c>
      <c r="D24" s="98">
        <v>4493470800</v>
      </c>
      <c r="E24" s="121" t="str">
        <f>INDEX(База[],MATCH(Сводная_Продажи_Факт[[#This Row],[Обозначение]],База[Обозначение],0),MATCH(E$2,База[#Headers],0))</f>
        <v>Кабель соединительный, 8 м</v>
      </c>
      <c r="F24" s="122" cm="1">
        <f t="array" ref="F2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4" s="244" cm="1">
        <f t="array" ref="G2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4" s="122" cm="1">
        <f t="array" ref="H2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4" s="244" cm="1">
        <f t="array" ref="I2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4" s="122" cm="1">
        <f t="array" ref="J2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4" s="244" cm="1">
        <f t="array" ref="K2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4" s="122" cm="1">
        <f t="array" ref="L2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2</v>
      </c>
      <c r="M24" s="244" cm="1">
        <f t="array" ref="M2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2</v>
      </c>
      <c r="N24" s="122" cm="1">
        <f t="array" ref="N2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4" s="244" cm="1">
        <f t="array" ref="O2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4" s="122" cm="1">
        <f t="array" ref="P2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4" s="244" cm="1">
        <f t="array" ref="Q2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4" s="122" cm="1">
        <f t="array" ref="R2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4" s="244" cm="1">
        <f t="array" ref="S2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4" s="122" cm="1">
        <f t="array" ref="T2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4" s="244" cm="1">
        <f t="array" ref="U2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4" s="122" cm="1">
        <f t="array" ref="V2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4" s="244" cm="1">
        <f t="array" ref="W2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4" s="122" cm="1">
        <f t="array" ref="X2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4" s="244" cm="1">
        <f t="array" ref="Y2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4" s="122" cm="1">
        <f t="array" ref="Z2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4" s="244" cm="1">
        <f t="array" ref="AA2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4" s="122" cm="1">
        <f t="array" ref="AB2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4" s="244" cm="1">
        <f t="array" ref="AC2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4" s="123">
        <f>SUM(Сводная_Продажи_Факт[[#This Row],[Январь
прогноз]:[Декабрь
прогноз]])</f>
        <v>4</v>
      </c>
      <c r="AE2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5" spans="1:31">
      <c r="A25" s="120">
        <f>ROW()-ROW(Сводная_Продажи_Факт[[#Headers],[№]])</f>
        <v>23</v>
      </c>
      <c r="B25" s="12" t="str">
        <f>INDEX(База[],MATCH(Сводная_Продажи_Факт[[#This Row],[Обозначение]],База[Обозначение],0),MATCH(B$2,База[#Headers],0))</f>
        <v>ЕБС</v>
      </c>
      <c r="C25" s="98">
        <v>2</v>
      </c>
      <c r="D25" s="125">
        <v>4493711800</v>
      </c>
      <c r="E25" s="34" t="str">
        <f>INDEX(База[],MATCH(Сводная_Продажи_Факт[[#This Row],[Обозначение]],База[Обозначение],0),MATCH(E$2,База[#Headers],0))</f>
        <v>Кабель питания, 18 м</v>
      </c>
      <c r="F25" s="122" cm="1">
        <f t="array" ref="F2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5" s="244" cm="1">
        <f t="array" ref="G2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5" s="122" cm="1">
        <f t="array" ref="H2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5" s="244" cm="1">
        <f t="array" ref="I2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5" s="122" cm="1">
        <f t="array" ref="J2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5" s="244" cm="1">
        <f t="array" ref="K2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5" s="122" cm="1">
        <f t="array" ref="L2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5" s="244" cm="1">
        <f t="array" ref="M2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5" s="122" cm="1">
        <f t="array" ref="N2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5" s="244" cm="1">
        <f t="array" ref="O2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5" s="122" cm="1">
        <f t="array" ref="P2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5" s="244" cm="1">
        <f t="array" ref="Q2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5" s="122" cm="1">
        <f t="array" ref="R2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5" s="244" cm="1">
        <f t="array" ref="S2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5" s="122" cm="1">
        <f t="array" ref="T2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5" s="244" cm="1">
        <f t="array" ref="U2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5" s="122" cm="1">
        <f t="array" ref="V2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5" s="244" cm="1">
        <f t="array" ref="W2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5" s="122" cm="1">
        <f t="array" ref="X2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5" s="244" cm="1">
        <f t="array" ref="Y2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5" s="122" cm="1">
        <f t="array" ref="Z2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5" s="244" cm="1">
        <f t="array" ref="AA2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5" s="122" cm="1">
        <f t="array" ref="AB2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5" s="244" cm="1">
        <f t="array" ref="AC2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5" s="123">
        <f>SUM(Сводная_Продажи_Факт[[#This Row],[Январь
прогноз]:[Декабрь
прогноз]])</f>
        <v>0</v>
      </c>
      <c r="AE2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6" spans="1:31">
      <c r="A26" s="120">
        <f>ROW()-ROW(Сводная_Продажи_Факт[[#Headers],[№]])</f>
        <v>24</v>
      </c>
      <c r="B26" s="12" t="str">
        <f>INDEX(База[],MATCH(Сводная_Продажи_Факт[[#This Row],[Обозначение]],База[Обозначение],0),MATCH(B$2,База[#Headers],0))</f>
        <v>ЕБС</v>
      </c>
      <c r="C26" s="98">
        <v>2</v>
      </c>
      <c r="D26" s="125">
        <v>4494250300</v>
      </c>
      <c r="E26" s="34" t="str">
        <f>INDEX(База[],MATCH(Сводная_Продажи_Факт[[#This Row],[Обозначение]],База[Обозначение],0),MATCH(E$2,База[#Headers],0))</f>
        <v>Кабель датчика давления, 3 м</v>
      </c>
      <c r="F26" s="122" cm="1">
        <f t="array" ref="F2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6" s="244" cm="1">
        <f t="array" ref="G2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6" s="122" cm="1">
        <f t="array" ref="H2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6" s="244" cm="1">
        <f t="array" ref="I2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6" s="122" cm="1">
        <f t="array" ref="J2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6" s="244" cm="1">
        <f t="array" ref="K2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6" s="122" cm="1">
        <f t="array" ref="L2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6" s="244" cm="1">
        <f t="array" ref="M2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6" s="122" cm="1">
        <f t="array" ref="N2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6" s="244" cm="1">
        <f t="array" ref="O2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6" s="122" cm="1">
        <f t="array" ref="P2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6" s="244" cm="1">
        <f t="array" ref="Q2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6" s="122" cm="1">
        <f t="array" ref="R2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6" s="244" cm="1">
        <f t="array" ref="S2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6" s="122" cm="1">
        <f t="array" ref="T2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6" s="244" cm="1">
        <f t="array" ref="U2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6" s="122" cm="1">
        <f t="array" ref="V2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6" s="244" cm="1">
        <f t="array" ref="W2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6" s="122" cm="1">
        <f t="array" ref="X2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6" s="244" cm="1">
        <f t="array" ref="Y2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6" s="122" cm="1">
        <f t="array" ref="Z2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6" s="244" cm="1">
        <f t="array" ref="AA2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6" s="122" cm="1">
        <f t="array" ref="AB2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6" s="244" cm="1">
        <f t="array" ref="AC2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6" s="123">
        <f>SUM(Сводная_Продажи_Факт[[#This Row],[Январь
прогноз]:[Декабрь
прогноз]])</f>
        <v>0</v>
      </c>
      <c r="AE2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7" spans="1:31">
      <c r="A27" s="120">
        <f>ROW()-ROW(Сводная_Продажи_Факт[[#Headers],[№]])</f>
        <v>25</v>
      </c>
      <c r="B27" s="12" t="str">
        <f>INDEX(База[],MATCH(Сводная_Продажи_Факт[[#This Row],[Обозначение]],База[Обозначение],0),MATCH(B$2,База[#Headers],0))</f>
        <v>ЕБС</v>
      </c>
      <c r="C27" s="98">
        <v>2</v>
      </c>
      <c r="D27" s="125">
        <v>4494250600</v>
      </c>
      <c r="E27" s="34" t="str">
        <f>INDEX(База[],MATCH(Сводная_Продажи_Факт[[#This Row],[Обозначение]],База[Обозначение],0),MATCH(E$2,База[#Headers],0))</f>
        <v>Кабель датчика давления, 6 м</v>
      </c>
      <c r="F27" s="122" cm="1">
        <f t="array" ref="F2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7" s="244" cm="1">
        <f t="array" ref="G2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7" s="122" cm="1">
        <f t="array" ref="H2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7" s="244" cm="1">
        <f t="array" ref="I2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7" s="122" cm="1">
        <f t="array" ref="J2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7" s="244" cm="1">
        <f t="array" ref="K2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7" s="122" cm="1">
        <f t="array" ref="L2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7" s="244" cm="1">
        <f t="array" ref="M2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7" s="122" cm="1">
        <f t="array" ref="N2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7" s="244" cm="1">
        <f t="array" ref="O2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7" s="122" cm="1">
        <f t="array" ref="P2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7" s="244" cm="1">
        <f t="array" ref="Q2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7" s="122" cm="1">
        <f t="array" ref="R2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7" s="244" cm="1">
        <f t="array" ref="S2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7" s="122" cm="1">
        <f t="array" ref="T2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7" s="244" cm="1">
        <f t="array" ref="U2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7" s="122" cm="1">
        <f t="array" ref="V2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7" s="244" cm="1">
        <f t="array" ref="W2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7" s="122" cm="1">
        <f t="array" ref="X2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7" s="244" cm="1">
        <f t="array" ref="Y2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7" s="122" cm="1">
        <f t="array" ref="Z2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7" s="244" cm="1">
        <f t="array" ref="AA2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7" s="122" cm="1">
        <f t="array" ref="AB2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7" s="244" cm="1">
        <f t="array" ref="AC2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7" s="123">
        <f>SUM(Сводная_Продажи_Факт[[#This Row],[Январь
прогноз]:[Декабрь
прогноз]])</f>
        <v>0</v>
      </c>
      <c r="AE2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8" spans="1:31">
      <c r="A28" s="120">
        <f>ROW()-ROW(Сводная_Продажи_Факт[[#Headers],[№]])</f>
        <v>26</v>
      </c>
      <c r="B28" s="12" t="str">
        <f>INDEX(База[],MATCH(Сводная_Продажи_Факт[[#This Row],[Обозначение]],База[Обозначение],0),MATCH(B$2,База[#Headers],0))</f>
        <v>ЕБС</v>
      </c>
      <c r="C28" s="98">
        <v>2</v>
      </c>
      <c r="D28" s="125">
        <v>4494290800</v>
      </c>
      <c r="E28" s="34" t="str">
        <f>INDEX(База[],MATCH(Сводная_Продажи_Факт[[#This Row],[Обозначение]],База[Обозначение],0),MATCH(E$2,База[#Headers],0))</f>
        <v>Кабель модулятора EBS, 8 м</v>
      </c>
      <c r="F28" s="122" cm="1">
        <f t="array" ref="F2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8" s="244" cm="1">
        <f t="array" ref="G2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8" s="122" cm="1">
        <f t="array" ref="H2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8" s="244" cm="1">
        <f t="array" ref="I2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8" s="122" cm="1">
        <f t="array" ref="J2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8" s="244" cm="1">
        <f t="array" ref="K2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8" s="122" cm="1">
        <f t="array" ref="L2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8" s="244" cm="1">
        <f t="array" ref="M2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8" s="122" cm="1">
        <f t="array" ref="N2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8" s="244" cm="1">
        <f t="array" ref="O2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8" s="122" cm="1">
        <f t="array" ref="P2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8" s="244" cm="1">
        <f t="array" ref="Q2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8" s="122" cm="1">
        <f t="array" ref="R2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8" s="244" cm="1">
        <f t="array" ref="S2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8" s="122" cm="1">
        <f t="array" ref="T2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8" s="244" cm="1">
        <f t="array" ref="U2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8" s="122" cm="1">
        <f t="array" ref="V2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8" s="244" cm="1">
        <f t="array" ref="W2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8" s="122" cm="1">
        <f t="array" ref="X2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8" s="244" cm="1">
        <f t="array" ref="Y2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8" s="122" cm="1">
        <f t="array" ref="Z2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8" s="244" cm="1">
        <f t="array" ref="AA2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8" s="122" cm="1">
        <f t="array" ref="AB2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8" s="244" cm="1">
        <f t="array" ref="AC2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8" s="123">
        <f>SUM(Сводная_Продажи_Факт[[#This Row],[Январь
прогноз]:[Декабрь
прогноз]])</f>
        <v>0</v>
      </c>
      <c r="AE2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29" spans="1:31">
      <c r="A29" s="120">
        <f>ROW()-ROW(Сводная_Продажи_Факт[[#Headers],[№]])</f>
        <v>27</v>
      </c>
      <c r="B29" s="12" t="str">
        <f>INDEX(База[],MATCH(Сводная_Продажи_Факт[[#This Row],[Обозначение]],База[Обозначение],0),MATCH(B$2,База[#Headers],0))</f>
        <v>ЕБС</v>
      </c>
      <c r="C29" s="98">
        <v>2</v>
      </c>
      <c r="D29" s="125">
        <v>4494291300</v>
      </c>
      <c r="E29" s="34" t="str">
        <f>INDEX(База[],MATCH(Сводная_Продажи_Факт[[#This Row],[Обозначение]],База[Обозначение],0),MATCH(E$2,База[#Headers],0))</f>
        <v>Кабель модулятора EBS, 13 м</v>
      </c>
      <c r="F29" s="122" cm="1">
        <f t="array" ref="F2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29" s="244" cm="1">
        <f t="array" ref="G2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29" s="122" cm="1">
        <f t="array" ref="H2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29" s="244" cm="1">
        <f t="array" ref="I2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29" s="122" cm="1">
        <f t="array" ref="J2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29" s="244" cm="1">
        <f t="array" ref="K2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29" s="122" cm="1">
        <f t="array" ref="L2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29" s="244" cm="1">
        <f t="array" ref="M2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29" s="122" cm="1">
        <f t="array" ref="N2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29" s="244" cm="1">
        <f t="array" ref="O2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29" s="122" cm="1">
        <f t="array" ref="P2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29" s="244" cm="1">
        <f t="array" ref="Q2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29" s="122" cm="1">
        <f t="array" ref="R2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29" s="244" cm="1">
        <f t="array" ref="S2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29" s="122" cm="1">
        <f t="array" ref="T2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29" s="244" cm="1">
        <f t="array" ref="U2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29" s="122" cm="1">
        <f t="array" ref="V2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29" s="244" cm="1">
        <f t="array" ref="W2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29" s="122" cm="1">
        <f t="array" ref="X2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29" s="244" cm="1">
        <f t="array" ref="Y2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29" s="122" cm="1">
        <f t="array" ref="Z2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29" s="244" cm="1">
        <f t="array" ref="AA2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29" s="122" cm="1">
        <f t="array" ref="AB2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29" s="244" cm="1">
        <f t="array" ref="AC2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29" s="123">
        <f>SUM(Сводная_Продажи_Факт[[#This Row],[Январь
прогноз]:[Декабрь
прогноз]])</f>
        <v>0</v>
      </c>
      <c r="AE2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0" spans="1:31">
      <c r="A30" s="120">
        <f>ROW()-ROW(Сводная_Продажи_Факт[[#Headers],[№]])</f>
        <v>28</v>
      </c>
      <c r="B30" s="12" t="str">
        <f>INDEX(База[],MATCH(Сводная_Продажи_Факт[[#This Row],[Обозначение]],База[Обозначение],0),MATCH(B$2,База[#Headers],0))</f>
        <v>ЕБС</v>
      </c>
      <c r="C30" s="98">
        <v>2</v>
      </c>
      <c r="D30" s="98">
        <v>4495351500</v>
      </c>
      <c r="E30" s="121" t="str">
        <f>INDEX(База[],MATCH(Сводная_Продажи_Факт[[#This Row],[Обозначение]],База[Обозначение],0),MATCH(E$2,База[#Headers],0))</f>
        <v>Кабель универсальный, 15 м</v>
      </c>
      <c r="F30" s="122" cm="1">
        <f t="array" ref="F3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0" s="244" cm="1">
        <f t="array" ref="G3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0" s="122" cm="1">
        <f t="array" ref="H3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0" s="244" cm="1">
        <f t="array" ref="I3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0" s="122" cm="1">
        <f t="array" ref="J3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0" s="244" cm="1">
        <f t="array" ref="K3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0" s="122" cm="1">
        <f t="array" ref="L3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0" s="244" cm="1">
        <f t="array" ref="M3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0" s="122" cm="1">
        <f t="array" ref="N3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0" s="244" cm="1">
        <f t="array" ref="O3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0" s="122" cm="1">
        <f t="array" ref="P3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0" s="244" cm="1">
        <f t="array" ref="Q3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0" s="122" cm="1">
        <f t="array" ref="R3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0" s="244" cm="1">
        <f t="array" ref="S3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0" s="122" cm="1">
        <f t="array" ref="T3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0" s="244" cm="1">
        <f t="array" ref="U3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0" s="122" cm="1">
        <f t="array" ref="V3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0" s="244" cm="1">
        <f t="array" ref="W3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0" s="122" cm="1">
        <f t="array" ref="X3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0" s="244" cm="1">
        <f t="array" ref="Y3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0" s="122" cm="1">
        <f t="array" ref="Z3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0" s="244" cm="1">
        <f t="array" ref="AA3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0" s="122" cm="1">
        <f t="array" ref="AB3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0" s="244" cm="1">
        <f t="array" ref="AC3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0" s="123">
        <f>SUM(Сводная_Продажи_Факт[[#This Row],[Январь
прогноз]:[Декабрь
прогноз]])</f>
        <v>0</v>
      </c>
      <c r="AE30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1" spans="1:31">
      <c r="A31" s="120">
        <f>ROW()-ROW(Сводная_Продажи_Факт[[#Headers],[№]])</f>
        <v>29</v>
      </c>
      <c r="B31" s="12" t="str">
        <f>INDEX(База[],MATCH(Сводная_Продажи_Факт[[#This Row],[Обозначение]],База[Обозначение],0),MATCH(B$2,База[#Headers],0))</f>
        <v>ЕБС</v>
      </c>
      <c r="C31" s="98">
        <v>2</v>
      </c>
      <c r="D31" s="98">
        <v>4497230300</v>
      </c>
      <c r="E31" s="121" t="str">
        <f>INDEX(База[],MATCH(Сводная_Продажи_Факт[[#This Row],[Обозначение]],База[Обозначение],0),MATCH(E$2,База[#Headers],0))</f>
        <v>Кабель датчика АБС, 3 м</v>
      </c>
      <c r="F31" s="122" cm="1">
        <f t="array" ref="F3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1" s="244" cm="1">
        <f t="array" ref="G3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1" s="122" cm="1">
        <f t="array" ref="H3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1" s="244" cm="1">
        <f t="array" ref="I3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1" s="122" cm="1">
        <f t="array" ref="J3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1" s="244" cm="1">
        <f t="array" ref="K3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1" s="122" cm="1">
        <f t="array" ref="L3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1" s="244" cm="1">
        <f t="array" ref="M3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1" s="122" cm="1">
        <f t="array" ref="N3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1" s="244" cm="1">
        <f t="array" ref="O3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1" s="122" cm="1">
        <f t="array" ref="P3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1" s="244" cm="1">
        <f t="array" ref="Q3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1" s="122" cm="1">
        <f t="array" ref="R3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1" s="244" cm="1">
        <f t="array" ref="S3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1" s="122" cm="1">
        <f t="array" ref="T3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1" s="244" cm="1">
        <f t="array" ref="U3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1" s="122" cm="1">
        <f t="array" ref="V3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1" s="244" cm="1">
        <f t="array" ref="W3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1" s="122" cm="1">
        <f t="array" ref="X3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1" s="244" cm="1">
        <f t="array" ref="Y3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1" s="122" cm="1">
        <f t="array" ref="Z3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1" s="244" cm="1">
        <f t="array" ref="AA3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1" s="122" cm="1">
        <f t="array" ref="AB3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1" s="244" cm="1">
        <f t="array" ref="AC3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1" s="123">
        <f>SUM(Сводная_Продажи_Факт[[#This Row],[Январь
прогноз]:[Декабрь
прогноз]])</f>
        <v>0</v>
      </c>
      <c r="AE31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2" spans="1:31">
      <c r="A32" s="120">
        <f>ROW()-ROW(Сводная_Продажи_Факт[[#Headers],[№]])</f>
        <v>30</v>
      </c>
      <c r="B32" s="12" t="str">
        <f>INDEX(База[],MATCH(Сводная_Продажи_Факт[[#This Row],[Обозначение]],База[Обозначение],0),MATCH(B$2,База[#Headers],0))</f>
        <v>ЕБС</v>
      </c>
      <c r="C32" s="98">
        <v>2</v>
      </c>
      <c r="D32" s="98">
        <v>4498120300</v>
      </c>
      <c r="E32" s="121" t="str">
        <f>INDEX(База[],MATCH(Сводная_Продажи_Факт[[#This Row],[Обозначение]],База[Обозначение],0),MATCH(E$2,База[#Headers],0))</f>
        <v>Кабель датчика давления, 3 м</v>
      </c>
      <c r="F32" s="122" cm="1">
        <f t="array" ref="F3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2" s="244" cm="1">
        <f t="array" ref="G3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2" s="122" cm="1">
        <f t="array" ref="H3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2" s="244" cm="1">
        <f t="array" ref="I3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2" s="122" cm="1">
        <f t="array" ref="J3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2" s="244" cm="1">
        <f t="array" ref="K3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2" s="122" cm="1">
        <f t="array" ref="L3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2" s="244" cm="1">
        <f t="array" ref="M3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2" s="122" cm="1">
        <f t="array" ref="N3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2" s="244" cm="1">
        <f t="array" ref="O3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2" s="122" cm="1">
        <f t="array" ref="P3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2" s="244" cm="1">
        <f t="array" ref="Q3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2" s="122" cm="1">
        <f t="array" ref="R3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2" s="244" cm="1">
        <f t="array" ref="S3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2" s="122" cm="1">
        <f t="array" ref="T3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2" s="244" cm="1">
        <f t="array" ref="U3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2" s="122" cm="1">
        <f t="array" ref="V3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2" s="244" cm="1">
        <f t="array" ref="W3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2" s="122" cm="1">
        <f t="array" ref="X3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2" s="244" cm="1">
        <f t="array" ref="Y3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2" s="122" cm="1">
        <f t="array" ref="Z3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2" s="244" cm="1">
        <f t="array" ref="AA3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2" s="122" cm="1">
        <f t="array" ref="AB3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2" s="244" cm="1">
        <f t="array" ref="AC3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2" s="123">
        <f>SUM(Сводная_Продажи_Факт[[#This Row],[Январь
прогноз]:[Декабрь
прогноз]])</f>
        <v>0</v>
      </c>
      <c r="AE32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3" spans="1:31">
      <c r="A33" s="120">
        <f>ROW()-ROW(Сводная_Продажи_Факт[[#Headers],[№]])</f>
        <v>31</v>
      </c>
      <c r="B33" s="12" t="str">
        <f>INDEX(База[],MATCH(Сводная_Продажи_Факт[[#This Row],[Обозначение]],База[Обозначение],0),MATCH(B$2,База[#Headers],0))</f>
        <v>ЕБС</v>
      </c>
      <c r="C33" s="98">
        <v>2</v>
      </c>
      <c r="D33" s="98">
        <v>4615130020</v>
      </c>
      <c r="E33" s="121" t="str">
        <f>INDEX(База[],MATCH(Сводная_Продажи_Факт[[#This Row],[Обозначение]],База[Обозначение],0),MATCH(E$2,База[#Headers],0))</f>
        <v>Пневматический расширительный модуль</v>
      </c>
      <c r="F33" s="122" cm="1">
        <f t="array" ref="F3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3" s="244" cm="1">
        <f t="array" ref="G3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3" s="122" cm="1">
        <f t="array" ref="H3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3" s="244" cm="1">
        <f t="array" ref="I3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3" s="122" cm="1">
        <f t="array" ref="J3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3" s="244" cm="1">
        <f t="array" ref="K3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3" s="122" cm="1">
        <f t="array" ref="L3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3" s="244" cm="1">
        <f t="array" ref="M3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3" s="122" cm="1">
        <f t="array" ref="N3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3" s="244" cm="1">
        <f t="array" ref="O3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3" s="122" cm="1">
        <f t="array" ref="P3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3" s="244" cm="1">
        <f t="array" ref="Q3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3" s="122" cm="1">
        <f t="array" ref="R3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3" s="244" cm="1">
        <f t="array" ref="S3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3" s="122" cm="1">
        <f t="array" ref="T3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3" s="244" cm="1">
        <f t="array" ref="U3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3" s="122" cm="1">
        <f t="array" ref="V3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3" s="244" cm="1">
        <f t="array" ref="W3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3" s="122" cm="1">
        <f t="array" ref="X3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3" s="244" cm="1">
        <f t="array" ref="Y3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3" s="122" cm="1">
        <f t="array" ref="Z3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3" s="244" cm="1">
        <f t="array" ref="AA3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3" s="122" cm="1">
        <f t="array" ref="AB3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3" s="244" cm="1">
        <f t="array" ref="AC3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3" s="123">
        <f>SUM(Сводная_Продажи_Факт[[#This Row],[Январь
прогноз]:[Декабрь
прогноз]])</f>
        <v>0</v>
      </c>
      <c r="AE3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4" spans="1:31">
      <c r="A34" s="120">
        <f>ROW()-ROW(Сводная_Продажи_Факт[[#Headers],[№]])</f>
        <v>32</v>
      </c>
      <c r="B34" s="12" t="str">
        <f>INDEX(База[],MATCH(Сводная_Продажи_Факт[[#This Row],[Обозначение]],База[Обозначение],0),MATCH(B$2,База[#Headers],0))</f>
        <v>ЕБС</v>
      </c>
      <c r="C34" s="98">
        <v>2</v>
      </c>
      <c r="D34" s="125">
        <v>4801020640</v>
      </c>
      <c r="E34" s="34" t="str">
        <f>INDEX(База[],MATCH(Сводная_Продажи_Факт[[#This Row],[Обозначение]],База[Обозначение],0),MATCH(E$2,База[#Headers],0))</f>
        <v>Модулятор EBS, с PEM, без фит.</v>
      </c>
      <c r="F34" s="122" cm="1">
        <f t="array" ref="F3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4" s="244" cm="1">
        <f t="array" ref="G3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4" s="122" cm="1">
        <f t="array" ref="H3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4" s="244" cm="1">
        <f t="array" ref="I3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4" s="122" cm="1">
        <f t="array" ref="J3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4" s="244" cm="1">
        <f t="array" ref="K3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4" s="122" cm="1">
        <f t="array" ref="L3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4" s="244" cm="1">
        <f t="array" ref="M3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4" s="122" cm="1">
        <f t="array" ref="N3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4" s="244" cm="1">
        <f t="array" ref="O3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4" s="122" cm="1">
        <f t="array" ref="P3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4" s="244" cm="1">
        <f t="array" ref="Q3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4" s="122" cm="1">
        <f t="array" ref="R3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4" s="244" cm="1">
        <f t="array" ref="S3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4" s="122" cm="1">
        <f t="array" ref="T3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4" s="244" cm="1">
        <f t="array" ref="U3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4" s="122" cm="1">
        <f t="array" ref="V3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4" s="244" cm="1">
        <f t="array" ref="W3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4" s="122" cm="1">
        <f t="array" ref="X3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4" s="244" cm="1">
        <f t="array" ref="Y3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4" s="122" cm="1">
        <f t="array" ref="Z3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4" s="244" cm="1">
        <f t="array" ref="AA3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4" s="122" cm="1">
        <f t="array" ref="AB3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4" s="244" cm="1">
        <f t="array" ref="AC3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4" s="123">
        <f>SUM(Сводная_Продажи_Факт[[#This Row],[Январь
прогноз]:[Декабрь
прогноз]])</f>
        <v>0</v>
      </c>
      <c r="AE3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5" spans="1:31">
      <c r="A35" s="120">
        <f>ROW()-ROW(Сводная_Продажи_Факт[[#Headers],[№]])</f>
        <v>33</v>
      </c>
      <c r="B35" s="12" t="str">
        <f>INDEX(База[],MATCH(Сводная_Продажи_Факт[[#This Row],[Обозначение]],База[Обозначение],0),MATCH(B$2,База[#Headers],0))</f>
        <v>ЕБС</v>
      </c>
      <c r="C35" s="98">
        <v>2</v>
      </c>
      <c r="D35" s="125">
        <v>4802070010</v>
      </c>
      <c r="E35" s="34" t="str">
        <f>INDEX(База[],MATCH(Сводная_Продажи_Факт[[#This Row],[Обозначение]],База[Обозначение],0),MATCH(E$2,База[#Headers],0))</f>
        <v>Модулятор EBS</v>
      </c>
      <c r="F35" s="122" cm="1">
        <f t="array" ref="F3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5" s="244" cm="1">
        <f t="array" ref="G3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5" s="122" cm="1">
        <f t="array" ref="H3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5" s="244" cm="1">
        <f t="array" ref="I3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5" s="122" cm="1">
        <f t="array" ref="J3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5" s="244" cm="1">
        <f t="array" ref="K3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5" s="122" cm="1">
        <f t="array" ref="L3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5" s="244" cm="1">
        <f t="array" ref="M3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5" s="122" cm="1">
        <f t="array" ref="N3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5" s="244" cm="1">
        <f t="array" ref="O3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5" s="122" cm="1">
        <f t="array" ref="P3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5" s="244" cm="1">
        <f t="array" ref="Q3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5" s="122" cm="1">
        <f t="array" ref="R3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5" s="244" cm="1">
        <f t="array" ref="S3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5" s="122" cm="1">
        <f t="array" ref="T3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5" s="244" cm="1">
        <f t="array" ref="U3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5" s="122" cm="1">
        <f t="array" ref="V3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5" s="244" cm="1">
        <f t="array" ref="W3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5" s="122" cm="1">
        <f t="array" ref="X3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5" s="244" cm="1">
        <f t="array" ref="Y3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5" s="122" cm="1">
        <f t="array" ref="Z3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5" s="244" cm="1">
        <f t="array" ref="AA3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5" s="122" cm="1">
        <f t="array" ref="AB3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5" s="244" cm="1">
        <f t="array" ref="AC3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5" s="123">
        <f>SUM(Сводная_Продажи_Факт[[#This Row],[Январь
прогноз]:[Декабрь
прогноз]])</f>
        <v>0</v>
      </c>
      <c r="AE3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6" spans="1:31">
      <c r="A36" s="120">
        <f>ROW()-ROW(Сводная_Продажи_Факт[[#Headers],[№]])</f>
        <v>34</v>
      </c>
      <c r="B36" s="12" t="str">
        <f>INDEX(База[],MATCH(Сводная_Продажи_Факт[[#This Row],[Обозначение]],База[Обозначение],0),MATCH(B$2,База[#Headers],0))</f>
        <v>ЕБС</v>
      </c>
      <c r="C36" s="98">
        <v>2</v>
      </c>
      <c r="D36" s="125">
        <v>8946000320</v>
      </c>
      <c r="E36" s="34" t="str">
        <f>INDEX(База[],MATCH(Сводная_Продажи_Факт[[#This Row],[Обозначение]],База[Обозначение],0),MATCH(E$2,База[#Headers],0))</f>
        <v>Кабель соединительный, 40 м</v>
      </c>
      <c r="F36" s="122" cm="1">
        <f t="array" ref="F3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6" s="244" cm="1">
        <f t="array" ref="G3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6" s="122" cm="1">
        <f t="array" ref="H3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6" s="244" cm="1">
        <f t="array" ref="I3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6" s="122" cm="1">
        <f t="array" ref="J3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6" s="244" cm="1">
        <f t="array" ref="K3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6" s="122" cm="1">
        <f t="array" ref="L3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6" s="244" cm="1">
        <f t="array" ref="M3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6" s="122" cm="1">
        <f t="array" ref="N3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6" s="244" cm="1">
        <f t="array" ref="O3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6" s="122" cm="1">
        <f t="array" ref="P3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6" s="244" cm="1">
        <f t="array" ref="Q3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6" s="122" cm="1">
        <f t="array" ref="R3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6" s="244" cm="1">
        <f t="array" ref="S3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6" s="122" cm="1">
        <f t="array" ref="T3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6" s="244" cm="1">
        <f t="array" ref="U3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6" s="122" cm="1">
        <f t="array" ref="V3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6" s="244" cm="1">
        <f t="array" ref="W3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6" s="122" cm="1">
        <f t="array" ref="X3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6" s="244" cm="1">
        <f t="array" ref="Y3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6" s="122" cm="1">
        <f t="array" ref="Z3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6" s="244" cm="1">
        <f t="array" ref="AA3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6" s="122" cm="1">
        <f t="array" ref="AB3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6" s="244" cm="1">
        <f t="array" ref="AC3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6" s="123">
        <f>SUM(Сводная_Продажи_Факт[[#This Row],[Январь
прогноз]:[Декабрь
прогноз]])</f>
        <v>0</v>
      </c>
      <c r="AE3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7" spans="1:31">
      <c r="A37" s="120">
        <f>ROW()-ROW(Сводная_Продажи_Факт[[#Headers],[№]])</f>
        <v>35</v>
      </c>
      <c r="B37" s="12" t="str">
        <f>INDEX(База[],MATCH(Сводная_Продажи_Факт[[#This Row],[Обозначение]],База[Обозначение],0),MATCH(B$2,База[#Headers],0))</f>
        <v>ЕБС</v>
      </c>
      <c r="C37" s="98">
        <v>2</v>
      </c>
      <c r="D37" s="98" t="s">
        <v>182</v>
      </c>
      <c r="E37" s="121" t="str">
        <f>INDEX(База[],MATCH(Сводная_Продажи_Факт[[#This Row],[Обозначение]],База[Обозначение],0),MATCH(E$2,База[#Headers],0))</f>
        <v>Модулятор EBS прицепа</v>
      </c>
      <c r="F37" s="122" cm="1">
        <f t="array" ref="F3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7" s="244" cm="1">
        <f t="array" ref="G3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7" s="122" cm="1">
        <f t="array" ref="H3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7" s="244" cm="1">
        <f t="array" ref="I3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7" s="122" cm="1">
        <f t="array" ref="J3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7" s="244" cm="1">
        <f t="array" ref="K3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7" s="122" cm="1">
        <f t="array" ref="L3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7" s="244" cm="1">
        <f t="array" ref="M3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7" s="122" cm="1">
        <f t="array" ref="N3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7" s="244" cm="1">
        <f t="array" ref="O3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7" s="122" cm="1">
        <f t="array" ref="P3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7" s="244" cm="1">
        <f t="array" ref="Q3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7" s="122" cm="1">
        <f t="array" ref="R3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7" s="244" cm="1">
        <f t="array" ref="S3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7" s="122" cm="1">
        <f t="array" ref="T3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7" s="244" cm="1">
        <f t="array" ref="U3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7" s="122" cm="1">
        <f t="array" ref="V3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7" s="244" cm="1">
        <f t="array" ref="W3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7" s="122" cm="1">
        <f t="array" ref="X3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7" s="244" cm="1">
        <f t="array" ref="Y3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7" s="122" cm="1">
        <f t="array" ref="Z3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7" s="244" cm="1">
        <f t="array" ref="AA3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7" s="122" cm="1">
        <f t="array" ref="AB3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7" s="244" cm="1">
        <f t="array" ref="AC3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7" s="123">
        <f>SUM(Сводная_Продажи_Факт[[#This Row],[Январь
прогноз]:[Декабрь
прогноз]])</f>
        <v>0</v>
      </c>
      <c r="AE3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8" spans="1:31">
      <c r="A38" s="120">
        <f>ROW()-ROW(Сводная_Продажи_Факт[[#Headers],[№]])</f>
        <v>36</v>
      </c>
      <c r="B38" s="12" t="str">
        <f>INDEX(База[],MATCH(Сводная_Продажи_Факт[[#This Row],[Обозначение]],База[Обозначение],0),MATCH(B$2,База[#Headers],0))</f>
        <v>ЕБС</v>
      </c>
      <c r="C38" s="98">
        <v>2</v>
      </c>
      <c r="D38" s="98" t="s">
        <v>183</v>
      </c>
      <c r="E38" s="121" t="str">
        <f>INDEX(База[],MATCH(Сводная_Продажи_Факт[[#This Row],[Обозначение]],База[Обозначение],0),MATCH(E$2,База[#Headers],0))</f>
        <v>Модулятор EBS прицепа</v>
      </c>
      <c r="F38" s="122" cm="1">
        <f t="array" ref="F3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8" s="244" cm="1">
        <f t="array" ref="G3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8" s="122" cm="1">
        <f t="array" ref="H3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8" s="244" cm="1">
        <f t="array" ref="I3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8" s="122" cm="1">
        <f t="array" ref="J3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8" s="244" cm="1">
        <f t="array" ref="K3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8" s="122" cm="1">
        <f t="array" ref="L3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8" s="244" cm="1">
        <f t="array" ref="M3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8" s="122" cm="1">
        <f t="array" ref="N3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8" s="244" cm="1">
        <f t="array" ref="O3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8" s="122" cm="1">
        <f t="array" ref="P3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8" s="244" cm="1">
        <f t="array" ref="Q3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8" s="122" cm="1">
        <f t="array" ref="R3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8" s="244" cm="1">
        <f t="array" ref="S3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8" s="122" cm="1">
        <f t="array" ref="T3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8" s="244" cm="1">
        <f t="array" ref="U3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8" s="122" cm="1">
        <f t="array" ref="V3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8" s="244" cm="1">
        <f t="array" ref="W3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8" s="122" cm="1">
        <f t="array" ref="X3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8" s="244" cm="1">
        <f t="array" ref="Y3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8" s="122" cm="1">
        <f t="array" ref="Z3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8" s="244" cm="1">
        <f t="array" ref="AA3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8" s="122" cm="1">
        <f t="array" ref="AB3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8" s="244" cm="1">
        <f t="array" ref="AC3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8" s="123">
        <f>SUM(Сводная_Продажи_Факт[[#This Row],[Январь
прогноз]:[Декабрь
прогноз]])</f>
        <v>0</v>
      </c>
      <c r="AE3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39" spans="1:31">
      <c r="A39" s="120">
        <f>ROW()-ROW(Сводная_Продажи_Факт[[#Headers],[№]])</f>
        <v>37</v>
      </c>
      <c r="B39" s="12" t="str">
        <f>INDEX(База[],MATCH(Сводная_Продажи_Факт[[#This Row],[Обозначение]],База[Обозначение],0),MATCH(B$2,База[#Headers],0))</f>
        <v>Пневмоподвеска</v>
      </c>
      <c r="C39" s="98">
        <v>2</v>
      </c>
      <c r="D39" s="98">
        <v>4334010030</v>
      </c>
      <c r="E39" s="121" t="str">
        <f>INDEX(База[],MATCH(Сводная_Продажи_Факт[[#This Row],[Обозначение]],База[Обозначение],0),MATCH(E$2,База[#Headers],0))</f>
        <v>Упругий элемент</v>
      </c>
      <c r="F39" s="122" cm="1">
        <f t="array" ref="F3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39" s="244" cm="1">
        <f t="array" ref="G3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39" s="122" cm="1">
        <f t="array" ref="H3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39" s="244" cm="1">
        <f t="array" ref="I3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39" s="122" cm="1">
        <f t="array" ref="J3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39" s="244" cm="1">
        <f t="array" ref="K3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39" s="122" cm="1">
        <f t="array" ref="L3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39" s="244" cm="1">
        <f t="array" ref="M3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39" s="122" cm="1">
        <f t="array" ref="N3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39" s="244" cm="1">
        <f t="array" ref="O3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39" s="122" cm="1">
        <f t="array" ref="P3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39" s="244" cm="1">
        <f t="array" ref="Q3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39" s="122" cm="1">
        <f t="array" ref="R3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39" s="244" cm="1">
        <f t="array" ref="S3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39" s="122" cm="1">
        <f t="array" ref="T3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39" s="244" cm="1">
        <f t="array" ref="U3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39" s="122" cm="1">
        <f t="array" ref="V3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39" s="244" cm="1">
        <f t="array" ref="W3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39" s="122" cm="1">
        <f t="array" ref="X3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39" s="244" cm="1">
        <f t="array" ref="Y3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39" s="122" cm="1">
        <f t="array" ref="Z3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39" s="244" cm="1">
        <f t="array" ref="AA3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39" s="122" cm="1">
        <f t="array" ref="AB3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39" s="244" cm="1">
        <f t="array" ref="AC3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39" s="123">
        <f>SUM(Сводная_Продажи_Факт[[#This Row],[Январь
прогноз]:[Декабрь
прогноз]])</f>
        <v>0</v>
      </c>
      <c r="AE3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0" spans="1:31">
      <c r="A40" s="120">
        <f>ROW()-ROW(Сводная_Продажи_Факт[[#Headers],[№]])</f>
        <v>38</v>
      </c>
      <c r="B40" s="12" t="str">
        <f>INDEX(База[],MATCH(Сводная_Продажи_Факт[[#This Row],[Обозначение]],База[Обозначение],0),MATCH(B$2,База[#Headers],0))</f>
        <v>Пневмоподвеска</v>
      </c>
      <c r="C40" s="98">
        <v>2</v>
      </c>
      <c r="D40" s="125">
        <v>4630320200</v>
      </c>
      <c r="E40" s="34" t="str">
        <f>INDEX(База[],MATCH(Сводная_Продажи_Факт[[#This Row],[Обозначение]],База[Обозначение],0),MATCH(E$2,База[#Headers],0))</f>
        <v>Кран ручного управления</v>
      </c>
      <c r="F40" s="122" cm="1">
        <f t="array" ref="F4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0" s="244" cm="1">
        <f t="array" ref="G4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0" s="122" cm="1">
        <f t="array" ref="H4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0" s="244" cm="1">
        <f t="array" ref="I4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0" s="122" cm="1">
        <f t="array" ref="J4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0" s="244" cm="1">
        <f t="array" ref="K4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0" s="122" cm="1">
        <f t="array" ref="L4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0" s="244" cm="1">
        <f t="array" ref="M4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0" s="122" cm="1">
        <f t="array" ref="N4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0" s="244" cm="1">
        <f t="array" ref="O4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0" s="122" cm="1">
        <f t="array" ref="P4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0" s="244" cm="1">
        <f t="array" ref="Q4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0" s="122" cm="1">
        <f t="array" ref="R4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0" s="244" cm="1">
        <f t="array" ref="S4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0" s="122" cm="1">
        <f t="array" ref="T4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0" s="244" cm="1">
        <f t="array" ref="U4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0" s="122" cm="1">
        <f t="array" ref="V4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0" s="244" cm="1">
        <f t="array" ref="W4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0" s="122" cm="1">
        <f t="array" ref="X4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0" s="244" cm="1">
        <f t="array" ref="Y4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0" s="122" cm="1">
        <f t="array" ref="Z4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0" s="244" cm="1">
        <f t="array" ref="AA4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0" s="122" cm="1">
        <f t="array" ref="AB4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0" s="244" cm="1">
        <f t="array" ref="AC4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0" s="123">
        <f>SUM(Сводная_Продажи_Факт[[#This Row],[Январь
прогноз]:[Декабрь
прогноз]])</f>
        <v>0</v>
      </c>
      <c r="AE4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1" spans="1:31">
      <c r="A41" s="120">
        <f>ROW()-ROW(Сводная_Продажи_Факт[[#Headers],[№]])</f>
        <v>39</v>
      </c>
      <c r="B41" s="12" t="str">
        <f>INDEX(База[],MATCH(Сводная_Продажи_Факт[[#This Row],[Обозначение]],База[Обозначение],0),MATCH(B$2,База[#Headers],0))</f>
        <v>Пневмоподвеска</v>
      </c>
      <c r="C41" s="98">
        <v>2</v>
      </c>
      <c r="D41" s="125">
        <v>4640061000</v>
      </c>
      <c r="E41" s="34" t="str">
        <f>INDEX(База[],MATCH(Сводная_Продажи_Факт[[#This Row],[Обозначение]],База[Обозначение],0),MATCH(E$2,База[#Headers],0))</f>
        <v>Кран уровня пола, 5-ти портовый</v>
      </c>
      <c r="F41" s="122" cm="1">
        <f t="array" ref="F4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1" s="244" cm="1">
        <f t="array" ref="G4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1" s="122" cm="1">
        <f t="array" ref="H4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1" s="244" cm="1">
        <f t="array" ref="I4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1" s="122" cm="1">
        <f t="array" ref="J4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1" s="244" cm="1">
        <f t="array" ref="K4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1" s="122" cm="1">
        <f t="array" ref="L4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1" s="244" cm="1">
        <f t="array" ref="M4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1" s="122" cm="1">
        <f t="array" ref="N4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1" s="244" cm="1">
        <f t="array" ref="O4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1" s="122" cm="1">
        <f t="array" ref="P4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1" s="244" cm="1">
        <f t="array" ref="Q4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1" s="122" cm="1">
        <f t="array" ref="R4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1" s="244" cm="1">
        <f t="array" ref="S4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1" s="122" cm="1">
        <f t="array" ref="T4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1" s="244" cm="1">
        <f t="array" ref="U4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1" s="122" cm="1">
        <f t="array" ref="V4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1" s="244" cm="1">
        <f t="array" ref="W4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1" s="122" cm="1">
        <f t="array" ref="X4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1" s="244" cm="1">
        <f t="array" ref="Y4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1" s="122" cm="1">
        <f t="array" ref="Z4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1" s="244" cm="1">
        <f t="array" ref="AA4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1" s="122" cm="1">
        <f t="array" ref="AB4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1" s="244" cm="1">
        <f t="array" ref="AC4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1" s="123">
        <f>SUM(Сводная_Продажи_Факт[[#This Row],[Январь
прогноз]:[Декабрь
прогноз]])</f>
        <v>0</v>
      </c>
      <c r="AE4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2" spans="1:31">
      <c r="A42" s="120">
        <f>ROW()-ROW(Сводная_Продажи_Факт[[#Headers],[№]])</f>
        <v>40</v>
      </c>
      <c r="B42" s="12" t="str">
        <f>INDEX(База[],MATCH(Сводная_Продажи_Факт[[#This Row],[Обозначение]],База[Обозначение],0),MATCH(B$2,База[#Headers],0))</f>
        <v>Прочее</v>
      </c>
      <c r="C42" s="98">
        <v>2</v>
      </c>
      <c r="D42" s="125">
        <v>9522010010</v>
      </c>
      <c r="E42" s="34" t="str">
        <f>INDEX(База[],MATCH(Сводная_Продажи_Факт[[#This Row],[Обозначение]],База[Обозначение],0),MATCH(E$2,База[#Headers],0))</f>
        <v>Головка соединительная (управляющая)</v>
      </c>
      <c r="F42" s="122" cm="1">
        <f t="array" ref="F4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2" s="244" cm="1">
        <f t="array" ref="G4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2" s="122" cm="1">
        <f t="array" ref="H4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42" s="244" cm="1">
        <f t="array" ref="I4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2" s="122" cm="1">
        <f t="array" ref="J4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42" s="244" cm="1">
        <f t="array" ref="K4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2" s="122" cm="1">
        <f t="array" ref="L4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2" s="244" cm="1">
        <f t="array" ref="M4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2" s="122" cm="1">
        <f t="array" ref="N4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42" s="244" cm="1">
        <f t="array" ref="O4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2" s="122" cm="1">
        <f t="array" ref="P4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2" s="244" cm="1">
        <f t="array" ref="Q4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2" s="122" cm="1">
        <f t="array" ref="R4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2" s="244" cm="1">
        <f t="array" ref="S4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2" s="122" cm="1">
        <f t="array" ref="T4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2" s="244" cm="1">
        <f t="array" ref="U4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2" s="122" cm="1">
        <f t="array" ref="V4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2" s="244" cm="1">
        <f t="array" ref="W4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2" s="122" cm="1">
        <f t="array" ref="X4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2" s="244" cm="1">
        <f t="array" ref="Y4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2" s="122" cm="1">
        <f t="array" ref="Z4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2" s="244" cm="1">
        <f t="array" ref="AA4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2" s="122" cm="1">
        <f t="array" ref="AB4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2" s="244" cm="1">
        <f t="array" ref="AC4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2" s="123">
        <f>SUM(Сводная_Продажи_Факт[[#This Row],[Январь
прогноз]:[Декабрь
прогноз]])</f>
        <v>3</v>
      </c>
      <c r="AE4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3" spans="1:31">
      <c r="A43" s="120">
        <f>ROW()-ROW(Сводная_Продажи_Факт[[#Headers],[№]])</f>
        <v>41</v>
      </c>
      <c r="B43" s="12" t="str">
        <f>INDEX(База[],MATCH(Сводная_Продажи_Факт[[#This Row],[Обозначение]],База[Обозначение],0),MATCH(B$2,База[#Headers],0))</f>
        <v>Прочее</v>
      </c>
      <c r="C43" s="98">
        <v>2</v>
      </c>
      <c r="D43" s="125">
        <v>9522010020</v>
      </c>
      <c r="E43" s="34" t="str">
        <f>INDEX(База[],MATCH(Сводная_Продажи_Факт[[#This Row],[Обозначение]],База[Обозначение],0),MATCH(E$2,База[#Headers],0))</f>
        <v>Головка соединительная (питающая)</v>
      </c>
      <c r="F43" s="122" cm="1">
        <f t="array" ref="F4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3" s="244" cm="1">
        <f t="array" ref="G4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3" s="122" cm="1">
        <f t="array" ref="H4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43" s="244" cm="1">
        <f t="array" ref="I4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3" s="122" cm="1">
        <f t="array" ref="J4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43" s="244" cm="1">
        <f t="array" ref="K4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3" s="122" cm="1">
        <f t="array" ref="L4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3" s="244" cm="1">
        <f t="array" ref="M4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3" s="122" cm="1">
        <f t="array" ref="N4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43" s="244" cm="1">
        <f t="array" ref="O4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3" s="122" cm="1">
        <f t="array" ref="P4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3" s="244" cm="1">
        <f t="array" ref="Q4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3" s="122" cm="1">
        <f t="array" ref="R4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3" s="244" cm="1">
        <f t="array" ref="S4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3" s="122" cm="1">
        <f t="array" ref="T4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3" s="244" cm="1">
        <f t="array" ref="U4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3" s="122" cm="1">
        <f t="array" ref="V4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3" s="244" cm="1">
        <f t="array" ref="W4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3" s="122" cm="1">
        <f t="array" ref="X4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3" s="244" cm="1">
        <f t="array" ref="Y4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3" s="122" cm="1">
        <f t="array" ref="Z4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3" s="244" cm="1">
        <f t="array" ref="AA4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3" s="122" cm="1">
        <f t="array" ref="AB4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3" s="244" cm="1">
        <f t="array" ref="AC4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3" s="123">
        <f>SUM(Сводная_Продажи_Факт[[#This Row],[Январь
прогноз]:[Декабрь
прогноз]])</f>
        <v>3</v>
      </c>
      <c r="AE4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4" spans="1:31">
      <c r="A44" s="120">
        <f>ROW()-ROW(Сводная_Продажи_Факт[[#Headers],[№]])</f>
        <v>42</v>
      </c>
      <c r="B44" s="12" t="str">
        <f>INDEX(База[],MATCH(Сводная_Продажи_Факт[[#This Row],[Обозначение]],База[Обозначение],0),MATCH(B$2,База[#Headers],0))</f>
        <v>Тормоза</v>
      </c>
      <c r="C44" s="98">
        <v>2</v>
      </c>
      <c r="D44" s="125">
        <v>9630010510</v>
      </c>
      <c r="E44" s="34" t="str">
        <f>INDEX(База[],MATCH(Сводная_Продажи_Факт[[#This Row],[Обозначение]],База[Обозначение],0),MATCH(E$2,База[#Headers],0))</f>
        <v>Клапан растормаживания сдвоенный</v>
      </c>
      <c r="F44" s="122" cm="1">
        <f t="array" ref="F4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4" s="244" cm="1">
        <f t="array" ref="G4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4" s="122" cm="1">
        <f t="array" ref="H4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4" s="244" cm="1">
        <f t="array" ref="I4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4" s="122" cm="1">
        <f t="array" ref="J4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4" s="244" cm="1">
        <f t="array" ref="K4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4" s="122" cm="1">
        <f t="array" ref="L4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4" s="244" cm="1">
        <f t="array" ref="M4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4" s="122" cm="1">
        <f t="array" ref="N4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4" s="244" cm="1">
        <f t="array" ref="O4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4" s="122" cm="1">
        <f t="array" ref="P4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4" s="244" cm="1">
        <f t="array" ref="Q4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4" s="122" cm="1">
        <f t="array" ref="R4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4" s="244" cm="1">
        <f t="array" ref="S4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4" s="122" cm="1">
        <f t="array" ref="T4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4" s="244" cm="1">
        <f t="array" ref="U4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4" s="122" cm="1">
        <f t="array" ref="V4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4" s="244" cm="1">
        <f t="array" ref="W4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4" s="122" cm="1">
        <f t="array" ref="X4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4" s="244" cm="1">
        <f t="array" ref="Y4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4" s="122" cm="1">
        <f t="array" ref="Z4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4" s="244" cm="1">
        <f t="array" ref="AA4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4" s="122" cm="1">
        <f t="array" ref="AB4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4" s="244" cm="1">
        <f t="array" ref="AC4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4" s="123">
        <f>SUM(Сводная_Продажи_Факт[[#This Row],[Январь
прогноз]:[Декабрь
прогноз]])</f>
        <v>0</v>
      </c>
      <c r="AE4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5" spans="1:31">
      <c r="A45" s="120">
        <f>ROW()-ROW(Сводная_Продажи_Факт[[#Headers],[№]])</f>
        <v>43</v>
      </c>
      <c r="B45" s="12" t="str">
        <f>INDEX(База[],MATCH(Сводная_Продажи_Факт[[#This Row],[Обозначение]],База[Обозначение],0),MATCH(B$2,База[#Headers],0))</f>
        <v>Тормоза</v>
      </c>
      <c r="C45" s="98">
        <v>2</v>
      </c>
      <c r="D45" s="125">
        <v>9710020400</v>
      </c>
      <c r="E45" s="34" t="str">
        <f>INDEX(База[],MATCH(Сводная_Продажи_Факт[[#This Row],[Обозначение]],База[Обозначение],0),MATCH(E$2,База[#Headers],0))</f>
        <v>Воздухораспределитель (без кл. растормаживания)</v>
      </c>
      <c r="F45" s="122" cm="1">
        <f t="array" ref="F4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5" s="244" cm="1">
        <f t="array" ref="G4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5" s="122" cm="1">
        <f t="array" ref="H4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5" s="244" cm="1">
        <f t="array" ref="I4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5" s="122" cm="1">
        <f t="array" ref="J4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5" s="244" cm="1">
        <f t="array" ref="K4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5" s="122" cm="1">
        <f t="array" ref="L4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5" s="244" cm="1">
        <f t="array" ref="M4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5" s="122" cm="1">
        <f t="array" ref="N4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5" s="244" cm="1">
        <f t="array" ref="O4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5" s="122" cm="1">
        <f t="array" ref="P4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5" s="244" cm="1">
        <f t="array" ref="Q4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5" s="122" cm="1">
        <f t="array" ref="R4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5" s="244" cm="1">
        <f t="array" ref="S4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5" s="122" cm="1">
        <f t="array" ref="T4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5" s="244" cm="1">
        <f t="array" ref="U4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5" s="122" cm="1">
        <f t="array" ref="V4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5" s="244" cm="1">
        <f t="array" ref="W4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5" s="122" cm="1">
        <f t="array" ref="X4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5" s="244" cm="1">
        <f t="array" ref="Y4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5" s="122" cm="1">
        <f t="array" ref="Z4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5" s="244" cm="1">
        <f t="array" ref="AA4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5" s="122" cm="1">
        <f t="array" ref="AB4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5" s="244" cm="1">
        <f t="array" ref="AC4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5" s="123">
        <f>SUM(Сводная_Продажи_Факт[[#This Row],[Январь
прогноз]:[Декабрь
прогноз]])</f>
        <v>0</v>
      </c>
      <c r="AE4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6" spans="1:31">
      <c r="A46" s="120">
        <f>ROW()-ROW(Сводная_Продажи_Факт[[#Headers],[№]])</f>
        <v>44</v>
      </c>
      <c r="B46" s="12" t="str">
        <f>INDEX(База[],MATCH(Сводная_Продажи_Факт[[#This Row],[Обозначение]],База[Обозначение],0),MATCH(B$2,База[#Headers],0))</f>
        <v>Тормоза</v>
      </c>
      <c r="C46" s="98">
        <v>2</v>
      </c>
      <c r="D46" s="125">
        <v>9735000510</v>
      </c>
      <c r="E46" s="34" t="str">
        <f>INDEX(База[],MATCH(Сводная_Продажи_Факт[[#This Row],[Обозначение]],База[Обозначение],0),MATCH(E$2,База[#Headers],0))</f>
        <v>Клапан быстрого растормаживания энергоаккумуляторов</v>
      </c>
      <c r="F46" s="122" cm="1">
        <f t="array" ref="F4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6" s="244" cm="1">
        <f t="array" ref="G4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6" s="122" cm="1">
        <f t="array" ref="H4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6" s="244" cm="1">
        <f t="array" ref="I4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6" s="122" cm="1">
        <f t="array" ref="J4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6" s="244" cm="1">
        <f t="array" ref="K4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6" s="122" cm="1">
        <f t="array" ref="L4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6" s="244" cm="1">
        <f t="array" ref="M4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6" s="122" cm="1">
        <f t="array" ref="N4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6" s="244" cm="1">
        <f t="array" ref="O4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6" s="122" cm="1">
        <f t="array" ref="P4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6" s="244" cm="1">
        <f t="array" ref="Q4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6" s="122" cm="1">
        <f t="array" ref="R4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6" s="244" cm="1">
        <f t="array" ref="S4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6" s="122" cm="1">
        <f t="array" ref="T4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6" s="244" cm="1">
        <f t="array" ref="U4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6" s="122" cm="1">
        <f t="array" ref="V4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6" s="244" cm="1">
        <f t="array" ref="W4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6" s="122" cm="1">
        <f t="array" ref="X4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6" s="244" cm="1">
        <f t="array" ref="Y4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6" s="122" cm="1">
        <f t="array" ref="Z4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6" s="244" cm="1">
        <f t="array" ref="AA4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6" s="122" cm="1">
        <f t="array" ref="AB4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6" s="244" cm="1">
        <f t="array" ref="AC4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6" s="123">
        <f>SUM(Сводная_Продажи_Факт[[#This Row],[Январь
прогноз]:[Декабрь
прогноз]])</f>
        <v>0</v>
      </c>
      <c r="AE4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7" spans="1:31">
      <c r="A47" s="120">
        <f>ROW()-ROW(Сводная_Продажи_Факт[[#Headers],[№]])</f>
        <v>45</v>
      </c>
      <c r="B47" s="12" t="str">
        <f>INDEX(База[],MATCH(Сводная_Продажи_Факт[[#This Row],[Обозначение]],База[Обозначение],0),MATCH(B$2,База[#Headers],0))</f>
        <v>Трубка</v>
      </c>
      <c r="C47" s="98">
        <v>2</v>
      </c>
      <c r="D47" s="125">
        <v>8282520016</v>
      </c>
      <c r="E47" s="34" t="str">
        <f>INDEX(База[],MATCH(Сводная_Продажи_Факт[[#This Row],[Обозначение]],База[Обозначение],0),MATCH(E$2,База[#Headers],0))</f>
        <v>Трубка пластиковая 12x1,5, бухта 500м</v>
      </c>
      <c r="F47" s="122" cm="1">
        <f t="array" ref="F4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7" s="244" cm="1">
        <f t="array" ref="G4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7" s="122" cm="1">
        <f t="array" ref="H4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7" s="244" cm="1">
        <f t="array" ref="I4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7" s="122" cm="1">
        <f t="array" ref="J4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7" s="244" cm="1">
        <f t="array" ref="K4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7" s="122" cm="1">
        <f t="array" ref="L4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7" s="244" cm="1">
        <f t="array" ref="M4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7" s="122" cm="1">
        <f t="array" ref="N4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7" s="244" cm="1">
        <f t="array" ref="O4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7" s="122" cm="1">
        <f t="array" ref="P4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7" s="244" cm="1">
        <f t="array" ref="Q4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7" s="122" cm="1">
        <f t="array" ref="R4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7" s="244" cm="1">
        <f t="array" ref="S4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7" s="122" cm="1">
        <f t="array" ref="T4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7" s="244" cm="1">
        <f t="array" ref="U4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7" s="122" cm="1">
        <f t="array" ref="V4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7" s="244" cm="1">
        <f t="array" ref="W4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7" s="122" cm="1">
        <f t="array" ref="X4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7" s="244" cm="1">
        <f t="array" ref="Y4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7" s="122" cm="1">
        <f t="array" ref="Z4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7" s="244" cm="1">
        <f t="array" ref="AA4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7" s="122" cm="1">
        <f t="array" ref="AB4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7" s="244" cm="1">
        <f t="array" ref="AC4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7" s="123">
        <f>SUM(Сводная_Продажи_Факт[[#This Row],[Январь
прогноз]:[Декабрь
прогноз]])</f>
        <v>0</v>
      </c>
      <c r="AE4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8" spans="1:31">
      <c r="A48" s="120">
        <f>ROW()-ROW(Сводная_Продажи_Факт[[#Headers],[№]])</f>
        <v>46</v>
      </c>
      <c r="B48" s="12" t="str">
        <f>INDEX(База[],MATCH(Сводная_Продажи_Факт[[#This Row],[Обозначение]],База[Обозначение],0),MATCH(B$2,База[#Headers],0))</f>
        <v>_АБС_ЕБС</v>
      </c>
      <c r="C48" s="98">
        <v>1</v>
      </c>
      <c r="D48" s="98">
        <v>4497120000</v>
      </c>
      <c r="E48" s="121" t="str">
        <f>INDEX(База[],MATCH(Сводная_Продажи_Факт[[#This Row],[Обозначение]],База[Обозначение],0),MATCH(E$2,База[#Headers],0))</f>
        <v>Кабель-удлинитель датчика ABS, 3 м</v>
      </c>
      <c r="F48" s="122" cm="1">
        <f t="array" ref="F4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8" s="244" cm="1">
        <f t="array" ref="G4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8" s="122" cm="1">
        <f t="array" ref="H4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48" s="244" cm="1">
        <f t="array" ref="I4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8" s="122" cm="1">
        <f t="array" ref="J4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48" s="244" cm="1">
        <f t="array" ref="K4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8" s="122" cm="1">
        <f t="array" ref="L4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8" s="244" cm="1">
        <f t="array" ref="M4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8" s="122" cm="1">
        <f t="array" ref="N4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48" s="244" cm="1">
        <f t="array" ref="O4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8" s="122" cm="1">
        <f t="array" ref="P4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8" s="244" cm="1">
        <f t="array" ref="Q4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8" s="122" cm="1">
        <f t="array" ref="R4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8" s="244" cm="1">
        <f t="array" ref="S4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8" s="122" cm="1">
        <f t="array" ref="T4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8" s="244" cm="1">
        <f t="array" ref="U4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8" s="122" cm="1">
        <f t="array" ref="V4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8" s="244" cm="1">
        <f t="array" ref="W4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8" s="122" cm="1">
        <f t="array" ref="X4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8" s="244" cm="1">
        <f t="array" ref="Y4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8" s="122" cm="1">
        <f t="array" ref="Z4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8" s="244" cm="1">
        <f t="array" ref="AA4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8" s="122" cm="1">
        <f t="array" ref="AB4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8" s="244" cm="1">
        <f t="array" ref="AC4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8" s="123">
        <f>SUM(Сводная_Продажи_Факт[[#This Row],[Январь
прогноз]:[Декабрь
прогноз]])</f>
        <v>0</v>
      </c>
      <c r="AE4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49" spans="1:31">
      <c r="A49" s="120">
        <f>ROW()-ROW(Сводная_Продажи_Факт[[#Headers],[№]])</f>
        <v>47</v>
      </c>
      <c r="B49" s="12" t="str">
        <f>INDEX(База[],MATCH(Сводная_Продажи_Факт[[#This Row],[Обозначение]],База[Обозначение],0),MATCH(B$2,База[#Headers],0))</f>
        <v>АБС</v>
      </c>
      <c r="C49" s="98">
        <v>1</v>
      </c>
      <c r="D49" s="98">
        <v>4496161560</v>
      </c>
      <c r="E49" s="121" t="str">
        <f>INDEX(База[],MATCH(Сводная_Продажи_Факт[[#This Row],[Обозначение]],База[Обозначение],0),MATCH(E$2,База[#Headers],0))</f>
        <v>Кабель ускорительного клапана ABS / диа., 10 м / 3 м</v>
      </c>
      <c r="F49" s="122" cm="1">
        <f t="array" ref="F4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49" s="244" cm="1">
        <f t="array" ref="G4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49" s="122" cm="1">
        <f t="array" ref="H4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49" s="244" cm="1">
        <f t="array" ref="I4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49" s="122" cm="1">
        <f t="array" ref="J4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49" s="244" cm="1">
        <f t="array" ref="K4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49" s="122" cm="1">
        <f t="array" ref="L4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49" s="244" cm="1">
        <f t="array" ref="M4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49" s="122" cm="1">
        <f t="array" ref="N4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49" s="244" cm="1">
        <f t="array" ref="O4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49" s="122" cm="1">
        <f t="array" ref="P4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49" s="244" cm="1">
        <f t="array" ref="Q4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49" s="122" cm="1">
        <f t="array" ref="R4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49" s="244" cm="1">
        <f t="array" ref="S4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49" s="122" cm="1">
        <f t="array" ref="T4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49" s="244" cm="1">
        <f t="array" ref="U4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49" s="122" cm="1">
        <f t="array" ref="V4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49" s="244" cm="1">
        <f t="array" ref="W4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49" s="122" cm="1">
        <f t="array" ref="X4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49" s="244" cm="1">
        <f t="array" ref="Y4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49" s="122" cm="1">
        <f t="array" ref="Z4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49" s="244" cm="1">
        <f t="array" ref="AA4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49" s="122" cm="1">
        <f t="array" ref="AB4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49" s="244" cm="1">
        <f t="array" ref="AC4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49" s="123">
        <f>SUM(Сводная_Продажи_Факт[[#This Row],[Январь
прогноз]:[Декабрь
прогноз]])</f>
        <v>3</v>
      </c>
      <c r="AE4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0" spans="1:31">
      <c r="A50" s="120">
        <f>ROW()-ROW(Сводная_Продажи_Факт[[#Headers],[№]])</f>
        <v>48</v>
      </c>
      <c r="B50" s="12" t="str">
        <f>INDEX(База[],MATCH(Сводная_Продажи_Факт[[#This Row],[Обозначение]],База[Обозначение],0),MATCH(B$2,База[#Headers],0))</f>
        <v>АБС</v>
      </c>
      <c r="C50" s="98">
        <v>1</v>
      </c>
      <c r="D50" s="125">
        <v>4721950310</v>
      </c>
      <c r="E50" s="34" t="str">
        <f>INDEX(База[],MATCH(Сводная_Продажи_Факт[[#This Row],[Обозначение]],База[Обозначение],0),MATCH(E$2,База[#Headers],0))</f>
        <v>Ускорительный клапан ABS</v>
      </c>
      <c r="F50" s="122" cm="1">
        <f t="array" ref="F5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50" s="244" cm="1">
        <f t="array" ref="G5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0" s="122" cm="1">
        <f t="array" ref="H5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50" s="244" cm="1">
        <f t="array" ref="I5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0" s="122" cm="1">
        <f t="array" ref="J5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50" s="244" cm="1">
        <f t="array" ref="K5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0" s="122" cm="1">
        <f t="array" ref="L5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50" s="244" cm="1">
        <f t="array" ref="M5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50" s="122" cm="1">
        <f t="array" ref="N5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50" s="244" cm="1">
        <f t="array" ref="O5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0" s="122" cm="1">
        <f t="array" ref="P5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50" s="244" cm="1">
        <f t="array" ref="Q5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0" s="122" cm="1">
        <f t="array" ref="R5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50" s="244" cm="1">
        <f t="array" ref="S5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0" s="122" cm="1">
        <f t="array" ref="T5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50" s="244" cm="1">
        <f t="array" ref="U5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0" s="122" cm="1">
        <f t="array" ref="V5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50" s="244" cm="1">
        <f t="array" ref="W5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0" s="122" cm="1">
        <f t="array" ref="X5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50" s="244" cm="1">
        <f t="array" ref="Y5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0" s="122" cm="1">
        <f t="array" ref="Z5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50" s="244" cm="1">
        <f t="array" ref="AA5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0" s="122" cm="1">
        <f t="array" ref="AB5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50" s="244" cm="1">
        <f t="array" ref="AC5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0" s="123">
        <f>SUM(Сводная_Продажи_Факт[[#This Row],[Январь
прогноз]:[Декабрь
прогноз]])</f>
        <v>3</v>
      </c>
      <c r="AE5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1" spans="1:31">
      <c r="A51" s="120">
        <f>ROW()-ROW(Сводная_Продажи_Факт[[#Headers],[№]])</f>
        <v>49</v>
      </c>
      <c r="B51" s="12" t="str">
        <f>INDEX(База[],MATCH(Сводная_Продажи_Факт[[#This Row],[Обозначение]],База[Обозначение],0),MATCH(B$2,База[#Headers],0))</f>
        <v>АБС</v>
      </c>
      <c r="C51" s="98">
        <v>1</v>
      </c>
      <c r="D51" s="125">
        <v>4757145000</v>
      </c>
      <c r="E51" s="34" t="str">
        <f>INDEX(База[],MATCH(Сводная_Продажи_Факт[[#This Row],[Обозначение]],База[Обозначение],0),MATCH(E$2,База[#Headers],0))</f>
        <v>Регулятор тормозных сил</v>
      </c>
      <c r="F51" s="122" cm="1">
        <f t="array" ref="F5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51" s="244" cm="1">
        <f t="array" ref="G5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1" s="122" cm="1">
        <f t="array" ref="H5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51" s="244" cm="1">
        <f t="array" ref="I5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1" s="122" cm="1">
        <f t="array" ref="J5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51" s="244" cm="1">
        <f t="array" ref="K5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1" s="122" cm="1">
        <f t="array" ref="L5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51" s="244" cm="1">
        <f t="array" ref="M5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51" s="122" cm="1">
        <f t="array" ref="N5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51" s="244" cm="1">
        <f t="array" ref="O5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1" s="122" cm="1">
        <f t="array" ref="P5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51" s="244" cm="1">
        <f t="array" ref="Q5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1" s="122" cm="1">
        <f t="array" ref="R5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51" s="244" cm="1">
        <f t="array" ref="S5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1" s="122" cm="1">
        <f t="array" ref="T5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51" s="244" cm="1">
        <f t="array" ref="U5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1" s="122" cm="1">
        <f t="array" ref="V5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51" s="244" cm="1">
        <f t="array" ref="W5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1" s="122" cm="1">
        <f t="array" ref="X5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51" s="244" cm="1">
        <f t="array" ref="Y5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1" s="122" cm="1">
        <f t="array" ref="Z5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51" s="244" cm="1">
        <f t="array" ref="AA5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1" s="122" cm="1">
        <f t="array" ref="AB5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51" s="244" cm="1">
        <f t="array" ref="AC5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1" s="123">
        <f>SUM(Сводная_Продажи_Факт[[#This Row],[Январь
прогноз]:[Декабрь
прогноз]])</f>
        <v>3</v>
      </c>
      <c r="AE5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2" spans="1:31">
      <c r="A52" s="120">
        <f>ROW()-ROW(Сводная_Продажи_Факт[[#Headers],[№]])</f>
        <v>50</v>
      </c>
      <c r="B52" s="12" t="str">
        <f>INDEX(База[],MATCH(Сводная_Продажи_Факт[[#This Row],[Обозначение]],База[Обозначение],0),MATCH(B$2,База[#Headers],0))</f>
        <v>ЕБС</v>
      </c>
      <c r="C52" s="98">
        <v>1</v>
      </c>
      <c r="D52" s="125">
        <v>4491731200</v>
      </c>
      <c r="E52" s="34" t="str">
        <f>INDEX(База[],MATCH(Сводная_Продажи_Факт[[#This Row],[Обозначение]],База[Обозначение],0),MATCH(E$2,База[#Headers],0))</f>
        <v>Кабель питания, 12 м</v>
      </c>
      <c r="F52" s="122" cm="1">
        <f t="array" ref="F5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9</v>
      </c>
      <c r="G52" s="244" cm="1">
        <f t="array" ref="G5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2" s="122" cm="1">
        <f t="array" ref="H5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50</v>
      </c>
      <c r="I52" s="244" cm="1">
        <f t="array" ref="I5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2" s="122" cm="1">
        <f t="array" ref="J5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10</v>
      </c>
      <c r="K52" s="244" cm="1">
        <f t="array" ref="K5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52" s="122" cm="1">
        <f t="array" ref="L5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31</v>
      </c>
      <c r="M52" s="244" cm="1">
        <f t="array" ref="M5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30</v>
      </c>
      <c r="N52" s="122" cm="1">
        <f t="array" ref="N5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52" s="244" cm="1">
        <f t="array" ref="O5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2" s="122" cm="1">
        <f t="array" ref="P5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56</v>
      </c>
      <c r="Q52" s="244" cm="1">
        <f t="array" ref="Q5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2" s="122" cm="1">
        <f t="array" ref="R5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28</v>
      </c>
      <c r="S52" s="244" cm="1">
        <f t="array" ref="S5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2" s="122" cm="1">
        <f t="array" ref="T5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38</v>
      </c>
      <c r="U52" s="244" cm="1">
        <f t="array" ref="U5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2" s="122" cm="1">
        <f t="array" ref="V5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38</v>
      </c>
      <c r="W52" s="244" cm="1">
        <f t="array" ref="W5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2" s="122" cm="1">
        <f t="array" ref="X5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54</v>
      </c>
      <c r="Y52" s="244" cm="1">
        <f t="array" ref="Y5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2" s="122" cm="1">
        <f t="array" ref="Z5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53</v>
      </c>
      <c r="AA52" s="244" cm="1">
        <f t="array" ref="AA5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2" s="122" cm="1">
        <f t="array" ref="AB5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49</v>
      </c>
      <c r="AC52" s="244" cm="1">
        <f t="array" ref="AC5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2" s="123">
        <f>SUM(Сводная_Продажи_Факт[[#This Row],[Январь
прогноз]:[Декабрь
прогноз]])</f>
        <v>456</v>
      </c>
      <c r="AE5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3" spans="1:31">
      <c r="A53" s="120">
        <f>ROW()-ROW(Сводная_Продажи_Факт[[#Headers],[№]])</f>
        <v>51</v>
      </c>
      <c r="B53" s="12" t="str">
        <f>INDEX(База[],MATCH(Сводная_Продажи_Факт[[#This Row],[Обозначение]],База[Обозначение],0),MATCH(B$2,База[#Headers],0))</f>
        <v>ЕБС</v>
      </c>
      <c r="C53" s="98">
        <v>1</v>
      </c>
      <c r="D53" s="125">
        <v>4491731500</v>
      </c>
      <c r="E53" s="34" t="str">
        <f>INDEX(База[],MATCH(Сводная_Продажи_Факт[[#This Row],[Обозначение]],База[Обозначение],0),MATCH(E$2,База[#Headers],0))</f>
        <v>Кабель питания, 15 м</v>
      </c>
      <c r="F53" s="122" cm="1">
        <f t="array" ref="F5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2</v>
      </c>
      <c r="G53" s="244" cm="1">
        <f t="array" ref="G5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3" s="122" cm="1">
        <f t="array" ref="H5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53" s="244" cm="1">
        <f t="array" ref="I5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1</v>
      </c>
      <c r="J53" s="122" cm="1">
        <f t="array" ref="J5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3" s="244" cm="1">
        <f t="array" ref="K5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3" s="122" cm="1">
        <f t="array" ref="L5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10</v>
      </c>
      <c r="M53" s="244" cm="1">
        <f t="array" ref="M5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10</v>
      </c>
      <c r="N53" s="122" cm="1">
        <f t="array" ref="N5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16</v>
      </c>
      <c r="O53" s="244" cm="1">
        <f t="array" ref="O5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3" s="122" cm="1">
        <f t="array" ref="P5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18</v>
      </c>
      <c r="Q53" s="244" cm="1">
        <f t="array" ref="Q5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3" s="122" cm="1">
        <f t="array" ref="R5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21</v>
      </c>
      <c r="S53" s="244" cm="1">
        <f t="array" ref="S5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3" s="122" cm="1">
        <f t="array" ref="T5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3</v>
      </c>
      <c r="U53" s="244" cm="1">
        <f t="array" ref="U5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3" s="122" cm="1">
        <f t="array" ref="V5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3</v>
      </c>
      <c r="W53" s="244" cm="1">
        <f t="array" ref="W5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3" s="122" cm="1">
        <f t="array" ref="X5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4</v>
      </c>
      <c r="Y53" s="244" cm="1">
        <f t="array" ref="Y5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3" s="122" cm="1">
        <f t="array" ref="Z5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4</v>
      </c>
      <c r="AA53" s="244" cm="1">
        <f t="array" ref="AA5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3" s="122" cm="1">
        <f t="array" ref="AB5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4</v>
      </c>
      <c r="AC53" s="244" cm="1">
        <f t="array" ref="AC5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3" s="123">
        <f>SUM(Сводная_Продажи_Факт[[#This Row],[Январь
прогноз]:[Декабрь
прогноз]])</f>
        <v>97</v>
      </c>
      <c r="AE5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4" spans="1:31">
      <c r="A54" s="120">
        <f>ROW()-ROW(Сводная_Продажи_Факт[[#Headers],[№]])</f>
        <v>52</v>
      </c>
      <c r="B54" s="12" t="str">
        <f>INDEX(База[],MATCH(Сводная_Продажи_Факт[[#This Row],[Обозначение]],База[Обозначение],0),MATCH(B$2,База[#Headers],0))</f>
        <v>ЕБС</v>
      </c>
      <c r="C54" s="98">
        <v>1</v>
      </c>
      <c r="D54" s="125">
        <v>4494430400</v>
      </c>
      <c r="E54" s="34" t="str">
        <f>INDEX(База[],MATCH(Сводная_Продажи_Факт[[#This Row],[Обозначение]],База[Обозначение],0),MATCH(E$2,База[#Headers],0))</f>
        <v>Кабель клапана управления подъемом оси, 4 м</v>
      </c>
      <c r="F54" s="122" cm="1">
        <f t="array" ref="F5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54" s="244" cm="1">
        <f t="array" ref="G5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4" s="122" cm="1">
        <f t="array" ref="H5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54" s="244" cm="1">
        <f t="array" ref="I5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4" s="122" cm="1">
        <f t="array" ref="J5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4" s="244" cm="1">
        <f t="array" ref="K5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4" s="122" cm="1">
        <f t="array" ref="L5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54" s="244" cm="1">
        <f t="array" ref="M5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54" s="122" cm="1">
        <f t="array" ref="N5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54" s="244" cm="1">
        <f t="array" ref="O5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4" s="122" cm="1">
        <f t="array" ref="P5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8</v>
      </c>
      <c r="Q54" s="244" cm="1">
        <f t="array" ref="Q5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4" s="122" cm="1">
        <f t="array" ref="R5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</v>
      </c>
      <c r="S54" s="244" cm="1">
        <f t="array" ref="S5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4" s="122" cm="1">
        <f t="array" ref="T5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5</v>
      </c>
      <c r="U54" s="244" cm="1">
        <f t="array" ref="U5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4" s="122" cm="1">
        <f t="array" ref="V5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5</v>
      </c>
      <c r="W54" s="244" cm="1">
        <f t="array" ref="W5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4" s="122" cm="1">
        <f t="array" ref="X5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5</v>
      </c>
      <c r="Y54" s="244" cm="1">
        <f t="array" ref="Y5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4" s="122" cm="1">
        <f t="array" ref="Z5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5</v>
      </c>
      <c r="AA54" s="244" cm="1">
        <f t="array" ref="AA5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4" s="122" cm="1">
        <f t="array" ref="AB5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5</v>
      </c>
      <c r="AC54" s="244" cm="1">
        <f t="array" ref="AC5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4" s="123">
        <f>SUM(Сводная_Продажи_Факт[[#This Row],[Январь
прогноз]:[Декабрь
прогноз]])</f>
        <v>38</v>
      </c>
      <c r="AE54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5" spans="1:31">
      <c r="A55" s="120">
        <f>ROW()-ROW(Сводная_Продажи_Факт[[#Headers],[№]])</f>
        <v>53</v>
      </c>
      <c r="B55" s="12" t="str">
        <f>INDEX(База[],MATCH(Сводная_Продажи_Факт[[#This Row],[Обозначение]],База[Обозначение],0),MATCH(B$2,База[#Headers],0))</f>
        <v>ЕБС</v>
      </c>
      <c r="C55" s="98">
        <v>1</v>
      </c>
      <c r="D55" s="98">
        <v>4494430600</v>
      </c>
      <c r="E55" s="121" t="str">
        <f>INDEX(База[],MATCH(Сводная_Продажи_Факт[[#This Row],[Обозначение]],База[Обозначение],0),MATCH(E$2,База[#Headers],0))</f>
        <v>Кабель клапана управления подъемом оси, 6 м</v>
      </c>
      <c r="F55" s="122" cm="1">
        <f t="array" ref="F5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14</v>
      </c>
      <c r="G55" s="244" cm="1">
        <f t="array" ref="G5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55" s="122" cm="1">
        <f t="array" ref="H5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53</v>
      </c>
      <c r="I55" s="244" cm="1">
        <f t="array" ref="I5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3</v>
      </c>
      <c r="J55" s="122" cm="1">
        <f t="array" ref="J5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5" s="244" cm="1">
        <f t="array" ref="K5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5" s="122" cm="1">
        <f t="array" ref="L5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11</v>
      </c>
      <c r="M55" s="244" cm="1">
        <f t="array" ref="M5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11</v>
      </c>
      <c r="N55" s="122" cm="1">
        <f t="array" ref="N5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55" s="244" cm="1">
        <f t="array" ref="O5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5" s="122" cm="1">
        <f t="array" ref="P5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84</v>
      </c>
      <c r="Q55" s="244" cm="1">
        <f t="array" ref="Q5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5" s="122" cm="1">
        <f t="array" ref="R5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59</v>
      </c>
      <c r="S55" s="244" cm="1">
        <f t="array" ref="S5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5" s="122" cm="1">
        <f t="array" ref="T5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36</v>
      </c>
      <c r="U55" s="244" cm="1">
        <f t="array" ref="U5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5" s="122" cm="1">
        <f t="array" ref="V5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36</v>
      </c>
      <c r="W55" s="244" cm="1">
        <f t="array" ref="W5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5" s="122" cm="1">
        <f t="array" ref="X5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53</v>
      </c>
      <c r="Y55" s="244" cm="1">
        <f t="array" ref="Y5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5" s="122" cm="1">
        <f t="array" ref="Z5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52</v>
      </c>
      <c r="AA55" s="244" cm="1">
        <f t="array" ref="AA5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5" s="122" cm="1">
        <f t="array" ref="AB5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48</v>
      </c>
      <c r="AC55" s="244" cm="1">
        <f t="array" ref="AC5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5" s="123">
        <f>SUM(Сводная_Продажи_Факт[[#This Row],[Январь
прогноз]:[Декабрь
прогноз]])</f>
        <v>478</v>
      </c>
      <c r="AE5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6" spans="1:31">
      <c r="A56" s="120">
        <f>ROW()-ROW(Сводная_Продажи_Факт[[#Headers],[№]])</f>
        <v>54</v>
      </c>
      <c r="B56" s="12" t="str">
        <f>INDEX(База[],MATCH(Сводная_Продажи_Факт[[#This Row],[Обозначение]],База[Обозначение],0),MATCH(B$2,База[#Headers],0))</f>
        <v>ЕБС</v>
      </c>
      <c r="C56" s="98">
        <v>1</v>
      </c>
      <c r="D56" s="98">
        <v>4497230400</v>
      </c>
      <c r="E56" s="121" t="str">
        <f>INDEX(База[],MATCH(Сводная_Продажи_Факт[[#This Row],[Обозначение]],База[Обозначение],0),MATCH(E$2,База[#Headers],0))</f>
        <v>Кабель датчика АБС, 4 м</v>
      </c>
      <c r="F56" s="122" cm="1">
        <f t="array" ref="F5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2</v>
      </c>
      <c r="G56" s="244" cm="1">
        <f t="array" ref="G5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6" s="122" cm="1">
        <f t="array" ref="H5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56" s="244" cm="1">
        <f t="array" ref="I5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6" s="122" cm="1">
        <f t="array" ref="J5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6" s="244" cm="1">
        <f t="array" ref="K5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6" s="122" cm="1">
        <f t="array" ref="L5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20</v>
      </c>
      <c r="M56" s="244" cm="1">
        <f t="array" ref="M5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20</v>
      </c>
      <c r="N56" s="122" cm="1">
        <f t="array" ref="N5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30</v>
      </c>
      <c r="O56" s="244" cm="1">
        <f t="array" ref="O5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6" s="122" cm="1">
        <f t="array" ref="P5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4</v>
      </c>
      <c r="Q56" s="244" cm="1">
        <f t="array" ref="Q5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6" s="122" cm="1">
        <f t="array" ref="R5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6</v>
      </c>
      <c r="S56" s="244" cm="1">
        <f t="array" ref="S5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6" s="122" cm="1">
        <f t="array" ref="T5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6</v>
      </c>
      <c r="U56" s="244" cm="1">
        <f t="array" ref="U5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6" s="122" cm="1">
        <f t="array" ref="V5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</v>
      </c>
      <c r="W56" s="244" cm="1">
        <f t="array" ref="W5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6" s="122" cm="1">
        <f t="array" ref="X5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8</v>
      </c>
      <c r="Y56" s="244" cm="1">
        <f t="array" ref="Y5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6" s="122" cm="1">
        <f t="array" ref="Z5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8</v>
      </c>
      <c r="AA56" s="244" cm="1">
        <f t="array" ref="AA5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6" s="122" cm="1">
        <f t="array" ref="AB5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8</v>
      </c>
      <c r="AC56" s="244" cm="1">
        <f t="array" ref="AC5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6" s="123">
        <f>SUM(Сводная_Продажи_Факт[[#This Row],[Январь
прогноз]:[Декабрь
прогноз]])</f>
        <v>118</v>
      </c>
      <c r="AE56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7" spans="1:31">
      <c r="A57" s="120">
        <f>ROW()-ROW(Сводная_Продажи_Факт[[#Headers],[№]])</f>
        <v>55</v>
      </c>
      <c r="B57" s="12" t="str">
        <f>INDEX(База[],MATCH(Сводная_Продажи_Факт[[#This Row],[Обозначение]],База[Обозначение],0),MATCH(B$2,База[#Headers],0))</f>
        <v>ЕБС</v>
      </c>
      <c r="C57" s="98">
        <v>1</v>
      </c>
      <c r="D57" s="98">
        <v>4497230500</v>
      </c>
      <c r="E57" s="121" t="str">
        <f>INDEX(База[],MATCH(Сводная_Продажи_Факт[[#This Row],[Обозначение]],База[Обозначение],0),MATCH(E$2,База[#Headers],0))</f>
        <v>Кабель датчика АБС, 5 м</v>
      </c>
      <c r="F57" s="122" cm="1">
        <f t="array" ref="F5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18</v>
      </c>
      <c r="G57" s="244" cm="1">
        <f t="array" ref="G5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57" s="122" cm="1">
        <f t="array" ref="H5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102</v>
      </c>
      <c r="I57" s="244" cm="1">
        <f t="array" ref="I5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57" s="122" cm="1">
        <f t="array" ref="J5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2</v>
      </c>
      <c r="K57" s="244" cm="1">
        <f t="array" ref="K5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2</v>
      </c>
      <c r="L57" s="122" cm="1">
        <f t="array" ref="L5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2</v>
      </c>
      <c r="M57" s="244" cm="1">
        <f t="array" ref="M5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57" s="122" cm="1">
        <f t="array" ref="N5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4</v>
      </c>
      <c r="O57" s="244" cm="1">
        <f t="array" ref="O5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7" s="122" cm="1">
        <f t="array" ref="P5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120</v>
      </c>
      <c r="Q57" s="244" cm="1">
        <f t="array" ref="Q5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7" s="122" cm="1">
        <f t="array" ref="R5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76</v>
      </c>
      <c r="S57" s="244" cm="1">
        <f t="array" ref="S5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7" s="122" cm="1">
        <f t="array" ref="T5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96</v>
      </c>
      <c r="U57" s="244" cm="1">
        <f t="array" ref="U5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7" s="122" cm="1">
        <f t="array" ref="V5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116</v>
      </c>
      <c r="W57" s="244" cm="1">
        <f t="array" ref="W5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7" s="122" cm="1">
        <f t="array" ref="X5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148</v>
      </c>
      <c r="Y57" s="244" cm="1">
        <f t="array" ref="Y5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7" s="122" cm="1">
        <f t="array" ref="Z5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146</v>
      </c>
      <c r="AA57" s="244" cm="1">
        <f t="array" ref="AA5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7" s="122" cm="1">
        <f t="array" ref="AB5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138</v>
      </c>
      <c r="AC57" s="244" cm="1">
        <f t="array" ref="AC5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7" s="123">
        <f>SUM(Сводная_Продажи_Факт[[#This Row],[Январь
прогноз]:[Декабрь
прогноз]])</f>
        <v>970</v>
      </c>
      <c r="AE5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8" spans="1:31">
      <c r="A58" s="120">
        <f>ROW()-ROW(Сводная_Продажи_Факт[[#Headers],[№]])</f>
        <v>56</v>
      </c>
      <c r="B58" s="12" t="str">
        <f>INDEX(База[],MATCH(Сводная_Продажи_Факт[[#This Row],[Обозначение]],База[Обозначение],0),MATCH(B$2,База[#Headers],0))</f>
        <v>ЕБС</v>
      </c>
      <c r="C58" s="98">
        <v>1</v>
      </c>
      <c r="D58" s="125">
        <v>4630840310</v>
      </c>
      <c r="E58" s="34" t="str">
        <f>INDEX(База[],MATCH(Сводная_Продажи_Факт[[#This Row],[Обозначение]],База[Обозначение],0),MATCH(E$2,База[#Headers],0))</f>
        <v>Клапан управления подъемом оси (LACV)</v>
      </c>
      <c r="F58" s="122" cm="1">
        <f t="array" ref="F5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12</v>
      </c>
      <c r="G58" s="244" cm="1">
        <f t="array" ref="G5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58" s="122" cm="1">
        <f t="array" ref="H5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51</v>
      </c>
      <c r="I58" s="244" cm="1">
        <f t="array" ref="I5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1</v>
      </c>
      <c r="J58" s="122" cm="1">
        <f t="array" ref="J5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58" s="244" cm="1">
        <f t="array" ref="K5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58" s="122" cm="1">
        <f t="array" ref="L5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11</v>
      </c>
      <c r="M58" s="244" cm="1">
        <f t="array" ref="M5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11</v>
      </c>
      <c r="N58" s="122" cm="1">
        <f t="array" ref="N5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58" s="244" cm="1">
        <f t="array" ref="O5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58" s="122" cm="1">
        <f t="array" ref="P5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92</v>
      </c>
      <c r="Q58" s="244" cm="1">
        <f t="array" ref="Q5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8" s="122" cm="1">
        <f t="array" ref="R5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64</v>
      </c>
      <c r="S58" s="244" cm="1">
        <f t="array" ref="S5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8" s="122" cm="1">
        <f t="array" ref="T5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41</v>
      </c>
      <c r="U58" s="244" cm="1">
        <f t="array" ref="U5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8" s="122" cm="1">
        <f t="array" ref="V5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41</v>
      </c>
      <c r="W58" s="244" cm="1">
        <f t="array" ref="W5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8" s="122" cm="1">
        <f t="array" ref="X5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58</v>
      </c>
      <c r="Y58" s="244" cm="1">
        <f t="array" ref="Y5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8" s="122" cm="1">
        <f t="array" ref="Z5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57</v>
      </c>
      <c r="AA58" s="244" cm="1">
        <f t="array" ref="AA5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8" s="122" cm="1">
        <f t="array" ref="AB5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53</v>
      </c>
      <c r="AC58" s="244" cm="1">
        <f t="array" ref="AC5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8" s="123">
        <f>SUM(Сводная_Продажи_Факт[[#This Row],[Январь
прогноз]:[Декабрь
прогноз]])</f>
        <v>510</v>
      </c>
      <c r="AE5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59" spans="1:31">
      <c r="A59" s="120">
        <f>ROW()-ROW(Сводная_Продажи_Факт[[#Headers],[№]])</f>
        <v>57</v>
      </c>
      <c r="B59" s="12" t="str">
        <f>INDEX(База[],MATCH(Сводная_Продажи_Факт[[#This Row],[Обозначение]],База[Обозначение],0),MATCH(B$2,База[#Headers],0))</f>
        <v>ЕБС</v>
      </c>
      <c r="C59" s="98">
        <v>1</v>
      </c>
      <c r="D59" s="125">
        <v>4801020640</v>
      </c>
      <c r="E59" s="34" t="str">
        <f>INDEX(База[],MATCH(Сводная_Продажи_Факт[[#This Row],[Обозначение]],База[Обозначение],0),MATCH(E$2,База[#Headers],0))</f>
        <v>Модулятор EBS, с PEM, без фит.</v>
      </c>
      <c r="F59" s="122" cm="1">
        <f t="array" ref="F5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63</v>
      </c>
      <c r="G59" s="244" cm="1">
        <f t="array" ref="G5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59" s="122" cm="1">
        <f t="array" ref="H5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152</v>
      </c>
      <c r="I59" s="244" cm="1">
        <f t="array" ref="I5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52</v>
      </c>
      <c r="J59" s="122" cm="1">
        <f t="array" ref="J5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50</v>
      </c>
      <c r="K59" s="244" cm="1">
        <f t="array" ref="K5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50</v>
      </c>
      <c r="L59" s="122" cm="1">
        <f t="array" ref="L5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112</v>
      </c>
      <c r="M59" s="244" cm="1">
        <f t="array" ref="M5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111</v>
      </c>
      <c r="N59" s="122" cm="1">
        <f t="array" ref="N5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80</v>
      </c>
      <c r="O59" s="244" cm="1">
        <f t="array" ref="O5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61</v>
      </c>
      <c r="P59" s="122" cm="1">
        <f t="array" ref="P5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224</v>
      </c>
      <c r="Q59" s="244" cm="1">
        <f t="array" ref="Q5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59" s="122" cm="1">
        <f t="array" ref="R5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204</v>
      </c>
      <c r="S59" s="244" cm="1">
        <f t="array" ref="S5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59" s="122" cm="1">
        <f t="array" ref="T5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196</v>
      </c>
      <c r="U59" s="244" cm="1">
        <f t="array" ref="U5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59" s="122" cm="1">
        <f t="array" ref="V5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201</v>
      </c>
      <c r="W59" s="244" cm="1">
        <f t="array" ref="W5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59" s="122" cm="1">
        <f t="array" ref="X5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218</v>
      </c>
      <c r="Y59" s="244" cm="1">
        <f t="array" ref="Y5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59" s="122" cm="1">
        <f t="array" ref="Z5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127</v>
      </c>
      <c r="AA59" s="244" cm="1">
        <f t="array" ref="AA5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59" s="122" cm="1">
        <f t="array" ref="AB5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123</v>
      </c>
      <c r="AC59" s="244" cm="1">
        <f t="array" ref="AC5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59" s="123">
        <f>SUM(Сводная_Продажи_Факт[[#This Row],[Январь
прогноз]:[Декабрь
прогноз]])</f>
        <v>2025</v>
      </c>
      <c r="AE5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0" spans="1:31">
      <c r="A60" s="120">
        <f>ROW()-ROW(Сводная_Продажи_Факт[[#Headers],[№]])</f>
        <v>58</v>
      </c>
      <c r="B60" s="12" t="str">
        <f>INDEX(База[],MATCH(Сводная_Продажи_Факт[[#This Row],[Обозначение]],База[Обозначение],0),MATCH(B$2,База[#Headers],0))</f>
        <v>Пневмоподвеска</v>
      </c>
      <c r="C60" s="98">
        <v>1</v>
      </c>
      <c r="D60" s="98">
        <v>4334010030</v>
      </c>
      <c r="E60" s="121" t="str">
        <f>INDEX(База[],MATCH(Сводная_Продажи_Факт[[#This Row],[Обозначение]],База[Обозначение],0),MATCH(E$2,База[#Headers],0))</f>
        <v>Упругий элемент</v>
      </c>
      <c r="F60" s="122" cm="1">
        <f t="array" ref="F6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60" s="244" cm="1">
        <f t="array" ref="G6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60" s="122" cm="1">
        <f t="array" ref="H6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53</v>
      </c>
      <c r="I60" s="244" cm="1">
        <f t="array" ref="I6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60" s="122" cm="1">
        <f t="array" ref="J6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11</v>
      </c>
      <c r="K60" s="244" cm="1">
        <f t="array" ref="K6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60" s="122" cm="1">
        <f t="array" ref="L6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41</v>
      </c>
      <c r="M60" s="244" cm="1">
        <f t="array" ref="M6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40</v>
      </c>
      <c r="N60" s="122" cm="1">
        <f t="array" ref="N6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19</v>
      </c>
      <c r="O60" s="244" cm="1">
        <f t="array" ref="O6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0" s="122" cm="1">
        <f t="array" ref="P6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74</v>
      </c>
      <c r="Q60" s="244" cm="1">
        <f t="array" ref="Q6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0" s="122" cm="1">
        <f t="array" ref="R6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59</v>
      </c>
      <c r="S60" s="244" cm="1">
        <f t="array" ref="S6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0" s="122" cm="1">
        <f t="array" ref="T6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51</v>
      </c>
      <c r="U60" s="244" cm="1">
        <f t="array" ref="U6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0" s="122" cm="1">
        <f t="array" ref="V6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61</v>
      </c>
      <c r="W60" s="244" cm="1">
        <f t="array" ref="W6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0" s="122" cm="1">
        <f t="array" ref="X6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78</v>
      </c>
      <c r="Y60" s="244" cm="1">
        <f t="array" ref="Y6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0" s="122" cm="1">
        <f t="array" ref="Z6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77</v>
      </c>
      <c r="AA60" s="244" cm="1">
        <f t="array" ref="AA6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0" s="122" cm="1">
        <f t="array" ref="AB6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73</v>
      </c>
      <c r="AC60" s="244" cm="1">
        <f t="array" ref="AC6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0" s="123">
        <f>SUM(Сводная_Продажи_Факт[[#This Row],[Январь
прогноз]:[Декабрь
прогноз]])</f>
        <v>663</v>
      </c>
      <c r="AE60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1" spans="1:31">
      <c r="A61" s="120">
        <f>ROW()-ROW(Сводная_Продажи_Факт[[#Headers],[№]])</f>
        <v>59</v>
      </c>
      <c r="B61" s="12" t="str">
        <f>INDEX(База[],MATCH(Сводная_Продажи_Факт[[#This Row],[Обозначение]],База[Обозначение],0),MATCH(B$2,База[#Headers],0))</f>
        <v>Пневмоподвеска</v>
      </c>
      <c r="C61" s="98">
        <v>1</v>
      </c>
      <c r="D61" s="125">
        <v>4630320200</v>
      </c>
      <c r="E61" s="34" t="str">
        <f>INDEX(База[],MATCH(Сводная_Продажи_Факт[[#This Row],[Обозначение]],База[Обозначение],0),MATCH(E$2,База[#Headers],0))</f>
        <v>Кран ручного управления</v>
      </c>
      <c r="F61" s="122" cm="1">
        <f t="array" ref="F6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61" s="244" cm="1">
        <f t="array" ref="G6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61" s="122" cm="1">
        <f t="array" ref="H6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53</v>
      </c>
      <c r="I61" s="244" cm="1">
        <f t="array" ref="I6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61" s="122" cm="1">
        <f t="array" ref="J6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11</v>
      </c>
      <c r="K61" s="244" cm="1">
        <f t="array" ref="K6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61" s="122" cm="1">
        <f t="array" ref="L6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41</v>
      </c>
      <c r="M61" s="244" cm="1">
        <f t="array" ref="M6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40</v>
      </c>
      <c r="N61" s="122" cm="1">
        <f t="array" ref="N6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61" s="244" cm="1">
        <f t="array" ref="O6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1" s="122" cm="1">
        <f t="array" ref="P6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74</v>
      </c>
      <c r="Q61" s="244" cm="1">
        <f t="array" ref="Q6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1" s="122" cm="1">
        <f t="array" ref="R6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59</v>
      </c>
      <c r="S61" s="244" cm="1">
        <f t="array" ref="S6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1" s="122" cm="1">
        <f t="array" ref="T6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51</v>
      </c>
      <c r="U61" s="244" cm="1">
        <f t="array" ref="U6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1" s="122" cm="1">
        <f t="array" ref="V6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61</v>
      </c>
      <c r="W61" s="244" cm="1">
        <f t="array" ref="W6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1" s="122" cm="1">
        <f t="array" ref="X6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78</v>
      </c>
      <c r="Y61" s="244" cm="1">
        <f t="array" ref="Y6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1" s="122" cm="1">
        <f t="array" ref="Z6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77</v>
      </c>
      <c r="AA61" s="244" cm="1">
        <f t="array" ref="AA6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1" s="122" cm="1">
        <f t="array" ref="AB6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73</v>
      </c>
      <c r="AC61" s="244" cm="1">
        <f t="array" ref="AC6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1" s="123">
        <f>SUM(Сводная_Продажи_Факт[[#This Row],[Январь
прогноз]:[Декабрь
прогноз]])</f>
        <v>661</v>
      </c>
      <c r="AE6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2" spans="1:31">
      <c r="A62" s="120">
        <f>ROW()-ROW(Сводная_Продажи_Факт[[#Headers],[№]])</f>
        <v>60</v>
      </c>
      <c r="B62" s="12" t="str">
        <f>INDEX(База[],MATCH(Сводная_Продажи_Факт[[#This Row],[Обозначение]],База[Обозначение],0),MATCH(B$2,База[#Headers],0))</f>
        <v>Пневмоподвеска</v>
      </c>
      <c r="C62" s="98">
        <v>1</v>
      </c>
      <c r="D62" s="125">
        <v>4640061000</v>
      </c>
      <c r="E62" s="34" t="str">
        <f>INDEX(База[],MATCH(Сводная_Продажи_Факт[[#This Row],[Обозначение]],База[Обозначение],0),MATCH(E$2,База[#Headers],0))</f>
        <v>Кран уровня пола, 5-ти портовый</v>
      </c>
      <c r="F62" s="122" cm="1">
        <f t="array" ref="F6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62" s="244" cm="1">
        <f t="array" ref="G6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62" s="122" cm="1">
        <f t="array" ref="H6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52</v>
      </c>
      <c r="I62" s="244" cm="1">
        <f t="array" ref="I6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62" s="122" cm="1">
        <f t="array" ref="J6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2" s="244" cm="1">
        <f t="array" ref="K6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2" s="122" cm="1">
        <f t="array" ref="L6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11</v>
      </c>
      <c r="M62" s="244" cm="1">
        <f t="array" ref="M6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10</v>
      </c>
      <c r="N62" s="122" cm="1">
        <f t="array" ref="N6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16</v>
      </c>
      <c r="O62" s="244" cm="1">
        <f t="array" ref="O6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2" s="122" cm="1">
        <f t="array" ref="P6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74</v>
      </c>
      <c r="Q62" s="244" cm="1">
        <f t="array" ref="Q6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2" s="122" cm="1">
        <f t="array" ref="R6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59</v>
      </c>
      <c r="S62" s="244" cm="1">
        <f t="array" ref="S6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2" s="122" cm="1">
        <f t="array" ref="T6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51</v>
      </c>
      <c r="U62" s="244" cm="1">
        <f t="array" ref="U6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2" s="122" cm="1">
        <f t="array" ref="V6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61</v>
      </c>
      <c r="W62" s="244" cm="1">
        <f t="array" ref="W6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2" s="122" cm="1">
        <f t="array" ref="X6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78</v>
      </c>
      <c r="Y62" s="244" cm="1">
        <f t="array" ref="Y6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2" s="122" cm="1">
        <f t="array" ref="Z6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77</v>
      </c>
      <c r="AA62" s="244" cm="1">
        <f t="array" ref="AA6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2" s="122" cm="1">
        <f t="array" ref="AB6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73</v>
      </c>
      <c r="AC62" s="244" cm="1">
        <f t="array" ref="AC6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2" s="123">
        <f>SUM(Сводная_Продажи_Факт[[#This Row],[Январь
прогноз]:[Декабрь
прогноз]])</f>
        <v>578</v>
      </c>
      <c r="AE6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3" spans="1:31">
      <c r="A63" s="120">
        <f>ROW()-ROW(Сводная_Продажи_Факт[[#Headers],[№]])</f>
        <v>61</v>
      </c>
      <c r="B63" s="12" t="str">
        <f>INDEX(База[],MATCH(Сводная_Продажи_Факт[[#This Row],[Обозначение]],База[Обозначение],0),MATCH(B$2,База[#Headers],0))</f>
        <v>Пневмоподвеска</v>
      </c>
      <c r="C63" s="98">
        <v>1</v>
      </c>
      <c r="D63" s="98" t="s">
        <v>184</v>
      </c>
      <c r="E63" s="121" t="str">
        <f>INDEX(База[],MATCH(Сводная_Продажи_Факт[[#This Row],[Обозначение]],База[Обозначение],0),MATCH(E$2,База[#Headers],0))</f>
        <v>Кран ручного управления</v>
      </c>
      <c r="F63" s="122" cm="1">
        <f t="array" ref="F6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3" s="244" cm="1">
        <f t="array" ref="G6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3" s="122" cm="1">
        <f t="array" ref="H6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3" s="244" cm="1">
        <f t="array" ref="I6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3" s="122" cm="1">
        <f t="array" ref="J6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3" s="244" cm="1">
        <f t="array" ref="K6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3" s="122" cm="1">
        <f t="array" ref="L6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3" s="244" cm="1">
        <f t="array" ref="M6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3" s="122" cm="1">
        <f t="array" ref="N6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3" s="244" cm="1">
        <f t="array" ref="O6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3" s="122" cm="1">
        <f t="array" ref="P6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3" s="244" cm="1">
        <f t="array" ref="Q6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3" s="122" cm="1">
        <f t="array" ref="R6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63" s="244" cm="1">
        <f t="array" ref="S6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3" s="122" cm="1">
        <f t="array" ref="T6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63" s="244" cm="1">
        <f t="array" ref="U6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3" s="122" cm="1">
        <f t="array" ref="V6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63" s="244" cm="1">
        <f t="array" ref="W6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3" s="122" cm="1">
        <f t="array" ref="X6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63" s="244" cm="1">
        <f t="array" ref="Y6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3" s="122" cm="1">
        <f t="array" ref="Z6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63" s="244" cm="1">
        <f t="array" ref="AA6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3" s="122" cm="1">
        <f t="array" ref="AB6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63" s="244" cm="1">
        <f t="array" ref="AC6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3" s="123">
        <f>SUM(Сводная_Продажи_Факт[[#This Row],[Январь
прогноз]:[Декабрь
прогноз]])</f>
        <v>0</v>
      </c>
      <c r="AE63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4" spans="1:31">
      <c r="A64" s="120">
        <f>ROW()-ROW(Сводная_Продажи_Факт[[#Headers],[№]])</f>
        <v>62</v>
      </c>
      <c r="B64" s="12" t="str">
        <f>INDEX(База[],MATCH(Сводная_Продажи_Факт[[#This Row],[Обозначение]],База[Обозначение],0),MATCH(B$2,База[#Headers],0))</f>
        <v>Прочее</v>
      </c>
      <c r="C64" s="98">
        <v>1</v>
      </c>
      <c r="D64" s="98">
        <v>4341001250</v>
      </c>
      <c r="E64" s="121" t="str">
        <f>INDEX(База[],MATCH(Сводная_Продажи_Факт[[#This Row],[Обозначение]],База[Обозначение],0),MATCH(E$2,База[#Headers],0))</f>
        <v>Клапан перепускной</v>
      </c>
      <c r="F64" s="122" cm="1">
        <f t="array" ref="F6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4" s="244" cm="1">
        <f t="array" ref="G6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4" s="122" cm="1">
        <f t="array" ref="H6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4" s="244" cm="1">
        <f t="array" ref="I6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4" s="122" cm="1">
        <f t="array" ref="J6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4" s="244" cm="1">
        <f t="array" ref="K6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4" s="122" cm="1">
        <f t="array" ref="L6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4" s="244" cm="1">
        <f t="array" ref="M6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4" s="122" cm="1">
        <f t="array" ref="N6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4" s="244" cm="1">
        <f t="array" ref="O6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4" s="122" cm="1">
        <f t="array" ref="P6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4" s="244" cm="1">
        <f t="array" ref="Q6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4" s="122" cm="1">
        <f t="array" ref="R6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64" s="244" cm="1">
        <f t="array" ref="S6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4" s="122" cm="1">
        <f t="array" ref="T6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64" s="244" cm="1">
        <f t="array" ref="U6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4" s="122" cm="1">
        <f t="array" ref="V6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64" s="244" cm="1">
        <f t="array" ref="W6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4" s="122" cm="1">
        <f t="array" ref="X6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64" s="244" cm="1">
        <f t="array" ref="Y6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4" s="122" cm="1">
        <f t="array" ref="Z6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64" s="244" cm="1">
        <f t="array" ref="AA6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4" s="122" cm="1">
        <f t="array" ref="AB6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64" s="244" cm="1">
        <f t="array" ref="AC6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4" s="123">
        <f>SUM(Сводная_Продажи_Факт[[#This Row],[Январь
прогноз]:[Декабрь
прогноз]])</f>
        <v>0</v>
      </c>
      <c r="AE6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5" spans="1:31">
      <c r="A65" s="120">
        <f>ROW()-ROW(Сводная_Продажи_Факт[[#Headers],[№]])</f>
        <v>63</v>
      </c>
      <c r="B65" s="12" t="str">
        <f>INDEX(База[],MATCH(Сводная_Продажи_Факт[[#This Row],[Обозначение]],База[Обозначение],0),MATCH(B$2,База[#Headers],0))</f>
        <v>Прочее</v>
      </c>
      <c r="C65" s="98">
        <v>1</v>
      </c>
      <c r="D65" s="98">
        <v>9522010010</v>
      </c>
      <c r="E65" s="121" t="str">
        <f>INDEX(База[],MATCH(Сводная_Продажи_Факт[[#This Row],[Обозначение]],База[Обозначение],0),MATCH(E$2,База[#Headers],0))</f>
        <v>Головка соединительная (управляющая)</v>
      </c>
      <c r="F65" s="122" cm="1">
        <f t="array" ref="F6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65" s="244" cm="1">
        <f t="array" ref="G6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65" s="122" cm="1">
        <f t="array" ref="H6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52</v>
      </c>
      <c r="I65" s="244" cm="1">
        <f t="array" ref="I6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65" s="122" cm="1">
        <f t="array" ref="J6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10</v>
      </c>
      <c r="K65" s="244" cm="1">
        <f t="array" ref="K6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65" s="122" cm="1">
        <f t="array" ref="L6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41</v>
      </c>
      <c r="M65" s="244" cm="1">
        <f t="array" ref="M6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40</v>
      </c>
      <c r="N65" s="122" cm="1">
        <f t="array" ref="N6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65" s="244" cm="1">
        <f t="array" ref="O6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5" s="122" cm="1">
        <f t="array" ref="P6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74</v>
      </c>
      <c r="Q65" s="244" cm="1">
        <f t="array" ref="Q6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5" s="122" cm="1">
        <f t="array" ref="R6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54</v>
      </c>
      <c r="S65" s="244" cm="1">
        <f t="array" ref="S6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5" s="122" cm="1">
        <f t="array" ref="T6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46</v>
      </c>
      <c r="U65" s="244" cm="1">
        <f t="array" ref="U6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5" s="122" cm="1">
        <f t="array" ref="V6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61</v>
      </c>
      <c r="W65" s="244" cm="1">
        <f t="array" ref="W6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5" s="122" cm="1">
        <f t="array" ref="X6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83</v>
      </c>
      <c r="Y65" s="244" cm="1">
        <f t="array" ref="Y6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5" s="122" cm="1">
        <f t="array" ref="Z6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82</v>
      </c>
      <c r="AA65" s="244" cm="1">
        <f t="array" ref="AA6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5" s="122" cm="1">
        <f t="array" ref="AB6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78</v>
      </c>
      <c r="AC65" s="244" cm="1">
        <f t="array" ref="AC6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5" s="123">
        <f>SUM(Сводная_Продажи_Факт[[#This Row],[Январь
прогноз]:[Декабрь
прогноз]])</f>
        <v>664</v>
      </c>
      <c r="AE65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6" spans="1:31">
      <c r="A66" s="120">
        <f>ROW()-ROW(Сводная_Продажи_Факт[[#Headers],[№]])</f>
        <v>64</v>
      </c>
      <c r="B66" s="12" t="str">
        <f>INDEX(База[],MATCH(Сводная_Продажи_Факт[[#This Row],[Обозначение]],База[Обозначение],0),MATCH(B$2,База[#Headers],0))</f>
        <v>Прочее</v>
      </c>
      <c r="C66" s="98">
        <v>1</v>
      </c>
      <c r="D66" s="125">
        <v>9522010020</v>
      </c>
      <c r="E66" s="34" t="str">
        <f>INDEX(База[],MATCH(Сводная_Продажи_Факт[[#This Row],[Обозначение]],База[Обозначение],0),MATCH(E$2,База[#Headers],0))</f>
        <v>Головка соединительная (питающая)</v>
      </c>
      <c r="F66" s="122" cm="1">
        <f t="array" ref="F6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66" s="244" cm="1">
        <f t="array" ref="G6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66" s="122" cm="1">
        <f t="array" ref="H6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52</v>
      </c>
      <c r="I66" s="244" cm="1">
        <f t="array" ref="I6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66" s="122" cm="1">
        <f t="array" ref="J6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10</v>
      </c>
      <c r="K66" s="244" cm="1">
        <f t="array" ref="K6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66" s="122" cm="1">
        <f t="array" ref="L6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41</v>
      </c>
      <c r="M66" s="244" cm="1">
        <f t="array" ref="M6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40</v>
      </c>
      <c r="N66" s="122" cm="1">
        <f t="array" ref="N6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66" s="244" cm="1">
        <f t="array" ref="O6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6" s="122" cm="1">
        <f t="array" ref="P6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74</v>
      </c>
      <c r="Q66" s="244" cm="1">
        <f t="array" ref="Q6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6" s="122" cm="1">
        <f t="array" ref="R6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54</v>
      </c>
      <c r="S66" s="244" cm="1">
        <f t="array" ref="S6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6" s="122" cm="1">
        <f t="array" ref="T6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46</v>
      </c>
      <c r="U66" s="244" cm="1">
        <f t="array" ref="U6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6" s="122" cm="1">
        <f t="array" ref="V6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61</v>
      </c>
      <c r="W66" s="244" cm="1">
        <f t="array" ref="W6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6" s="122" cm="1">
        <f t="array" ref="X6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83</v>
      </c>
      <c r="Y66" s="244" cm="1">
        <f t="array" ref="Y6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6" s="122" cm="1">
        <f t="array" ref="Z6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82</v>
      </c>
      <c r="AA66" s="244" cm="1">
        <f t="array" ref="AA6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6" s="122" cm="1">
        <f t="array" ref="AB6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78</v>
      </c>
      <c r="AC66" s="244" cm="1">
        <f t="array" ref="AC6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6" s="123">
        <f>SUM(Сводная_Продажи_Факт[[#This Row],[Январь
прогноз]:[Декабрь
прогноз]])</f>
        <v>664</v>
      </c>
      <c r="AE6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7" spans="1:31">
      <c r="A67" s="120">
        <f>ROW()-ROW(Сводная_Продажи_Факт[[#Headers],[№]])</f>
        <v>65</v>
      </c>
      <c r="B67" s="12" t="str">
        <f>INDEX(База[],MATCH(Сводная_Продажи_Факт[[#This Row],[Обозначение]],База[Обозначение],0),MATCH(B$2,База[#Headers],0))</f>
        <v>ТКЭА</v>
      </c>
      <c r="C67" s="98">
        <v>1</v>
      </c>
      <c r="D67" s="98">
        <v>4231069000</v>
      </c>
      <c r="E67" s="121" t="str">
        <f>INDEX(База[],MATCH(Сводная_Продажи_Факт[[#This Row],[Обозначение]],База[Обозначение],0),MATCH(E$2,База[#Headers],0))</f>
        <v>Камера тормозная тип 24</v>
      </c>
      <c r="F67" s="122" cm="1">
        <f t="array" ref="F6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7" s="244" cm="1">
        <f t="array" ref="G6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7" s="122" cm="1">
        <f t="array" ref="H6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7" s="244" cm="1">
        <f t="array" ref="I6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7" s="122" cm="1">
        <f t="array" ref="J6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7" s="244" cm="1">
        <f t="array" ref="K6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7" s="122" cm="1">
        <f t="array" ref="L6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7" s="244" cm="1">
        <f t="array" ref="M6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7" s="122" cm="1">
        <f t="array" ref="N6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7" s="244" cm="1">
        <f t="array" ref="O6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7" s="122" cm="1">
        <f t="array" ref="P6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7" s="244" cm="1">
        <f t="array" ref="Q6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7" s="122" cm="1">
        <f t="array" ref="R6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10</v>
      </c>
      <c r="S67" s="244" cm="1">
        <f t="array" ref="S6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7" s="122" cm="1">
        <f t="array" ref="T6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10</v>
      </c>
      <c r="U67" s="244" cm="1">
        <f t="array" ref="U6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7" s="122" cm="1">
        <f t="array" ref="V6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10</v>
      </c>
      <c r="W67" s="244" cm="1">
        <f t="array" ref="W6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7" s="122" cm="1">
        <f t="array" ref="X6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10</v>
      </c>
      <c r="Y67" s="244" cm="1">
        <f t="array" ref="Y6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7" s="122" cm="1">
        <f t="array" ref="Z6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10</v>
      </c>
      <c r="AA67" s="244" cm="1">
        <f t="array" ref="AA6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7" s="122" cm="1">
        <f t="array" ref="AB6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10</v>
      </c>
      <c r="AC67" s="244" cm="1">
        <f t="array" ref="AC6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7" s="123">
        <f>SUM(Сводная_Продажи_Факт[[#This Row],[Январь
прогноз]:[Декабрь
прогноз]])</f>
        <v>60</v>
      </c>
      <c r="AE67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8" spans="1:31">
      <c r="A68" s="120">
        <f>ROW()-ROW(Сводная_Продажи_Факт[[#Headers],[№]])</f>
        <v>66</v>
      </c>
      <c r="B68" s="12" t="str">
        <f>INDEX(База[],MATCH(Сводная_Продажи_Факт[[#This Row],[Обозначение]],База[Обозначение],0),MATCH(B$2,База[#Headers],0))</f>
        <v>ТКЭА</v>
      </c>
      <c r="C68" s="98">
        <v>1</v>
      </c>
      <c r="D68" s="98">
        <v>4231079000</v>
      </c>
      <c r="E68" s="121" t="str">
        <f>INDEX(База[],MATCH(Сводная_Продажи_Факт[[#This Row],[Обозначение]],База[Обозначение],0),MATCH(E$2,База[#Headers],0))</f>
        <v>Камера тормозная тип 30</v>
      </c>
      <c r="F68" s="122" cm="1">
        <f t="array" ref="F6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8" s="244" cm="1">
        <f t="array" ref="G6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8" s="122" cm="1">
        <f t="array" ref="H6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8" s="244" cm="1">
        <f t="array" ref="I6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8" s="122" cm="1">
        <f t="array" ref="J6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8" s="244" cm="1">
        <f t="array" ref="K6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8" s="122" cm="1">
        <f t="array" ref="L6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8" s="244" cm="1">
        <f t="array" ref="M6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8" s="122" cm="1">
        <f t="array" ref="N6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8" s="244" cm="1">
        <f t="array" ref="O6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8" s="122" cm="1">
        <f t="array" ref="P6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8" s="244" cm="1">
        <f t="array" ref="Q6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8" s="122" cm="1">
        <f t="array" ref="R6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68" s="244" cm="1">
        <f t="array" ref="S6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8" s="122" cm="1">
        <f t="array" ref="T6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68" s="244" cm="1">
        <f t="array" ref="U6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8" s="122" cm="1">
        <f t="array" ref="V6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68" s="244" cm="1">
        <f t="array" ref="W6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8" s="122" cm="1">
        <f t="array" ref="X6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68" s="244" cm="1">
        <f t="array" ref="Y6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8" s="122" cm="1">
        <f t="array" ref="Z6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68" s="244" cm="1">
        <f t="array" ref="AA6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8" s="122" cm="1">
        <f t="array" ref="AB6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68" s="244" cm="1">
        <f t="array" ref="AC6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8" s="123">
        <f>SUM(Сводная_Продажи_Факт[[#This Row],[Январь
прогноз]:[Декабрь
прогноз]])</f>
        <v>0</v>
      </c>
      <c r="AE68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69" spans="1:31">
      <c r="A69" s="120">
        <f>ROW()-ROW(Сводная_Продажи_Факт[[#Headers],[№]])</f>
        <v>67</v>
      </c>
      <c r="B69" s="12" t="str">
        <f>INDEX(База[],MATCH(Сводная_Продажи_Факт[[#This Row],[Обозначение]],База[Обозначение],0),MATCH(B$2,База[#Headers],0))</f>
        <v>ТКЭА</v>
      </c>
      <c r="C69" s="98">
        <v>1</v>
      </c>
      <c r="D69" s="125">
        <v>9253761210</v>
      </c>
      <c r="E69" s="34" t="str">
        <f>INDEX(База[],MATCH(Сводная_Продажи_Факт[[#This Row],[Обозначение]],База[Обозначение],0),MATCH(E$2,База[#Headers],0))</f>
        <v>Энергоаккумулятор тип 24/30</v>
      </c>
      <c r="F69" s="122" cm="1">
        <f t="array" ref="F6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69" s="244" cm="1">
        <f t="array" ref="G6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69" s="122" cm="1">
        <f t="array" ref="H6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69" s="244" cm="1">
        <f t="array" ref="I6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69" s="122" cm="1">
        <f t="array" ref="J6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69" s="244" cm="1">
        <f t="array" ref="K6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69" s="122" cm="1">
        <f t="array" ref="L6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69" s="244" cm="1">
        <f t="array" ref="M6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69" s="122" cm="1">
        <f t="array" ref="N6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69" s="244" cm="1">
        <f t="array" ref="O6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69" s="122" cm="1">
        <f t="array" ref="P6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69" s="244" cm="1">
        <f t="array" ref="Q6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69" s="122" cm="1">
        <f t="array" ref="R6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20</v>
      </c>
      <c r="S69" s="244" cm="1">
        <f t="array" ref="S6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69" s="122" cm="1">
        <f t="array" ref="T6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20</v>
      </c>
      <c r="U69" s="244" cm="1">
        <f t="array" ref="U6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69" s="122" cm="1">
        <f t="array" ref="V6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20</v>
      </c>
      <c r="W69" s="244" cm="1">
        <f t="array" ref="W6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69" s="122" cm="1">
        <f t="array" ref="X6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20</v>
      </c>
      <c r="Y69" s="244" cm="1">
        <f t="array" ref="Y6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69" s="122" cm="1">
        <f t="array" ref="Z6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20</v>
      </c>
      <c r="AA69" s="244" cm="1">
        <f t="array" ref="AA6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69" s="122" cm="1">
        <f t="array" ref="AB6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20</v>
      </c>
      <c r="AC69" s="244" cm="1">
        <f t="array" ref="AC6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69" s="123">
        <f>SUM(Сводная_Продажи_Факт[[#This Row],[Январь
прогноз]:[Декабрь
прогноз]])</f>
        <v>120</v>
      </c>
      <c r="AE69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0" spans="1:31">
      <c r="A70" s="120">
        <f>ROW()-ROW(Сводная_Продажи_Факт[[#Headers],[№]])</f>
        <v>68</v>
      </c>
      <c r="B70" s="12" t="str">
        <f>INDEX(База[],MATCH(Сводная_Продажи_Факт[[#This Row],[Обозначение]],База[Обозначение],0),MATCH(B$2,База[#Headers],0))</f>
        <v>ТКЭА</v>
      </c>
      <c r="C70" s="98">
        <v>1</v>
      </c>
      <c r="D70" s="125">
        <v>9253771100</v>
      </c>
      <c r="E70" s="34" t="str">
        <f>INDEX(База[],MATCH(Сводная_Продажи_Факт[[#This Row],[Обозначение]],База[Обозначение],0),MATCH(E$2,База[#Headers],0))</f>
        <v>Энергоаккумулятор тип 30/30</v>
      </c>
      <c r="F70" s="122" cm="1">
        <f t="array" ref="F7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0" s="244" cm="1">
        <f t="array" ref="G7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0" s="122" cm="1">
        <f t="array" ref="H7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0" s="244" cm="1">
        <f t="array" ref="I7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0" s="122" cm="1">
        <f t="array" ref="J7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0" s="244" cm="1">
        <f t="array" ref="K7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0" s="122" cm="1">
        <f t="array" ref="L7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0" s="244" cm="1">
        <f t="array" ref="M7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0" s="122" cm="1">
        <f t="array" ref="N7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0" s="244" cm="1">
        <f t="array" ref="O7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0" s="122" cm="1">
        <f t="array" ref="P7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0" s="244" cm="1">
        <f t="array" ref="Q7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0" s="122" cm="1">
        <f t="array" ref="R7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0" s="244" cm="1">
        <f t="array" ref="S7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0" s="122" cm="1">
        <f t="array" ref="T7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0" s="244" cm="1">
        <f t="array" ref="U7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0" s="122" cm="1">
        <f t="array" ref="V7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0" s="244" cm="1">
        <f t="array" ref="W7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0" s="122" cm="1">
        <f t="array" ref="X7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0" s="244" cm="1">
        <f t="array" ref="Y7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0" s="122" cm="1">
        <f t="array" ref="Z7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0" s="244" cm="1">
        <f t="array" ref="AA7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0" s="122" cm="1">
        <f t="array" ref="AB7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0" s="244" cm="1">
        <f t="array" ref="AC7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0" s="123">
        <f>SUM(Сводная_Продажи_Факт[[#This Row],[Январь
прогноз]:[Декабрь
прогноз]])</f>
        <v>0</v>
      </c>
      <c r="AE70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1" spans="1:31">
      <c r="A71" s="120">
        <f>ROW()-ROW(Сводная_Продажи_Факт[[#Headers],[№]])</f>
        <v>69</v>
      </c>
      <c r="B71" s="12" t="str">
        <f>INDEX(База[],MATCH(Сводная_Продажи_Факт[[#This Row],[Обозначение]],База[Обозначение],0),MATCH(B$2,База[#Headers],0))</f>
        <v>Тормоза</v>
      </c>
      <c r="C71" s="98">
        <v>1</v>
      </c>
      <c r="D71" s="125">
        <v>9630010510</v>
      </c>
      <c r="E71" s="34" t="str">
        <f>INDEX(База[],MATCH(Сводная_Продажи_Факт[[#This Row],[Обозначение]],База[Обозначение],0),MATCH(E$2,База[#Headers],0))</f>
        <v>Клапан растормаживания сдвоенный</v>
      </c>
      <c r="F71" s="122" cm="1">
        <f t="array" ref="F71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1" s="244" cm="1">
        <f t="array" ref="G71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1" s="122" cm="1">
        <f t="array" ref="H71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1</v>
      </c>
      <c r="I71" s="244" cm="1">
        <f t="array" ref="I71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1" s="122" cm="1">
        <f t="array" ref="J71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71" s="244" cm="1">
        <f t="array" ref="K71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1" s="122" cm="1">
        <f t="array" ref="L71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1" s="244" cm="1">
        <f t="array" ref="M71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1" s="122" cm="1">
        <f t="array" ref="N71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</v>
      </c>
      <c r="O71" s="244" cm="1">
        <f t="array" ref="O71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1" s="122" cm="1">
        <f t="array" ref="P71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1" s="244" cm="1">
        <f t="array" ref="Q71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1" s="122" cm="1">
        <f t="array" ref="R71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1" s="244" cm="1">
        <f t="array" ref="S71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1" s="122" cm="1">
        <f t="array" ref="T71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1" s="244" cm="1">
        <f t="array" ref="U71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1" s="122" cm="1">
        <f t="array" ref="V71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1" s="244" cm="1">
        <f t="array" ref="W71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1" s="122" cm="1">
        <f t="array" ref="X71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1" s="244" cm="1">
        <f t="array" ref="Y71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1" s="122" cm="1">
        <f t="array" ref="Z71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1" s="244" cm="1">
        <f t="array" ref="AA71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1" s="122" cm="1">
        <f t="array" ref="AB71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1" s="244" cm="1">
        <f t="array" ref="AC71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1" s="123">
        <f>SUM(Сводная_Продажи_Факт[[#This Row],[Январь
прогноз]:[Декабрь
прогноз]])</f>
        <v>3</v>
      </c>
      <c r="AE71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2" spans="1:31">
      <c r="A72" s="120">
        <f>ROW()-ROW(Сводная_Продажи_Факт[[#Headers],[№]])</f>
        <v>70</v>
      </c>
      <c r="B72" s="12" t="str">
        <f>INDEX(База[],MATCH(Сводная_Продажи_Факт[[#This Row],[Обозначение]],База[Обозначение],0),MATCH(B$2,База[#Headers],0))</f>
        <v>Тормоза</v>
      </c>
      <c r="C72" s="98">
        <v>1</v>
      </c>
      <c r="D72" s="125">
        <v>9710029000</v>
      </c>
      <c r="E72" s="34" t="str">
        <f>INDEX(База[],MATCH(Сводная_Продажи_Факт[[#This Row],[Обозначение]],База[Обозначение],0),MATCH(E$2,База[#Headers],0))</f>
        <v>Воздухораспределитель с клапаном растормаживания</v>
      </c>
      <c r="F72" s="122" cm="1">
        <f t="array" ref="F72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13</v>
      </c>
      <c r="G72" s="244" cm="1">
        <f t="array" ref="G72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1</v>
      </c>
      <c r="H72" s="122" cm="1">
        <f t="array" ref="H72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52</v>
      </c>
      <c r="I72" s="244" cm="1">
        <f t="array" ref="I72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2</v>
      </c>
      <c r="J72" s="122" cm="1">
        <f t="array" ref="J72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10</v>
      </c>
      <c r="K72" s="244" cm="1">
        <f t="array" ref="K72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10</v>
      </c>
      <c r="L72" s="122" cm="1">
        <f t="array" ref="L72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41</v>
      </c>
      <c r="M72" s="244" cm="1">
        <f t="array" ref="M72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40</v>
      </c>
      <c r="N72" s="122" cm="1">
        <f t="array" ref="N72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17</v>
      </c>
      <c r="O72" s="244" cm="1">
        <f t="array" ref="O72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2" s="122" cm="1">
        <f t="array" ref="P72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58</v>
      </c>
      <c r="Q72" s="244" cm="1">
        <f t="array" ref="Q72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2" s="122" cm="1">
        <f t="array" ref="R72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36</v>
      </c>
      <c r="S72" s="244" cm="1">
        <f t="array" ref="S72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2" s="122" cm="1">
        <f t="array" ref="T72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46</v>
      </c>
      <c r="U72" s="244" cm="1">
        <f t="array" ref="U72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2" s="122" cm="1">
        <f t="array" ref="V72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51</v>
      </c>
      <c r="W72" s="244" cm="1">
        <f t="array" ref="W72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2" s="122" cm="1">
        <f t="array" ref="X72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68</v>
      </c>
      <c r="Y72" s="244" cm="1">
        <f t="array" ref="Y72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2" s="122" cm="1">
        <f t="array" ref="Z72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67</v>
      </c>
      <c r="AA72" s="244" cm="1">
        <f t="array" ref="AA72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2" s="122" cm="1">
        <f t="array" ref="AB72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63</v>
      </c>
      <c r="AC72" s="244" cm="1">
        <f t="array" ref="AC72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2" s="123">
        <f>SUM(Сводная_Продажи_Факт[[#This Row],[Январь
прогноз]:[Декабрь
прогноз]])</f>
        <v>575</v>
      </c>
      <c r="AE72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3" spans="1:31">
      <c r="A73" s="120">
        <f>ROW()-ROW(Сводная_Продажи_Факт[[#Headers],[№]])</f>
        <v>71</v>
      </c>
      <c r="B73" s="12" t="str">
        <f>INDEX(База[],MATCH(Сводная_Продажи_Факт[[#This Row],[Обозначение]],База[Обозначение],0),MATCH(B$2,База[#Headers],0))</f>
        <v>Тормоза</v>
      </c>
      <c r="C73" s="98">
        <v>1</v>
      </c>
      <c r="D73" s="125">
        <v>9735000510</v>
      </c>
      <c r="E73" s="34" t="str">
        <f>INDEX(База[],MATCH(Сводная_Продажи_Факт[[#This Row],[Обозначение]],База[Обозначение],0),MATCH(E$2,База[#Headers],0))</f>
        <v>Клапан быстрого растормаживания энергоаккумуляторов</v>
      </c>
      <c r="F73" s="122" cm="1">
        <f t="array" ref="F73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3" s="244" cm="1">
        <f t="array" ref="G73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3" s="122" cm="1">
        <f t="array" ref="H73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3" s="244" cm="1">
        <f t="array" ref="I73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3" s="122" cm="1">
        <f t="array" ref="J73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3" s="244" cm="1">
        <f t="array" ref="K73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3" s="122" cm="1">
        <f t="array" ref="L73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3" s="244" cm="1">
        <f t="array" ref="M73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3" s="122" cm="1">
        <f t="array" ref="N73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3" s="244" cm="1">
        <f t="array" ref="O73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3" s="122" cm="1">
        <f t="array" ref="P73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3" s="244" cm="1">
        <f t="array" ref="Q73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3" s="122" cm="1">
        <f t="array" ref="R73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3" s="244" cm="1">
        <f t="array" ref="S73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3" s="122" cm="1">
        <f t="array" ref="T73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3" s="244" cm="1">
        <f t="array" ref="U73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3" s="122" cm="1">
        <f t="array" ref="V73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3" s="244" cm="1">
        <f t="array" ref="W73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3" s="122" cm="1">
        <f t="array" ref="X73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3" s="244" cm="1">
        <f t="array" ref="Y73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3" s="122" cm="1">
        <f t="array" ref="Z73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3" s="244" cm="1">
        <f t="array" ref="AA73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3" s="122" cm="1">
        <f t="array" ref="AB73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3" s="244" cm="1">
        <f t="array" ref="AC73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3" s="123">
        <f>SUM(Сводная_Продажи_Факт[[#This Row],[Январь
прогноз]:[Декабрь
прогноз]])</f>
        <v>0</v>
      </c>
      <c r="AE73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4" spans="1:31">
      <c r="A74" s="120">
        <f>ROW()-ROW(Сводная_Продажи_Факт[[#Headers],[№]])</f>
        <v>72</v>
      </c>
      <c r="B74" s="12" t="str">
        <f>INDEX(База[],MATCH(Сводная_Продажи_Факт[[#This Row],[Обозначение]],База[Обозначение],0),MATCH(B$2,База[#Headers],0))</f>
        <v>Трубка</v>
      </c>
      <c r="C74" s="98">
        <v>1</v>
      </c>
      <c r="D74" s="98">
        <v>8282510086</v>
      </c>
      <c r="E74" s="121" t="str">
        <f>INDEX(База[],MATCH(Сводная_Продажи_Факт[[#This Row],[Обозначение]],База[Обозначение],0),MATCH(E$2,База[#Headers],0))</f>
        <v>Трубка пластиковая 8x1, бухта 100м (м)</v>
      </c>
      <c r="F74" s="122" cm="1">
        <f t="array" ref="F74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4" s="244" cm="1">
        <f t="array" ref="G74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4" s="122" cm="1">
        <f t="array" ref="H74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4" s="244" cm="1">
        <f t="array" ref="I74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4" s="122" cm="1">
        <f t="array" ref="J74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4" s="244" cm="1">
        <f t="array" ref="K74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4" s="122" cm="1">
        <f t="array" ref="L74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4" s="244" cm="1">
        <f t="array" ref="M74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4" s="122" cm="1">
        <f t="array" ref="N74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4" s="244" cm="1">
        <f t="array" ref="O74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4" s="122" cm="1">
        <f t="array" ref="P74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4" s="244" cm="1">
        <f t="array" ref="Q74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4" s="122" cm="1">
        <f t="array" ref="R74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4" s="244" cm="1">
        <f t="array" ref="S74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4" s="122" cm="1">
        <f t="array" ref="T74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4" s="244" cm="1">
        <f t="array" ref="U74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4" s="122" cm="1">
        <f t="array" ref="V74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4" s="244" cm="1">
        <f t="array" ref="W74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4" s="122" cm="1">
        <f t="array" ref="X74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4" s="244" cm="1">
        <f t="array" ref="Y74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4" s="122" cm="1">
        <f t="array" ref="Z74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4" s="244" cm="1">
        <f t="array" ref="AA74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4" s="122" cm="1">
        <f t="array" ref="AB74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4" s="244" cm="1">
        <f t="array" ref="AC74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4" s="123">
        <f>SUM(Сводная_Продажи_Факт[[#This Row],[Январь
прогноз]:[Декабрь
прогноз]])</f>
        <v>0</v>
      </c>
      <c r="AE74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5" spans="1:31">
      <c r="A75" s="120">
        <f>ROW()-ROW(Сводная_Продажи_Факт[[#Headers],[№]])</f>
        <v>73</v>
      </c>
      <c r="B75" s="12" t="str">
        <f>INDEX(База[],MATCH(Сводная_Продажи_Факт[[#This Row],[Обозначение]],База[Обозначение],0),MATCH(B$2,База[#Headers],0))</f>
        <v>Трубка</v>
      </c>
      <c r="C75" s="98">
        <v>1</v>
      </c>
      <c r="D75" s="125">
        <v>8282510106</v>
      </c>
      <c r="E75" s="34" t="str">
        <f>INDEX(База[],MATCH(Сводная_Продажи_Факт[[#This Row],[Обозначение]],База[Обозначение],0),MATCH(E$2,База[#Headers],0))</f>
        <v>Трубка пластиковая 10x1, бухта 100м (м)</v>
      </c>
      <c r="F75" s="122" cm="1">
        <f t="array" ref="F75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5" s="244" cm="1">
        <f t="array" ref="G75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5" s="122" cm="1">
        <f t="array" ref="H75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5" s="244" cm="1">
        <f t="array" ref="I75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5" s="122" cm="1">
        <f t="array" ref="J75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5" s="244" cm="1">
        <f t="array" ref="K75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5" s="122" cm="1">
        <f t="array" ref="L75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5" s="244" cm="1">
        <f t="array" ref="M75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5" s="122" cm="1">
        <f t="array" ref="N75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5" s="244" cm="1">
        <f t="array" ref="O75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5" s="122" cm="1">
        <f t="array" ref="P75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5" s="244" cm="1">
        <f t="array" ref="Q75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5" s="122" cm="1">
        <f t="array" ref="R75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5" s="244" cm="1">
        <f t="array" ref="S75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5" s="122" cm="1">
        <f t="array" ref="T75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5" s="244" cm="1">
        <f t="array" ref="U75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5" s="122" cm="1">
        <f t="array" ref="V75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5" s="244" cm="1">
        <f t="array" ref="W75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5" s="122" cm="1">
        <f t="array" ref="X75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5" s="244" cm="1">
        <f t="array" ref="Y75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5" s="122" cm="1">
        <f t="array" ref="Z75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5" s="244" cm="1">
        <f t="array" ref="AA75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5" s="122" cm="1">
        <f t="array" ref="AB75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5" s="244" cm="1">
        <f t="array" ref="AC75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5" s="123">
        <f>SUM(Сводная_Продажи_Факт[[#This Row],[Январь
прогноз]:[Декабрь
прогноз]])</f>
        <v>0</v>
      </c>
      <c r="AE75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6" spans="1:31">
      <c r="A76" s="120">
        <f>ROW()-ROW(Сводная_Продажи_Факт[[#Headers],[№]])</f>
        <v>74</v>
      </c>
      <c r="B76" s="12" t="str">
        <f>INDEX(База[],MATCH(Сводная_Продажи_Факт[[#This Row],[Обозначение]],База[Обозначение],0),MATCH(B$2,База[#Headers],0))</f>
        <v>Трубка</v>
      </c>
      <c r="C76" s="98">
        <v>1</v>
      </c>
      <c r="D76" s="125">
        <v>8282510126</v>
      </c>
      <c r="E76" s="34" t="str">
        <f>INDEX(База[],MATCH(Сводная_Продажи_Факт[[#This Row],[Обозначение]],База[Обозначение],0),MATCH(E$2,База[#Headers],0))</f>
        <v>Трубка пластиковая 12x1,5, бухта 100м (м)</v>
      </c>
      <c r="F76" s="122" cm="1">
        <f t="array" ref="F76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6" s="244" cm="1">
        <f t="array" ref="G76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6" s="122" cm="1">
        <f t="array" ref="H76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6" s="244" cm="1">
        <f t="array" ref="I76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6" s="122" cm="1">
        <f t="array" ref="J76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6" s="244" cm="1">
        <f t="array" ref="K76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6" s="122" cm="1">
        <f t="array" ref="L76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6" s="244" cm="1">
        <f t="array" ref="M76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6" s="122" cm="1">
        <f t="array" ref="N76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6" s="244" cm="1">
        <f t="array" ref="O76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6" s="122" cm="1">
        <f t="array" ref="P76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6" s="244" cm="1">
        <f t="array" ref="Q76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6" s="122" cm="1">
        <f t="array" ref="R76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6" s="244" cm="1">
        <f t="array" ref="S76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6" s="122" cm="1">
        <f t="array" ref="T76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6" s="244" cm="1">
        <f t="array" ref="U76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6" s="122" cm="1">
        <f t="array" ref="V76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6" s="244" cm="1">
        <f t="array" ref="W76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6" s="122" cm="1">
        <f t="array" ref="X76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6" s="244" cm="1">
        <f t="array" ref="Y76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6" s="122" cm="1">
        <f t="array" ref="Z76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6" s="244" cm="1">
        <f t="array" ref="AA76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6" s="122" cm="1">
        <f t="array" ref="AB76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6" s="244" cm="1">
        <f t="array" ref="AC76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6" s="123">
        <f>SUM(Сводная_Продажи_Факт[[#This Row],[Январь
прогноз]:[Декабрь
прогноз]])</f>
        <v>0</v>
      </c>
      <c r="AE76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7" spans="1:31">
      <c r="A77" s="120">
        <f>ROW()-ROW(Сводная_Продажи_Факт[[#Headers],[№]])</f>
        <v>75</v>
      </c>
      <c r="B77" s="12" t="str">
        <f>INDEX(База[],MATCH(Сводная_Продажи_Факт[[#This Row],[Обозначение]],База[Обозначение],0),MATCH(B$2,База[#Headers],0))</f>
        <v>Трубка</v>
      </c>
      <c r="C77" s="98">
        <v>1</v>
      </c>
      <c r="D77" s="125">
        <v>8282519676</v>
      </c>
      <c r="E77" s="34" t="str">
        <f>INDEX(База[],MATCH(Сводная_Продажи_Факт[[#This Row],[Обозначение]],База[Обозначение],0),MATCH(E$2,База[#Headers],0))</f>
        <v>Трубка пластиковая 6x1, бухта 100м (м)</v>
      </c>
      <c r="F77" s="122" cm="1">
        <f t="array" ref="F77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7" s="244" cm="1">
        <f t="array" ref="G77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7" s="122" cm="1">
        <f t="array" ref="H77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7" s="244" cm="1">
        <f t="array" ref="I77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7" s="122" cm="1">
        <f t="array" ref="J77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7" s="244" cm="1">
        <f t="array" ref="K77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7" s="122" cm="1">
        <f t="array" ref="L77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7" s="244" cm="1">
        <f t="array" ref="M77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7" s="122" cm="1">
        <f t="array" ref="N77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7" s="244" cm="1">
        <f t="array" ref="O77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7" s="122" cm="1">
        <f t="array" ref="P77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7" s="244" cm="1">
        <f t="array" ref="Q77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7" s="122" cm="1">
        <f t="array" ref="R77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7" s="244" cm="1">
        <f t="array" ref="S77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7" s="122" cm="1">
        <f t="array" ref="T77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7" s="244" cm="1">
        <f t="array" ref="U77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7" s="122" cm="1">
        <f t="array" ref="V77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7" s="244" cm="1">
        <f t="array" ref="W77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7" s="122" cm="1">
        <f t="array" ref="X77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7" s="244" cm="1">
        <f t="array" ref="Y77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7" s="122" cm="1">
        <f t="array" ref="Z77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7" s="244" cm="1">
        <f t="array" ref="AA77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7" s="122" cm="1">
        <f t="array" ref="AB77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7" s="244" cm="1">
        <f t="array" ref="AC77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7" s="123">
        <f>SUM(Сводная_Продажи_Факт[[#This Row],[Январь
прогноз]:[Декабрь
прогноз]])</f>
        <v>0</v>
      </c>
      <c r="AE77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8" spans="1:31">
      <c r="A78" s="120">
        <f>ROW()-ROW(Сводная_Продажи_Факт[[#Headers],[№]])</f>
        <v>76</v>
      </c>
      <c r="B78" s="12" t="str">
        <f>INDEX(База[],MATCH(Сводная_Продажи_Факт[[#This Row],[Обозначение]],База[Обозначение],0),MATCH(B$2,База[#Headers],0))</f>
        <v>Трубка</v>
      </c>
      <c r="C78" s="98">
        <v>1</v>
      </c>
      <c r="D78" s="125">
        <v>8282519726</v>
      </c>
      <c r="E78" s="34" t="str">
        <f>INDEX(База[],MATCH(Сводная_Продажи_Факт[[#This Row],[Обозначение]],База[Обозначение],0),MATCH(E$2,База[#Headers],0))</f>
        <v>Трубка пластиковая 15x1,5, бухта 50м (м)</v>
      </c>
      <c r="F78" s="122" cm="1">
        <f t="array" ref="F78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8" s="244" cm="1">
        <f t="array" ref="G78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8" s="122" cm="1">
        <f t="array" ref="H78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8" s="244" cm="1">
        <f t="array" ref="I78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8" s="122" cm="1">
        <f t="array" ref="J78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8" s="244" cm="1">
        <f t="array" ref="K78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8" s="122" cm="1">
        <f t="array" ref="L78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8" s="244" cm="1">
        <f t="array" ref="M78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8" s="122" cm="1">
        <f t="array" ref="N78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8" s="244" cm="1">
        <f t="array" ref="O78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8" s="122" cm="1">
        <f t="array" ref="P78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8" s="244" cm="1">
        <f t="array" ref="Q78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8" s="122" cm="1">
        <f t="array" ref="R78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8" s="244" cm="1">
        <f t="array" ref="S78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8" s="122" cm="1">
        <f t="array" ref="T78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8" s="244" cm="1">
        <f t="array" ref="U78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8" s="122" cm="1">
        <f t="array" ref="V78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8" s="244" cm="1">
        <f t="array" ref="W78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8" s="122" cm="1">
        <f t="array" ref="X78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8" s="244" cm="1">
        <f t="array" ref="Y78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8" s="122" cm="1">
        <f t="array" ref="Z78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8" s="244" cm="1">
        <f t="array" ref="AA78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8" s="122" cm="1">
        <f t="array" ref="AB78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8" s="244" cm="1">
        <f t="array" ref="AC78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8" s="123">
        <f>SUM(Сводная_Продажи_Факт[[#This Row],[Январь
прогноз]:[Декабрь
прогноз]])</f>
        <v>0</v>
      </c>
      <c r="AE78" s="126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79" spans="1:31">
      <c r="A79" s="120">
        <f>ROW()-ROW(Сводная_Продажи_Факт[[#Headers],[№]])</f>
        <v>77</v>
      </c>
      <c r="B79" s="12" t="str">
        <f>INDEX(База[],MATCH(Сводная_Продажи_Факт[[#This Row],[Обозначение]],База[Обозначение],0),MATCH(B$2,База[#Headers],0))</f>
        <v>Шланг</v>
      </c>
      <c r="C79" s="98">
        <v>1</v>
      </c>
      <c r="D79" s="98">
        <v>828877016</v>
      </c>
      <c r="E79" s="121" t="str">
        <f>INDEX(База[],MATCH(Сводная_Продажи_Факт[[#This Row],[Обозначение]],База[Обозначение],0),MATCH(E$2,База[#Headers],0))</f>
        <v>Шланг тормозной (м)</v>
      </c>
      <c r="F79" s="122" cm="1">
        <f t="array" ref="F79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0</v>
      </c>
      <c r="G79" s="244" cm="1">
        <f t="array" ref="G79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79" s="122" cm="1">
        <f t="array" ref="H79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0</v>
      </c>
      <c r="I79" s="244" cm="1">
        <f t="array" ref="I79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0</v>
      </c>
      <c r="J79" s="122" cm="1">
        <f t="array" ref="J79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0</v>
      </c>
      <c r="K79" s="244" cm="1">
        <f t="array" ref="K79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0</v>
      </c>
      <c r="L79" s="122" cm="1">
        <f t="array" ref="L79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79" s="244" cm="1">
        <f t="array" ref="M79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79" s="122" cm="1">
        <f t="array" ref="N79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0</v>
      </c>
      <c r="O79" s="244" cm="1">
        <f t="array" ref="O79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79" s="122" cm="1">
        <f t="array" ref="P79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0</v>
      </c>
      <c r="Q79" s="244" cm="1">
        <f t="array" ref="Q79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79" s="122" cm="1">
        <f t="array" ref="R79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0</v>
      </c>
      <c r="S79" s="244" cm="1">
        <f t="array" ref="S79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79" s="122" cm="1">
        <f t="array" ref="T79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0</v>
      </c>
      <c r="U79" s="244" cm="1">
        <f t="array" ref="U79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79" s="122" cm="1">
        <f t="array" ref="V79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0</v>
      </c>
      <c r="W79" s="244" cm="1">
        <f t="array" ref="W79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79" s="122" cm="1">
        <f t="array" ref="X79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0</v>
      </c>
      <c r="Y79" s="244" cm="1">
        <f t="array" ref="Y79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79" s="122" cm="1">
        <f t="array" ref="Z79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0</v>
      </c>
      <c r="AA79" s="244" cm="1">
        <f t="array" ref="AA79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79" s="122" cm="1">
        <f t="array" ref="AB79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0</v>
      </c>
      <c r="AC79" s="244" cm="1">
        <f t="array" ref="AC79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79" s="123">
        <f>SUM(Сводная_Продажи_Факт[[#This Row],[Январь
прогноз]:[Декабрь
прогноз]])</f>
        <v>0</v>
      </c>
      <c r="AE79" s="124">
        <f>SUMPRODUCT((Сводная_Продажи_Факт[WABCO]=Сводная_Продажи_Факт[[#This Row],[WABCO]])*(Сводная_Продажи_Факт[Обозначение]=Сводная_Продажи_Факт[[#This Row],[Обозначение]])*1)</f>
        <v>1</v>
      </c>
    </row>
    <row r="80" spans="1:31">
      <c r="A80" s="240"/>
      <c r="B80" s="210"/>
      <c r="C80" s="241">
        <v>1</v>
      </c>
      <c r="D80" s="241">
        <v>4802070600</v>
      </c>
      <c r="E80" s="242"/>
      <c r="F80" s="122" cm="1">
        <f t="array" ref="F80">SUMPRODUCT((Сводная_Продажи_Факт[[#This Row],[WABCO]]='2026_Мустафин'!$F$6:$F$274)*(Сводная_Продажи_Факт[[#This Row],[Обозначение]]='2026_Мустафин'!$G$6:$G$274)*('2026_Мустафин'!$EF$6:$EF$274))</f>
        <v>1</v>
      </c>
      <c r="G80" s="244" cm="1">
        <f t="array" ref="G80">SUMPRODUCT((Сводная_Продажи_Факт[[#This Row],[WABCO]]='2026_Мустафин'!$F$6:$F$274)*(Сводная_Продажи_Факт[[#This Row],[Обозначение]]='2026_Мустафин'!$G$6:$G$274)*('2026_Мустафин'!$EG$6:$EG$274))</f>
        <v>0</v>
      </c>
      <c r="H80" s="122" cm="1">
        <f t="array" ref="H80">SUMPRODUCT((Сводная_Продажи_Факт[[#This Row],[WABCO]]='2026_Мустафин'!$F$6:$F$274)*(Сводная_Продажи_Факт[[#This Row],[Обозначение]]='2026_Мустафин'!$G$6:$G$274)*('2026_Мустафин'!$EJ$6:$EJ$274))</f>
        <v>2</v>
      </c>
      <c r="I80" s="244" cm="1">
        <f t="array" ref="I80">SUMPRODUCT((Сводная_Продажи_Факт[[#This Row],[WABCO]]='2026_Мустафин'!$F$6:$F$274)*(Сводная_Продажи_Факт[[#This Row],[Обозначение]]='2026_Мустафин'!$G$6:$G$274)*('2026_Мустафин'!$EK$6:$EK$274))</f>
        <v>1</v>
      </c>
      <c r="J80" s="122" cm="1">
        <f t="array" ref="J80">SUMPRODUCT((Сводная_Продажи_Факт[[#This Row],[WABCO]]='2026_Мустафин'!$F$6:$F$274)*(Сводная_Продажи_Факт[[#This Row],[Обозначение]]='2026_Мустафин'!$G$6:$G$274)*('2026_Мустафин'!$EN$6:$EN$274))</f>
        <v>1</v>
      </c>
      <c r="K80" s="244" cm="1">
        <f t="array" ref="K80">SUMPRODUCT((Сводная_Продажи_Факт[[#This Row],[WABCO]]='2026_Мустафин'!$F$6:$F$274)*(Сводная_Продажи_Факт[[#This Row],[Обозначение]]='2026_Мустафин'!$G$6:$G$274)*('2026_Мустафин'!$EO$6:$EO$274))</f>
        <v>1</v>
      </c>
      <c r="L80" s="122" cm="1">
        <f t="array" ref="L80">SUMPRODUCT((Сводная_Продажи_Факт[[#This Row],[WABCO]]='2026_Мустафин'!$F$6:$F$274)*(Сводная_Продажи_Факт[[#This Row],[Обозначение]]='2026_Мустафин'!$G$6:$G$274)*('2026_Мустафин'!$ER$6:$ER$274))</f>
        <v>0</v>
      </c>
      <c r="M80" s="244" cm="1">
        <f t="array" ref="M80">SUMPRODUCT((Сводная_Продажи_Факт[[#This Row],[WABCO]]='2026_Мустафин'!$F$6:$F$274)*(Сводная_Продажи_Факт[[#This Row],[Обозначение]]='2026_Мустафин'!$G$6:$G$274)*('2026_Мустафин'!$ES$6:$ES$274))</f>
        <v>0</v>
      </c>
      <c r="N80" s="122" cm="1">
        <f t="array" ref="N80">SUMPRODUCT((Сводная_Продажи_Факт[[#This Row],[WABCO]]='2026_Мустафин'!$F$6:$F$274)*(Сводная_Продажи_Факт[[#This Row],[Обозначение]]='2026_Мустафин'!$G$6:$G$274)*('2026_Мустафин'!$EV$6:$EV$274))</f>
        <v>2</v>
      </c>
      <c r="O80" s="244" cm="1">
        <f t="array" ref="O80">SUMPRODUCT((Сводная_Продажи_Факт[[#This Row],[WABCO]]='2026_Мустафин'!$F$6:$F$274)*(Сводная_Продажи_Факт[[#This Row],[Обозначение]]='2026_Мустафин'!$G$6:$G$274)*('2026_Мустафин'!$EW$6:$EW$274))</f>
        <v>0</v>
      </c>
      <c r="P80" s="122" cm="1">
        <f t="array" ref="P80">SUMPRODUCT((Сводная_Продажи_Факт[[#This Row],[WABCO]]='2026_Мустафин'!$F$6:$F$274)*(Сводная_Продажи_Факт[[#This Row],[Обозначение]]='2026_Мустафин'!$G$6:$G$274)*('2026_Мустафин'!$EZ$6:$EZ$274))</f>
        <v>20</v>
      </c>
      <c r="Q80" s="244" cm="1">
        <f t="array" ref="Q80">SUMPRODUCT((Сводная_Продажи_Факт[[#This Row],[WABCO]]='2026_Мустафин'!$F$6:$F$274)*(Сводная_Продажи_Факт[[#This Row],[Обозначение]]='2026_Мустафин'!$G$6:$G$274)*('2026_Мустафин'!$FA$6:$FA$274))</f>
        <v>0</v>
      </c>
      <c r="R80" s="122" cm="1">
        <f t="array" ref="R80">SUMPRODUCT((Сводная_Продажи_Факт[[#This Row],[WABCO]]='2026_Мустафин'!$F$6:$F$274)*(Сводная_Продажи_Факт[[#This Row],[Обозначение]]='2026_Мустафин'!$G$6:$G$274)*('2026_Мустафин'!$FD$6:$FD$274))</f>
        <v>21</v>
      </c>
      <c r="S80" s="244" cm="1">
        <f t="array" ref="S80">SUMPRODUCT((Сводная_Продажи_Факт[[#This Row],[WABCO]]='2026_Мустафин'!$F$6:$F$274)*(Сводная_Продажи_Факт[[#This Row],[Обозначение]]='2026_Мустафин'!$G$6:$G$274)*('2026_Мустафин'!$FE$6:$FE$274))</f>
        <v>0</v>
      </c>
      <c r="T80" s="122" cm="1">
        <f t="array" ref="T80">SUMPRODUCT((Сводная_Продажи_Факт[[#This Row],[WABCO]]='2026_Мустафин'!$F$6:$F$274)*(Сводная_Продажи_Факт[[#This Row],[Обозначение]]='2026_Мустафин'!$G$6:$G$274)*('2026_Мустафин'!$FH$6:$FH$274))</f>
        <v>6</v>
      </c>
      <c r="U80" s="244" cm="1">
        <f t="array" ref="U80">SUMPRODUCT((Сводная_Продажи_Факт[[#This Row],[WABCO]]='2026_Мустафин'!$F$6:$F$274)*(Сводная_Продажи_Факт[[#This Row],[Обозначение]]='2026_Мустафин'!$G$6:$G$274)*('2026_Мустафин'!$FI$6:$FI$274))</f>
        <v>0</v>
      </c>
      <c r="V80" s="122" cm="1">
        <f t="array" ref="V80">SUMPRODUCT((Сводная_Продажи_Факт[[#This Row],[WABCO]]='2026_Мустафин'!$F$6:$F$274)*(Сводная_Продажи_Факт[[#This Row],[Обозначение]]='2026_Мустафин'!$G$6:$G$274)*('2026_Мустафин'!$FL$6:$FL$274))</f>
        <v>11</v>
      </c>
      <c r="W80" s="244" cm="1">
        <f t="array" ref="W80">SUMPRODUCT((Сводная_Продажи_Факт[[#This Row],[WABCO]]='2026_Мустафин'!$F$6:$F$274)*(Сводная_Продажи_Факт[[#This Row],[Обозначение]]='2026_Мустафин'!$G$6:$G$274)*('2026_Мустафин'!$FM$6:$FM$274))</f>
        <v>0</v>
      </c>
      <c r="X80" s="122" cm="1">
        <f t="array" ref="X80">SUMPRODUCT((Сводная_Продажи_Факт[[#This Row],[WABCO]]='2026_Мустафин'!$F$6:$F$274)*(Сводная_Продажи_Факт[[#This Row],[Обозначение]]='2026_Мустафин'!$G$6:$G$274)*('2026_Мустафин'!$FP$6:$FP$274))</f>
        <v>11</v>
      </c>
      <c r="Y80" s="244" cm="1">
        <f t="array" ref="Y80">SUMPRODUCT((Сводная_Продажи_Факт[[#This Row],[WABCO]]='2026_Мустафин'!$F$6:$F$274)*(Сводная_Продажи_Факт[[#This Row],[Обозначение]]='2026_Мустафин'!$G$6:$G$274)*('2026_Мустафин'!$FQ$6:$FQ$274))</f>
        <v>0</v>
      </c>
      <c r="Z80" s="122" cm="1">
        <f t="array" ref="Z80">SUMPRODUCT((Сводная_Продажи_Факт[[#This Row],[WABCO]]='2026_Мустафин'!$F$6:$F$274)*(Сводная_Продажи_Факт[[#This Row],[Обозначение]]='2026_Мустафин'!$G$6:$G$274)*('2026_Мустафин'!$FT$6:$FT$274))</f>
        <v>11</v>
      </c>
      <c r="AA80" s="244" cm="1">
        <f t="array" ref="AA80">SUMPRODUCT((Сводная_Продажи_Факт[[#This Row],[WABCO]]='2026_Мустафин'!$F$6:$F$274)*(Сводная_Продажи_Факт[[#This Row],[Обозначение]]='2026_Мустафин'!$G$6:$G$274)*('2026_Мустафин'!$FU$6:$FU$274))</f>
        <v>0</v>
      </c>
      <c r="AB80" s="122" cm="1">
        <f t="array" ref="AB80">SUMPRODUCT((Сводная_Продажи_Факт[[#This Row],[WABCO]]='2026_Мустафин'!$F$6:$F$274)*(Сводная_Продажи_Факт[[#This Row],[Обозначение]]='2026_Мустафин'!$G$6:$G$274)*('2026_Мустафин'!$FX$6:$FX$274))</f>
        <v>11</v>
      </c>
      <c r="AC80" s="244" cm="1">
        <f t="array" ref="AC80">SUMPRODUCT((Сводная_Продажи_Факт[[#This Row],[WABCO]]='2026_Мустафин'!$F$6:$F$274)*(Сводная_Продажи_Факт[[#This Row],[Обозначение]]='2026_Мустафин'!$G$6:$G$274)*('2026_Мустафин'!$FY$6:$FY$274))</f>
        <v>0</v>
      </c>
      <c r="AD80" s="123">
        <f>SUM(Сводная_Продажи_Факт[[#This Row],[Январь
прогноз]:[Декабрь
прогноз]])</f>
        <v>99</v>
      </c>
      <c r="AE80" s="243"/>
    </row>
    <row r="81" spans="1:31">
      <c r="A81" s="127"/>
      <c r="B81" s="128"/>
      <c r="C81" s="128"/>
      <c r="D81" s="128"/>
      <c r="E81" s="128"/>
      <c r="F81" s="129">
        <f>SUBTOTAL(109,Сводная_Продажи_Факт[Январь
прогноз])</f>
        <v>199</v>
      </c>
      <c r="G81" s="129"/>
      <c r="H81" s="129">
        <f>SUBTOTAL(109,Сводная_Продажи_Факт[Февраль
прогноз])</f>
        <v>737</v>
      </c>
      <c r="I81" s="129"/>
      <c r="J81" s="129">
        <f>SUBTOTAL(109,Сводная_Продажи_Факт[Март
прогноз])</f>
        <v>127</v>
      </c>
      <c r="K81" s="129"/>
      <c r="L81" s="129">
        <f>SUBTOTAL(109,Сводная_Продажи_Факт[Апрель
прогноз])</f>
        <v>417</v>
      </c>
      <c r="M81" s="129"/>
      <c r="N81" s="129">
        <f>SUBTOTAL(109,Сводная_Продажи_Факт[Май
прогноз])</f>
        <v>281</v>
      </c>
      <c r="O81" s="129"/>
      <c r="P81" s="129">
        <f>SUBTOTAL(109,Сводная_Продажи_Факт[Июнь
прогноз])</f>
        <v>1054</v>
      </c>
      <c r="Q81" s="129"/>
      <c r="R81" s="129">
        <f>SUBTOTAL(109,Сводная_Продажи_Факт[Июль
прогноз])</f>
        <v>835</v>
      </c>
      <c r="S81" s="129"/>
      <c r="T81" s="129">
        <f>SUBTOTAL(109,Сводная_Продажи_Факт[Август
прогноз])</f>
        <v>748</v>
      </c>
      <c r="U81" s="129"/>
      <c r="V81" s="129">
        <f>SUBTOTAL(109,Сводная_Продажи_Факт[Сентябрь
прогноз])</f>
        <v>843</v>
      </c>
      <c r="W81" s="129"/>
      <c r="X81" s="129">
        <f>SUBTOTAL(109,Сводная_Продажи_Факт[Октябрь
прогноз])</f>
        <v>1057</v>
      </c>
      <c r="Y81" s="129"/>
      <c r="Z81" s="129">
        <f>SUBTOTAL(109,Сводная_Продажи_Факт[Ноябрь
прогноз])</f>
        <v>955</v>
      </c>
      <c r="AA81" s="129"/>
      <c r="AB81" s="129">
        <f>SUBTOTAL(109,Сводная_Продажи_Факт[Декабрь
прогноз])</f>
        <v>907</v>
      </c>
      <c r="AC81" s="129"/>
      <c r="AD81" s="129">
        <f>SUBTOTAL(109,Сводная_Продажи_Факт[2026])</f>
        <v>8820</v>
      </c>
      <c r="AE81" s="130"/>
    </row>
  </sheetData>
  <sheetProtection formatCells="0" formatColumns="0" formatRows="0" insertColumns="0" insertRows="0" insertHyperlinks="0" deleteColumns="0" deleteRows="0" sort="0" autoFilter="0" pivotTables="0"/>
  <mergeCells count="2">
    <mergeCell ref="A1:E1"/>
    <mergeCell ref="F1:AD1"/>
  </mergeCells>
  <phoneticPr fontId="208" type="noConversion"/>
  <conditionalFormatting sqref="D3:D47">
    <cfRule type="duplicateValues" dxfId="2" priority="133"/>
  </conditionalFormatting>
  <conditionalFormatting sqref="AE3:AE80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{00F9004D-00A9-474D-B878-00AA002F00A9}</x14:id>
        </ext>
      </extLst>
    </cfRule>
  </conditionalFormatting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F9004D-00A9-474D-B878-00AA002F00A9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AE3:AE80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8"/>
  <sheetViews>
    <sheetView workbookViewId="0">
      <pane xSplit="1" ySplit="1" topLeftCell="B40" activePane="bottomRight" state="frozen"/>
      <selection activeCell="B2" sqref="B2"/>
      <selection pane="topRight"/>
      <selection pane="bottomLeft"/>
      <selection pane="bottomRight" activeCell="C73" sqref="C73"/>
    </sheetView>
  </sheetViews>
  <sheetFormatPr defaultColWidth="12.6640625" defaultRowHeight="14.4" outlineLevelCol="1"/>
  <cols>
    <col min="1" max="1" width="3.6640625" style="131" customWidth="1"/>
    <col min="2" max="2" width="15" style="131" customWidth="1"/>
    <col min="3" max="3" width="59.44140625" style="131" bestFit="1" customWidth="1"/>
    <col min="4" max="4" width="16.6640625" style="131" bestFit="1" customWidth="1"/>
    <col min="5" max="6" width="3.6640625" style="131" customWidth="1"/>
    <col min="7" max="7" width="18" style="131" customWidth="1"/>
    <col min="8" max="8" width="8.6640625" style="131" customWidth="1"/>
    <col min="9" max="9" width="15" style="131" customWidth="1"/>
    <col min="10" max="10" width="55.44140625" style="131" bestFit="1" customWidth="1"/>
    <col min="11" max="11" width="9.33203125" style="131" customWidth="1"/>
    <col min="12" max="12" width="16.6640625" style="131" bestFit="1" customWidth="1"/>
    <col min="13" max="13" width="15.6640625" style="131" customWidth="1"/>
    <col min="14" max="14" width="14.44140625" style="131" hidden="1" customWidth="1" outlineLevel="1"/>
    <col min="15" max="15" width="12.6640625" style="131" collapsed="1"/>
    <col min="16" max="16384" width="12.6640625" style="131"/>
  </cols>
  <sheetData>
    <row r="1" spans="1:14">
      <c r="A1" s="132" t="s">
        <v>165</v>
      </c>
      <c r="B1" s="67" t="s">
        <v>168</v>
      </c>
      <c r="C1" s="67" t="s">
        <v>16</v>
      </c>
      <c r="D1" s="67" t="s">
        <v>166</v>
      </c>
      <c r="F1" s="132" t="s">
        <v>165</v>
      </c>
      <c r="G1" s="67" t="s">
        <v>45</v>
      </c>
      <c r="H1" s="67" t="s">
        <v>167</v>
      </c>
      <c r="I1" s="67" t="s">
        <v>168</v>
      </c>
      <c r="J1" s="67" t="s">
        <v>16</v>
      </c>
      <c r="K1" s="67" t="s">
        <v>185</v>
      </c>
      <c r="L1" s="67" t="s">
        <v>166</v>
      </c>
      <c r="M1" s="67" t="s">
        <v>186</v>
      </c>
      <c r="N1" s="133" t="s">
        <v>181</v>
      </c>
    </row>
    <row r="2" spans="1:14">
      <c r="A2" s="134">
        <f>ROW()-ROW(База[[#Headers],[№]])</f>
        <v>1</v>
      </c>
      <c r="B2" s="135">
        <v>4801020640</v>
      </c>
      <c r="C2" s="136" t="s">
        <v>56</v>
      </c>
      <c r="D2" s="137" t="s">
        <v>187</v>
      </c>
      <c r="F2" s="134">
        <f>ROW()-ROW(Сеты[[#Headers],[№]])</f>
        <v>1</v>
      </c>
      <c r="G2" s="134" t="s">
        <v>188</v>
      </c>
      <c r="H2" s="134">
        <v>2</v>
      </c>
      <c r="I2" s="135">
        <v>4005000880</v>
      </c>
      <c r="J2" s="138" t="str">
        <f>INDEX(База[],MATCH(Сеты[[#This Row],[Обозначение]],База[Обозначение],0),MATCH(J$1,База[#Headers],0))</f>
        <v>Модулятор ABS</v>
      </c>
      <c r="K2" s="135">
        <v>1</v>
      </c>
      <c r="L2" s="139" t="str">
        <f>INDEX(База[],MATCH(Сеты[[#This Row],[Обозначение]],База[Обозначение],0),MATCH(L$1,База[#Headers],0))</f>
        <v>АБС</v>
      </c>
      <c r="M2" s="137"/>
      <c r="N2" s="137">
        <f>SUMPRODUCT((Сеты[Сет]=Сеты[[#This Row],[Сет]])*(Сеты[WABCO]=Сеты[[#This Row],[WABCO]])*(Сеты[Обозначение]=Сеты[[#This Row],[Обозначение]])*1)</f>
        <v>1</v>
      </c>
    </row>
    <row r="3" spans="1:14">
      <c r="A3" s="134">
        <f>ROW()-ROW(База[[#Headers],[№]])</f>
        <v>2</v>
      </c>
      <c r="B3" s="134">
        <v>4802070010</v>
      </c>
      <c r="C3" s="140" t="s">
        <v>74</v>
      </c>
      <c r="D3" s="137" t="s">
        <v>187</v>
      </c>
      <c r="F3" s="134">
        <f>ROW()-ROW(Сеты[[#Headers],[№]])</f>
        <v>2</v>
      </c>
      <c r="G3" s="134" t="s">
        <v>188</v>
      </c>
      <c r="H3" s="134">
        <v>2</v>
      </c>
      <c r="I3" s="135">
        <v>4491301200</v>
      </c>
      <c r="J3" s="138" t="str">
        <f>INDEX(База[],MATCH(Сеты[[#This Row],[Обозначение]],База[Обозначение],0),MATCH(J$1,База[#Headers],0))</f>
        <v>Кабель питания ABS, часть 2, 12 м</v>
      </c>
      <c r="K3" s="135">
        <v>1</v>
      </c>
      <c r="L3" s="139" t="str">
        <f>INDEX(База[],MATCH(Сеты[[#This Row],[Обозначение]],База[Обозначение],0),MATCH(L$1,База[#Headers],0))</f>
        <v>АБС</v>
      </c>
      <c r="M3" s="137"/>
      <c r="N3" s="137">
        <f>SUMPRODUCT((Сеты[Сет]=Сеты[[#This Row],[Сет]])*(Сеты[WABCO]=Сеты[[#This Row],[WABCO]])*(Сеты[Обозначение]=Сеты[[#This Row],[Обозначение]])*1)</f>
        <v>1</v>
      </c>
    </row>
    <row r="4" spans="1:14">
      <c r="A4" s="134">
        <f>ROW()-ROW(База[[#Headers],[№]])</f>
        <v>3</v>
      </c>
      <c r="B4" s="134">
        <v>4410441010</v>
      </c>
      <c r="C4" s="140" t="s">
        <v>104</v>
      </c>
      <c r="D4" s="137" t="s">
        <v>187</v>
      </c>
      <c r="F4" s="134">
        <f>ROW()-ROW(Сеты[[#Headers],[№]])</f>
        <v>3</v>
      </c>
      <c r="G4" s="134" t="s">
        <v>188</v>
      </c>
      <c r="H4" s="134">
        <v>2</v>
      </c>
      <c r="I4" s="135">
        <v>4491301500</v>
      </c>
      <c r="J4" s="138" t="str">
        <f>INDEX(База[],MATCH(Сеты[[#This Row],[Обозначение]],База[Обозначение],0),MATCH(J$1,База[#Headers],0))</f>
        <v>Кабель питания ABS, часть 2, 15 м</v>
      </c>
      <c r="K4" s="135">
        <v>1</v>
      </c>
      <c r="L4" s="139" t="str">
        <f>INDEX(База[],MATCH(Сеты[[#This Row],[Обозначение]],База[Обозначение],0),MATCH(L$1,База[#Headers],0))</f>
        <v>АБС</v>
      </c>
      <c r="M4" s="137" t="s">
        <v>189</v>
      </c>
      <c r="N4" s="137">
        <f>SUMPRODUCT((Сеты[Сет]=Сеты[[#This Row],[Сет]])*(Сеты[WABCO]=Сеты[[#This Row],[WABCO]])*(Сеты[Обозначение]=Сеты[[#This Row],[Обозначение]])*1)</f>
        <v>1</v>
      </c>
    </row>
    <row r="5" spans="1:14">
      <c r="A5" s="134">
        <f>ROW()-ROW(База[[#Headers],[№]])</f>
        <v>4</v>
      </c>
      <c r="B5" s="135">
        <v>4630840310</v>
      </c>
      <c r="C5" s="136" t="s">
        <v>62</v>
      </c>
      <c r="D5" s="137" t="s">
        <v>187</v>
      </c>
      <c r="F5" s="134">
        <f>ROW()-ROW(Сеты[[#Headers],[№]])</f>
        <v>4</v>
      </c>
      <c r="G5" s="134" t="s">
        <v>188</v>
      </c>
      <c r="H5" s="134">
        <v>2</v>
      </c>
      <c r="I5" s="135">
        <v>4493702820</v>
      </c>
      <c r="J5" s="138" t="str">
        <f>INDEX(База[],MATCH(Сеты[[#This Row],[Обозначение]],База[Обозначение],0),MATCH(J$1,База[#Headers],0))</f>
        <v>Кабель питания ABS, часть 1</v>
      </c>
      <c r="K5" s="135">
        <v>1</v>
      </c>
      <c r="L5" s="139" t="str">
        <f>INDEX(База[],MATCH(Сеты[[#This Row],[Обозначение]],База[Обозначение],0),MATCH(L$1,База[#Headers],0))</f>
        <v>АБС</v>
      </c>
      <c r="M5" s="137"/>
      <c r="N5" s="137">
        <f>SUMPRODUCT((Сеты[Сет]=Сеты[[#This Row],[Сет]])*(Сеты[WABCO]=Сеты[[#This Row],[WABCO]])*(Сеты[Обозначение]=Сеты[[#This Row],[Обозначение]])*1)</f>
        <v>1</v>
      </c>
    </row>
    <row r="6" spans="1:14">
      <c r="A6" s="134">
        <f>ROW()-ROW(База[[#Headers],[№]])</f>
        <v>5</v>
      </c>
      <c r="B6" s="135">
        <v>4491731200</v>
      </c>
      <c r="C6" s="136" t="s">
        <v>57</v>
      </c>
      <c r="D6" s="137" t="s">
        <v>187</v>
      </c>
      <c r="F6" s="134">
        <f>ROW()-ROW(Сеты[[#Headers],[№]])</f>
        <v>5</v>
      </c>
      <c r="G6" s="134" t="s">
        <v>188</v>
      </c>
      <c r="H6" s="134">
        <v>2</v>
      </c>
      <c r="I6" s="15">
        <v>4493792810</v>
      </c>
      <c r="J6" s="141" t="str">
        <f>INDEX(База[],MATCH(Сеты[[#This Row],[Обозначение]],База[Обозначение],0),MATCH(J$1,База[#Headers],0))</f>
        <v>Кабель питания ABS, часть 1</v>
      </c>
      <c r="K6" s="134">
        <v>1</v>
      </c>
      <c r="L6" s="142" t="str">
        <f>INDEX(База[],MATCH(Сеты[[#This Row],[Обозначение]],База[Обозначение],0),MATCH(L$1,База[#Headers],0))</f>
        <v>АБС</v>
      </c>
      <c r="M6" s="137" t="s">
        <v>189</v>
      </c>
      <c r="N6" s="137"/>
    </row>
    <row r="7" spans="1:14">
      <c r="A7" s="134">
        <f>ROW()-ROW(База[[#Headers],[№]])</f>
        <v>6</v>
      </c>
      <c r="B7" s="135">
        <v>4491731500</v>
      </c>
      <c r="C7" s="136" t="s">
        <v>131</v>
      </c>
      <c r="D7" s="137" t="s">
        <v>187</v>
      </c>
      <c r="F7" s="134">
        <f>ROW()-ROW(Сеты[[#Headers],[№]])</f>
        <v>6</v>
      </c>
      <c r="G7" s="134" t="s">
        <v>188</v>
      </c>
      <c r="H7" s="134">
        <v>2</v>
      </c>
      <c r="I7" s="135">
        <v>4497120300</v>
      </c>
      <c r="J7" s="138" t="str">
        <f>INDEX(База[],MATCH(Сеты[[#This Row],[Обозначение]],База[Обозначение],0),MATCH(J$1,База[#Headers],0))</f>
        <v>Кабель-удлинитель датчика ABS, 3 м</v>
      </c>
      <c r="K7" s="135">
        <v>2</v>
      </c>
      <c r="L7" s="139" t="str">
        <f>INDEX(База[],MATCH(Сеты[[#This Row],[Обозначение]],База[Обозначение],0),MATCH(L$1,База[#Headers],0))</f>
        <v>_АБС_ЕБС</v>
      </c>
      <c r="M7" s="137" t="s">
        <v>189</v>
      </c>
      <c r="N7" s="137">
        <f>SUMPRODUCT((Сеты[Сет]=Сеты[[#This Row],[Сет]])*(Сеты[WABCO]=Сеты[[#This Row],[WABCO]])*(Сеты[Обозначение]=Сеты[[#This Row],[Обозначение]])*1)</f>
        <v>1</v>
      </c>
    </row>
    <row r="8" spans="1:14">
      <c r="A8" s="134">
        <f>ROW()-ROW(База[[#Headers],[№]])</f>
        <v>7</v>
      </c>
      <c r="B8" s="134">
        <v>4492731200</v>
      </c>
      <c r="C8" s="140" t="s">
        <v>87</v>
      </c>
      <c r="D8" s="137" t="s">
        <v>187</v>
      </c>
      <c r="F8" s="134">
        <f>ROW()-ROW(Сеты[[#Headers],[№]])</f>
        <v>7</v>
      </c>
      <c r="G8" s="134" t="s">
        <v>188</v>
      </c>
      <c r="H8" s="134">
        <v>2</v>
      </c>
      <c r="I8" s="135">
        <v>4497490300</v>
      </c>
      <c r="J8" s="138" t="str">
        <f>INDEX(База[],MATCH(Сеты[[#This Row],[Обозначение]],База[Обозначение],0),MATCH(J$1,База[#Headers],0))</f>
        <v>Кабель-удлинитель датчика ABS, 3 м</v>
      </c>
      <c r="K8" s="135">
        <v>2</v>
      </c>
      <c r="L8" s="139" t="str">
        <f>INDEX(База[],MATCH(Сеты[[#This Row],[Обозначение]],База[Обозначение],0),MATCH(L$1,База[#Headers],0))</f>
        <v>_АБС_ЕБС</v>
      </c>
      <c r="M8" s="137"/>
      <c r="N8" s="137">
        <f>SUMPRODUCT((Сеты[Сет]=Сеты[[#This Row],[Сет]])*(Сеты[WABCO]=Сеты[[#This Row],[WABCO]])*(Сеты[Обозначение]=Сеты[[#This Row],[Обозначение]])*1)</f>
        <v>1</v>
      </c>
    </row>
    <row r="9" spans="1:14">
      <c r="A9" s="134">
        <f>ROW()-ROW(База[[#Headers],[№]])</f>
        <v>8</v>
      </c>
      <c r="B9" s="134">
        <v>4497230300</v>
      </c>
      <c r="C9" s="140" t="s">
        <v>190</v>
      </c>
      <c r="D9" s="137" t="s">
        <v>187</v>
      </c>
      <c r="F9" s="134">
        <f>ROW()-ROW(Сеты[[#Headers],[№]])</f>
        <v>8</v>
      </c>
      <c r="G9" s="134" t="s">
        <v>188</v>
      </c>
      <c r="H9" s="134"/>
      <c r="I9" s="135">
        <v>4497120000</v>
      </c>
      <c r="J9" s="138" t="str">
        <f>INDEX(База[],MATCH(Сеты[[#This Row],[Обозначение]],База[Обозначение],0),MATCH(J$1,База[#Headers],0))</f>
        <v>Кабель-удлинитель датчика ABS, 3 м</v>
      </c>
      <c r="K9" s="135">
        <v>2</v>
      </c>
      <c r="L9" s="139" t="str">
        <f>INDEX(База[],MATCH(Сеты[[#This Row],[Обозначение]],База[Обозначение],0),MATCH(L$1,База[#Headers],0))</f>
        <v>_АБС_ЕБС</v>
      </c>
      <c r="M9" s="137" t="s">
        <v>189</v>
      </c>
      <c r="N9" s="137"/>
    </row>
    <row r="10" spans="1:14">
      <c r="A10" s="134">
        <f>ROW()-ROW(База[[#Headers],[№]])</f>
        <v>9</v>
      </c>
      <c r="B10" s="135">
        <v>4497230400</v>
      </c>
      <c r="C10" s="136" t="s">
        <v>191</v>
      </c>
      <c r="D10" s="137" t="s">
        <v>187</v>
      </c>
      <c r="F10" s="134">
        <f>ROW()-ROW(Сеты[[#Headers],[№]])</f>
        <v>9</v>
      </c>
      <c r="G10" s="134" t="s">
        <v>188</v>
      </c>
      <c r="H10" s="134">
        <v>2</v>
      </c>
      <c r="I10" s="135">
        <v>9710020400</v>
      </c>
      <c r="J10" s="138" t="str">
        <f>INDEX(База[],MATCH(Сеты[[#This Row],[Обозначение]],База[Обозначение],0),MATCH(J$1,База[#Headers],0))</f>
        <v>Воздухораспределитель (без кл. растормаживания)</v>
      </c>
      <c r="K10" s="135">
        <v>1</v>
      </c>
      <c r="L10" s="139" t="str">
        <f>INDEX(База[],MATCH(Сеты[[#This Row],[Обозначение]],База[Обозначение],0),MATCH(L$1,База[#Headers],0))</f>
        <v>Тормоза</v>
      </c>
      <c r="M10" s="137"/>
      <c r="N10" s="137">
        <f>SUMPRODUCT((Сеты[Сет]=Сеты[[#This Row],[Сет]])*(Сеты[WABCO]=Сеты[[#This Row],[WABCO]])*(Сеты[Обозначение]=Сеты[[#This Row],[Обозначение]])*1)</f>
        <v>1</v>
      </c>
    </row>
    <row r="11" spans="1:14">
      <c r="A11" s="134">
        <f>ROW()-ROW(База[[#Headers],[№]])</f>
        <v>10</v>
      </c>
      <c r="B11" s="135">
        <v>4497230500</v>
      </c>
      <c r="C11" s="136" t="s">
        <v>192</v>
      </c>
      <c r="D11" s="137" t="s">
        <v>187</v>
      </c>
      <c r="F11" s="134">
        <f>ROW()-ROW(Сеты[[#Headers],[№]])</f>
        <v>10</v>
      </c>
      <c r="G11" s="134" t="s">
        <v>188</v>
      </c>
      <c r="H11" s="134">
        <v>2</v>
      </c>
      <c r="I11" s="135">
        <v>9522010010</v>
      </c>
      <c r="J11" s="138" t="str">
        <f>INDEX(База[],MATCH(Сеты[[#This Row],[Обозначение]],База[Обозначение],0),MATCH(J$1,База[#Headers],0))</f>
        <v>Головка соединительная (управляющая)</v>
      </c>
      <c r="K11" s="135">
        <v>1</v>
      </c>
      <c r="L11" s="139" t="str">
        <f>INDEX(База[],MATCH(Сеты[[#This Row],[Обозначение]],База[Обозначение],0),MATCH(L$1,База[#Headers],0))</f>
        <v>Прочее</v>
      </c>
      <c r="M11" s="137"/>
      <c r="N11" s="137">
        <f>SUMPRODUCT((Сеты[Сет]=Сеты[[#This Row],[Сет]])*(Сеты[WABCO]=Сеты[[#This Row],[WABCO]])*(Сеты[Обозначение]=Сеты[[#This Row],[Обозначение]])*1)</f>
        <v>1</v>
      </c>
    </row>
    <row r="12" spans="1:14">
      <c r="A12" s="134">
        <f>ROW()-ROW(База[[#Headers],[№]])</f>
        <v>11</v>
      </c>
      <c r="B12" s="134">
        <v>4494290800</v>
      </c>
      <c r="C12" s="140" t="s">
        <v>75</v>
      </c>
      <c r="D12" s="137" t="s">
        <v>187</v>
      </c>
      <c r="F12" s="134">
        <f>ROW()-ROW(Сеты[[#Headers],[№]])</f>
        <v>11</v>
      </c>
      <c r="G12" s="134" t="s">
        <v>188</v>
      </c>
      <c r="H12" s="134">
        <v>2</v>
      </c>
      <c r="I12" s="135">
        <v>9522010020</v>
      </c>
      <c r="J12" s="138" t="str">
        <f>INDEX(База[],MATCH(Сеты[[#This Row],[Обозначение]],База[Обозначение],0),MATCH(J$1,База[#Headers],0))</f>
        <v>Головка соединительная (питающая)</v>
      </c>
      <c r="K12" s="135">
        <v>1</v>
      </c>
      <c r="L12" s="139" t="str">
        <f>INDEX(База[],MATCH(Сеты[[#This Row],[Обозначение]],База[Обозначение],0),MATCH(L$1,База[#Headers],0))</f>
        <v>Прочее</v>
      </c>
      <c r="M12" s="137"/>
      <c r="N12" s="137">
        <f>SUMPRODUCT((Сеты[Сет]=Сеты[[#This Row],[Сет]])*(Сеты[WABCO]=Сеты[[#This Row],[WABCO]])*(Сеты[Обозначение]=Сеты[[#This Row],[Обозначение]])*1)</f>
        <v>1</v>
      </c>
    </row>
    <row r="13" spans="1:14">
      <c r="A13" s="134">
        <f>ROW()-ROW(База[[#Headers],[№]])</f>
        <v>12</v>
      </c>
      <c r="B13" s="134">
        <v>4498120300</v>
      </c>
      <c r="C13" s="140" t="s">
        <v>105</v>
      </c>
      <c r="D13" s="137" t="s">
        <v>187</v>
      </c>
      <c r="F13" s="134">
        <f>ROW()-ROW(Сеты[[#Headers],[№]])</f>
        <v>12</v>
      </c>
      <c r="G13" s="134" t="s">
        <v>193</v>
      </c>
      <c r="H13" s="134">
        <v>2</v>
      </c>
      <c r="I13" s="135">
        <v>4497120300</v>
      </c>
      <c r="J13" s="138" t="str">
        <f>INDEX(База[],MATCH(Сеты[[#This Row],[Обозначение]],База[Обозначение],0),MATCH(J$1,База[#Headers],0))</f>
        <v>Кабель-удлинитель датчика ABS, 3 м</v>
      </c>
      <c r="K13" s="135">
        <v>2</v>
      </c>
      <c r="L13" s="139" t="str">
        <f>INDEX(База[],MATCH(Сеты[[#This Row],[Обозначение]],База[Обозначение],0),MATCH(L$1,База[#Headers],0))</f>
        <v>_АБС_ЕБС</v>
      </c>
      <c r="M13" s="137" t="s">
        <v>189</v>
      </c>
      <c r="N13" s="137">
        <f>SUMPRODUCT((Сеты[Сет]=Сеты[[#This Row],[Сет]])*(Сеты[WABCO]=Сеты[[#This Row],[WABCO]])*(Сеты[Обозначение]=Сеты[[#This Row],[Обозначение]])*1)</f>
        <v>1</v>
      </c>
    </row>
    <row r="14" spans="1:14">
      <c r="A14" s="134">
        <f>ROW()-ROW(База[[#Headers],[№]])</f>
        <v>13</v>
      </c>
      <c r="B14" s="135">
        <v>4494430400</v>
      </c>
      <c r="C14" s="136" t="s">
        <v>64</v>
      </c>
      <c r="D14" s="137" t="s">
        <v>187</v>
      </c>
      <c r="F14" s="134">
        <f>ROW()-ROW(Сеты[[#Headers],[№]])</f>
        <v>13</v>
      </c>
      <c r="G14" s="134" t="s">
        <v>193</v>
      </c>
      <c r="H14" s="134">
        <v>2</v>
      </c>
      <c r="I14" s="135">
        <v>4497490300</v>
      </c>
      <c r="J14" s="138" t="str">
        <f>INDEX(База[],MATCH(Сеты[[#This Row],[Обозначение]],База[Обозначение],0),MATCH(J$1,База[#Headers],0))</f>
        <v>Кабель-удлинитель датчика ABS, 3 м</v>
      </c>
      <c r="K14" s="135">
        <v>2</v>
      </c>
      <c r="L14" s="139" t="str">
        <f>INDEX(База[],MATCH(Сеты[[#This Row],[Обозначение]],База[Обозначение],0),MATCH(L$1,База[#Headers],0))</f>
        <v>_АБС_ЕБС</v>
      </c>
      <c r="M14" s="137"/>
      <c r="N14" s="137">
        <f>SUMPRODUCT((Сеты[Сет]=Сеты[[#This Row],[Сет]])*(Сеты[WABCO]=Сеты[[#This Row],[WABCO]])*(Сеты[Обозначение]=Сеты[[#This Row],[Обозначение]])*1)</f>
        <v>1</v>
      </c>
    </row>
    <row r="15" spans="1:14">
      <c r="A15" s="134">
        <f>ROW()-ROW(База[[#Headers],[№]])</f>
        <v>14</v>
      </c>
      <c r="B15" s="135">
        <v>4494430600</v>
      </c>
      <c r="C15" s="136" t="s">
        <v>65</v>
      </c>
      <c r="D15" s="137" t="s">
        <v>187</v>
      </c>
      <c r="F15" s="134">
        <f>ROW()-ROW(Сеты[[#Headers],[№]])</f>
        <v>14</v>
      </c>
      <c r="G15" s="134" t="s">
        <v>193</v>
      </c>
      <c r="H15" s="134"/>
      <c r="I15" s="135">
        <v>4721950310</v>
      </c>
      <c r="J15" s="138" t="str">
        <f>INDEX(База[],MATCH(Сеты[[#This Row],[Обозначение]],База[Обозначение],0),MATCH(J$1,База[#Headers],0))</f>
        <v>Ускорительный клапан ABS</v>
      </c>
      <c r="K15" s="135">
        <v>1</v>
      </c>
      <c r="L15" s="139" t="str">
        <f>INDEX(База[],MATCH(Сеты[[#This Row],[Обозначение]],База[Обозначение],0),MATCH(L$1,База[#Headers],0))</f>
        <v>АБС</v>
      </c>
      <c r="M15" s="137"/>
      <c r="N15" s="137">
        <f>SUMPRODUCT((Сеты[Сет]=Сеты[[#This Row],[Сет]])*(Сеты[WABCO]=Сеты[[#This Row],[WABCO]])*(Сеты[Обозначение]=Сеты[[#This Row],[Обозначение]])*1)</f>
        <v>1</v>
      </c>
    </row>
    <row r="16" spans="1:14">
      <c r="A16" s="134">
        <f>ROW()-ROW(База[[#Headers],[№]])</f>
        <v>15</v>
      </c>
      <c r="B16" s="134">
        <v>4005000810</v>
      </c>
      <c r="C16" s="140" t="s">
        <v>194</v>
      </c>
      <c r="D16" s="137" t="s">
        <v>195</v>
      </c>
      <c r="F16" s="134">
        <f>ROW()-ROW(Сеты[[#Headers],[№]])</f>
        <v>15</v>
      </c>
      <c r="G16" s="134" t="s">
        <v>193</v>
      </c>
      <c r="H16" s="134"/>
      <c r="I16" s="135">
        <v>4496161560</v>
      </c>
      <c r="J16" s="138" t="str">
        <f>INDEX(База[],MATCH(Сеты[[#This Row],[Обозначение]],База[Обозначение],0),MATCH(J$1,База[#Headers],0))</f>
        <v>Кабель ускорительного клапана ABS / диа., 10 м / 3 м</v>
      </c>
      <c r="K16" s="135">
        <v>1</v>
      </c>
      <c r="L16" s="139" t="str">
        <f>INDEX(База[],MATCH(Сеты[[#This Row],[Обозначение]],База[Обозначение],0),MATCH(L$1,База[#Headers],0))</f>
        <v>АБС</v>
      </c>
      <c r="M16" s="137"/>
      <c r="N16" s="137">
        <f>SUMPRODUCT((Сеты[Сет]=Сеты[[#This Row],[Сет]])*(Сеты[WABCO]=Сеты[[#This Row],[WABCO]])*(Сеты[Обозначение]=Сеты[[#This Row],[Обозначение]])*1)</f>
        <v>1</v>
      </c>
    </row>
    <row r="17" spans="1:14">
      <c r="A17" s="134">
        <f>ROW()-ROW(База[[#Headers],[№]])</f>
        <v>16</v>
      </c>
      <c r="B17" s="135">
        <v>4005000880</v>
      </c>
      <c r="C17" s="136" t="s">
        <v>194</v>
      </c>
      <c r="D17" s="137" t="s">
        <v>195</v>
      </c>
      <c r="F17" s="134">
        <f>ROW()-ROW(Сеты[[#Headers],[№]])</f>
        <v>16</v>
      </c>
      <c r="G17" s="134" t="s">
        <v>196</v>
      </c>
      <c r="H17" s="134"/>
      <c r="I17" s="135">
        <v>4801020640</v>
      </c>
      <c r="J17" s="138" t="str">
        <f>INDEX(База[],MATCH(Сеты[[#This Row],[Обозначение]],База[Обозначение],0),MATCH(J$1,База[#Headers],0))</f>
        <v>Модулятор EBS, с PEM, без фит.</v>
      </c>
      <c r="K17" s="135">
        <v>1</v>
      </c>
      <c r="L17" s="139" t="str">
        <f>INDEX(База[],MATCH(Сеты[[#This Row],[Обозначение]],База[Обозначение],0),MATCH(L$1,База[#Headers],0))</f>
        <v>ЕБС</v>
      </c>
      <c r="M17" s="137"/>
      <c r="N17" s="137">
        <f>SUMPRODUCT((Сеты[Сет]=Сеты[[#This Row],[Сет]])*(Сеты[WABCO]=Сеты[[#This Row],[WABCO]])*(Сеты[Обозначение]=Сеты[[#This Row],[Обозначение]])*1)</f>
        <v>1</v>
      </c>
    </row>
    <row r="18" spans="1:14">
      <c r="A18" s="134">
        <f>ROW()-ROW(База[[#Headers],[№]])</f>
        <v>17</v>
      </c>
      <c r="B18" s="135">
        <v>4721950310</v>
      </c>
      <c r="C18" s="136" t="s">
        <v>197</v>
      </c>
      <c r="D18" s="137" t="s">
        <v>195</v>
      </c>
      <c r="F18" s="134">
        <f>ROW()-ROW(Сеты[[#Headers],[№]])</f>
        <v>17</v>
      </c>
      <c r="G18" s="134" t="s">
        <v>196</v>
      </c>
      <c r="H18" s="134"/>
      <c r="I18" s="135">
        <v>4491731200</v>
      </c>
      <c r="J18" s="138" t="str">
        <f>INDEX(База[],MATCH(Сеты[[#This Row],[Обозначение]],База[Обозначение],0),MATCH(J$1,База[#Headers],0))</f>
        <v>Кабель питания, 12 м</v>
      </c>
      <c r="K18" s="135">
        <v>1</v>
      </c>
      <c r="L18" s="139" t="str">
        <f>INDEX(База[],MATCH(Сеты[[#This Row],[Обозначение]],База[Обозначение],0),MATCH(L$1,База[#Headers],0))</f>
        <v>ЕБС</v>
      </c>
      <c r="M18" s="137" t="s">
        <v>189</v>
      </c>
      <c r="N18" s="137">
        <f>SUMPRODUCT((Сеты[Сет]=Сеты[[#This Row],[Сет]])*(Сеты[WABCO]=Сеты[[#This Row],[WABCO]])*(Сеты[Обозначение]=Сеты[[#This Row],[Обозначение]])*1)</f>
        <v>1</v>
      </c>
    </row>
    <row r="19" spans="1:14">
      <c r="A19" s="134">
        <f>ROW()-ROW(База[[#Headers],[№]])</f>
        <v>18</v>
      </c>
      <c r="B19" s="135">
        <v>4757145000</v>
      </c>
      <c r="C19" s="136" t="s">
        <v>198</v>
      </c>
      <c r="D19" s="137" t="s">
        <v>195</v>
      </c>
      <c r="F19" s="134">
        <f>ROW()-ROW(Сеты[[#Headers],[№]])</f>
        <v>18</v>
      </c>
      <c r="G19" s="134" t="s">
        <v>196</v>
      </c>
      <c r="H19" s="134"/>
      <c r="I19" s="135">
        <v>4491731500</v>
      </c>
      <c r="J19" s="138" t="str">
        <f>INDEX(База[],MATCH(Сеты[[#This Row],[Обозначение]],База[Обозначение],0),MATCH(J$1,База[#Headers],0))</f>
        <v>Кабель питания, 15 м</v>
      </c>
      <c r="K19" s="135">
        <v>1</v>
      </c>
      <c r="L19" s="139" t="str">
        <f>INDEX(База[],MATCH(Сеты[[#This Row],[Обозначение]],База[Обозначение],0),MATCH(L$1,База[#Headers],0))</f>
        <v>ЕБС</v>
      </c>
      <c r="M19" s="137"/>
      <c r="N19" s="137">
        <f>SUMPRODUCT((Сеты[Сет]=Сеты[[#This Row],[Сет]])*(Сеты[WABCO]=Сеты[[#This Row],[WABCO]])*(Сеты[Обозначение]=Сеты[[#This Row],[Обозначение]])*1)</f>
        <v>1</v>
      </c>
    </row>
    <row r="20" spans="1:14">
      <c r="A20" s="134">
        <f>ROW()-ROW(База[[#Headers],[№]])</f>
        <v>19</v>
      </c>
      <c r="B20" s="135">
        <v>4497120000</v>
      </c>
      <c r="C20" s="136" t="s">
        <v>103</v>
      </c>
      <c r="D20" s="137" t="s">
        <v>199</v>
      </c>
      <c r="F20" s="134">
        <f>ROW()-ROW(Сеты[[#Headers],[№]])</f>
        <v>19</v>
      </c>
      <c r="G20" s="134" t="s">
        <v>196</v>
      </c>
      <c r="H20" s="134"/>
      <c r="I20" s="135">
        <v>4497230400</v>
      </c>
      <c r="J20" s="138" t="str">
        <f>INDEX(База[],MATCH(Сеты[[#This Row],[Обозначение]],База[Обозначение],0),MATCH(J$1,База[#Headers],0))</f>
        <v>Кабель датчика АБС, 4 м</v>
      </c>
      <c r="K20" s="135">
        <v>2</v>
      </c>
      <c r="L20" s="139" t="str">
        <f>INDEX(База[],MATCH(Сеты[[#This Row],[Обозначение]],База[Обозначение],0),MATCH(L$1,База[#Headers],0))</f>
        <v>ЕБС</v>
      </c>
      <c r="M20" s="137" t="s">
        <v>189</v>
      </c>
      <c r="N20" s="137">
        <f>SUMPRODUCT((Сеты[Сет]=Сеты[[#This Row],[Сет]])*(Сеты[WABCO]=Сеты[[#This Row],[WABCO]])*(Сеты[Обозначение]=Сеты[[#This Row],[Обозначение]])*1)</f>
        <v>1</v>
      </c>
    </row>
    <row r="21" spans="1:14">
      <c r="A21" s="134">
        <f>ROW()-ROW(База[[#Headers],[№]])</f>
        <v>20</v>
      </c>
      <c r="B21" s="135">
        <v>4497120300</v>
      </c>
      <c r="C21" s="136" t="s">
        <v>103</v>
      </c>
      <c r="D21" s="137" t="s">
        <v>199</v>
      </c>
      <c r="F21" s="134">
        <f>ROW()-ROW(Сеты[[#Headers],[№]])</f>
        <v>20</v>
      </c>
      <c r="G21" s="134" t="s">
        <v>196</v>
      </c>
      <c r="H21" s="134"/>
      <c r="I21" s="135">
        <v>4497230500</v>
      </c>
      <c r="J21" s="138" t="str">
        <f>INDEX(База[],MATCH(Сеты[[#This Row],[Обозначение]],База[Обозначение],0),MATCH(J$1,База[#Headers],0))</f>
        <v>Кабель датчика АБС, 5 м</v>
      </c>
      <c r="K21" s="135">
        <v>2</v>
      </c>
      <c r="L21" s="139" t="str">
        <f>INDEX(База[],MATCH(Сеты[[#This Row],[Обозначение]],База[Обозначение],0),MATCH(L$1,База[#Headers],0))</f>
        <v>ЕБС</v>
      </c>
      <c r="M21" s="137"/>
      <c r="N21" s="137">
        <f>SUMPRODUCT((Сеты[Сет]=Сеты[[#This Row],[Сет]])*(Сеты[WABCO]=Сеты[[#This Row],[WABCO]])*(Сеты[Обозначение]=Сеты[[#This Row],[Обозначение]])*1)</f>
        <v>1</v>
      </c>
    </row>
    <row r="22" spans="1:14">
      <c r="A22" s="134">
        <f>ROW()-ROW(База[[#Headers],[№]])</f>
        <v>21</v>
      </c>
      <c r="B22" s="135">
        <v>4497490300</v>
      </c>
      <c r="C22" s="136" t="s">
        <v>103</v>
      </c>
      <c r="D22" s="137" t="s">
        <v>199</v>
      </c>
      <c r="F22" s="134">
        <f>ROW()-ROW(Сеты[[#Headers],[№]])</f>
        <v>21</v>
      </c>
      <c r="G22" s="134" t="s">
        <v>196</v>
      </c>
      <c r="H22" s="134"/>
      <c r="I22" s="135">
        <v>9710029000</v>
      </c>
      <c r="J22" s="138" t="str">
        <f>INDEX(База[],MATCH(Сеты[[#This Row],[Обозначение]],База[Обозначение],0),MATCH(J$1,База[#Headers],0))</f>
        <v>Воздухораспределитель с клапаном растормаживания</v>
      </c>
      <c r="K22" s="135">
        <v>1</v>
      </c>
      <c r="L22" s="139" t="str">
        <f>INDEX(База[],MATCH(Сеты[[#This Row],[Обозначение]],База[Обозначение],0),MATCH(L$1,База[#Headers],0))</f>
        <v>Тормоза</v>
      </c>
      <c r="M22" s="137"/>
      <c r="N22" s="137">
        <f>SUMPRODUCT((Сеты[Сет]=Сеты[[#This Row],[Сет]])*(Сеты[WABCO]=Сеты[[#This Row],[WABCO]])*(Сеты[Обозначение]=Сеты[[#This Row],[Обозначение]])*1)</f>
        <v>1</v>
      </c>
    </row>
    <row r="23" spans="1:14">
      <c r="A23" s="134">
        <f>ROW()-ROW(База[[#Headers],[№]])</f>
        <v>22</v>
      </c>
      <c r="B23" s="135">
        <v>4491301200</v>
      </c>
      <c r="C23" s="136" t="s">
        <v>200</v>
      </c>
      <c r="D23" s="137" t="s">
        <v>195</v>
      </c>
      <c r="F23" s="134">
        <f>ROW()-ROW(Сеты[[#Headers],[№]])</f>
        <v>22</v>
      </c>
      <c r="G23" s="134" t="s">
        <v>196</v>
      </c>
      <c r="H23" s="134"/>
      <c r="I23" s="135">
        <v>4334010030</v>
      </c>
      <c r="J23" s="138" t="str">
        <f>INDEX(База[],MATCH(Сеты[[#This Row],[Обозначение]],База[Обозначение],0),MATCH(J$1,База[#Headers],0))</f>
        <v>Упругий элемент</v>
      </c>
      <c r="K23" s="135">
        <v>1</v>
      </c>
      <c r="L23" s="139" t="str">
        <f>INDEX(База[],MATCH(Сеты[[#This Row],[Обозначение]],База[Обозначение],0),MATCH(L$1,База[#Headers],0))</f>
        <v>Пневмоподвеска</v>
      </c>
      <c r="M23" s="137"/>
      <c r="N23" s="137">
        <f>SUMPRODUCT((Сеты[Сет]=Сеты[[#This Row],[Сет]])*(Сеты[WABCO]=Сеты[[#This Row],[WABCO]])*(Сеты[Обозначение]=Сеты[[#This Row],[Обозначение]])*1)</f>
        <v>1</v>
      </c>
    </row>
    <row r="24" spans="1:14">
      <c r="A24" s="134">
        <f>ROW()-ROW(База[[#Headers],[№]])</f>
        <v>23</v>
      </c>
      <c r="B24" s="135">
        <v>4491301500</v>
      </c>
      <c r="C24" s="136" t="s">
        <v>201</v>
      </c>
      <c r="D24" s="137" t="s">
        <v>195</v>
      </c>
      <c r="F24" s="134">
        <f>ROW()-ROW(Сеты[[#Headers],[№]])</f>
        <v>23</v>
      </c>
      <c r="G24" s="134" t="s">
        <v>196</v>
      </c>
      <c r="H24" s="134"/>
      <c r="I24" s="135">
        <v>4630320200</v>
      </c>
      <c r="J24" s="138" t="str">
        <f>INDEX(База[],MATCH(Сеты[[#This Row],[Обозначение]],База[Обозначение],0),MATCH(J$1,База[#Headers],0))</f>
        <v>Кран ручного управления</v>
      </c>
      <c r="K24" s="135">
        <v>1</v>
      </c>
      <c r="L24" s="139" t="str">
        <f>INDEX(База[],MATCH(Сеты[[#This Row],[Обозначение]],База[Обозначение],0),MATCH(L$1,База[#Headers],0))</f>
        <v>Пневмоподвеска</v>
      </c>
      <c r="M24" s="137"/>
      <c r="N24" s="137">
        <f>SUMPRODUCT((Сеты[Сет]=Сеты[[#This Row],[Сет]])*(Сеты[WABCO]=Сеты[[#This Row],[WABCO]])*(Сеты[Обозначение]=Сеты[[#This Row],[Обозначение]])*1)</f>
        <v>1</v>
      </c>
    </row>
    <row r="25" spans="1:14">
      <c r="A25" s="134">
        <f>ROW()-ROW(База[[#Headers],[№]])</f>
        <v>24</v>
      </c>
      <c r="B25" s="134">
        <v>4492251200</v>
      </c>
      <c r="C25" s="140" t="s">
        <v>87</v>
      </c>
      <c r="D25" s="137" t="s">
        <v>195</v>
      </c>
      <c r="F25" s="134">
        <f>ROW()-ROW(Сеты[[#Headers],[№]])</f>
        <v>24</v>
      </c>
      <c r="G25" s="134" t="s">
        <v>196</v>
      </c>
      <c r="H25" s="134"/>
      <c r="I25" s="135">
        <v>4640061000</v>
      </c>
      <c r="J25" s="138" t="str">
        <f>INDEX(База[],MATCH(Сеты[[#This Row],[Обозначение]],База[Обозначение],0),MATCH(J$1,База[#Headers],0))</f>
        <v>Кран уровня пола, 5-ти портовый</v>
      </c>
      <c r="K25" s="135">
        <v>1</v>
      </c>
      <c r="L25" s="139" t="str">
        <f>INDEX(База[],MATCH(Сеты[[#This Row],[Обозначение]],База[Обозначение],0),MATCH(L$1,База[#Headers],0))</f>
        <v>Пневмоподвеска</v>
      </c>
      <c r="M25" s="137"/>
      <c r="N25" s="137">
        <f>SUMPRODUCT((Сеты[Сет]=Сеты[[#This Row],[Сет]])*(Сеты[WABCO]=Сеты[[#This Row],[WABCO]])*(Сеты[Обозначение]=Сеты[[#This Row],[Обозначение]])*1)</f>
        <v>1</v>
      </c>
    </row>
    <row r="26" spans="1:14">
      <c r="A26" s="134">
        <f>ROW()-ROW(База[[#Headers],[№]])</f>
        <v>25</v>
      </c>
      <c r="B26" s="135">
        <v>4493702820</v>
      </c>
      <c r="C26" s="136" t="s">
        <v>202</v>
      </c>
      <c r="D26" s="137" t="s">
        <v>195</v>
      </c>
      <c r="F26" s="134">
        <f>ROW()-ROW(Сеты[[#Headers],[№]])</f>
        <v>25</v>
      </c>
      <c r="G26" s="134" t="s">
        <v>196</v>
      </c>
      <c r="H26" s="134"/>
      <c r="I26" s="135">
        <v>9522010010</v>
      </c>
      <c r="J26" s="138" t="str">
        <f>INDEX(База[],MATCH(Сеты[[#This Row],[Обозначение]],База[Обозначение],0),MATCH(J$1,База[#Headers],0))</f>
        <v>Головка соединительная (управляющая)</v>
      </c>
      <c r="K26" s="135">
        <v>1</v>
      </c>
      <c r="L26" s="139" t="str">
        <f>INDEX(База[],MATCH(Сеты[[#This Row],[Обозначение]],База[Обозначение],0),MATCH(L$1,База[#Headers],0))</f>
        <v>Прочее</v>
      </c>
      <c r="M26" s="137"/>
      <c r="N26" s="137">
        <f>SUMPRODUCT((Сеты[Сет]=Сеты[[#This Row],[Сет]])*(Сеты[WABCO]=Сеты[[#This Row],[WABCO]])*(Сеты[Обозначение]=Сеты[[#This Row],[Обозначение]])*1)</f>
        <v>1</v>
      </c>
    </row>
    <row r="27" spans="1:14">
      <c r="A27" s="134">
        <f>ROW()-ROW(База[[#Headers],[№]])</f>
        <v>26</v>
      </c>
      <c r="B27" s="134">
        <v>4493792810</v>
      </c>
      <c r="C27" s="140" t="s">
        <v>202</v>
      </c>
      <c r="D27" s="137" t="s">
        <v>195</v>
      </c>
      <c r="F27" s="134">
        <f>ROW()-ROW(Сеты[[#Headers],[№]])</f>
        <v>26</v>
      </c>
      <c r="G27" s="134" t="s">
        <v>196</v>
      </c>
      <c r="H27" s="134"/>
      <c r="I27" s="135">
        <v>9522010020</v>
      </c>
      <c r="J27" s="138" t="str">
        <f>INDEX(База[],MATCH(Сеты[[#This Row],[Обозначение]],База[Обозначение],0),MATCH(J$1,База[#Headers],0))</f>
        <v>Головка соединительная (питающая)</v>
      </c>
      <c r="K27" s="135">
        <v>1</v>
      </c>
      <c r="L27" s="139" t="str">
        <f>INDEX(База[],MATCH(Сеты[[#This Row],[Обозначение]],База[Обозначение],0),MATCH(L$1,База[#Headers],0))</f>
        <v>Прочее</v>
      </c>
      <c r="M27" s="137"/>
      <c r="N27" s="137">
        <f>SUMPRODUCT((Сеты[Сет]=Сеты[[#This Row],[Сет]])*(Сеты[WABCO]=Сеты[[#This Row],[WABCO]])*(Сеты[Обозначение]=Сеты[[#This Row],[Обозначение]])*1)</f>
        <v>1</v>
      </c>
    </row>
    <row r="28" spans="1:14">
      <c r="A28" s="134">
        <f>ROW()-ROW(База[[#Headers],[№]])</f>
        <v>27</v>
      </c>
      <c r="B28" s="135">
        <v>4496161560</v>
      </c>
      <c r="C28" s="136" t="s">
        <v>203</v>
      </c>
      <c r="D28" s="137" t="s">
        <v>195</v>
      </c>
      <c r="F28" s="134">
        <f>ROW()-ROW(Сеты[[#Headers],[№]])</f>
        <v>27</v>
      </c>
      <c r="G28" s="134" t="s">
        <v>63</v>
      </c>
      <c r="H28" s="134"/>
      <c r="I28" s="135">
        <v>4630840310</v>
      </c>
      <c r="J28" s="138" t="str">
        <f>INDEX(База[],MATCH(Сеты[[#This Row],[Обозначение]],База[Обозначение],0),MATCH(J$1,База[#Headers],0))</f>
        <v>Клапан управления подъемом оси (LACV)</v>
      </c>
      <c r="K28" s="135">
        <v>1</v>
      </c>
      <c r="L28" s="139" t="str">
        <f>INDEX(База[],MATCH(Сеты[[#This Row],[Обозначение]],База[Обозначение],0),MATCH(L$1,База[#Headers],0))</f>
        <v>ЕБС</v>
      </c>
      <c r="M28" s="137"/>
      <c r="N28" s="137">
        <f>SUMPRODUCT((Сеты[Сет]=Сеты[[#This Row],[Сет]])*(Сеты[WABCO]=Сеты[[#This Row],[WABCO]])*(Сеты[Обозначение]=Сеты[[#This Row],[Обозначение]])*1)</f>
        <v>1</v>
      </c>
    </row>
    <row r="29" spans="1:14">
      <c r="A29" s="134">
        <f>ROW()-ROW(База[[#Headers],[№]])</f>
        <v>28</v>
      </c>
      <c r="B29" s="134">
        <v>4495351500</v>
      </c>
      <c r="C29" s="140" t="s">
        <v>204</v>
      </c>
      <c r="D29" s="137" t="s">
        <v>187</v>
      </c>
      <c r="F29" s="134">
        <f>ROW()-ROW(Сеты[[#Headers],[№]])</f>
        <v>28</v>
      </c>
      <c r="G29" s="134" t="s">
        <v>63</v>
      </c>
      <c r="H29" s="134"/>
      <c r="I29" s="135">
        <v>4494430400</v>
      </c>
      <c r="J29" s="138" t="str">
        <f>INDEX(База[],MATCH(Сеты[[#This Row],[Обозначение]],База[Обозначение],0),MATCH(J$1,База[#Headers],0))</f>
        <v>Кабель клапана управления подъемом оси, 4 м</v>
      </c>
      <c r="K29" s="135">
        <v>1</v>
      </c>
      <c r="L29" s="139" t="str">
        <f>INDEX(База[],MATCH(Сеты[[#This Row],[Обозначение]],База[Обозначение],0),MATCH(L$1,База[#Headers],0))</f>
        <v>ЕБС</v>
      </c>
      <c r="M29" s="137"/>
      <c r="N29" s="137">
        <f>SUMPRODUCT((Сеты[Сет]=Сеты[[#This Row],[Сет]])*(Сеты[WABCO]=Сеты[[#This Row],[WABCO]])*(Сеты[Обозначение]=Сеты[[#This Row],[Обозначение]])*1)</f>
        <v>1</v>
      </c>
    </row>
    <row r="30" spans="1:14">
      <c r="A30" s="134">
        <f>ROW()-ROW(База[[#Headers],[№]])</f>
        <v>29</v>
      </c>
      <c r="B30" s="135">
        <v>9710029000</v>
      </c>
      <c r="C30" s="136" t="s">
        <v>55</v>
      </c>
      <c r="D30" s="137" t="s">
        <v>205</v>
      </c>
      <c r="F30" s="134">
        <f>ROW()-ROW(Сеты[[#Headers],[№]])</f>
        <v>29</v>
      </c>
      <c r="G30" s="134" t="s">
        <v>63</v>
      </c>
      <c r="H30" s="134"/>
      <c r="I30" s="135">
        <v>4494430600</v>
      </c>
      <c r="J30" s="138" t="str">
        <f>INDEX(База[],MATCH(Сеты[[#This Row],[Обозначение]],База[Обозначение],0),MATCH(J$1,База[#Headers],0))</f>
        <v>Кабель клапана управления подъемом оси, 6 м</v>
      </c>
      <c r="K30" s="135">
        <v>1</v>
      </c>
      <c r="L30" s="139" t="str">
        <f>INDEX(База[],MATCH(Сеты[[#This Row],[Обозначение]],База[Обозначение],0),MATCH(L$1,База[#Headers],0))</f>
        <v>ЕБС</v>
      </c>
      <c r="M30" s="137" t="s">
        <v>189</v>
      </c>
      <c r="N30" s="137">
        <f>SUMPRODUCT((Сеты[Сет]=Сеты[[#This Row],[Сет]])*(Сеты[WABCO]=Сеты[[#This Row],[WABCO]])*(Сеты[Обозначение]=Сеты[[#This Row],[Обозначение]])*1)</f>
        <v>1</v>
      </c>
    </row>
    <row r="31" spans="1:14">
      <c r="A31" s="134">
        <f>ROW()-ROW(База[[#Headers],[№]])</f>
        <v>30</v>
      </c>
      <c r="B31" s="135">
        <v>9630010510</v>
      </c>
      <c r="C31" s="136" t="s">
        <v>206</v>
      </c>
      <c r="D31" s="137" t="s">
        <v>205</v>
      </c>
      <c r="F31" s="134">
        <f>ROW()-ROW(Сеты[[#Headers],[№]])</f>
        <v>30</v>
      </c>
      <c r="G31" s="134" t="s">
        <v>207</v>
      </c>
      <c r="H31" s="134"/>
      <c r="I31" s="135">
        <v>4757145000</v>
      </c>
      <c r="J31" s="138" t="str">
        <f>INDEX(База[],MATCH(Сеты[[#This Row],[Обозначение]],База[Обозначение],0),MATCH(J$1,База[#Headers],0))</f>
        <v>Регулятор тормозных сил</v>
      </c>
      <c r="K31" s="135">
        <v>1</v>
      </c>
      <c r="L31" s="139" t="str">
        <f>INDEX(База[],MATCH(Сеты[[#This Row],[Обозначение]],База[Обозначение],0),MATCH(L$1,База[#Headers],0))</f>
        <v>АБС</v>
      </c>
      <c r="M31" s="137"/>
      <c r="N31" s="137">
        <f>SUMPRODUCT((Сеты[Сет]=Сеты[[#This Row],[Сет]])*(Сеты[WABCO]=Сеты[[#This Row],[WABCO]])*(Сеты[Обозначение]=Сеты[[#This Row],[Обозначение]])*1)</f>
        <v>1</v>
      </c>
    </row>
    <row r="32" spans="1:14">
      <c r="A32" s="134">
        <f>ROW()-ROW(База[[#Headers],[№]])</f>
        <v>31</v>
      </c>
      <c r="B32" s="135">
        <v>9710020400</v>
      </c>
      <c r="C32" s="136" t="s">
        <v>208</v>
      </c>
      <c r="D32" s="137" t="s">
        <v>205</v>
      </c>
      <c r="F32" s="134">
        <f>ROW()-ROW(Сеты[[#Headers],[№]])</f>
        <v>31</v>
      </c>
      <c r="G32" s="134" t="s">
        <v>207</v>
      </c>
      <c r="H32" s="134"/>
      <c r="I32" s="135">
        <v>9630010510</v>
      </c>
      <c r="J32" s="138" t="str">
        <f>INDEX(База[],MATCH(Сеты[[#This Row],[Обозначение]],База[Обозначение],0),MATCH(J$1,База[#Headers],0))</f>
        <v>Клапан растормаживания сдвоенный</v>
      </c>
      <c r="K32" s="135">
        <v>1</v>
      </c>
      <c r="L32" s="139" t="str">
        <f>INDEX(База[],MATCH(Сеты[[#This Row],[Обозначение]],База[Обозначение],0),MATCH(L$1,База[#Headers],0))</f>
        <v>Тормоза</v>
      </c>
      <c r="M32" s="137"/>
      <c r="N32" s="137">
        <f>SUMPRODUCT((Сеты[Сет]=Сеты[[#This Row],[Сет]])*(Сеты[WABCO]=Сеты[[#This Row],[WABCO]])*(Сеты[Обозначение]=Сеты[[#This Row],[Обозначение]])*1)</f>
        <v>1</v>
      </c>
    </row>
    <row r="33" spans="1:14">
      <c r="A33" s="134">
        <f>ROW()-ROW(База[[#Headers],[№]])</f>
        <v>32</v>
      </c>
      <c r="B33" s="135">
        <v>9735000510</v>
      </c>
      <c r="C33" s="136" t="s">
        <v>209</v>
      </c>
      <c r="D33" s="137" t="s">
        <v>205</v>
      </c>
      <c r="F33" s="134">
        <f>ROW()-ROW(Сеты[[#Headers],[№]])</f>
        <v>32</v>
      </c>
      <c r="G33" s="134" t="s">
        <v>207</v>
      </c>
      <c r="H33" s="134"/>
      <c r="I33" s="135">
        <v>9735000510</v>
      </c>
      <c r="J33" s="138" t="str">
        <f>INDEX(База[],MATCH(Сеты[[#This Row],[Обозначение]],База[Обозначение],0),MATCH(J$1,База[#Headers],0))</f>
        <v>Клапан быстрого растормаживания энергоаккумуляторов</v>
      </c>
      <c r="K33" s="135">
        <v>1</v>
      </c>
      <c r="L33" s="139" t="str">
        <f>INDEX(База[],MATCH(Сеты[[#This Row],[Обозначение]],База[Обозначение],0),MATCH(L$1,База[#Headers],0))</f>
        <v>Тормоза</v>
      </c>
      <c r="M33" s="137"/>
      <c r="N33" s="137">
        <f>SUMPRODUCT((Сеты[Сет]=Сеты[[#This Row],[Сет]])*(Сеты[WABCO]=Сеты[[#This Row],[WABCO]])*(Сеты[Обозначение]=Сеты[[#This Row],[Обозначение]])*1)</f>
        <v>1</v>
      </c>
    </row>
    <row r="34" spans="1:14">
      <c r="A34" s="134">
        <f>ROW()-ROW(База[[#Headers],[№]])</f>
        <v>33</v>
      </c>
      <c r="B34" s="135">
        <v>4334010030</v>
      </c>
      <c r="C34" s="136" t="s">
        <v>61</v>
      </c>
      <c r="D34" s="137" t="s">
        <v>207</v>
      </c>
      <c r="F34" s="134">
        <f>ROW()-ROW(Сеты[[#Headers],[№]])</f>
        <v>33</v>
      </c>
      <c r="G34" s="134" t="s">
        <v>207</v>
      </c>
      <c r="H34" s="134"/>
      <c r="I34" s="135">
        <v>4334010030</v>
      </c>
      <c r="J34" s="138" t="str">
        <f>INDEX(База[],MATCH(Сеты[[#This Row],[Обозначение]],База[Обозначение],0),MATCH(J$1,База[#Headers],0))</f>
        <v>Упругий элемент</v>
      </c>
      <c r="K34" s="135">
        <v>1</v>
      </c>
      <c r="L34" s="139" t="str">
        <f>INDEX(База[],MATCH(Сеты[[#This Row],[Обозначение]],База[Обозначение],0),MATCH(L$1,База[#Headers],0))</f>
        <v>Пневмоподвеска</v>
      </c>
      <c r="M34" s="137"/>
      <c r="N34" s="137">
        <f>SUMPRODUCT((Сеты[Сет]=Сеты[[#This Row],[Сет]])*(Сеты[WABCO]=Сеты[[#This Row],[WABCO]])*(Сеты[Обозначение]=Сеты[[#This Row],[Обозначение]])*1)</f>
        <v>1</v>
      </c>
    </row>
    <row r="35" spans="1:14">
      <c r="A35" s="134">
        <f>ROW()-ROW(База[[#Headers],[№]])</f>
        <v>34</v>
      </c>
      <c r="B35" s="135">
        <v>4630320200</v>
      </c>
      <c r="C35" s="136" t="s">
        <v>60</v>
      </c>
      <c r="D35" s="137" t="s">
        <v>207</v>
      </c>
      <c r="F35" s="134">
        <f>ROW()-ROW(Сеты[[#Headers],[№]])</f>
        <v>34</v>
      </c>
      <c r="G35" s="134" t="s">
        <v>207</v>
      </c>
      <c r="H35" s="134"/>
      <c r="I35" s="135">
        <v>4630320200</v>
      </c>
      <c r="J35" s="138" t="str">
        <f>INDEX(База[],MATCH(Сеты[[#This Row],[Обозначение]],База[Обозначение],0),MATCH(J$1,База[#Headers],0))</f>
        <v>Кран ручного управления</v>
      </c>
      <c r="K35" s="135">
        <v>1</v>
      </c>
      <c r="L35" s="139" t="str">
        <f>INDEX(База[],MATCH(Сеты[[#This Row],[Обозначение]],База[Обозначение],0),MATCH(L$1,База[#Headers],0))</f>
        <v>Пневмоподвеска</v>
      </c>
      <c r="M35" s="137"/>
      <c r="N35" s="137">
        <f>SUMPRODUCT((Сеты[Сет]=Сеты[[#This Row],[Сет]])*(Сеты[WABCO]=Сеты[[#This Row],[WABCO]])*(Сеты[Обозначение]=Сеты[[#This Row],[Обозначение]])*1)</f>
        <v>1</v>
      </c>
    </row>
    <row r="36" spans="1:14">
      <c r="A36" s="134">
        <f>ROW()-ROW(База[[#Headers],[№]])</f>
        <v>35</v>
      </c>
      <c r="B36" s="135">
        <v>4640061000</v>
      </c>
      <c r="C36" s="136" t="s">
        <v>59</v>
      </c>
      <c r="D36" s="137" t="s">
        <v>207</v>
      </c>
      <c r="F36" s="134">
        <f>ROW()-ROW(Сеты[[#Headers],[№]])</f>
        <v>35</v>
      </c>
      <c r="G36" s="134" t="s">
        <v>207</v>
      </c>
      <c r="H36" s="134"/>
      <c r="I36" s="135">
        <v>4640061000</v>
      </c>
      <c r="J36" s="138" t="str">
        <f>INDEX(База[],MATCH(Сеты[[#This Row],[Обозначение]],База[Обозначение],0),MATCH(J$1,База[#Headers],0))</f>
        <v>Кран уровня пола, 5-ти портовый</v>
      </c>
      <c r="K36" s="135">
        <v>1</v>
      </c>
      <c r="L36" s="139" t="str">
        <f>INDEX(База[],MATCH(Сеты[[#This Row],[Обозначение]],База[Обозначение],0),MATCH(L$1,База[#Headers],0))</f>
        <v>Пневмоподвеска</v>
      </c>
      <c r="M36" s="137"/>
      <c r="N36" s="137">
        <f>SUMPRODUCT((Сеты[Сет]=Сеты[[#This Row],[Сет]])*(Сеты[WABCO]=Сеты[[#This Row],[WABCO]])*(Сеты[Обозначение]=Сеты[[#This Row],[Обозначение]])*1)</f>
        <v>1</v>
      </c>
    </row>
    <row r="37" spans="1:14">
      <c r="A37" s="134">
        <f>ROW()-ROW(База[[#Headers],[№]])</f>
        <v>36</v>
      </c>
      <c r="B37" s="135">
        <v>4341001250</v>
      </c>
      <c r="C37" s="136" t="s">
        <v>210</v>
      </c>
      <c r="D37" s="137" t="s">
        <v>211</v>
      </c>
      <c r="F37" s="134">
        <f>ROW()-ROW(Сеты[[#Headers],[№]])</f>
        <v>36</v>
      </c>
      <c r="G37" s="134" t="s">
        <v>207</v>
      </c>
      <c r="H37" s="134"/>
      <c r="I37" s="135">
        <v>4341001250</v>
      </c>
      <c r="J37" s="138" t="str">
        <f>INDEX(База[],MATCH(Сеты[[#This Row],[Обозначение]],База[Обозначение],0),MATCH(J$1,База[#Headers],0))</f>
        <v>Клапан перепускной</v>
      </c>
      <c r="K37" s="135">
        <v>1</v>
      </c>
      <c r="L37" s="139" t="str">
        <f>INDEX(База[],MATCH(Сеты[[#This Row],[Обозначение]],База[Обозначение],0),MATCH(L$1,База[#Headers],0))</f>
        <v>Прочее</v>
      </c>
      <c r="M37" s="137"/>
      <c r="N37" s="137">
        <f>SUMPRODUCT((Сеты[Сет]=Сеты[[#This Row],[Сет]])*(Сеты[WABCO]=Сеты[[#This Row],[WABCO]])*(Сеты[Обозначение]=Сеты[[#This Row],[Обозначение]])*1)</f>
        <v>1</v>
      </c>
    </row>
    <row r="38" spans="1:14">
      <c r="A38" s="134">
        <f>ROW()-ROW(База[[#Headers],[№]])</f>
        <v>37</v>
      </c>
      <c r="B38" s="135">
        <v>9522010010</v>
      </c>
      <c r="C38" s="136" t="s">
        <v>49</v>
      </c>
      <c r="D38" s="137" t="s">
        <v>211</v>
      </c>
    </row>
    <row r="39" spans="1:14">
      <c r="A39" s="134">
        <f>ROW()-ROW(База[[#Headers],[№]])</f>
        <v>38</v>
      </c>
      <c r="B39" s="135">
        <v>9522010020</v>
      </c>
      <c r="C39" s="136" t="s">
        <v>54</v>
      </c>
      <c r="D39" s="137" t="s">
        <v>211</v>
      </c>
    </row>
    <row r="40" spans="1:14">
      <c r="A40" s="134">
        <f>ROW()-ROW(База[[#Headers],[№]])</f>
        <v>39</v>
      </c>
      <c r="B40" s="135">
        <v>8282510086</v>
      </c>
      <c r="C40" s="136" t="s">
        <v>212</v>
      </c>
      <c r="D40" s="137" t="s">
        <v>213</v>
      </c>
    </row>
    <row r="41" spans="1:14">
      <c r="A41" s="134">
        <f>ROW()-ROW(База[[#Headers],[№]])</f>
        <v>40</v>
      </c>
      <c r="B41" s="135">
        <v>8282510106</v>
      </c>
      <c r="C41" s="136" t="s">
        <v>214</v>
      </c>
      <c r="D41" s="137" t="s">
        <v>213</v>
      </c>
    </row>
    <row r="42" spans="1:14">
      <c r="A42" s="134">
        <f>ROW()-ROW(База[[#Headers],[№]])</f>
        <v>41</v>
      </c>
      <c r="B42" s="135">
        <v>8282510126</v>
      </c>
      <c r="C42" s="136" t="s">
        <v>215</v>
      </c>
      <c r="D42" s="137" t="s">
        <v>213</v>
      </c>
    </row>
    <row r="43" spans="1:14">
      <c r="A43" s="134">
        <f>ROW()-ROW(База[[#Headers],[№]])</f>
        <v>42</v>
      </c>
      <c r="B43" s="135">
        <v>8282519726</v>
      </c>
      <c r="C43" s="136" t="s">
        <v>216</v>
      </c>
      <c r="D43" s="137" t="s">
        <v>213</v>
      </c>
    </row>
    <row r="44" spans="1:14">
      <c r="A44" s="134">
        <f>ROW()-ROW(База[[#Headers],[№]])</f>
        <v>43</v>
      </c>
      <c r="B44" s="134">
        <v>8282520016</v>
      </c>
      <c r="C44" s="140" t="s">
        <v>217</v>
      </c>
      <c r="D44" s="137" t="s">
        <v>213</v>
      </c>
    </row>
    <row r="45" spans="1:14">
      <c r="A45" s="134">
        <f>ROW()-ROW(База[[#Headers],[№]])</f>
        <v>44</v>
      </c>
      <c r="B45" s="135">
        <v>4231069000</v>
      </c>
      <c r="C45" s="136" t="s">
        <v>92</v>
      </c>
      <c r="D45" s="137" t="s">
        <v>218</v>
      </c>
    </row>
    <row r="46" spans="1:14">
      <c r="A46" s="134">
        <f>ROW()-ROW(База[[#Headers],[№]])</f>
        <v>45</v>
      </c>
      <c r="B46" s="135">
        <v>4231079000</v>
      </c>
      <c r="C46" s="136" t="s">
        <v>109</v>
      </c>
      <c r="D46" s="137" t="s">
        <v>218</v>
      </c>
    </row>
    <row r="47" spans="1:14">
      <c r="A47" s="134">
        <f>ROW()-ROW(База[[#Headers],[№]])</f>
        <v>46</v>
      </c>
      <c r="B47" s="135">
        <v>9253761210</v>
      </c>
      <c r="C47" s="136" t="s">
        <v>93</v>
      </c>
      <c r="D47" s="137" t="s">
        <v>218</v>
      </c>
    </row>
    <row r="48" spans="1:14">
      <c r="A48" s="134">
        <f>ROW()-ROW(База[[#Headers],[№]])</f>
        <v>47</v>
      </c>
      <c r="B48" s="135">
        <v>9253771100</v>
      </c>
      <c r="C48" s="136" t="s">
        <v>110</v>
      </c>
      <c r="D48" s="137" t="s">
        <v>218</v>
      </c>
    </row>
    <row r="49" spans="1:4">
      <c r="A49" s="134">
        <f>ROW()-ROW(База[[#Headers],[№]])</f>
        <v>48</v>
      </c>
      <c r="B49" s="134">
        <v>4410441020</v>
      </c>
      <c r="C49" s="140" t="s">
        <v>104</v>
      </c>
      <c r="D49" s="137" t="s">
        <v>187</v>
      </c>
    </row>
    <row r="50" spans="1:4">
      <c r="A50" s="134">
        <f>ROW()-ROW(База[[#Headers],[№]])</f>
        <v>49</v>
      </c>
      <c r="B50" s="134">
        <v>4460084042</v>
      </c>
      <c r="C50" s="140" t="s">
        <v>219</v>
      </c>
      <c r="D50" s="137" t="s">
        <v>187</v>
      </c>
    </row>
    <row r="51" spans="1:4">
      <c r="A51" s="134">
        <f>ROW()-ROW(База[[#Headers],[№]])</f>
        <v>50</v>
      </c>
      <c r="B51" s="134">
        <v>4461220530</v>
      </c>
      <c r="C51" s="140" t="s">
        <v>220</v>
      </c>
      <c r="D51" s="137" t="s">
        <v>187</v>
      </c>
    </row>
    <row r="52" spans="1:4">
      <c r="A52" s="134">
        <f>ROW()-ROW(База[[#Headers],[№]])</f>
        <v>51</v>
      </c>
      <c r="B52" s="134">
        <v>4491350250</v>
      </c>
      <c r="C52" s="140" t="s">
        <v>221</v>
      </c>
      <c r="D52" s="137" t="s">
        <v>187</v>
      </c>
    </row>
    <row r="53" spans="1:4">
      <c r="A53" s="134">
        <f>ROW()-ROW(База[[#Headers],[№]])</f>
        <v>52</v>
      </c>
      <c r="B53" s="134">
        <v>4491350600</v>
      </c>
      <c r="C53" s="140" t="s">
        <v>222</v>
      </c>
      <c r="D53" s="137" t="s">
        <v>187</v>
      </c>
    </row>
    <row r="54" spans="1:4">
      <c r="A54" s="134">
        <f>ROW()-ROW(База[[#Headers],[№]])</f>
        <v>53</v>
      </c>
      <c r="B54" s="134">
        <v>4491351400</v>
      </c>
      <c r="C54" s="140" t="s">
        <v>223</v>
      </c>
      <c r="D54" s="137" t="s">
        <v>187</v>
      </c>
    </row>
    <row r="55" spans="1:4">
      <c r="A55" s="143">
        <f>ROW()-ROW(База[[#Headers],[№]])</f>
        <v>54</v>
      </c>
      <c r="B55" s="143">
        <v>4492331400</v>
      </c>
      <c r="C55" s="144" t="s">
        <v>223</v>
      </c>
      <c r="D55" s="145" t="s">
        <v>187</v>
      </c>
    </row>
    <row r="56" spans="1:4">
      <c r="A56" s="134">
        <f>ROW()-ROW(База[[#Headers],[№]])</f>
        <v>55</v>
      </c>
      <c r="B56" s="134">
        <v>4492331800</v>
      </c>
      <c r="C56" s="140" t="s">
        <v>224</v>
      </c>
      <c r="D56" s="137" t="s">
        <v>187</v>
      </c>
    </row>
    <row r="57" spans="1:4">
      <c r="A57" s="134">
        <f>ROW()-ROW(База[[#Headers],[№]])</f>
        <v>56</v>
      </c>
      <c r="B57" s="134">
        <v>4493470800</v>
      </c>
      <c r="C57" s="140" t="s">
        <v>225</v>
      </c>
      <c r="D57" s="137" t="s">
        <v>187</v>
      </c>
    </row>
    <row r="58" spans="1:4">
      <c r="A58" s="134">
        <f>ROW()-ROW(База[[#Headers],[№]])</f>
        <v>57</v>
      </c>
      <c r="B58" s="134">
        <v>4493711800</v>
      </c>
      <c r="C58" s="140" t="s">
        <v>157</v>
      </c>
      <c r="D58" s="137" t="s">
        <v>187</v>
      </c>
    </row>
    <row r="59" spans="1:4">
      <c r="A59" s="134">
        <f>ROW()-ROW(База[[#Headers],[№]])</f>
        <v>58</v>
      </c>
      <c r="B59" s="134">
        <v>4494250300</v>
      </c>
      <c r="C59" s="140" t="s">
        <v>105</v>
      </c>
      <c r="D59" s="137" t="s">
        <v>187</v>
      </c>
    </row>
    <row r="60" spans="1:4">
      <c r="A60" s="134">
        <f>ROW()-ROW(База[[#Headers],[№]])</f>
        <v>59</v>
      </c>
      <c r="B60" s="134">
        <v>4494250600</v>
      </c>
      <c r="C60" s="140" t="s">
        <v>226</v>
      </c>
      <c r="D60" s="137" t="s">
        <v>187</v>
      </c>
    </row>
    <row r="61" spans="1:4">
      <c r="A61" s="134">
        <f>ROW()-ROW(База[[#Headers],[№]])</f>
        <v>60</v>
      </c>
      <c r="B61" s="134">
        <v>4494291300</v>
      </c>
      <c r="C61" s="140" t="s">
        <v>227</v>
      </c>
      <c r="D61" s="137" t="s">
        <v>187</v>
      </c>
    </row>
    <row r="62" spans="1:4">
      <c r="A62" s="134">
        <f>ROW()-ROW(База[[#Headers],[№]])</f>
        <v>61</v>
      </c>
      <c r="B62" s="134">
        <v>4615130020</v>
      </c>
      <c r="C62" s="140" t="s">
        <v>228</v>
      </c>
      <c r="D62" s="137" t="s">
        <v>187</v>
      </c>
    </row>
    <row r="63" spans="1:4">
      <c r="A63" s="134">
        <f>ROW()-ROW(База[[#Headers],[№]])</f>
        <v>62</v>
      </c>
      <c r="B63" s="134">
        <v>8946000320</v>
      </c>
      <c r="C63" s="140" t="s">
        <v>229</v>
      </c>
      <c r="D63" s="137" t="s">
        <v>187</v>
      </c>
    </row>
    <row r="64" spans="1:4">
      <c r="A64" s="134">
        <f>ROW()-ROW(База[[#Headers],[№]])</f>
        <v>63</v>
      </c>
      <c r="B64" s="134" t="s">
        <v>182</v>
      </c>
      <c r="C64" s="140" t="s">
        <v>230</v>
      </c>
      <c r="D64" s="137" t="s">
        <v>187</v>
      </c>
    </row>
    <row r="65" spans="1:4">
      <c r="A65" s="143">
        <f>ROW()-ROW(База[[#Headers],[№]])</f>
        <v>64</v>
      </c>
      <c r="B65" s="143" t="s">
        <v>183</v>
      </c>
      <c r="C65" s="144" t="s">
        <v>230</v>
      </c>
      <c r="D65" s="145" t="s">
        <v>187</v>
      </c>
    </row>
    <row r="66" spans="1:4">
      <c r="A66" s="134">
        <f>ROW()-ROW(База[[#Headers],[№]])</f>
        <v>65</v>
      </c>
      <c r="B66" s="134" t="s">
        <v>184</v>
      </c>
      <c r="C66" s="140" t="s">
        <v>60</v>
      </c>
      <c r="D66" s="137" t="s">
        <v>207</v>
      </c>
    </row>
    <row r="67" spans="1:4">
      <c r="A67" s="134">
        <f>ROW()-ROW(База[[#Headers],[№]])</f>
        <v>66</v>
      </c>
      <c r="B67" s="134">
        <v>8282519676</v>
      </c>
      <c r="C67" s="140" t="s">
        <v>231</v>
      </c>
      <c r="D67" s="137" t="s">
        <v>213</v>
      </c>
    </row>
    <row r="68" spans="1:4">
      <c r="A68" s="143">
        <f>ROW()-ROW(База[[#Headers],[№]])</f>
        <v>67</v>
      </c>
      <c r="B68" s="143">
        <v>828877016</v>
      </c>
      <c r="C68" s="144" t="s">
        <v>232</v>
      </c>
      <c r="D68" s="145" t="s">
        <v>233</v>
      </c>
    </row>
  </sheetData>
  <sheetProtection formatCells="0" formatColumns="0" formatRows="0" insertColumns="0" insertRows="0" insertHyperlinks="0" deleteColumns="0" deleteRows="0" sort="0" autoFilter="0" pivotTables="0"/>
  <conditionalFormatting sqref="B2:B68">
    <cfRule type="duplicateValues" dxfId="1" priority="5"/>
  </conditionalFormatting>
  <conditionalFormatting sqref="I2:I37">
    <cfRule type="expression" dxfId="0" priority="2">
      <formula>IF($N2&gt;1,1,0)</formula>
    </cfRule>
  </conditionalFormatting>
  <conditionalFormatting sqref="N2:N37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{00EB00BF-002B-41CB-8D59-0080003A0015}</x14:id>
        </ext>
      </extLst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EB00BF-002B-41CB-8D59-0080003A0015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N2:N37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040D-3FCF-414E-90D1-65694923750F}">
  <dimension ref="A1:DK17"/>
  <sheetViews>
    <sheetView workbookViewId="0">
      <pane xSplit="1" ySplit="2" topLeftCell="B3" activePane="bottomRight" state="frozen"/>
      <selection activeCell="AZ4" sqref="AZ4"/>
      <selection pane="topRight"/>
      <selection pane="bottomLeft"/>
      <selection pane="bottomRight" activeCell="CA22" sqref="CA22"/>
    </sheetView>
  </sheetViews>
  <sheetFormatPr defaultColWidth="10" defaultRowHeight="14.4"/>
  <cols>
    <col min="1" max="1" width="14.109375" bestFit="1" customWidth="1"/>
    <col min="2" max="14" width="9.109375" hidden="1" customWidth="1"/>
    <col min="15" max="18" width="10" hidden="1" customWidth="1"/>
    <col min="19" max="19" width="8.88671875" hidden="1" customWidth="1"/>
    <col min="20" max="23" width="10" hidden="1" customWidth="1"/>
    <col min="24" max="24" width="8.88671875" hidden="1" customWidth="1"/>
    <col min="25" max="28" width="10" hidden="1" customWidth="1"/>
    <col min="29" max="29" width="8.88671875" hidden="1" customWidth="1"/>
    <col min="30" max="33" width="10" hidden="1" customWidth="1"/>
    <col min="34" max="34" width="8.88671875" hidden="1" customWidth="1"/>
    <col min="35" max="38" width="10" hidden="1" customWidth="1"/>
    <col min="39" max="39" width="8.88671875" hidden="1" customWidth="1"/>
    <col min="40" max="67" width="10" hidden="1" customWidth="1"/>
    <col min="68" max="75" width="0" hidden="1" customWidth="1"/>
  </cols>
  <sheetData>
    <row r="1" spans="1:115">
      <c r="A1" s="192"/>
      <c r="B1" s="322" t="s">
        <v>169</v>
      </c>
      <c r="C1" s="322"/>
      <c r="D1" s="322"/>
      <c r="E1" s="322" t="s">
        <v>170</v>
      </c>
      <c r="F1" s="322"/>
      <c r="G1" s="322"/>
      <c r="H1" s="322"/>
      <c r="I1" s="322"/>
      <c r="J1" s="322" t="s">
        <v>171</v>
      </c>
      <c r="K1" s="322"/>
      <c r="L1" s="322"/>
      <c r="M1" s="322"/>
      <c r="N1" s="322"/>
      <c r="O1" s="322" t="s">
        <v>172</v>
      </c>
      <c r="P1" s="322"/>
      <c r="Q1" s="322"/>
      <c r="R1" s="322"/>
      <c r="S1" s="322"/>
      <c r="T1" s="322" t="s">
        <v>173</v>
      </c>
      <c r="U1" s="322"/>
      <c r="V1" s="322"/>
      <c r="W1" s="322"/>
      <c r="X1" s="322"/>
      <c r="Y1" s="322" t="s">
        <v>174</v>
      </c>
      <c r="Z1" s="322"/>
      <c r="AA1" s="322"/>
      <c r="AB1" s="322"/>
      <c r="AC1" s="322"/>
      <c r="AD1" s="322" t="s">
        <v>175</v>
      </c>
      <c r="AE1" s="322"/>
      <c r="AF1" s="322"/>
      <c r="AG1" s="322"/>
      <c r="AH1" s="322"/>
      <c r="AI1" s="322" t="s">
        <v>176</v>
      </c>
      <c r="AJ1" s="322"/>
      <c r="AK1" s="322"/>
      <c r="AL1" s="322"/>
      <c r="AM1" s="322"/>
      <c r="AN1" s="322" t="s">
        <v>177</v>
      </c>
      <c r="AO1" s="322"/>
      <c r="AP1" s="322"/>
      <c r="AQ1" s="322"/>
      <c r="AR1" s="322"/>
      <c r="AS1" s="322" t="s">
        <v>178</v>
      </c>
      <c r="AT1" s="322"/>
      <c r="AU1" s="322"/>
      <c r="AV1" s="322"/>
      <c r="AW1" s="322"/>
      <c r="AX1" s="322" t="s">
        <v>179</v>
      </c>
      <c r="AY1" s="322"/>
      <c r="AZ1" s="322"/>
      <c r="BA1" s="322"/>
      <c r="BB1" s="322"/>
      <c r="BC1" s="322" t="s">
        <v>180</v>
      </c>
      <c r="BD1" s="322"/>
      <c r="BE1" s="322"/>
      <c r="BF1" s="322"/>
      <c r="BG1" s="323"/>
      <c r="BH1" s="324"/>
      <c r="BI1" s="324"/>
      <c r="BJ1" s="324"/>
      <c r="BK1" s="324"/>
      <c r="BL1" s="324"/>
      <c r="BM1" s="324"/>
      <c r="BN1" s="324"/>
      <c r="BO1" s="325"/>
      <c r="BP1" s="321">
        <v>46023</v>
      </c>
      <c r="BQ1" s="322"/>
      <c r="BR1" s="322"/>
      <c r="BS1" s="322"/>
      <c r="BT1" s="321">
        <v>46054</v>
      </c>
      <c r="BU1" s="322"/>
      <c r="BV1" s="322"/>
      <c r="BW1" s="322"/>
      <c r="BX1" s="321">
        <v>46082</v>
      </c>
      <c r="BY1" s="322"/>
      <c r="BZ1" s="322"/>
      <c r="CA1" s="322"/>
      <c r="CB1" s="321">
        <v>46113</v>
      </c>
      <c r="CC1" s="322"/>
      <c r="CD1" s="322"/>
      <c r="CE1" s="322"/>
      <c r="CF1" s="321">
        <v>46143</v>
      </c>
      <c r="CG1" s="322"/>
      <c r="CH1" s="322"/>
      <c r="CI1" s="322"/>
      <c r="CJ1" s="321">
        <v>46174</v>
      </c>
      <c r="CK1" s="322"/>
      <c r="CL1" s="322"/>
      <c r="CM1" s="322"/>
      <c r="CN1" s="321">
        <v>46204</v>
      </c>
      <c r="CO1" s="322"/>
      <c r="CP1" s="322"/>
      <c r="CQ1" s="322"/>
      <c r="CR1" s="321">
        <v>46235</v>
      </c>
      <c r="CS1" s="322"/>
      <c r="CT1" s="322"/>
      <c r="CU1" s="322"/>
      <c r="CV1" s="321">
        <v>46266</v>
      </c>
      <c r="CW1" s="322"/>
      <c r="CX1" s="322"/>
      <c r="CY1" s="322"/>
      <c r="CZ1" s="321">
        <v>46296</v>
      </c>
      <c r="DA1" s="322"/>
      <c r="DB1" s="322"/>
      <c r="DC1" s="322"/>
      <c r="DD1" s="321">
        <v>46327</v>
      </c>
      <c r="DE1" s="322"/>
      <c r="DF1" s="322"/>
      <c r="DG1" s="322"/>
      <c r="DH1" s="321">
        <v>46357</v>
      </c>
      <c r="DI1" s="322"/>
      <c r="DJ1" s="322"/>
      <c r="DK1" s="322"/>
    </row>
    <row r="2" spans="1:115">
      <c r="A2" s="192"/>
      <c r="B2" s="192" t="s">
        <v>234</v>
      </c>
      <c r="C2" s="192" t="s">
        <v>235</v>
      </c>
      <c r="D2" s="192"/>
      <c r="E2" s="192"/>
      <c r="F2" s="192"/>
      <c r="G2" s="192" t="s">
        <v>234</v>
      </c>
      <c r="H2" s="192" t="s">
        <v>235</v>
      </c>
      <c r="I2" s="192"/>
      <c r="J2" s="192"/>
      <c r="K2" s="192"/>
      <c r="L2" s="192" t="s">
        <v>234</v>
      </c>
      <c r="M2" s="192" t="s">
        <v>235</v>
      </c>
      <c r="N2" s="192"/>
      <c r="O2" s="192"/>
      <c r="P2" s="192"/>
      <c r="Q2" s="192" t="s">
        <v>234</v>
      </c>
      <c r="R2" s="192" t="s">
        <v>235</v>
      </c>
      <c r="S2" s="192"/>
      <c r="T2" s="192"/>
      <c r="U2" s="192"/>
      <c r="V2" s="192" t="s">
        <v>234</v>
      </c>
      <c r="W2" s="192" t="s">
        <v>235</v>
      </c>
      <c r="X2" s="192"/>
      <c r="Y2" s="192"/>
      <c r="Z2" s="192"/>
      <c r="AA2" s="192" t="s">
        <v>234</v>
      </c>
      <c r="AB2" s="192" t="s">
        <v>235</v>
      </c>
      <c r="AC2" s="192"/>
      <c r="AD2" s="192"/>
      <c r="AE2" s="192"/>
      <c r="AF2" s="192" t="s">
        <v>234</v>
      </c>
      <c r="AG2" s="192" t="s">
        <v>235</v>
      </c>
      <c r="AH2" s="192"/>
      <c r="AI2" s="192"/>
      <c r="AJ2" s="192"/>
      <c r="AK2" s="192" t="s">
        <v>234</v>
      </c>
      <c r="AL2" s="192" t="s">
        <v>235</v>
      </c>
      <c r="AM2" s="192"/>
      <c r="AN2" s="192"/>
      <c r="AO2" s="192"/>
      <c r="AP2" s="192" t="s">
        <v>234</v>
      </c>
      <c r="AQ2" s="192" t="s">
        <v>235</v>
      </c>
      <c r="AR2" s="192"/>
      <c r="AS2" s="192"/>
      <c r="AT2" s="192"/>
      <c r="AU2" s="192" t="s">
        <v>234</v>
      </c>
      <c r="AV2" s="192" t="s">
        <v>235</v>
      </c>
      <c r="AW2" s="192"/>
      <c r="AX2" s="192"/>
      <c r="AY2" s="192"/>
      <c r="AZ2" s="192" t="s">
        <v>234</v>
      </c>
      <c r="BA2" s="192" t="s">
        <v>235</v>
      </c>
      <c r="BB2" s="192"/>
      <c r="BC2" s="192"/>
      <c r="BD2" s="192"/>
      <c r="BE2" s="192" t="s">
        <v>234</v>
      </c>
      <c r="BF2" s="192" t="s">
        <v>235</v>
      </c>
      <c r="BG2" s="192"/>
      <c r="BH2" s="192"/>
      <c r="BI2" s="192"/>
      <c r="BJ2" s="192"/>
      <c r="BK2" s="192"/>
      <c r="BL2" s="192"/>
      <c r="BM2" s="192"/>
      <c r="BN2" s="192"/>
      <c r="BO2" s="192"/>
      <c r="BP2" s="192" t="s">
        <v>236</v>
      </c>
      <c r="BQ2" s="193" t="s">
        <v>234</v>
      </c>
      <c r="BR2" s="192" t="s">
        <v>235</v>
      </c>
      <c r="BS2" s="192" t="s">
        <v>237</v>
      </c>
      <c r="BT2" s="192" t="s">
        <v>236</v>
      </c>
      <c r="BU2" s="193" t="s">
        <v>234</v>
      </c>
      <c r="BV2" s="192" t="s">
        <v>235</v>
      </c>
      <c r="BW2" s="192" t="s">
        <v>237</v>
      </c>
      <c r="BX2" s="192" t="s">
        <v>236</v>
      </c>
      <c r="BY2" s="193" t="s">
        <v>234</v>
      </c>
      <c r="BZ2" s="192" t="s">
        <v>235</v>
      </c>
      <c r="CA2" s="192" t="s">
        <v>237</v>
      </c>
      <c r="CB2" s="192" t="s">
        <v>236</v>
      </c>
      <c r="CC2" s="193" t="s">
        <v>234</v>
      </c>
      <c r="CD2" s="192" t="s">
        <v>235</v>
      </c>
      <c r="CE2" s="192" t="s">
        <v>237</v>
      </c>
      <c r="CF2" s="192" t="s">
        <v>236</v>
      </c>
      <c r="CG2" s="193" t="s">
        <v>234</v>
      </c>
      <c r="CH2" s="192" t="s">
        <v>235</v>
      </c>
      <c r="CI2" s="192" t="s">
        <v>237</v>
      </c>
      <c r="CJ2" s="192" t="s">
        <v>236</v>
      </c>
      <c r="CK2" s="193" t="s">
        <v>234</v>
      </c>
      <c r="CL2" s="192" t="s">
        <v>235</v>
      </c>
      <c r="CM2" s="192" t="s">
        <v>237</v>
      </c>
      <c r="CN2" s="192" t="s">
        <v>236</v>
      </c>
      <c r="CO2" s="193" t="s">
        <v>234</v>
      </c>
      <c r="CP2" s="192" t="s">
        <v>235</v>
      </c>
      <c r="CQ2" s="192" t="s">
        <v>237</v>
      </c>
      <c r="CR2" s="192" t="s">
        <v>236</v>
      </c>
      <c r="CS2" s="193" t="s">
        <v>234</v>
      </c>
      <c r="CT2" s="192" t="s">
        <v>235</v>
      </c>
      <c r="CU2" s="192" t="s">
        <v>237</v>
      </c>
      <c r="CV2" s="192" t="s">
        <v>236</v>
      </c>
      <c r="CW2" s="193" t="s">
        <v>234</v>
      </c>
      <c r="CX2" s="192" t="s">
        <v>235</v>
      </c>
      <c r="CY2" s="192" t="s">
        <v>237</v>
      </c>
      <c r="CZ2" s="192" t="s">
        <v>236</v>
      </c>
      <c r="DA2" s="193" t="s">
        <v>234</v>
      </c>
      <c r="DB2" s="192" t="s">
        <v>235</v>
      </c>
      <c r="DC2" s="192" t="s">
        <v>237</v>
      </c>
      <c r="DD2" s="192" t="s">
        <v>236</v>
      </c>
      <c r="DE2" s="193" t="s">
        <v>234</v>
      </c>
      <c r="DF2" s="192" t="s">
        <v>235</v>
      </c>
      <c r="DG2" s="192" t="s">
        <v>237</v>
      </c>
      <c r="DH2" s="192" t="s">
        <v>236</v>
      </c>
      <c r="DI2" s="193" t="s">
        <v>234</v>
      </c>
      <c r="DJ2" s="192" t="s">
        <v>235</v>
      </c>
      <c r="DK2" s="192" t="s">
        <v>237</v>
      </c>
    </row>
    <row r="3" spans="1:115">
      <c r="A3" s="192" t="s">
        <v>238</v>
      </c>
      <c r="B3" s="194">
        <f>SUMPRODUCT('2026_Мустафин'!$J$6:$J$35,'2026_Мустафин'!BQ6:BQ35)</f>
        <v>0</v>
      </c>
      <c r="C3" s="194">
        <f>SUMPRODUCT('2026_Мустафин'!$J$6:$J$35,'2026_Мустафин'!BR6:BR35)</f>
        <v>0</v>
      </c>
      <c r="D3" s="194">
        <f>SUMPRODUCT('2026_Мустафин'!$J$6:$J$35,'2026_Мустафин'!BS6:BS35)</f>
        <v>0</v>
      </c>
      <c r="E3" s="194">
        <f>SUMPRODUCT('2026_Мустафин'!$J$6:$J$35,'2026_Мустафин'!BT6:BT35)</f>
        <v>34899.865000000005</v>
      </c>
      <c r="F3" s="194">
        <f>SUMPRODUCT('2026_Мустафин'!$J$6:$J$35,'2026_Мустафин'!BU6:BU35)</f>
        <v>0</v>
      </c>
      <c r="G3" s="194">
        <f>SUMPRODUCT('2026_Мустафин'!$J$6:$J$35,'2026_Мустафин'!BV6:BV35)</f>
        <v>0</v>
      </c>
      <c r="H3" s="194">
        <f>SUMPRODUCT('2026_Мустафин'!$J$6:$J$35,'2026_Мустафин'!BW6:BW35)</f>
        <v>0</v>
      </c>
      <c r="I3" s="194">
        <f>SUMPRODUCT('2026_Мустафин'!$J$6:$J$35,'2026_Мустафин'!BX6:BX35)</f>
        <v>0</v>
      </c>
      <c r="J3" s="194">
        <f>SUMPRODUCT('2026_Мустафин'!$J$6:$J$35,'2026_Мустафин'!BY6:BY35)</f>
        <v>104699.59500000002</v>
      </c>
      <c r="K3" s="194">
        <f>SUMPRODUCT('2026_Мустафин'!$J$6:$J$35,'2026_Мустафин'!BZ6:BZ35)</f>
        <v>104699.59500000002</v>
      </c>
      <c r="L3" s="194">
        <f>SUMPRODUCT('2026_Мустафин'!$J$6:$J$35,'2026_Мустафин'!CA6:CA35)</f>
        <v>0</v>
      </c>
      <c r="M3" s="194">
        <f>SUMPRODUCT('2026_Мустафин'!$J$6:$J$35,'2026_Мустафин'!CB6:CB35)</f>
        <v>0</v>
      </c>
      <c r="N3" s="194">
        <f>SUMPRODUCT('2026_Мустафин'!$J$6:$J$35,'2026_Мустафин'!CC6:CC35)</f>
        <v>0</v>
      </c>
      <c r="O3" s="194">
        <f>SUMPRODUCT('2026_Мустафин'!$J$6:$J$35,'2026_Мустафин'!CD6:CD35)</f>
        <v>104699.59500000002</v>
      </c>
      <c r="P3" s="194">
        <f>SUMPRODUCT('2026_Мустафин'!$J$6:$J$35,'2026_Мустафин'!CE6:CE35)</f>
        <v>104699.59500000002</v>
      </c>
      <c r="Q3" s="194">
        <f>SUMPRODUCT('2026_Мустафин'!$J$6:$J$35,'2026_Мустафин'!CF6:CF35)</f>
        <v>0</v>
      </c>
      <c r="R3" s="194">
        <f>SUMPRODUCT('2026_Мустафин'!$J$6:$J$35,'2026_Мустафин'!CG6:CG35)</f>
        <v>0</v>
      </c>
      <c r="S3" s="194">
        <f>SUMPRODUCT('2026_Мустафин'!$J$6:$J$35,'2026_Мустафин'!CH6:CH35)</f>
        <v>0</v>
      </c>
      <c r="T3" s="194">
        <f>SUMPRODUCT('2026_Мустафин'!$J$6:$J$35,'2026_Мустафин'!CI6:CI35)</f>
        <v>104699.59500000002</v>
      </c>
      <c r="U3" s="194">
        <f>SUMPRODUCT('2026_Мустафин'!$J$6:$J$35,'2026_Мустафин'!CJ6:CJ35)</f>
        <v>104699.59500000002</v>
      </c>
      <c r="V3" s="194">
        <f>SUMPRODUCT('2026_Мустафин'!$J$6:$J$35,'2026_Мустафин'!CK6:CK35)</f>
        <v>0</v>
      </c>
      <c r="W3" s="194">
        <f>SUMPRODUCT('2026_Мустафин'!$J$6:$J$35,'2026_Мустафин'!CL6:CL35)</f>
        <v>0</v>
      </c>
      <c r="X3" s="194">
        <f>SUMPRODUCT('2026_Мустафин'!$J$6:$J$35,'2026_Мустафин'!CM6:CM35)</f>
        <v>0</v>
      </c>
      <c r="Y3" s="194">
        <f>SUMPRODUCT('2026_Мустафин'!$J$6:$J$35,'2026_Мустафин'!CN6:CN35)</f>
        <v>104699.59500000002</v>
      </c>
      <c r="Z3" s="194">
        <f>SUMPRODUCT('2026_Мустафин'!$J$6:$J$35,'2026_Мустафин'!CO6:CO35)</f>
        <v>104699.59500000002</v>
      </c>
      <c r="AA3" s="194">
        <f>SUMPRODUCT('2026_Мустафин'!$J$6:$J$35,'2026_Мустафин'!CP6:CP35)</f>
        <v>0</v>
      </c>
      <c r="AB3" s="194">
        <f>SUMPRODUCT('2026_Мустафин'!$J$6:$J$35,'2026_Мустафин'!CQ6:CQ35)</f>
        <v>0</v>
      </c>
      <c r="AC3" s="194">
        <f>SUMPRODUCT('2026_Мустафин'!$J$6:$J$35,'2026_Мустафин'!CR6:CR35)</f>
        <v>0</v>
      </c>
      <c r="AD3" s="194">
        <f>SUMPRODUCT('2026_Мустафин'!$J$6:$J$35,'2026_Мустафин'!CS6:CS35)</f>
        <v>104699.59500000002</v>
      </c>
      <c r="AE3" s="194">
        <f>SUMPRODUCT('2026_Мустафин'!$J$6:$J$35,'2026_Мустафин'!CT6:CT35)</f>
        <v>104699.59500000002</v>
      </c>
      <c r="AF3" s="194">
        <f>SUMPRODUCT('2026_Мустафин'!$J$6:$J$35,'2026_Мустафин'!CU6:CU35)</f>
        <v>0</v>
      </c>
      <c r="AG3" s="194">
        <f>SUMPRODUCT('2026_Мустафин'!$J$6:$J$35,'2026_Мустафин'!CV6:CV35)</f>
        <v>0</v>
      </c>
      <c r="AH3" s="194">
        <f>SUMPRODUCT('2026_Мустафин'!$J$6:$J$35,'2026_Мустафин'!CW6:CW35)</f>
        <v>0</v>
      </c>
      <c r="AI3" s="194">
        <f>SUMPRODUCT('2026_Мустафин'!$J$6:$J$35,'2026_Мустафин'!CX6:CX35)</f>
        <v>104699.59500000002</v>
      </c>
      <c r="AJ3" s="194">
        <f>SUMPRODUCT('2026_Мустафин'!$J$6:$J$35,'2026_Мустафин'!CY6:CY35)</f>
        <v>104699.59500000002</v>
      </c>
      <c r="AK3" s="194">
        <f>SUMPRODUCT('2026_Мустафин'!$J$6:$J$35,'2026_Мустафин'!CZ6:CZ35)</f>
        <v>0</v>
      </c>
      <c r="AL3" s="194">
        <f>SUMPRODUCT('2026_Мустафин'!$J$6:$J$35,'2026_Мустафин'!DA6:DA35)</f>
        <v>0</v>
      </c>
      <c r="AM3" s="194">
        <f>SUMPRODUCT('2026_Мустафин'!$J$6:$J$35,'2026_Мустафин'!DB6:DB35)</f>
        <v>0</v>
      </c>
      <c r="AN3" s="194">
        <f>SUMPRODUCT('2026_Мустафин'!$J$6:$J$35,'2026_Мустафин'!DC6:DC35)</f>
        <v>104699.59500000002</v>
      </c>
      <c r="AO3" s="194">
        <f>SUMPRODUCT('2026_Мустафин'!$J$6:$J$35,'2026_Мустафин'!DD6:DD35)</f>
        <v>104699.59500000002</v>
      </c>
      <c r="AP3" s="194">
        <f>SUMPRODUCT('2026_Мустафин'!$J$6:$J$35,'2026_Мустафин'!DE6:DE35)</f>
        <v>0</v>
      </c>
      <c r="AQ3" s="194">
        <f>SUMPRODUCT('2026_Мустафин'!$J$6:$J$35,'2026_Мустафин'!DF6:DF35)</f>
        <v>0</v>
      </c>
      <c r="AR3" s="194">
        <f>SUMPRODUCT('2026_Мустафин'!$J$6:$J$35,'2026_Мустафин'!DG6:DG35)</f>
        <v>0</v>
      </c>
      <c r="AS3" s="194">
        <f>SUMPRODUCT('2026_Мустафин'!$J$6:$J$35,'2026_Мустафин'!DH6:DH35)</f>
        <v>104699.59500000002</v>
      </c>
      <c r="AT3" s="194">
        <f>SUMPRODUCT('2026_Мустафин'!$J$6:$J$35,'2026_Мустафин'!DI6:DI35)</f>
        <v>104699.59500000002</v>
      </c>
      <c r="AU3" s="194">
        <f>SUMPRODUCT('2026_Мустафин'!$J$6:$J$35,'2026_Мустафин'!DJ6:DJ35)</f>
        <v>0</v>
      </c>
      <c r="AV3" s="194">
        <f>SUMPRODUCT('2026_Мустафин'!$J$6:$J$35,'2026_Мустафин'!DK6:DK35)</f>
        <v>0</v>
      </c>
      <c r="AW3" s="194">
        <f>SUMPRODUCT('2026_Мустафин'!$J$6:$J$35,'2026_Мустафин'!DL6:DL35)</f>
        <v>0</v>
      </c>
      <c r="AX3" s="194">
        <f>SUMPRODUCT('2026_Мустафин'!$J$6:$J$35,'2026_Мустафин'!DM6:DM35)</f>
        <v>104699.59500000002</v>
      </c>
      <c r="AY3" s="194">
        <f>SUMPRODUCT('2026_Мустафин'!$J$6:$J$35,'2026_Мустафин'!DN6:DN35)</f>
        <v>104699.59500000002</v>
      </c>
      <c r="AZ3" s="194">
        <f>SUMPRODUCT('2026_Мустафин'!$J$6:$J$35,'2026_Мустафин'!DO6:DO35)</f>
        <v>0</v>
      </c>
      <c r="BA3" s="194">
        <f>SUMPRODUCT('2026_Мустафин'!$J$6:$J$35,'2026_Мустафин'!DP6:DP35)</f>
        <v>0</v>
      </c>
      <c r="BB3" s="194">
        <f>SUMPRODUCT('2026_Мустафин'!$J$6:$J$35,'2026_Мустафин'!DQ6:DQ35)</f>
        <v>0</v>
      </c>
      <c r="BC3" s="194">
        <f>SUMPRODUCT('2026_Мустафин'!$J$6:$J$35,'2026_Мустафин'!DR6:DR35)</f>
        <v>104699.59500000002</v>
      </c>
      <c r="BD3" s="194">
        <f>SUMPRODUCT('2026_Мустафин'!$J$6:$J$35,'2026_Мустафин'!DS6:DS35)</f>
        <v>104699.59500000002</v>
      </c>
      <c r="BE3" s="194">
        <f>SUMPRODUCT('2026_Мустафин'!$J$6:$J$35,'2026_Мустафин'!DT6:DT35)</f>
        <v>0</v>
      </c>
      <c r="BF3" s="194">
        <f>SUMPRODUCT('2026_Мустафин'!$J$6:$J$35,'2026_Мустафин'!DU6:DU35)</f>
        <v>0</v>
      </c>
      <c r="BG3" s="194">
        <f>SUMPRODUCT('2026_Мустафин'!$J$6:$J$35,'2026_Мустафин'!DV6:DV35)</f>
        <v>0</v>
      </c>
      <c r="BH3" s="194">
        <f>SUMPRODUCT('2026_Мустафин'!$J$6:$J$35,'2026_Мустафин'!DW6:DW35)</f>
        <v>1081895.8150000002</v>
      </c>
      <c r="BI3" s="194">
        <f>SUMPRODUCT('2026_Мустафин'!$J$6:$J$35,'2026_Мустафин'!DX6:DX35)</f>
        <v>2505842896.4641075</v>
      </c>
      <c r="BJ3" s="194">
        <f>SUMPRODUCT('2026_Мустафин'!$J$6:$J$35,'2026_Мустафин'!DY6:DY35)</f>
        <v>1046995.9500000002</v>
      </c>
      <c r="BK3" s="194">
        <f>SUMPRODUCT('2026_Мустафин'!$J$6:$J$35,'2026_Мустафин'!DZ6:DZ35)</f>
        <v>2425009254.642684</v>
      </c>
      <c r="BL3" s="194">
        <f>SUMPRODUCT('2026_Мустафин'!$J$6:$J$35,'2026_Мустафин'!EA6:EA35)</f>
        <v>0</v>
      </c>
      <c r="BM3" s="194">
        <f>SUMPRODUCT('2026_Мустафин'!$J$6:$J$35,'2026_Мустафин'!EB6:EB35)</f>
        <v>0</v>
      </c>
      <c r="BN3" s="194">
        <f>SUMPRODUCT('2026_Мустафин'!$J$6:$J$35,'2026_Мустафин'!EC6:EC35)</f>
        <v>0</v>
      </c>
      <c r="BO3" s="194">
        <f>SUMPRODUCT('2026_Мустафин'!$J$6:$J$35,'2026_Мустафин'!ED6:ED35)</f>
        <v>0</v>
      </c>
      <c r="BP3" s="194">
        <f>SUMPRODUCT('2026_Мустафин'!$J$6:$J$35,'2026_Мустафин'!EE6:EE35)</f>
        <v>894839.7840000001</v>
      </c>
      <c r="BQ3" s="195">
        <f>SUMPRODUCT('2026_Мустафин'!$J$6:$J$35,'2026_Мустафин'!EF6:EF35)</f>
        <v>55839.784</v>
      </c>
      <c r="BR3" s="194">
        <f>SUMPRODUCT('2026_Мустафин'!$J$6:$J$35,'2026_Мустафин'!EG6:EG35)</f>
        <v>0</v>
      </c>
      <c r="BS3" s="194">
        <f>SUMPRODUCT('2026_Мустафин'!$J$6:$J$35,'2026_Мустафин'!EH6:EH35)</f>
        <v>0</v>
      </c>
      <c r="BT3" s="194">
        <f>SUMPRODUCT('2026_Мустафин'!$J$6:$J$35,'2026_Мустафин'!EI6:EI35)</f>
        <v>62819.757000000005</v>
      </c>
      <c r="BU3" s="195">
        <f>SUMPRODUCT('2026_Мустафин'!$J$6:$J$35,'2026_Мустафин'!EJ6:EJ35)</f>
        <v>353296.65000000008</v>
      </c>
      <c r="BV3" s="194">
        <f>SUMPRODUCT('2026_Мустафин'!$J$6:$J$35,'2026_Мустафин'!EK6:EK35)</f>
        <v>0</v>
      </c>
      <c r="BW3" s="194">
        <f>SUMPRODUCT('2026_Мустафин'!$J$6:$J$35,'2026_Мустафин'!EL6:EL35)</f>
        <v>0</v>
      </c>
      <c r="BX3" s="194">
        <f>SUMPRODUCT('2026_Мустафин'!$J$6:$J$35,'2026_Мустафин'!EM6:EM35)</f>
        <v>62819.757000000005</v>
      </c>
      <c r="BY3" s="195">
        <f>SUMPRODUCT('2026_Мустафин'!$J$6:$J$35,'2026_Мустафин'!EN6:EN35)</f>
        <v>4298</v>
      </c>
      <c r="BZ3" s="194">
        <f>SUMPRODUCT('2026_Мустафин'!$J$6:$J$35,'2026_Мустафин'!EO6:EO35)</f>
        <v>4298</v>
      </c>
      <c r="CA3" s="194">
        <f>SUMPRODUCT('2026_Мустафин'!$J$6:$J$35,'2026_Мустафин'!EP6:EP35)</f>
        <v>0</v>
      </c>
      <c r="CB3" s="194">
        <f>SUMPRODUCT('2026_Мустафин'!$J$6:$J$35,'2026_Мустафин'!EQ6:EQ35)</f>
        <v>104699.59500000002</v>
      </c>
      <c r="CC3" s="195">
        <f>SUMPRODUCT('2026_Мустафин'!$J$6:$J$35,'2026_Мустафин'!ER6:ER35)</f>
        <v>10802.946000000004</v>
      </c>
      <c r="CD3" s="194">
        <f>SUMPRODUCT('2026_Мустафин'!$J$6:$J$35,'2026_Мустафин'!ES6:ES35)</f>
        <v>3822.9730000000009</v>
      </c>
      <c r="CE3" s="194">
        <f>SUMPRODUCT('2026_Мустафин'!$J$6:$J$35,'2026_Мустафин'!ET6:ET35)</f>
        <v>0</v>
      </c>
      <c r="CF3" s="194">
        <f>SUMPRODUCT('2026_Мустафин'!$J$6:$J$35,'2026_Мустафин'!EU6:EU35)</f>
        <v>104699.59500000002</v>
      </c>
      <c r="CG3" s="195">
        <f>SUMPRODUCT('2026_Мустафин'!$J$6:$J$35,'2026_Мустафин'!EV6:EV35)</f>
        <v>11468.919000000002</v>
      </c>
      <c r="CH3" s="194">
        <f>SUMPRODUCT('2026_Мустафин'!$J$6:$J$35,'2026_Мустафин'!EW6:EW35)</f>
        <v>3822.9730000000009</v>
      </c>
      <c r="CI3" s="194">
        <f>SUMPRODUCT('2026_Мустафин'!$J$6:$J$35,'2026_Мустафин'!EX6:EX35)</f>
        <v>0</v>
      </c>
      <c r="CJ3" s="194">
        <f>SUMPRODUCT('2026_Мустафин'!$J$6:$J$35,'2026_Мустафин'!EY6:EY35)</f>
        <v>104699.59500000002</v>
      </c>
      <c r="CK3" s="195">
        <f>SUMPRODUCT('2026_Мустафин'!$J$6:$J$35,'2026_Мустафин'!EZ6:EZ35)</f>
        <v>314098.78500000003</v>
      </c>
      <c r="CL3" s="194">
        <f>SUMPRODUCT('2026_Мустафин'!$J$6:$J$35,'2026_Мустафин'!FA6:FA35)</f>
        <v>0</v>
      </c>
      <c r="CM3" s="194">
        <f>SUMPRODUCT('2026_Мустафин'!$J$6:$J$35,'2026_Мустафин'!FB6:FB35)</f>
        <v>0</v>
      </c>
      <c r="CN3" s="194">
        <f>SUMPRODUCT('2026_Мустафин'!$J$6:$J$35,'2026_Мустафин'!FC6:FC35)</f>
        <v>104699.59500000002</v>
      </c>
      <c r="CO3" s="195">
        <f>SUMPRODUCT('2026_Мустафин'!$J$6:$J$35,'2026_Мустафин'!FD6:FD35)</f>
        <v>104699.59500000002</v>
      </c>
      <c r="CP3" s="194">
        <f>SUMPRODUCT('2026_Мустафин'!$J$6:$J$35,'2026_Мустафин'!FE6:FE35)</f>
        <v>0</v>
      </c>
      <c r="CQ3" s="194">
        <f>SUMPRODUCT('2026_Мустафин'!$J$6:$J$35,'2026_Мустафин'!FF6:FF35)</f>
        <v>0</v>
      </c>
      <c r="CR3" s="194">
        <f>SUMPRODUCT('2026_Мустафин'!$J$6:$J$35,'2026_Мустафин'!FG6:FG35)</f>
        <v>104699.59500000002</v>
      </c>
      <c r="CS3" s="195">
        <f>SUMPRODUCT('2026_Мустафин'!$J$6:$J$35,'2026_Мустафин'!FH6:FH35)</f>
        <v>104699.59500000002</v>
      </c>
      <c r="CT3" s="194">
        <f>SUMPRODUCT('2026_Мустафин'!$J$6:$J$35,'2026_Мустафин'!FI6:FI35)</f>
        <v>0</v>
      </c>
      <c r="CU3" s="194">
        <f>SUMPRODUCT('2026_Мустафин'!$J$6:$J$35,'2026_Мустафин'!FJ6:FJ35)</f>
        <v>0</v>
      </c>
      <c r="CV3" s="194">
        <f>SUMPRODUCT('2026_Мустафин'!$J$6:$J$35,'2026_Мустафин'!FK6:FK35)</f>
        <v>104699.59500000002</v>
      </c>
      <c r="CW3" s="195">
        <f>SUMPRODUCT('2026_Мустафин'!$J$6:$J$35,'2026_Мустафин'!FL6:FL35)</f>
        <v>104699.59500000002</v>
      </c>
      <c r="CX3" s="194">
        <f>SUMPRODUCT('2026_Мустафин'!$J$6:$J$35,'2026_Мустафин'!FM6:FM35)</f>
        <v>0</v>
      </c>
      <c r="CY3" s="194">
        <f>SUMPRODUCT('2026_Мустафин'!$J$6:$J$35,'2026_Мустафин'!FN6:FN35)</f>
        <v>0</v>
      </c>
      <c r="CZ3" s="194">
        <f>SUMPRODUCT('2026_Мустафин'!$J$6:$J$35,'2026_Мустафин'!FO6:FO35)</f>
        <v>104699.59500000002</v>
      </c>
      <c r="DA3" s="195">
        <f>SUMPRODUCT('2026_Мустафин'!$J$6:$J$35,'2026_Мустафин'!FP6:FP35)</f>
        <v>104699.59500000002</v>
      </c>
      <c r="DB3" s="194">
        <f>SUMPRODUCT('2026_Мустафин'!$J$6:$J$35,'2026_Мустафин'!FQ6:FQ35)</f>
        <v>0</v>
      </c>
      <c r="DC3" s="194">
        <f>SUMPRODUCT('2026_Мустафин'!$J$6:$J$35,'2026_Мустафин'!FR6:FR35)</f>
        <v>0</v>
      </c>
      <c r="DD3" s="194">
        <f>SUMPRODUCT('2026_Мустафин'!$J$6:$J$35,'2026_Мустафин'!FS6:FS35)</f>
        <v>97719.622000000018</v>
      </c>
      <c r="DE3" s="195">
        <f>SUMPRODUCT('2026_Мустафин'!$J$6:$J$35,'2026_Мустафин'!FT6:FT35)</f>
        <v>97719.622000000018</v>
      </c>
      <c r="DF3" s="194">
        <f>SUMPRODUCT('2026_Мустафин'!$J$6:$J$35,'2026_Мустафин'!FU6:FU35)</f>
        <v>0</v>
      </c>
      <c r="DG3" s="194">
        <f>SUMPRODUCT('2026_Мустафин'!$J$6:$J$35,'2026_Мустафин'!FV6:FV35)</f>
        <v>0</v>
      </c>
      <c r="DH3" s="194">
        <f>SUMPRODUCT('2026_Мустафин'!$J$6:$J$35,'2026_Мустафин'!FW6:FW35)</f>
        <v>69799.73000000001</v>
      </c>
      <c r="DI3" s="195">
        <f>SUMPRODUCT('2026_Мустафин'!$J$6:$J$35,'2026_Мустафин'!FX6:FX35)</f>
        <v>69799.73000000001</v>
      </c>
      <c r="DJ3" s="194">
        <f>SUMPRODUCT('2026_Мустафин'!$J$6:$J$35,'2026_Мустафин'!FY6:FY35)</f>
        <v>0</v>
      </c>
      <c r="DK3" s="194">
        <f>SUMPRODUCT('2026_Мустафин'!$J$6:$J$35,'2026_Мустафин'!FZ6:FZ35)</f>
        <v>0</v>
      </c>
    </row>
    <row r="4" spans="1:115">
      <c r="A4" s="192" t="s">
        <v>79</v>
      </c>
      <c r="B4" s="194">
        <f>SUMPRODUCT('2026_Мустафин'!$J$37:$J$94,'2026_Мустафин'!BQ37:BQ94)</f>
        <v>34899.865000000005</v>
      </c>
      <c r="C4" s="194">
        <f>SUMPRODUCT('2026_Мустафин'!$J$37:$J$94,'2026_Мустафин'!BR37:BR94)</f>
        <v>27414.999999999996</v>
      </c>
      <c r="D4" s="194">
        <f>SUMPRODUCT('2026_Мустафин'!$J$37:$J$94,'2026_Мустафин'!BS37:BS94)</f>
        <v>0</v>
      </c>
      <c r="E4" s="194">
        <f>SUMPRODUCT('2026_Мустафин'!$J$37:$J$94,'2026_Мустафин'!BT37:BT94)</f>
        <v>34899.865000000005</v>
      </c>
      <c r="F4" s="194">
        <f>SUMPRODUCT('2026_Мустафин'!$J$37:$J$94,'2026_Мустафин'!BU37:BU94)</f>
        <v>6979.973</v>
      </c>
      <c r="G4" s="194">
        <f>SUMPRODUCT('2026_Мустафин'!$J$37:$J$94,'2026_Мустафин'!BV37:BV94)</f>
        <v>137075</v>
      </c>
      <c r="H4" s="194">
        <f>SUMPRODUCT('2026_Мустафин'!$J$37:$J$94,'2026_Мустафин'!BW37:BW94)</f>
        <v>135625.75</v>
      </c>
      <c r="I4" s="194">
        <f>SUMPRODUCT('2026_Мустафин'!$J$37:$J$94,'2026_Мустафин'!BX37:BX94)</f>
        <v>0</v>
      </c>
      <c r="J4" s="194">
        <f>SUMPRODUCT('2026_Мустафин'!$J$37:$J$94,'2026_Мустафин'!BY37:BY94)</f>
        <v>34899.865000000005</v>
      </c>
      <c r="K4" s="194">
        <f>SUMPRODUCT('2026_Мустафин'!$J$37:$J$94,'2026_Мустафин'!BZ37:BZ94)</f>
        <v>0</v>
      </c>
      <c r="L4" s="194">
        <f>SUMPRODUCT('2026_Мустафин'!$J$37:$J$94,'2026_Мустафин'!CA37:CA94)</f>
        <v>0</v>
      </c>
      <c r="M4" s="194">
        <f>SUMPRODUCT('2026_Мустафин'!$J$37:$J$94,'2026_Мустафин'!CB37:CB94)</f>
        <v>0</v>
      </c>
      <c r="N4" s="194">
        <f>SUMPRODUCT('2026_Мустафин'!$J$37:$J$94,'2026_Мустафин'!CC37:CC94)</f>
        <v>0</v>
      </c>
      <c r="O4" s="194">
        <f>SUMPRODUCT('2026_Мустафин'!$J$37:$J$94,'2026_Мустафин'!CD37:CD94)</f>
        <v>34899.865000000005</v>
      </c>
      <c r="P4" s="194">
        <f>SUMPRODUCT('2026_Мустафин'!$J$37:$J$94,'2026_Мустафин'!CE37:CE94)</f>
        <v>0</v>
      </c>
      <c r="Q4" s="194">
        <f>SUMPRODUCT('2026_Мустафин'!$J$37:$J$94,'2026_Мустафин'!CF37:CF94)</f>
        <v>0</v>
      </c>
      <c r="R4" s="194">
        <f>SUMPRODUCT('2026_Мустафин'!$J$37:$J$94,'2026_Мустафин'!CG37:CG94)</f>
        <v>0</v>
      </c>
      <c r="S4" s="194">
        <f>SUMPRODUCT('2026_Мустафин'!$J$37:$J$94,'2026_Мустафин'!CH37:CH94)</f>
        <v>0</v>
      </c>
      <c r="T4" s="194">
        <f>SUMPRODUCT('2026_Мустафин'!$J$37:$J$94,'2026_Мустафин'!CI37:CI94)</f>
        <v>34899.865000000005</v>
      </c>
      <c r="U4" s="194">
        <f>SUMPRODUCT('2026_Мустафин'!$J$37:$J$94,'2026_Мустафин'!CJ37:CJ94)</f>
        <v>34899.865000000005</v>
      </c>
      <c r="V4" s="194">
        <f>SUMPRODUCT('2026_Мустафин'!$J$37:$J$94,'2026_Мустафин'!CK37:CK94)</f>
        <v>5896.166666666667</v>
      </c>
      <c r="W4" s="194">
        <f>SUMPRODUCT('2026_Мустафин'!$J$37:$J$94,'2026_Мустафин'!CL37:CL94)</f>
        <v>5896.166666666667</v>
      </c>
      <c r="X4" s="194">
        <f>SUMPRODUCT('2026_Мустафин'!$J$37:$J$94,'2026_Мустафин'!CM37:CM94)</f>
        <v>0</v>
      </c>
      <c r="Y4" s="194">
        <f>SUMPRODUCT('2026_Мустафин'!$J$37:$J$94,'2026_Мустафин'!CN37:CN94)</f>
        <v>34899.865000000005</v>
      </c>
      <c r="Z4" s="194">
        <f>SUMPRODUCT('2026_Мустафин'!$J$37:$J$94,'2026_Мустафин'!CO37:CO94)</f>
        <v>34899.865000000005</v>
      </c>
      <c r="AA4" s="194">
        <f>SUMPRODUCT('2026_Мустафин'!$J$37:$J$94,'2026_Мустафин'!CP37:CP94)</f>
        <v>648</v>
      </c>
      <c r="AB4" s="194">
        <f>SUMPRODUCT('2026_Мустафин'!$J$37:$J$94,'2026_Мустафин'!CQ37:CQ94)</f>
        <v>648</v>
      </c>
      <c r="AC4" s="194">
        <f>SUMPRODUCT('2026_Мустафин'!$J$37:$J$94,'2026_Мустафин'!CR37:CR94)</f>
        <v>0</v>
      </c>
      <c r="AD4" s="194">
        <f>SUMPRODUCT('2026_Мустафин'!$J$37:$J$94,'2026_Мустафин'!CS37:CS94)</f>
        <v>139599.46000000002</v>
      </c>
      <c r="AE4" s="194">
        <f>SUMPRODUCT('2026_Мустафин'!$J$37:$J$94,'2026_Мустафин'!CT37:CT94)</f>
        <v>139599.46000000002</v>
      </c>
      <c r="AF4" s="194">
        <f>SUMPRODUCT('2026_Мустафин'!$J$37:$J$94,'2026_Мустафин'!CU37:CU94)</f>
        <v>0</v>
      </c>
      <c r="AG4" s="194">
        <f>SUMPRODUCT('2026_Мустафин'!$J$37:$J$94,'2026_Мустафин'!CV37:CV94)</f>
        <v>0</v>
      </c>
      <c r="AH4" s="194">
        <f>SUMPRODUCT('2026_Мустафин'!$J$37:$J$94,'2026_Мустафин'!CW37:CW94)</f>
        <v>0</v>
      </c>
      <c r="AI4" s="194">
        <f>SUMPRODUCT('2026_Мустафин'!$J$37:$J$94,'2026_Мустафин'!CX37:CX94)</f>
        <v>139599.46000000002</v>
      </c>
      <c r="AJ4" s="194">
        <f>SUMPRODUCT('2026_Мустафин'!$J$37:$J$94,'2026_Мустафин'!CY37:CY94)</f>
        <v>139599.46000000002</v>
      </c>
      <c r="AK4" s="194">
        <f>SUMPRODUCT('2026_Мустафин'!$J$37:$J$94,'2026_Мустафин'!CZ37:CZ94)</f>
        <v>0</v>
      </c>
      <c r="AL4" s="194">
        <f>SUMPRODUCT('2026_Мустафин'!$J$37:$J$94,'2026_Мустафин'!DA37:DA94)</f>
        <v>0</v>
      </c>
      <c r="AM4" s="194">
        <f>SUMPRODUCT('2026_Мустафин'!$J$37:$J$94,'2026_Мустафин'!DB37:DB94)</f>
        <v>0</v>
      </c>
      <c r="AN4" s="194">
        <f>SUMPRODUCT('2026_Мустафин'!$J$37:$J$94,'2026_Мустафин'!DC37:DC94)</f>
        <v>139599.46000000002</v>
      </c>
      <c r="AO4" s="194">
        <f>SUMPRODUCT('2026_Мустафин'!$J$37:$J$94,'2026_Мустафин'!DD37:DD94)</f>
        <v>139599.46000000002</v>
      </c>
      <c r="AP4" s="194">
        <f>SUMPRODUCT('2026_Мустафин'!$J$37:$J$94,'2026_Мустафин'!DE37:DE94)</f>
        <v>0</v>
      </c>
      <c r="AQ4" s="194">
        <f>SUMPRODUCT('2026_Мустафин'!$J$37:$J$94,'2026_Мустафин'!DF37:DF94)</f>
        <v>0</v>
      </c>
      <c r="AR4" s="194">
        <f>SUMPRODUCT('2026_Мустафин'!$J$37:$J$94,'2026_Мустафин'!DG37:DG94)</f>
        <v>0</v>
      </c>
      <c r="AS4" s="194">
        <f>SUMPRODUCT('2026_Мустафин'!$J$37:$J$94,'2026_Мустафин'!DH37:DH94)</f>
        <v>139599.46000000002</v>
      </c>
      <c r="AT4" s="194">
        <f>SUMPRODUCT('2026_Мустафин'!$J$37:$J$94,'2026_Мустафин'!DI37:DI94)</f>
        <v>139599.46000000002</v>
      </c>
      <c r="AU4" s="194">
        <f>SUMPRODUCT('2026_Мустафин'!$J$37:$J$94,'2026_Мустафин'!DJ37:DJ94)</f>
        <v>0</v>
      </c>
      <c r="AV4" s="194">
        <f>SUMPRODUCT('2026_Мустафин'!$J$37:$J$94,'2026_Мустафин'!DK37:DK94)</f>
        <v>0</v>
      </c>
      <c r="AW4" s="194">
        <f>SUMPRODUCT('2026_Мустафин'!$J$37:$J$94,'2026_Мустафин'!DL37:DL94)</f>
        <v>0</v>
      </c>
      <c r="AX4" s="194">
        <f>SUMPRODUCT('2026_Мустафин'!$J$37:$J$94,'2026_Мустафин'!DM37:DM94)</f>
        <v>139599.46000000002</v>
      </c>
      <c r="AY4" s="194">
        <f>SUMPRODUCT('2026_Мустафин'!$J$37:$J$94,'2026_Мустафин'!DN37:DN94)</f>
        <v>139599.46000000002</v>
      </c>
      <c r="AZ4" s="194">
        <f>SUMPRODUCT('2026_Мустафин'!$J$37:$J$94,'2026_Мустафин'!DO37:DO94)</f>
        <v>61624.333333333321</v>
      </c>
      <c r="BA4" s="194">
        <f>SUMPRODUCT('2026_Мустафин'!$J$37:$J$94,'2026_Мустафин'!DP37:DP94)</f>
        <v>0</v>
      </c>
      <c r="BB4" s="194">
        <f>SUMPRODUCT('2026_Мустафин'!$J$37:$J$94,'2026_Мустафин'!DQ37:DQ94)</f>
        <v>0</v>
      </c>
      <c r="BC4" s="194">
        <f>SUMPRODUCT('2026_Мустафин'!$J$37:$J$94,'2026_Мустафин'!DR37:DR94)</f>
        <v>139599.46000000002</v>
      </c>
      <c r="BD4" s="194">
        <f>SUMPRODUCT('2026_Мустафин'!$J$37:$J$94,'2026_Мустафин'!DS37:DS94)</f>
        <v>139599.46000000002</v>
      </c>
      <c r="BE4" s="194">
        <f>SUMPRODUCT('2026_Мустафин'!$J$37:$J$94,'2026_Мустафин'!DT37:DT94)</f>
        <v>61624.333333333321</v>
      </c>
      <c r="BF4" s="194">
        <f>SUMPRODUCT('2026_Мустафин'!$J$37:$J$94,'2026_Мустафин'!DU37:DU94)</f>
        <v>0</v>
      </c>
      <c r="BG4" s="194">
        <f>SUMPRODUCT('2026_Мустафин'!$J$37:$J$94,'2026_Мустафин'!DV37:DV94)</f>
        <v>0</v>
      </c>
      <c r="BH4" s="194">
        <f>SUMPRODUCT('2026_Мустафин'!$J$37:$J$94,'2026_Мустафин'!DW37:DW94)</f>
        <v>1046995.9500000002</v>
      </c>
      <c r="BI4" s="194">
        <f>SUMPRODUCT('2026_Мустафин'!$J$37:$J$94,'2026_Мустафин'!DX37:DX94)</f>
        <v>2425009254.642684</v>
      </c>
      <c r="BJ4" s="194">
        <f>SUMPRODUCT('2026_Мустафин'!$J$37:$J$94,'2026_Мустафин'!DY37:DY94)</f>
        <v>914376.46299999999</v>
      </c>
      <c r="BK4" s="194">
        <f>SUMPRODUCT('2026_Мустафин'!$J$37:$J$94,'2026_Мустафин'!DZ37:DZ94)</f>
        <v>2117841415.721278</v>
      </c>
      <c r="BL4" s="194">
        <f>SUMPRODUCT('2026_Мустафин'!$J$37:$J$94,'2026_Мустафин'!EA37:EA94)</f>
        <v>301767.69833333336</v>
      </c>
      <c r="BM4" s="194">
        <f>SUMPRODUCT('2026_Мустафин'!$J$37:$J$94,'2026_Мустафин'!EB37:EB94)</f>
        <v>1574371305.3214228</v>
      </c>
      <c r="BN4" s="194">
        <f>SUMPRODUCT('2026_Мустафин'!$J$37:$J$94,'2026_Мустафин'!EC37:EC94)</f>
        <v>169584.91666666666</v>
      </c>
      <c r="BO4" s="194">
        <f>SUMPRODUCT('2026_Мустафин'!$J$37:$J$94,'2026_Мустафин'!ED37:ED94)</f>
        <v>940164877.38194454</v>
      </c>
      <c r="BP4" s="194">
        <f>SUMPRODUCT('2026_Мустафин'!$J$37:$J$94,'2026_Мустафин'!EE37:EE94)</f>
        <v>0</v>
      </c>
      <c r="BQ4" s="195">
        <f>SUMPRODUCT('2026_Мустафин'!$J$37:$J$94,'2026_Мустафин'!EF37:EF94)</f>
        <v>17441.679333333333</v>
      </c>
      <c r="BR4" s="194">
        <f>SUMPRODUCT('2026_Мустафин'!$J$37:$J$94,'2026_Мустафин'!EG37:EG94)</f>
        <v>0</v>
      </c>
      <c r="BS4" s="194">
        <f>SUMPRODUCT('2026_Мустафин'!$J$37:$J$94,'2026_Мустафин'!EH37:EH94)</f>
        <v>0</v>
      </c>
      <c r="BT4" s="194">
        <f>SUMPRODUCT('2026_Мустафин'!$J$37:$J$94,'2026_Мустафин'!EI37:EI94)</f>
        <v>34899.865000000005</v>
      </c>
      <c r="BU4" s="195">
        <f>SUMPRODUCT('2026_Мустафин'!$J$37:$J$94,'2026_Мустафин'!EJ37:EJ94)</f>
        <v>21018.262666666669</v>
      </c>
      <c r="BV4" s="194">
        <f>SUMPRODUCT('2026_Мустафин'!$J$37:$J$94,'2026_Мустафин'!EK37:EK94)</f>
        <v>17441.679333333333</v>
      </c>
      <c r="BW4" s="194">
        <f>SUMPRODUCT('2026_Мустафин'!$J$37:$J$94,'2026_Мустафин'!EL37:EL94)</f>
        <v>0</v>
      </c>
      <c r="BX4" s="194">
        <f>SUMPRODUCT('2026_Мустафин'!$J$37:$J$94,'2026_Мустафин'!EM37:EM94)</f>
        <v>34899.865000000005</v>
      </c>
      <c r="BY4" s="195">
        <f>SUMPRODUCT('2026_Мустафин'!$J$37:$J$94,'2026_Мустафин'!EN37:EN94)</f>
        <v>3576.583333333333</v>
      </c>
      <c r="BZ4" s="194">
        <f>SUMPRODUCT('2026_Мустафин'!$J$37:$J$94,'2026_Мустафин'!EO37:EO94)</f>
        <v>0</v>
      </c>
      <c r="CA4" s="194">
        <f>SUMPRODUCT('2026_Мустафин'!$J$37:$J$94,'2026_Мустафин'!EP37:EP94)</f>
        <v>0</v>
      </c>
      <c r="CB4" s="194">
        <f>SUMPRODUCT('2026_Мустафин'!$J$37:$J$94,'2026_Мустафин'!EQ37:EQ94)</f>
        <v>69799.73000000001</v>
      </c>
      <c r="CC4" s="195">
        <f>SUMPRODUCT('2026_Мустафин'!$J$37:$J$94,'2026_Мустафин'!ER37:ER94)</f>
        <v>20000.900000000001</v>
      </c>
      <c r="CD4" s="194">
        <f>SUMPRODUCT('2026_Мустафин'!$J$37:$J$94,'2026_Мустафин'!ES37:ES94)</f>
        <v>20685.316666666666</v>
      </c>
      <c r="CE4" s="194">
        <f>SUMPRODUCT('2026_Мустафин'!$J$37:$J$94,'2026_Мустафин'!ET37:ET94)</f>
        <v>0</v>
      </c>
      <c r="CF4" s="194">
        <f>SUMPRODUCT('2026_Мустафин'!$J$37:$J$94,'2026_Мустафин'!EU37:EU94)</f>
        <v>104699.59500000002</v>
      </c>
      <c r="CG4" s="195">
        <f>SUMPRODUCT('2026_Мустафин'!$J$37:$J$94,'2026_Мустафин'!EV37:EV94)</f>
        <v>20096.879333333334</v>
      </c>
      <c r="CH4" s="194">
        <f>SUMPRODUCT('2026_Мустафин'!$J$37:$J$94,'2026_Мустафин'!EW37:EW94)</f>
        <v>0</v>
      </c>
      <c r="CI4" s="194">
        <f>SUMPRODUCT('2026_Мустафин'!$J$37:$J$94,'2026_Мустафин'!EX37:EX94)</f>
        <v>0</v>
      </c>
      <c r="CJ4" s="194">
        <f>SUMPRODUCT('2026_Мустафин'!$J$37:$J$94,'2026_Мустафин'!EY37:EY94)</f>
        <v>139599.46000000002</v>
      </c>
      <c r="CK4" s="195">
        <f>SUMPRODUCT('2026_Мустафин'!$J$37:$J$94,'2026_Мустафин'!EZ37:EZ94)</f>
        <v>140575.30133333337</v>
      </c>
      <c r="CL4" s="194">
        <f>SUMPRODUCT('2026_Мустафин'!$J$37:$J$94,'2026_Мустафин'!FA37:FA94)</f>
        <v>0</v>
      </c>
      <c r="CM4" s="194">
        <f>SUMPRODUCT('2026_Мустафин'!$J$37:$J$94,'2026_Мустафин'!FB37:FB94)</f>
        <v>0</v>
      </c>
      <c r="CN4" s="194">
        <f>SUMPRODUCT('2026_Мустафин'!$J$37:$J$94,'2026_Мустафин'!FC37:FC94)</f>
        <v>174499.32500000004</v>
      </c>
      <c r="CO4" s="195">
        <f>SUMPRODUCT('2026_Мустафин'!$J$37:$J$94,'2026_Мустафин'!FD37:FD94)</f>
        <v>151296.96400000001</v>
      </c>
      <c r="CP4" s="194">
        <f>SUMPRODUCT('2026_Мустафин'!$J$37:$J$94,'2026_Мустафин'!FE37:FE94)</f>
        <v>0</v>
      </c>
      <c r="CQ4" s="194">
        <f>SUMPRODUCT('2026_Мустафин'!$J$37:$J$94,'2026_Мустафин'!FF37:FF94)</f>
        <v>0</v>
      </c>
      <c r="CR4" s="194">
        <f>SUMPRODUCT('2026_Мустафин'!$J$37:$J$94,'2026_Мустафин'!FG37:FG94)</f>
        <v>209399.19000000003</v>
      </c>
      <c r="CS4" s="195">
        <f>SUMPRODUCT('2026_Мустафин'!$J$37:$J$94,'2026_Мустафин'!FH37:FH94)</f>
        <v>69799.73000000001</v>
      </c>
      <c r="CT4" s="194">
        <f>SUMPRODUCT('2026_Мустафин'!$J$37:$J$94,'2026_Мустафин'!FI37:FI94)</f>
        <v>0</v>
      </c>
      <c r="CU4" s="194">
        <f>SUMPRODUCT('2026_Мустафин'!$J$37:$J$94,'2026_Мустафин'!FJ37:FJ94)</f>
        <v>0</v>
      </c>
      <c r="CV4" s="194">
        <f>SUMPRODUCT('2026_Мустафин'!$J$37:$J$94,'2026_Мустафин'!FK37:FK94)</f>
        <v>244299.05499999999</v>
      </c>
      <c r="CW4" s="195">
        <f>SUMPRODUCT('2026_Мустафин'!$J$37:$J$94,'2026_Мустафин'!FL37:FL94)</f>
        <v>69799.73000000001</v>
      </c>
      <c r="CX4" s="194">
        <f>SUMPRODUCT('2026_Мустафин'!$J$37:$J$94,'2026_Мустафин'!FM37:FM94)</f>
        <v>0</v>
      </c>
      <c r="CY4" s="194">
        <f>SUMPRODUCT('2026_Мустафин'!$J$37:$J$94,'2026_Мустафин'!FN37:FN94)</f>
        <v>0</v>
      </c>
      <c r="CZ4" s="194">
        <f>SUMPRODUCT('2026_Мустафин'!$J$37:$J$94,'2026_Мустафин'!FO37:FO94)</f>
        <v>279198.92000000004</v>
      </c>
      <c r="DA4" s="195">
        <f>SUMPRODUCT('2026_Мустафин'!$J$37:$J$94,'2026_Мустафин'!FP37:FP94)</f>
        <v>104699.59500000002</v>
      </c>
      <c r="DB4" s="194">
        <f>SUMPRODUCT('2026_Мустафин'!$J$37:$J$94,'2026_Мустафин'!FQ37:FQ94)</f>
        <v>0</v>
      </c>
      <c r="DC4" s="194">
        <f>SUMPRODUCT('2026_Мустафин'!$J$37:$J$94,'2026_Мустафин'!FR37:FR94)</f>
        <v>0</v>
      </c>
      <c r="DD4" s="194">
        <f>SUMPRODUCT('2026_Мустафин'!$J$37:$J$94,'2026_Мустафин'!FS37:FS94)</f>
        <v>314098.78500000003</v>
      </c>
      <c r="DE4" s="195">
        <f>SUMPRODUCT('2026_Мустафин'!$J$37:$J$94,'2026_Мустафин'!FT37:FT94)</f>
        <v>104699.59500000002</v>
      </c>
      <c r="DF4" s="194">
        <f>SUMPRODUCT('2026_Мустафин'!$J$37:$J$94,'2026_Мустафин'!FU37:FU94)</f>
        <v>0</v>
      </c>
      <c r="DG4" s="194">
        <f>SUMPRODUCT('2026_Мустафин'!$J$37:$J$94,'2026_Мустафин'!FV37:FV94)</f>
        <v>0</v>
      </c>
      <c r="DH4" s="194">
        <f>SUMPRODUCT('2026_Мустафин'!$J$37:$J$94,'2026_Мустафин'!FW37:FW94)</f>
        <v>348998.65000000008</v>
      </c>
      <c r="DI4" s="195">
        <f>SUMPRODUCT('2026_Мустафин'!$J$37:$J$94,'2026_Мустафин'!FX37:FX94)</f>
        <v>104699.59500000002</v>
      </c>
      <c r="DJ4" s="194">
        <f>SUMPRODUCT('2026_Мустафин'!$J$37:$J$94,'2026_Мустафин'!FY37:FY94)</f>
        <v>0</v>
      </c>
      <c r="DK4" s="194">
        <f>SUMPRODUCT('2026_Мустафин'!$J$37:$J$94,'2026_Мустафин'!FZ37:FZ94)</f>
        <v>0</v>
      </c>
    </row>
    <row r="5" spans="1:115">
      <c r="A5" s="192" t="s">
        <v>239</v>
      </c>
      <c r="B5" s="194">
        <f>SUMPRODUCT('2026_Мустафин'!$J$96:$J$107,'2026_Мустафин'!BQ96:BQ107)</f>
        <v>0</v>
      </c>
      <c r="C5" s="194">
        <f>SUMPRODUCT('2026_Мустафин'!$J$96:$J$107,'2026_Мустафин'!BR96:BR107)</f>
        <v>0</v>
      </c>
      <c r="D5" s="194">
        <f>SUMPRODUCT('2026_Мустафин'!$J$96:$J$107,'2026_Мустафин'!BS96:BS107)</f>
        <v>0</v>
      </c>
      <c r="E5" s="194">
        <f>SUMPRODUCT('2026_Мустафин'!$J$96:$J$107,'2026_Мустафин'!BT96:BT107)</f>
        <v>0</v>
      </c>
      <c r="F5" s="194">
        <f>SUMPRODUCT('2026_Мустафин'!$J$96:$J$107,'2026_Мустафин'!BU96:BU107)</f>
        <v>0</v>
      </c>
      <c r="G5" s="194">
        <f>SUMPRODUCT('2026_Мустафин'!$J$96:$J$107,'2026_Мустафин'!BV96:BV107)</f>
        <v>0</v>
      </c>
      <c r="H5" s="194">
        <f>SUMPRODUCT('2026_Мустафин'!$J$96:$J$107,'2026_Мустафин'!BW96:BW107)</f>
        <v>0</v>
      </c>
      <c r="I5" s="194">
        <f>SUMPRODUCT('2026_Мустафин'!$J$96:$J$107,'2026_Мустафин'!BX96:BX107)</f>
        <v>0</v>
      </c>
      <c r="J5" s="194">
        <f>SUMPRODUCT('2026_Мустафин'!$J$96:$J$107,'2026_Мустафин'!BY96:BY107)</f>
        <v>0</v>
      </c>
      <c r="K5" s="194">
        <f>SUMPRODUCT('2026_Мустафин'!$J$96:$J$107,'2026_Мустафин'!BZ96:BZ107)</f>
        <v>0</v>
      </c>
      <c r="L5" s="194">
        <f>SUMPRODUCT('2026_Мустафин'!$J$96:$J$107,'2026_Мустафин'!CA96:CA107)</f>
        <v>0</v>
      </c>
      <c r="M5" s="194">
        <f>SUMPRODUCT('2026_Мустафин'!$J$96:$J$107,'2026_Мустафин'!CB96:CB107)</f>
        <v>0</v>
      </c>
      <c r="N5" s="194">
        <f>SUMPRODUCT('2026_Мустафин'!$J$96:$J$107,'2026_Мустафин'!CC96:CC107)</f>
        <v>0</v>
      </c>
      <c r="O5" s="194">
        <f>SUMPRODUCT('2026_Мустафин'!$J$96:$J$107,'2026_Мустафин'!CD96:CD107)</f>
        <v>0</v>
      </c>
      <c r="P5" s="194">
        <f>SUMPRODUCT('2026_Мустафин'!$J$96:$J$107,'2026_Мустафин'!CE96:CE107)</f>
        <v>0</v>
      </c>
      <c r="Q5" s="194">
        <f>SUMPRODUCT('2026_Мустафин'!$J$96:$J$107,'2026_Мустафин'!CF96:CF107)</f>
        <v>0</v>
      </c>
      <c r="R5" s="194">
        <f>SUMPRODUCT('2026_Мустафин'!$J$96:$J$107,'2026_Мустафин'!CG96:CG107)</f>
        <v>0</v>
      </c>
      <c r="S5" s="194">
        <f>SUMPRODUCT('2026_Мустафин'!$J$96:$J$107,'2026_Мустафин'!CH96:CH107)</f>
        <v>0</v>
      </c>
      <c r="T5" s="194">
        <f>SUMPRODUCT('2026_Мустафин'!$J$96:$J$107,'2026_Мустафин'!CI96:CI107)</f>
        <v>0</v>
      </c>
      <c r="U5" s="194">
        <f>SUMPRODUCT('2026_Мустафин'!$J$96:$J$107,'2026_Мустафин'!CJ96:CJ107)</f>
        <v>0</v>
      </c>
      <c r="V5" s="194">
        <f>SUMPRODUCT('2026_Мустафин'!$J$96:$J$107,'2026_Мустафин'!CK96:CK107)</f>
        <v>0</v>
      </c>
      <c r="W5" s="194">
        <f>SUMPRODUCT('2026_Мустафин'!$J$96:$J$107,'2026_Мустафин'!CL96:CL107)</f>
        <v>0</v>
      </c>
      <c r="X5" s="194">
        <f>SUMPRODUCT('2026_Мустафин'!$J$96:$J$107,'2026_Мустафин'!CM96:CM107)</f>
        <v>0</v>
      </c>
      <c r="Y5" s="194">
        <f>SUMPRODUCT('2026_Мустафин'!$J$96:$J$107,'2026_Мустафин'!CN96:CN107)</f>
        <v>0</v>
      </c>
      <c r="Z5" s="194">
        <f>SUMPRODUCT('2026_Мустафин'!$J$96:$J$107,'2026_Мустафин'!CO96:CO107)</f>
        <v>0</v>
      </c>
      <c r="AA5" s="194">
        <f>SUMPRODUCT('2026_Мустафин'!$J$96:$J$107,'2026_Мустафин'!CP96:CP107)</f>
        <v>0</v>
      </c>
      <c r="AB5" s="194">
        <f>SUMPRODUCT('2026_Мустафин'!$J$96:$J$107,'2026_Мустафин'!CQ96:CQ107)</f>
        <v>0</v>
      </c>
      <c r="AC5" s="194">
        <f>SUMPRODUCT('2026_Мустафин'!$J$96:$J$107,'2026_Мустафин'!CR96:CR107)</f>
        <v>0</v>
      </c>
      <c r="AD5" s="194">
        <f>SUMPRODUCT('2026_Мустафин'!$J$96:$J$107,'2026_Мустафин'!CS96:CS107)</f>
        <v>0</v>
      </c>
      <c r="AE5" s="194">
        <f>SUMPRODUCT('2026_Мустафин'!$J$96:$J$107,'2026_Мустафин'!CT96:CT107)</f>
        <v>0</v>
      </c>
      <c r="AF5" s="194">
        <f>SUMPRODUCT('2026_Мустафин'!$J$96:$J$107,'2026_Мустафин'!CU96:CU107)</f>
        <v>0</v>
      </c>
      <c r="AG5" s="194">
        <f>SUMPRODUCT('2026_Мустафин'!$J$96:$J$107,'2026_Мустафин'!CV96:CV107)</f>
        <v>0</v>
      </c>
      <c r="AH5" s="194">
        <f>SUMPRODUCT('2026_Мустафин'!$J$96:$J$107,'2026_Мустафин'!CW96:CW107)</f>
        <v>0</v>
      </c>
      <c r="AI5" s="194">
        <f>SUMPRODUCT('2026_Мустафин'!$J$96:$J$107,'2026_Мустафин'!CX96:CX107)</f>
        <v>0</v>
      </c>
      <c r="AJ5" s="194">
        <f>SUMPRODUCT('2026_Мустафин'!$J$96:$J$107,'2026_Мустафин'!CY96:CY107)</f>
        <v>0</v>
      </c>
      <c r="AK5" s="194">
        <f>SUMPRODUCT('2026_Мустафин'!$J$96:$J$107,'2026_Мустафин'!CZ96:CZ107)</f>
        <v>0</v>
      </c>
      <c r="AL5" s="194">
        <f>SUMPRODUCT('2026_Мустафин'!$J$96:$J$107,'2026_Мустафин'!DA96:DA107)</f>
        <v>0</v>
      </c>
      <c r="AM5" s="194">
        <f>SUMPRODUCT('2026_Мустафин'!$J$96:$J$107,'2026_Мустафин'!DB96:DB107)</f>
        <v>0</v>
      </c>
      <c r="AN5" s="194">
        <f>SUMPRODUCT('2026_Мустафин'!$J$96:$J$107,'2026_Мустафин'!DC96:DC107)</f>
        <v>0</v>
      </c>
      <c r="AO5" s="194">
        <f>SUMPRODUCT('2026_Мустафин'!$J$96:$J$107,'2026_Мустафин'!DD96:DD107)</f>
        <v>0</v>
      </c>
      <c r="AP5" s="194">
        <f>SUMPRODUCT('2026_Мустафин'!$J$96:$J$107,'2026_Мустафин'!DE96:DE107)</f>
        <v>0</v>
      </c>
      <c r="AQ5" s="194">
        <f>SUMPRODUCT('2026_Мустафин'!$J$96:$J$107,'2026_Мустафин'!DF96:DF107)</f>
        <v>0</v>
      </c>
      <c r="AR5" s="194">
        <f>SUMPRODUCT('2026_Мустафин'!$J$96:$J$107,'2026_Мустафин'!DG96:DG107)</f>
        <v>0</v>
      </c>
      <c r="AS5" s="194">
        <f>SUMPRODUCT('2026_Мустафин'!$J$96:$J$107,'2026_Мустафин'!DH96:DH107)</f>
        <v>0</v>
      </c>
      <c r="AT5" s="194">
        <f>SUMPRODUCT('2026_Мустафин'!$J$96:$J$107,'2026_Мустафин'!DI96:DI107)</f>
        <v>0</v>
      </c>
      <c r="AU5" s="194">
        <f>SUMPRODUCT('2026_Мустафин'!$J$96:$J$107,'2026_Мустафин'!DJ96:DJ107)</f>
        <v>0</v>
      </c>
      <c r="AV5" s="194">
        <f>SUMPRODUCT('2026_Мустафин'!$J$96:$J$107,'2026_Мустафин'!DK96:DK107)</f>
        <v>0</v>
      </c>
      <c r="AW5" s="194">
        <f>SUMPRODUCT('2026_Мустафин'!$J$96:$J$107,'2026_Мустафин'!DL96:DL107)</f>
        <v>0</v>
      </c>
      <c r="AX5" s="194">
        <f>SUMPRODUCT('2026_Мустафин'!$J$96:$J$107,'2026_Мустафин'!DM96:DM107)</f>
        <v>0</v>
      </c>
      <c r="AY5" s="194">
        <f>SUMPRODUCT('2026_Мустафин'!$J$96:$J$107,'2026_Мустафин'!DN96:DN107)</f>
        <v>0</v>
      </c>
      <c r="AZ5" s="194">
        <f>SUMPRODUCT('2026_Мустафин'!$J$96:$J$107,'2026_Мустафин'!DO96:DO107)</f>
        <v>0</v>
      </c>
      <c r="BA5" s="194">
        <f>SUMPRODUCT('2026_Мустафин'!$J$96:$J$107,'2026_Мустафин'!DP96:DP107)</f>
        <v>0</v>
      </c>
      <c r="BB5" s="194">
        <f>SUMPRODUCT('2026_Мустафин'!$J$96:$J$107,'2026_Мустафин'!DQ96:DQ107)</f>
        <v>0</v>
      </c>
      <c r="BC5" s="194">
        <f>SUMPRODUCT('2026_Мустафин'!$J$96:$J$107,'2026_Мустафин'!DR96:DR107)</f>
        <v>0</v>
      </c>
      <c r="BD5" s="194">
        <f>SUMPRODUCT('2026_Мустафин'!$J$96:$J$107,'2026_Мустафин'!DS96:DS107)</f>
        <v>0</v>
      </c>
      <c r="BE5" s="194">
        <f>SUMPRODUCT('2026_Мустафин'!$J$96:$J$107,'2026_Мустафин'!DT96:DT107)</f>
        <v>0</v>
      </c>
      <c r="BF5" s="194">
        <f>SUMPRODUCT('2026_Мустафин'!$J$96:$J$107,'2026_Мустафин'!DU96:DU107)</f>
        <v>0</v>
      </c>
      <c r="BG5" s="194">
        <f>SUMPRODUCT('2026_Мустафин'!$J$96:$J$107,'2026_Мустафин'!DV96:DV107)</f>
        <v>0</v>
      </c>
      <c r="BH5" s="194">
        <f>SUMPRODUCT('2026_Мустафин'!$J$96:$J$107,'2026_Мустафин'!DW96:DW107)</f>
        <v>0</v>
      </c>
      <c r="BI5" s="194">
        <f>SUMPRODUCT('2026_Мустафин'!$J$96:$J$107,'2026_Мустафин'!DX96:DX107)</f>
        <v>0</v>
      </c>
      <c r="BJ5" s="194">
        <f>SUMPRODUCT('2026_Мустафин'!$J$96:$J$107,'2026_Мустафин'!DY96:DY107)</f>
        <v>0</v>
      </c>
      <c r="BK5" s="194">
        <f>SUMPRODUCT('2026_Мустафин'!$J$96:$J$107,'2026_Мустафин'!DZ96:DZ107)</f>
        <v>0</v>
      </c>
      <c r="BL5" s="194">
        <f>SUMPRODUCT('2026_Мустафин'!$J$96:$J$107,'2026_Мустафин'!EA96:EA107)</f>
        <v>0</v>
      </c>
      <c r="BM5" s="194">
        <f>SUMPRODUCT('2026_Мустафин'!$J$96:$J$107,'2026_Мустафин'!EB96:EB107)</f>
        <v>0</v>
      </c>
      <c r="BN5" s="194">
        <f>SUMPRODUCT('2026_Мустафин'!$J$96:$J$107,'2026_Мустафин'!EC96:EC107)</f>
        <v>0</v>
      </c>
      <c r="BO5" s="194">
        <f>SUMPRODUCT('2026_Мустафин'!$J$96:$J$107,'2026_Мустафин'!ED96:ED107)</f>
        <v>0</v>
      </c>
      <c r="BP5" s="194">
        <f>SUMPRODUCT('2026_Мустафин'!$J$96:$J$107,'2026_Мустафин'!EE96:EE107)</f>
        <v>0</v>
      </c>
      <c r="BQ5" s="195">
        <f>SUMPRODUCT('2026_Мустафин'!$J$96:$J$107,'2026_Мустафин'!EF96:EF107)</f>
        <v>0</v>
      </c>
      <c r="BR5" s="194">
        <f>SUMPRODUCT('2026_Мустафин'!$J$96:$J$107,'2026_Мустафин'!EG96:EG107)</f>
        <v>0</v>
      </c>
      <c r="BS5" s="194">
        <f>SUMPRODUCT('2026_Мустафин'!$J$96:$J$107,'2026_Мустафин'!EH96:EH107)</f>
        <v>0</v>
      </c>
      <c r="BT5" s="194">
        <f>SUMPRODUCT('2026_Мустафин'!$J$96:$J$107,'2026_Мустафин'!EI96:EI107)</f>
        <v>0</v>
      </c>
      <c r="BU5" s="195">
        <f>SUMPRODUCT('2026_Мустафин'!$J$96:$J$107,'2026_Мустафин'!EJ96:EJ107)</f>
        <v>0</v>
      </c>
      <c r="BV5" s="194">
        <f>SUMPRODUCT('2026_Мустафин'!$J$96:$J$107,'2026_Мустафин'!EK96:EK107)</f>
        <v>0</v>
      </c>
      <c r="BW5" s="194">
        <f>SUMPRODUCT('2026_Мустафин'!$J$96:$J$107,'2026_Мустафин'!EL96:EL107)</f>
        <v>0</v>
      </c>
      <c r="BX5" s="194">
        <f>SUMPRODUCT('2026_Мустафин'!$J$96:$J$107,'2026_Мустафин'!EM96:EM107)</f>
        <v>0</v>
      </c>
      <c r="BY5" s="195">
        <f>SUMPRODUCT('2026_Мустафин'!$J$96:$J$107,'2026_Мустафин'!EN96:EN107)</f>
        <v>0</v>
      </c>
      <c r="BZ5" s="194">
        <f>SUMPRODUCT('2026_Мустафин'!$J$96:$J$107,'2026_Мустафин'!EO96:EO107)</f>
        <v>0</v>
      </c>
      <c r="CA5" s="194">
        <f>SUMPRODUCT('2026_Мустафин'!$J$96:$J$107,'2026_Мустафин'!EP96:EP107)</f>
        <v>0</v>
      </c>
      <c r="CB5" s="194">
        <f>SUMPRODUCT('2026_Мустафин'!$J$96:$J$107,'2026_Мустафин'!EQ96:EQ107)</f>
        <v>60750.454791000004</v>
      </c>
      <c r="CC5" s="195">
        <f>SUMPRODUCT('2026_Мустафин'!$J$96:$J$107,'2026_Мустафин'!ER96:ER107)</f>
        <v>0</v>
      </c>
      <c r="CD5" s="194">
        <f>SUMPRODUCT('2026_Мустафин'!$J$96:$J$107,'2026_Мустафин'!ES96:ES107)</f>
        <v>0</v>
      </c>
      <c r="CE5" s="194">
        <f>SUMPRODUCT('2026_Мустафин'!$J$96:$J$107,'2026_Мустафин'!ET96:ET107)</f>
        <v>0</v>
      </c>
      <c r="CF5" s="194">
        <f>SUMPRODUCT('2026_Мустафин'!$J$96:$J$107,'2026_Мустафин'!EU96:EU107)</f>
        <v>60750.454791000004</v>
      </c>
      <c r="CG5" s="195">
        <f>SUMPRODUCT('2026_Мустафин'!$J$96:$J$107,'2026_Мустафин'!EV96:EV107)</f>
        <v>0</v>
      </c>
      <c r="CH5" s="194">
        <f>SUMPRODUCT('2026_Мустафин'!$J$96:$J$107,'2026_Мустафин'!EW96:EW107)</f>
        <v>0</v>
      </c>
      <c r="CI5" s="194">
        <f>SUMPRODUCT('2026_Мустафин'!$J$96:$J$107,'2026_Мустафин'!EX96:EX107)</f>
        <v>0</v>
      </c>
      <c r="CJ5" s="194">
        <f>SUMPRODUCT('2026_Мустафин'!$J$96:$J$107,'2026_Мустафин'!EY96:EY107)</f>
        <v>60750.454791000004</v>
      </c>
      <c r="CK5" s="195">
        <f>SUMPRODUCT('2026_Мустафин'!$J$96:$J$107,'2026_Мустафин'!EZ96:EZ107)</f>
        <v>0</v>
      </c>
      <c r="CL5" s="194">
        <f>SUMPRODUCT('2026_Мустафин'!$J$96:$J$107,'2026_Мустафин'!FA96:FA107)</f>
        <v>0</v>
      </c>
      <c r="CM5" s="194">
        <f>SUMPRODUCT('2026_Мустафин'!$J$96:$J$107,'2026_Мустафин'!FB96:FB107)</f>
        <v>0</v>
      </c>
      <c r="CN5" s="194">
        <f>SUMPRODUCT('2026_Мустафин'!$J$96:$J$107,'2026_Мустафин'!FC96:FC107)</f>
        <v>121500.90958200001</v>
      </c>
      <c r="CO5" s="195">
        <f>SUMPRODUCT('2026_Мустафин'!$J$96:$J$107,'2026_Мустафин'!FD96:FD107)</f>
        <v>60750.454791000004</v>
      </c>
      <c r="CP5" s="194">
        <f>SUMPRODUCT('2026_Мустафин'!$J$96:$J$107,'2026_Мустафин'!FE96:FE107)</f>
        <v>0</v>
      </c>
      <c r="CQ5" s="194">
        <f>SUMPRODUCT('2026_Мустафин'!$J$96:$J$107,'2026_Мустафин'!FF96:FF107)</f>
        <v>0</v>
      </c>
      <c r="CR5" s="194">
        <f>SUMPRODUCT('2026_Мустафин'!$J$96:$J$107,'2026_Мустафин'!FG96:FG107)</f>
        <v>121500.90958200001</v>
      </c>
      <c r="CS5" s="195">
        <f>SUMPRODUCT('2026_Мустафин'!$J$96:$J$107,'2026_Мустафин'!FH96:FH107)</f>
        <v>60750.454791000004</v>
      </c>
      <c r="CT5" s="194">
        <f>SUMPRODUCT('2026_Мустафин'!$J$96:$J$107,'2026_Мустафин'!FI96:FI107)</f>
        <v>0</v>
      </c>
      <c r="CU5" s="194">
        <f>SUMPRODUCT('2026_Мустафин'!$J$96:$J$107,'2026_Мустафин'!FJ96:FJ107)</f>
        <v>0</v>
      </c>
      <c r="CV5" s="194">
        <f>SUMPRODUCT('2026_Мустафин'!$J$96:$J$107,'2026_Мустафин'!FK96:FK107)</f>
        <v>121500.90958200001</v>
      </c>
      <c r="CW5" s="195">
        <f>SUMPRODUCT('2026_Мустафин'!$J$96:$J$107,'2026_Мустафин'!FL96:FL107)</f>
        <v>121500.90958200001</v>
      </c>
      <c r="CX5" s="194">
        <f>SUMPRODUCT('2026_Мустафин'!$J$96:$J$107,'2026_Мустафин'!FM96:FM107)</f>
        <v>0</v>
      </c>
      <c r="CY5" s="194">
        <f>SUMPRODUCT('2026_Мустафин'!$J$96:$J$107,'2026_Мустафин'!FN96:FN107)</f>
        <v>0</v>
      </c>
      <c r="CZ5" s="194">
        <f>SUMPRODUCT('2026_Мустафин'!$J$96:$J$107,'2026_Мустафин'!FO96:FO107)</f>
        <v>121500.90958200001</v>
      </c>
      <c r="DA5" s="195">
        <f>SUMPRODUCT('2026_Мустафин'!$J$96:$J$107,'2026_Мустафин'!FP96:FP107)</f>
        <v>121500.90958200001</v>
      </c>
      <c r="DB5" s="194">
        <f>SUMPRODUCT('2026_Мустафин'!$J$96:$J$107,'2026_Мустафин'!FQ96:FQ107)</f>
        <v>0</v>
      </c>
      <c r="DC5" s="194">
        <f>SUMPRODUCT('2026_Мустафин'!$J$96:$J$107,'2026_Мустафин'!FR96:FR107)</f>
        <v>0</v>
      </c>
      <c r="DD5" s="194">
        <f>SUMPRODUCT('2026_Мустафин'!$J$96:$J$107,'2026_Мустафин'!FS96:FS107)</f>
        <v>121500.90958200001</v>
      </c>
      <c r="DE5" s="195">
        <f>SUMPRODUCT('2026_Мустафин'!$J$96:$J$107,'2026_Мустафин'!FT96:FT107)</f>
        <v>121500.90958200001</v>
      </c>
      <c r="DF5" s="194">
        <f>SUMPRODUCT('2026_Мустафин'!$J$96:$J$107,'2026_Мустафин'!FU96:FU107)</f>
        <v>0</v>
      </c>
      <c r="DG5" s="194">
        <f>SUMPRODUCT('2026_Мустафин'!$J$96:$J$107,'2026_Мустафин'!FV96:FV107)</f>
        <v>0</v>
      </c>
      <c r="DH5" s="194">
        <f>SUMPRODUCT('2026_Мустафин'!$J$96:$J$107,'2026_Мустафин'!FW96:FW107)</f>
        <v>121500.90958200001</v>
      </c>
      <c r="DI5" s="195">
        <f>SUMPRODUCT('2026_Мустафин'!$J$96:$J$107,'2026_Мустафин'!FX96:FX107)</f>
        <v>121500.90958200001</v>
      </c>
      <c r="DJ5" s="194">
        <f>SUMPRODUCT('2026_Мустафин'!$J$96:$J$107,'2026_Мустафин'!FY96:FY107)</f>
        <v>0</v>
      </c>
      <c r="DK5" s="194">
        <f>SUMPRODUCT('2026_Мустафин'!$J$96:$J$107,'2026_Мустафин'!FZ96:FZ107)</f>
        <v>0</v>
      </c>
    </row>
    <row r="6" spans="1:115">
      <c r="A6" s="192" t="s">
        <v>111</v>
      </c>
      <c r="B6" s="194">
        <f>SUMPRODUCT('2026_Мустафин'!$J$109:$J$120,'2026_Мустафин'!BQ109:BQ120)</f>
        <v>44925.02905783333</v>
      </c>
      <c r="C6" s="194">
        <f>SUMPRODUCT('2026_Мустафин'!$J$109:$J$120,'2026_Мустафин'!BR109:BR120)</f>
        <v>0</v>
      </c>
      <c r="D6" s="194">
        <f>SUMPRODUCT('2026_Мустафин'!$J$109:$J$120,'2026_Мустафин'!BS109:BS120)</f>
        <v>0</v>
      </c>
      <c r="E6" s="194">
        <f>SUMPRODUCT('2026_Мустафин'!$J$109:$J$120,'2026_Мустафин'!BT109:BT120)</f>
        <v>0</v>
      </c>
      <c r="F6" s="194">
        <f>SUMPRODUCT('2026_Мустафин'!$J$109:$J$120,'2026_Мустафин'!BU109:BU120)</f>
        <v>0</v>
      </c>
      <c r="G6" s="194">
        <f>SUMPRODUCT('2026_Мустафин'!$J$109:$J$120,'2026_Мустафин'!BV109:BV120)</f>
        <v>0</v>
      </c>
      <c r="H6" s="194">
        <f>SUMPRODUCT('2026_Мустафин'!$J$109:$J$120,'2026_Мустафин'!BW109:BW120)</f>
        <v>0</v>
      </c>
      <c r="I6" s="194">
        <f>SUMPRODUCT('2026_Мустафин'!$J$109:$J$120,'2026_Мустафин'!BX109:BX120)</f>
        <v>0</v>
      </c>
      <c r="J6" s="194">
        <f>SUMPRODUCT('2026_Мустафин'!$J$109:$J$120,'2026_Мустафин'!BY109:BY120)</f>
        <v>37667.728807833337</v>
      </c>
      <c r="K6" s="194">
        <f>SUMPRODUCT('2026_Мустафин'!$J$109:$J$120,'2026_Мустафин'!BZ109:BZ120)</f>
        <v>22600.637284700006</v>
      </c>
      <c r="L6" s="194">
        <f>SUMPRODUCT('2026_Мустафин'!$J$109:$J$120,'2026_Мустафин'!CA109:CA120)</f>
        <v>0</v>
      </c>
      <c r="M6" s="194">
        <f>SUMPRODUCT('2026_Мустафин'!$J$109:$J$120,'2026_Мустафин'!CB109:CB120)</f>
        <v>0</v>
      </c>
      <c r="N6" s="194">
        <f>SUMPRODUCT('2026_Мустафин'!$J$109:$J$120,'2026_Мустафин'!CC109:CC120)</f>
        <v>0</v>
      </c>
      <c r="O6" s="194">
        <f>SUMPRODUCT('2026_Мустафин'!$J$109:$J$120,'2026_Мустафин'!CD109:CD120)</f>
        <v>0</v>
      </c>
      <c r="P6" s="194">
        <f>SUMPRODUCT('2026_Мустафин'!$J$109:$J$120,'2026_Мустафин'!CE109:CE120)</f>
        <v>0</v>
      </c>
      <c r="Q6" s="194">
        <f>SUMPRODUCT('2026_Мустафин'!$J$109:$J$120,'2026_Мустафин'!CF109:CF120)</f>
        <v>0</v>
      </c>
      <c r="R6" s="194">
        <f>SUMPRODUCT('2026_Мустафин'!$J$109:$J$120,'2026_Мустафин'!CG109:CG120)</f>
        <v>0</v>
      </c>
      <c r="S6" s="194">
        <f>SUMPRODUCT('2026_Мустафин'!$J$109:$J$120,'2026_Мустафин'!CH109:CH120)</f>
        <v>0</v>
      </c>
      <c r="T6" s="194">
        <f>SUMPRODUCT('2026_Мустафин'!$J$109:$J$120,'2026_Мустафин'!CI109:CI120)</f>
        <v>37667.728807833337</v>
      </c>
      <c r="U6" s="194">
        <f>SUMPRODUCT('2026_Мустафин'!$J$109:$J$120,'2026_Мустафин'!CJ109:CJ120)</f>
        <v>22600.637284700006</v>
      </c>
      <c r="V6" s="194">
        <f>SUMPRODUCT('2026_Мустафин'!$J$109:$J$120,'2026_Мустафин'!CK109:CK120)</f>
        <v>0</v>
      </c>
      <c r="W6" s="194">
        <f>SUMPRODUCT('2026_Мустафин'!$J$109:$J$120,'2026_Мустафин'!CL109:CL120)</f>
        <v>0</v>
      </c>
      <c r="X6" s="194">
        <f>SUMPRODUCT('2026_Мустафин'!$J$109:$J$120,'2026_Мустафин'!CM109:CM120)</f>
        <v>0</v>
      </c>
      <c r="Y6" s="194">
        <f>SUMPRODUCT('2026_Мустафин'!$J$109:$J$120,'2026_Мустафин'!CN109:CN120)</f>
        <v>37667.728807833337</v>
      </c>
      <c r="Z6" s="194">
        <f>SUMPRODUCT('2026_Мустафин'!$J$109:$J$120,'2026_Мустафин'!CO109:CO120)</f>
        <v>22600.637284700006</v>
      </c>
      <c r="AA6" s="194">
        <f>SUMPRODUCT('2026_Мустафин'!$J$109:$J$120,'2026_Мустафин'!CP109:CP120)</f>
        <v>0</v>
      </c>
      <c r="AB6" s="194">
        <f>SUMPRODUCT('2026_Мустафин'!$J$109:$J$120,'2026_Мустафин'!CQ109:CQ120)</f>
        <v>0</v>
      </c>
      <c r="AC6" s="194">
        <f>SUMPRODUCT('2026_Мустафин'!$J$109:$J$120,'2026_Мустафин'!CR109:CR120)</f>
        <v>0</v>
      </c>
      <c r="AD6" s="194">
        <f>SUMPRODUCT('2026_Мустафин'!$J$109:$J$120,'2026_Мустафин'!CS109:CS120)</f>
        <v>37667.728807833337</v>
      </c>
      <c r="AE6" s="194">
        <f>SUMPRODUCT('2026_Мустафин'!$J$109:$J$120,'2026_Мустафин'!CT109:CT120)</f>
        <v>22600.637284700006</v>
      </c>
      <c r="AF6" s="194">
        <f>SUMPRODUCT('2026_Мустафин'!$J$109:$J$120,'2026_Мустафин'!CU109:CU120)</f>
        <v>0</v>
      </c>
      <c r="AG6" s="194">
        <f>SUMPRODUCT('2026_Мустафин'!$J$109:$J$120,'2026_Мустафин'!CV109:CV120)</f>
        <v>0</v>
      </c>
      <c r="AH6" s="194">
        <f>SUMPRODUCT('2026_Мустафин'!$J$109:$J$120,'2026_Мустафин'!CW109:CW120)</f>
        <v>0</v>
      </c>
      <c r="AI6" s="194">
        <f>SUMPRODUCT('2026_Мустафин'!$J$109:$J$120,'2026_Мустафин'!CX109:CX120)</f>
        <v>37667.728807833337</v>
      </c>
      <c r="AJ6" s="194">
        <f>SUMPRODUCT('2026_Мустафин'!$J$109:$J$120,'2026_Мустафин'!CY109:CY120)</f>
        <v>22600.637284700006</v>
      </c>
      <c r="AK6" s="194">
        <f>SUMPRODUCT('2026_Мустафин'!$J$109:$J$120,'2026_Мустафин'!CZ109:CZ120)</f>
        <v>0</v>
      </c>
      <c r="AL6" s="194">
        <f>SUMPRODUCT('2026_Мустафин'!$J$109:$J$120,'2026_Мустафин'!DA109:DA120)</f>
        <v>0</v>
      </c>
      <c r="AM6" s="194">
        <f>SUMPRODUCT('2026_Мустафин'!$J$109:$J$120,'2026_Мустафин'!DB109:DB120)</f>
        <v>0</v>
      </c>
      <c r="AN6" s="194">
        <f>SUMPRODUCT('2026_Мустафин'!$J$109:$J$120,'2026_Мустафин'!DC109:DC120)</f>
        <v>37667.728807833337</v>
      </c>
      <c r="AO6" s="194">
        <f>SUMPRODUCT('2026_Мустафин'!$J$109:$J$120,'2026_Мустафин'!DD109:DD120)</f>
        <v>22600.637284700006</v>
      </c>
      <c r="AP6" s="194">
        <f>SUMPRODUCT('2026_Мустафин'!$J$109:$J$120,'2026_Мустафин'!DE109:DE120)</f>
        <v>0</v>
      </c>
      <c r="AQ6" s="194">
        <f>SUMPRODUCT('2026_Мустафин'!$J$109:$J$120,'2026_Мустафин'!DF109:DF120)</f>
        <v>0</v>
      </c>
      <c r="AR6" s="194">
        <f>SUMPRODUCT('2026_Мустафин'!$J$109:$J$120,'2026_Мустафин'!DG109:DG120)</f>
        <v>0</v>
      </c>
      <c r="AS6" s="194">
        <f>SUMPRODUCT('2026_Мустафин'!$J$109:$J$120,'2026_Мустафин'!DH109:DH120)</f>
        <v>37667.728807833337</v>
      </c>
      <c r="AT6" s="194">
        <f>SUMPRODUCT('2026_Мустафин'!$J$109:$J$120,'2026_Мустафин'!DI109:DI120)</f>
        <v>22600.637284700006</v>
      </c>
      <c r="AU6" s="194">
        <f>SUMPRODUCT('2026_Мустафин'!$J$109:$J$120,'2026_Мустафин'!DJ109:DJ120)</f>
        <v>0</v>
      </c>
      <c r="AV6" s="194">
        <f>SUMPRODUCT('2026_Мустафин'!$J$109:$J$120,'2026_Мустафин'!DK109:DK120)</f>
        <v>0</v>
      </c>
      <c r="AW6" s="194">
        <f>SUMPRODUCT('2026_Мустафин'!$J$109:$J$120,'2026_Мустафин'!DL109:DL120)</f>
        <v>0</v>
      </c>
      <c r="AX6" s="194">
        <f>SUMPRODUCT('2026_Мустафин'!$J$109:$J$120,'2026_Мустафин'!DM109:DM120)</f>
        <v>37667.728807833337</v>
      </c>
      <c r="AY6" s="194">
        <f>SUMPRODUCT('2026_Мустафин'!$J$109:$J$120,'2026_Мустафин'!DN109:DN120)</f>
        <v>22600.637284700006</v>
      </c>
      <c r="AZ6" s="194">
        <f>SUMPRODUCT('2026_Мустафин'!$J$109:$J$120,'2026_Мустафин'!DO109:DO120)</f>
        <v>0</v>
      </c>
      <c r="BA6" s="194">
        <f>SUMPRODUCT('2026_Мустафин'!$J$109:$J$120,'2026_Мустафин'!DP109:DP120)</f>
        <v>0</v>
      </c>
      <c r="BB6" s="194">
        <f>SUMPRODUCT('2026_Мустафин'!$J$109:$J$120,'2026_Мустафин'!DQ109:DQ120)</f>
        <v>0</v>
      </c>
      <c r="BC6" s="194">
        <f>SUMPRODUCT('2026_Мустафин'!$J$109:$J$120,'2026_Мустафин'!DR109:DR120)</f>
        <v>37667.728807833337</v>
      </c>
      <c r="BD6" s="194">
        <f>SUMPRODUCT('2026_Мустафин'!$J$109:$J$120,'2026_Мустафин'!DS109:DS120)</f>
        <v>22600.637284700006</v>
      </c>
      <c r="BE6" s="194">
        <f>SUMPRODUCT('2026_Мустафин'!$J$109:$J$120,'2026_Мустафин'!DT109:DT120)</f>
        <v>0</v>
      </c>
      <c r="BF6" s="194">
        <f>SUMPRODUCT('2026_Мустафин'!$J$109:$J$120,'2026_Мустафин'!DU109:DU120)</f>
        <v>0</v>
      </c>
      <c r="BG6" s="194">
        <f>SUMPRODUCT('2026_Мустафин'!$J$109:$J$120,'2026_Мустафин'!DV109:DV120)</f>
        <v>0</v>
      </c>
      <c r="BH6" s="194">
        <f>SUMPRODUCT('2026_Мустафин'!$J$109:$J$120,'2026_Мустафин'!DW109:DW120)</f>
        <v>339009.55927050009</v>
      </c>
      <c r="BI6" s="194">
        <f>SUMPRODUCT('2026_Мустафин'!$J$109:$J$120,'2026_Мустафин'!DX109:DX120)</f>
        <v>856340159.25256908</v>
      </c>
      <c r="BJ6" s="194">
        <f>SUMPRODUCT('2026_Мустафин'!$J$109:$J$120,'2026_Мустафин'!DY109:DY120)</f>
        <v>203405.73556230002</v>
      </c>
      <c r="BK6" s="194">
        <f>SUMPRODUCT('2026_Мустафин'!$J$109:$J$120,'2026_Мустафин'!DZ109:DZ120)</f>
        <v>513804095.55154139</v>
      </c>
      <c r="BL6" s="194">
        <f>SUMPRODUCT('2026_Мустафин'!$J$109:$J$120,'2026_Мустафин'!EA109:EA120)</f>
        <v>44925.02905783333</v>
      </c>
      <c r="BM6" s="194">
        <f>SUMPRODUCT('2026_Мустафин'!$J$109:$J$120,'2026_Мустафин'!EB109:EB120)</f>
        <v>97207749.494607583</v>
      </c>
      <c r="BN6" s="194">
        <f>SUMPRODUCT('2026_Мустафин'!$J$109:$J$120,'2026_Мустафин'!EC109:EC120)</f>
        <v>0</v>
      </c>
      <c r="BO6" s="194">
        <f>SUMPRODUCT('2026_Мустафин'!$J$109:$J$120,'2026_Мустафин'!ED109:ED120)</f>
        <v>0</v>
      </c>
      <c r="BP6" s="194">
        <f>SUMPRODUCT('2026_Мустафин'!$J$109:$J$120,'2026_Мустафин'!EE109:EE120)</f>
        <v>0</v>
      </c>
      <c r="BQ6" s="195">
        <f>SUMPRODUCT('2026_Мустафин'!$J$109:$J$120,'2026_Мустафин'!EF109:EF120)</f>
        <v>0</v>
      </c>
      <c r="BR6" s="194">
        <f>SUMPRODUCT('2026_Мустафин'!$J$109:$J$120,'2026_Мустафин'!EG109:EG120)</f>
        <v>0</v>
      </c>
      <c r="BS6" s="194">
        <f>SUMPRODUCT('2026_Мустафин'!$J$109:$J$120,'2026_Мустафин'!EH109:EH120)</f>
        <v>0</v>
      </c>
      <c r="BT6" s="194">
        <f>SUMPRODUCT('2026_Мустафин'!$J$109:$J$120,'2026_Мустафин'!EI109:EI120)</f>
        <v>0</v>
      </c>
      <c r="BU6" s="195">
        <f>SUMPRODUCT('2026_Мустафин'!$J$109:$J$120,'2026_Мустафин'!EJ109:EJ120)</f>
        <v>0</v>
      </c>
      <c r="BV6" s="194">
        <f>SUMPRODUCT('2026_Мустафин'!$J$109:$J$120,'2026_Мустафин'!EK109:EK120)</f>
        <v>0</v>
      </c>
      <c r="BW6" s="194">
        <f>SUMPRODUCT('2026_Мустафин'!$J$109:$J$120,'2026_Мустафин'!EL109:EL120)</f>
        <v>0</v>
      </c>
      <c r="BX6" s="194">
        <f>SUMPRODUCT('2026_Мустафин'!$J$109:$J$120,'2026_Мустафин'!EM109:EM120)</f>
        <v>0</v>
      </c>
      <c r="BY6" s="195">
        <f>SUMPRODUCT('2026_Мустафин'!$J$109:$J$120,'2026_Мустафин'!EN109:EN120)</f>
        <v>0</v>
      </c>
      <c r="BZ6" s="194">
        <f>SUMPRODUCT('2026_Мустафин'!$J$109:$J$120,'2026_Мустафин'!EO109:EO120)</f>
        <v>0</v>
      </c>
      <c r="CA6" s="194">
        <f>SUMPRODUCT('2026_Мустафин'!$J$109:$J$120,'2026_Мустафин'!EP109:EP120)</f>
        <v>0</v>
      </c>
      <c r="CB6" s="194">
        <f>SUMPRODUCT('2026_Мустафин'!$J$109:$J$120,'2026_Мустафин'!EQ109:EQ120)</f>
        <v>15067.091523133335</v>
      </c>
      <c r="CC6" s="195">
        <f>SUMPRODUCT('2026_Мустафин'!$J$109:$J$120,'2026_Мустафин'!ER109:ER120)</f>
        <v>0</v>
      </c>
      <c r="CD6" s="194">
        <f>SUMPRODUCT('2026_Мустафин'!$J$109:$J$120,'2026_Мустафин'!ES109:ES120)</f>
        <v>0</v>
      </c>
      <c r="CE6" s="194">
        <f>SUMPRODUCT('2026_Мустафин'!$J$109:$J$120,'2026_Мустафин'!ET109:ET120)</f>
        <v>0</v>
      </c>
      <c r="CF6" s="194">
        <f>SUMPRODUCT('2026_Мустафин'!$J$109:$J$120,'2026_Мустафин'!EU109:EU120)</f>
        <v>22600.637284700006</v>
      </c>
      <c r="CG6" s="195">
        <f>SUMPRODUCT('2026_Мустафин'!$J$109:$J$120,'2026_Мустафин'!EV109:EV120)</f>
        <v>0</v>
      </c>
      <c r="CH6" s="194">
        <f>SUMPRODUCT('2026_Мустафин'!$J$109:$J$120,'2026_Мустафин'!EW109:EW120)</f>
        <v>0</v>
      </c>
      <c r="CI6" s="194">
        <f>SUMPRODUCT('2026_Мустафин'!$J$109:$J$120,'2026_Мустафин'!EX109:EX120)</f>
        <v>0</v>
      </c>
      <c r="CJ6" s="194">
        <f>SUMPRODUCT('2026_Мустафин'!$J$109:$J$120,'2026_Мустафин'!EY109:EY120)</f>
        <v>30134.183046266669</v>
      </c>
      <c r="CK6" s="195">
        <f>SUMPRODUCT('2026_Мустафин'!$J$109:$J$120,'2026_Мустафин'!EZ109:EZ120)</f>
        <v>0</v>
      </c>
      <c r="CL6" s="194">
        <f>SUMPRODUCT('2026_Мустафин'!$J$109:$J$120,'2026_Мустафин'!FA109:FA120)</f>
        <v>0</v>
      </c>
      <c r="CM6" s="194">
        <f>SUMPRODUCT('2026_Мустафин'!$J$109:$J$120,'2026_Мустафин'!FB109:FB120)</f>
        <v>0</v>
      </c>
      <c r="CN6" s="194">
        <f>SUMPRODUCT('2026_Мустафин'!$J$109:$J$120,'2026_Мустафин'!FC109:FC120)</f>
        <v>37667.728807833337</v>
      </c>
      <c r="CO6" s="195">
        <f>SUMPRODUCT('2026_Мустафин'!$J$109:$J$120,'2026_Мустафин'!FD109:FD120)</f>
        <v>0</v>
      </c>
      <c r="CP6" s="194">
        <f>SUMPRODUCT('2026_Мустафин'!$J$109:$J$120,'2026_Мустафин'!FE109:FE120)</f>
        <v>0</v>
      </c>
      <c r="CQ6" s="194">
        <f>SUMPRODUCT('2026_Мустафин'!$J$109:$J$120,'2026_Мустафин'!FF109:FF120)</f>
        <v>0</v>
      </c>
      <c r="CR6" s="194">
        <f>SUMPRODUCT('2026_Мустафин'!$J$109:$J$120,'2026_Мустафин'!FG109:FG120)</f>
        <v>37667.728807833337</v>
      </c>
      <c r="CS6" s="195">
        <f>SUMPRODUCT('2026_Мустафин'!$J$109:$J$120,'2026_Мустафин'!FH109:FH120)</f>
        <v>0</v>
      </c>
      <c r="CT6" s="194">
        <f>SUMPRODUCT('2026_Мустафин'!$J$109:$J$120,'2026_Мустафин'!FI109:FI120)</f>
        <v>0</v>
      </c>
      <c r="CU6" s="194">
        <f>SUMPRODUCT('2026_Мустафин'!$J$109:$J$120,'2026_Мустафин'!FJ109:FJ120)</f>
        <v>0</v>
      </c>
      <c r="CV6" s="194">
        <f>SUMPRODUCT('2026_Мустафин'!$J$109:$J$120,'2026_Мустафин'!FK109:FK120)</f>
        <v>37667.728807833337</v>
      </c>
      <c r="CW6" s="195">
        <f>SUMPRODUCT('2026_Мустафин'!$J$109:$J$120,'2026_Мустафин'!FL109:FL120)</f>
        <v>0</v>
      </c>
      <c r="CX6" s="194">
        <f>SUMPRODUCT('2026_Мустафин'!$J$109:$J$120,'2026_Мустафин'!FM109:FM120)</f>
        <v>0</v>
      </c>
      <c r="CY6" s="194">
        <f>SUMPRODUCT('2026_Мустафин'!$J$109:$J$120,'2026_Мустафин'!FN109:FN120)</f>
        <v>0</v>
      </c>
      <c r="CZ6" s="194">
        <f>SUMPRODUCT('2026_Мустафин'!$J$109:$J$120,'2026_Мустафин'!FO109:FO120)</f>
        <v>45201.274569400011</v>
      </c>
      <c r="DA6" s="195">
        <f>SUMPRODUCT('2026_Мустафин'!$J$109:$J$120,'2026_Мустафин'!FP109:FP120)</f>
        <v>45201.274569400011</v>
      </c>
      <c r="DB6" s="194">
        <f>SUMPRODUCT('2026_Мустафин'!$J$109:$J$120,'2026_Мустафин'!FQ109:FQ120)</f>
        <v>0</v>
      </c>
      <c r="DC6" s="194">
        <f>SUMPRODUCT('2026_Мустафин'!$J$109:$J$120,'2026_Мустафин'!FR109:FR120)</f>
        <v>0</v>
      </c>
      <c r="DD6" s="194">
        <f>SUMPRODUCT('2026_Мустафин'!$J$109:$J$120,'2026_Мустафин'!FS109:FS120)</f>
        <v>45201.274569400011</v>
      </c>
      <c r="DE6" s="195">
        <f>SUMPRODUCT('2026_Мустафин'!$J$109:$J$120,'2026_Мустафин'!FT109:FT120)</f>
        <v>45201.274569400011</v>
      </c>
      <c r="DF6" s="194">
        <f>SUMPRODUCT('2026_Мустафин'!$J$109:$J$120,'2026_Мустафин'!FU109:FU120)</f>
        <v>0</v>
      </c>
      <c r="DG6" s="194">
        <f>SUMPRODUCT('2026_Мустафин'!$J$109:$J$120,'2026_Мустафин'!FV109:FV120)</f>
        <v>0</v>
      </c>
      <c r="DH6" s="194">
        <f>SUMPRODUCT('2026_Мустафин'!$J$109:$J$120,'2026_Мустафин'!FW109:FW120)</f>
        <v>45201.274569400011</v>
      </c>
      <c r="DI6" s="195">
        <f>SUMPRODUCT('2026_Мустафин'!$J$109:$J$120,'2026_Мустафин'!FX109:FX120)</f>
        <v>45201.274569400011</v>
      </c>
      <c r="DJ6" s="194">
        <f>SUMPRODUCT('2026_Мустафин'!$J$109:$J$120,'2026_Мустафин'!FY109:FY120)</f>
        <v>0</v>
      </c>
      <c r="DK6" s="194">
        <f>SUMPRODUCT('2026_Мустафин'!$J$109:$J$120,'2026_Мустафин'!FZ109:FZ120)</f>
        <v>0</v>
      </c>
    </row>
    <row r="7" spans="1:115">
      <c r="A7" s="192" t="s">
        <v>119</v>
      </c>
      <c r="B7" s="194">
        <f>SUMPRODUCT('2026_Мустафин'!$J$122:$J$133,'2026_Мустафин'!BQ122:BQ133)</f>
        <v>0</v>
      </c>
      <c r="C7" s="194">
        <f>SUMPRODUCT('2026_Мустафин'!$J$122:$J$133,'2026_Мустафин'!BR122:BR133)</f>
        <v>15891.5872898</v>
      </c>
      <c r="D7" s="194">
        <f>SUMPRODUCT('2026_Мустафин'!$J$122:$J$133,'2026_Мустафин'!BS122:BS133)</f>
        <v>0</v>
      </c>
      <c r="E7" s="194">
        <f>SUMPRODUCT('2026_Мустафин'!$J$122:$J$133,'2026_Мустафин'!BT122:BT133)</f>
        <v>0</v>
      </c>
      <c r="F7" s="194">
        <f>SUMPRODUCT('2026_Мустафин'!$J$122:$J$133,'2026_Мустафин'!BU122:BU133)</f>
        <v>0</v>
      </c>
      <c r="G7" s="194">
        <f>SUMPRODUCT('2026_Мустафин'!$J$122:$J$133,'2026_Мустафин'!BV122:BV133)</f>
        <v>0</v>
      </c>
      <c r="H7" s="194">
        <f>SUMPRODUCT('2026_Мустафин'!$J$122:$J$133,'2026_Мустафин'!BW122:BW133)</f>
        <v>0</v>
      </c>
      <c r="I7" s="194">
        <f>SUMPRODUCT('2026_Мустафин'!$J$122:$J$133,'2026_Мустафин'!BX122:BX133)</f>
        <v>0</v>
      </c>
      <c r="J7" s="194">
        <f>SUMPRODUCT('2026_Мустафин'!$J$122:$J$133,'2026_Мустафин'!BY122:BY133)</f>
        <v>7533.5457615666674</v>
      </c>
      <c r="K7" s="194">
        <f>SUMPRODUCT('2026_Мустафин'!$J$122:$J$133,'2026_Мустафин'!BZ122:BZ133)</f>
        <v>0</v>
      </c>
      <c r="L7" s="194">
        <f>SUMPRODUCT('2026_Мустафин'!$J$122:$J$133,'2026_Мустафин'!CA122:CA133)</f>
        <v>0</v>
      </c>
      <c r="M7" s="194">
        <f>SUMPRODUCT('2026_Мустафин'!$J$122:$J$133,'2026_Мустафин'!CB122:CB133)</f>
        <v>0</v>
      </c>
      <c r="N7" s="194">
        <f>SUMPRODUCT('2026_Мустафин'!$J$122:$J$133,'2026_Мустафин'!CC122:CC133)</f>
        <v>0</v>
      </c>
      <c r="O7" s="194">
        <f>SUMPRODUCT('2026_Мустафин'!$J$122:$J$133,'2026_Мустафин'!CD122:CD133)</f>
        <v>0</v>
      </c>
      <c r="P7" s="194">
        <f>SUMPRODUCT('2026_Мустафин'!$J$122:$J$133,'2026_Мустафин'!CE122:CE133)</f>
        <v>0</v>
      </c>
      <c r="Q7" s="194">
        <f>SUMPRODUCT('2026_Мустафин'!$J$122:$J$133,'2026_Мустафин'!CF122:CF133)</f>
        <v>0</v>
      </c>
      <c r="R7" s="194">
        <f>SUMPRODUCT('2026_Мустафин'!$J$122:$J$133,'2026_Мустафин'!CG122:CG133)</f>
        <v>0</v>
      </c>
      <c r="S7" s="194">
        <f>SUMPRODUCT('2026_Мустафин'!$J$122:$J$133,'2026_Мустафин'!CH122:CH133)</f>
        <v>0</v>
      </c>
      <c r="T7" s="194">
        <f>SUMPRODUCT('2026_Мустафин'!$J$122:$J$133,'2026_Мустафин'!CI122:CI133)</f>
        <v>37667.728807833337</v>
      </c>
      <c r="U7" s="194">
        <f>SUMPRODUCT('2026_Мустафин'!$J$122:$J$133,'2026_Мустафин'!CJ122:CJ133)</f>
        <v>22600.637284700006</v>
      </c>
      <c r="V7" s="194">
        <f>SUMPRODUCT('2026_Мустафин'!$J$122:$J$133,'2026_Мустафин'!CK122:CK133)</f>
        <v>0</v>
      </c>
      <c r="W7" s="194">
        <f>SUMPRODUCT('2026_Мустафин'!$J$122:$J$133,'2026_Мустафин'!CL122:CL133)</f>
        <v>0</v>
      </c>
      <c r="X7" s="194">
        <f>SUMPRODUCT('2026_Мустафин'!$J$122:$J$133,'2026_Мустафин'!CM122:CM133)</f>
        <v>0</v>
      </c>
      <c r="Y7" s="194">
        <f>SUMPRODUCT('2026_Мустафин'!$J$122:$J$133,'2026_Мустафин'!CN122:CN133)</f>
        <v>37667.728807833337</v>
      </c>
      <c r="Z7" s="194">
        <f>SUMPRODUCT('2026_Мустафин'!$J$122:$J$133,'2026_Мустафин'!CO122:CO133)</f>
        <v>22600.637284700006</v>
      </c>
      <c r="AA7" s="194">
        <f>SUMPRODUCT('2026_Мустафин'!$J$122:$J$133,'2026_Мустафин'!CP122:CP133)</f>
        <v>0</v>
      </c>
      <c r="AB7" s="194">
        <f>SUMPRODUCT('2026_Мустафин'!$J$122:$J$133,'2026_Мустафин'!CQ122:CQ133)</f>
        <v>0</v>
      </c>
      <c r="AC7" s="194">
        <f>SUMPRODUCT('2026_Мустафин'!$J$122:$J$133,'2026_Мустафин'!CR122:CR133)</f>
        <v>0</v>
      </c>
      <c r="AD7" s="194">
        <f>SUMPRODUCT('2026_Мустафин'!$J$122:$J$133,'2026_Мустафин'!CS122:CS133)</f>
        <v>37667.728807833337</v>
      </c>
      <c r="AE7" s="194">
        <f>SUMPRODUCT('2026_Мустафин'!$J$122:$J$133,'2026_Мустафин'!CT122:CT133)</f>
        <v>22600.637284700006</v>
      </c>
      <c r="AF7" s="194">
        <f>SUMPRODUCT('2026_Мустафин'!$J$122:$J$133,'2026_Мустафин'!CU122:CU133)</f>
        <v>0</v>
      </c>
      <c r="AG7" s="194">
        <f>SUMPRODUCT('2026_Мустафин'!$J$122:$J$133,'2026_Мустафин'!CV122:CV133)</f>
        <v>0</v>
      </c>
      <c r="AH7" s="194">
        <f>SUMPRODUCT('2026_Мустафин'!$J$122:$J$133,'2026_Мустафин'!CW122:CW133)</f>
        <v>0</v>
      </c>
      <c r="AI7" s="194">
        <f>SUMPRODUCT('2026_Мустафин'!$J$122:$J$133,'2026_Мустафин'!CX122:CX133)</f>
        <v>37667.728807833337</v>
      </c>
      <c r="AJ7" s="194">
        <f>SUMPRODUCT('2026_Мустафин'!$J$122:$J$133,'2026_Мустафин'!CY122:CY133)</f>
        <v>22600.637284700006</v>
      </c>
      <c r="AK7" s="194">
        <f>SUMPRODUCT('2026_Мустафин'!$J$122:$J$133,'2026_Мустафин'!CZ122:CZ133)</f>
        <v>0</v>
      </c>
      <c r="AL7" s="194">
        <f>SUMPRODUCT('2026_Мустафин'!$J$122:$J$133,'2026_Мустафин'!DA122:DA133)</f>
        <v>0</v>
      </c>
      <c r="AM7" s="194">
        <f>SUMPRODUCT('2026_Мустафин'!$J$122:$J$133,'2026_Мустафин'!DB122:DB133)</f>
        <v>0</v>
      </c>
      <c r="AN7" s="194">
        <f>SUMPRODUCT('2026_Мустафин'!$J$122:$J$133,'2026_Мустафин'!DC122:DC133)</f>
        <v>37667.728807833337</v>
      </c>
      <c r="AO7" s="194">
        <f>SUMPRODUCT('2026_Мустафин'!$J$122:$J$133,'2026_Мустафин'!DD122:DD133)</f>
        <v>22600.637284700006</v>
      </c>
      <c r="AP7" s="194">
        <f>SUMPRODUCT('2026_Мустафин'!$J$122:$J$133,'2026_Мустафин'!DE122:DE133)</f>
        <v>0</v>
      </c>
      <c r="AQ7" s="194">
        <f>SUMPRODUCT('2026_Мустафин'!$J$122:$J$133,'2026_Мустафин'!DF122:DF133)</f>
        <v>0</v>
      </c>
      <c r="AR7" s="194">
        <f>SUMPRODUCT('2026_Мустафин'!$J$122:$J$133,'2026_Мустафин'!DG122:DG133)</f>
        <v>0</v>
      </c>
      <c r="AS7" s="194">
        <f>SUMPRODUCT('2026_Мустафин'!$J$122:$J$133,'2026_Мустафин'!DH122:DH133)</f>
        <v>37667.728807833337</v>
      </c>
      <c r="AT7" s="194">
        <f>SUMPRODUCT('2026_Мустафин'!$J$122:$J$133,'2026_Мустафин'!DI122:DI133)</f>
        <v>22600.637284700006</v>
      </c>
      <c r="AU7" s="194">
        <f>SUMPRODUCT('2026_Мустафин'!$J$122:$J$133,'2026_Мустафин'!DJ122:DJ133)</f>
        <v>0</v>
      </c>
      <c r="AV7" s="194">
        <f>SUMPRODUCT('2026_Мустафин'!$J$122:$J$133,'2026_Мустафин'!DK122:DK133)</f>
        <v>0</v>
      </c>
      <c r="AW7" s="194">
        <f>SUMPRODUCT('2026_Мустафин'!$J$122:$J$133,'2026_Мустафин'!DL122:DL133)</f>
        <v>0</v>
      </c>
      <c r="AX7" s="194">
        <f>SUMPRODUCT('2026_Мустафин'!$J$122:$J$133,'2026_Мустафин'!DM122:DM133)</f>
        <v>37667.728807833337</v>
      </c>
      <c r="AY7" s="194">
        <f>SUMPRODUCT('2026_Мустафин'!$J$122:$J$133,'2026_Мустафин'!DN122:DN133)</f>
        <v>22600.637284700006</v>
      </c>
      <c r="AZ7" s="194">
        <f>SUMPRODUCT('2026_Мустафин'!$J$122:$J$133,'2026_Мустафин'!DO122:DO133)</f>
        <v>0</v>
      </c>
      <c r="BA7" s="194">
        <f>SUMPRODUCT('2026_Мустафин'!$J$122:$J$133,'2026_Мустафин'!DP122:DP133)</f>
        <v>0</v>
      </c>
      <c r="BB7" s="194">
        <f>SUMPRODUCT('2026_Мустафин'!$J$122:$J$133,'2026_Мустафин'!DQ122:DQ133)</f>
        <v>0</v>
      </c>
      <c r="BC7" s="194">
        <f>SUMPRODUCT('2026_Мустафин'!$J$122:$J$133,'2026_Мустафин'!DR122:DR133)</f>
        <v>37667.728807833337</v>
      </c>
      <c r="BD7" s="194">
        <f>SUMPRODUCT('2026_Мустафин'!$J$122:$J$133,'2026_Мустафин'!DS122:DS133)</f>
        <v>22600.637284700006</v>
      </c>
      <c r="BE7" s="194">
        <f>SUMPRODUCT('2026_Мустафин'!$J$122:$J$133,'2026_Мустафин'!DT122:DT133)</f>
        <v>0</v>
      </c>
      <c r="BF7" s="194">
        <f>SUMPRODUCT('2026_Мустафин'!$J$122:$J$133,'2026_Мустафин'!DU122:DU133)</f>
        <v>0</v>
      </c>
      <c r="BG7" s="194">
        <f>SUMPRODUCT('2026_Мустафин'!$J$122:$J$133,'2026_Мустафин'!DV122:DV133)</f>
        <v>0</v>
      </c>
      <c r="BH7" s="194">
        <f>SUMPRODUCT('2026_Мустафин'!$J$122:$J$133,'2026_Мустафин'!DW122:DW133)</f>
        <v>308875.37622423342</v>
      </c>
      <c r="BI7" s="194">
        <f>SUMPRODUCT('2026_Мустафин'!$J$122:$J$133,'2026_Мустафин'!DX122:DX133)</f>
        <v>780221033.98567414</v>
      </c>
      <c r="BJ7" s="194">
        <f>SUMPRODUCT('2026_Мустафин'!$J$122:$J$133,'2026_Мустафин'!DY122:DY133)</f>
        <v>180805.09827760005</v>
      </c>
      <c r="BK7" s="194">
        <f>SUMPRODUCT('2026_Мустафин'!$J$122:$J$133,'2026_Мустафин'!DZ122:DZ133)</f>
        <v>456714751.6013701</v>
      </c>
      <c r="BL7" s="194">
        <f>SUMPRODUCT('2026_Мустафин'!$J$122:$J$133,'2026_Мустафин'!EA122:EA133)</f>
        <v>0</v>
      </c>
      <c r="BM7" s="194">
        <f>SUMPRODUCT('2026_Мустафин'!$J$122:$J$133,'2026_Мустафин'!EB122:EB133)</f>
        <v>0</v>
      </c>
      <c r="BN7" s="194">
        <f>SUMPRODUCT('2026_Мустафин'!$J$122:$J$133,'2026_Мустафин'!EC122:EC133)</f>
        <v>15891.5872898</v>
      </c>
      <c r="BO7" s="194">
        <f>SUMPRODUCT('2026_Мустафин'!$J$122:$J$133,'2026_Мустафин'!ED122:ED133)</f>
        <v>38396187.994002603</v>
      </c>
      <c r="BP7" s="194">
        <f>SUMPRODUCT('2026_Мустафин'!$J$122:$J$133,'2026_Мустафин'!EE122:EE133)</f>
        <v>0</v>
      </c>
      <c r="BQ7" s="195">
        <f>SUMPRODUCT('2026_Мустафин'!$J$122:$J$133,'2026_Мустафин'!EF122:EF133)</f>
        <v>0</v>
      </c>
      <c r="BR7" s="194">
        <f>SUMPRODUCT('2026_Мустафин'!$J$122:$J$133,'2026_Мустафин'!EG122:EG133)</f>
        <v>0</v>
      </c>
      <c r="BS7" s="194">
        <f>SUMPRODUCT('2026_Мустафин'!$J$122:$J$133,'2026_Мустафин'!EH122:EH133)</f>
        <v>0</v>
      </c>
      <c r="BT7" s="194">
        <f>SUMPRODUCT('2026_Мустафин'!$J$122:$J$133,'2026_Мустафин'!EI122:EI133)</f>
        <v>0</v>
      </c>
      <c r="BU7" s="195">
        <f>SUMPRODUCT('2026_Мустафин'!$J$122:$J$133,'2026_Мустафин'!EJ122:EJ133)</f>
        <v>0</v>
      </c>
      <c r="BV7" s="194">
        <f>SUMPRODUCT('2026_Мустафин'!$J$122:$J$133,'2026_Мустафин'!EK122:EK133)</f>
        <v>0</v>
      </c>
      <c r="BW7" s="194">
        <f>SUMPRODUCT('2026_Мустафин'!$J$122:$J$133,'2026_Мустафин'!EL122:EL133)</f>
        <v>0</v>
      </c>
      <c r="BX7" s="194">
        <f>SUMPRODUCT('2026_Мустафин'!$J$122:$J$133,'2026_Мустафин'!EM122:EM133)</f>
        <v>7533.5457615666674</v>
      </c>
      <c r="BY7" s="195">
        <f>SUMPRODUCT('2026_Мустафин'!$J$122:$J$133,'2026_Мустафин'!EN122:EN133)</f>
        <v>0</v>
      </c>
      <c r="BZ7" s="194">
        <f>SUMPRODUCT('2026_Мустафин'!$J$122:$J$133,'2026_Мустафин'!EO122:EO133)</f>
        <v>0</v>
      </c>
      <c r="CA7" s="194">
        <f>SUMPRODUCT('2026_Мустафин'!$J$122:$J$133,'2026_Мустафин'!EP122:EP133)</f>
        <v>0</v>
      </c>
      <c r="CB7" s="194">
        <f>SUMPRODUCT('2026_Мустафин'!$J$122:$J$133,'2026_Мустафин'!EQ122:EQ133)</f>
        <v>15067.091523133335</v>
      </c>
      <c r="CC7" s="195">
        <f>SUMPRODUCT('2026_Мустафин'!$J$122:$J$133,'2026_Мустафин'!ER122:ER133)</f>
        <v>0</v>
      </c>
      <c r="CD7" s="194">
        <f>SUMPRODUCT('2026_Мустафин'!$J$122:$J$133,'2026_Мустафин'!ES122:ES133)</f>
        <v>0</v>
      </c>
      <c r="CE7" s="194">
        <f>SUMPRODUCT('2026_Мустафин'!$J$122:$J$133,'2026_Мустафин'!ET122:ET133)</f>
        <v>0</v>
      </c>
      <c r="CF7" s="194">
        <f>SUMPRODUCT('2026_Мустафин'!$J$122:$J$133,'2026_Мустафин'!EU122:EU133)</f>
        <v>22600.637284700006</v>
      </c>
      <c r="CG7" s="195">
        <f>SUMPRODUCT('2026_Мустафин'!$J$122:$J$133,'2026_Мустафин'!EV122:EV133)</f>
        <v>0</v>
      </c>
      <c r="CH7" s="194">
        <f>SUMPRODUCT('2026_Мустафин'!$J$122:$J$133,'2026_Мустафин'!EW122:EW133)</f>
        <v>0</v>
      </c>
      <c r="CI7" s="194">
        <f>SUMPRODUCT('2026_Мустафин'!$J$122:$J$133,'2026_Мустафин'!EX122:EX133)</f>
        <v>0</v>
      </c>
      <c r="CJ7" s="194">
        <f>SUMPRODUCT('2026_Мустафин'!$J$122:$J$133,'2026_Мустафин'!EY122:EY133)</f>
        <v>22600.637284700006</v>
      </c>
      <c r="CK7" s="195">
        <f>SUMPRODUCT('2026_Мустафин'!$J$122:$J$133,'2026_Мустафин'!EZ122:EZ133)</f>
        <v>22600.637284700006</v>
      </c>
      <c r="CL7" s="194">
        <f>SUMPRODUCT('2026_Мустафин'!$J$122:$J$133,'2026_Мустафин'!FA122:FA133)</f>
        <v>0</v>
      </c>
      <c r="CM7" s="194">
        <f>SUMPRODUCT('2026_Мустафин'!$J$122:$J$133,'2026_Мустафин'!FB122:FB133)</f>
        <v>0</v>
      </c>
      <c r="CN7" s="194">
        <f>SUMPRODUCT('2026_Мустафин'!$J$122:$J$133,'2026_Мустафин'!FC122:FC133)</f>
        <v>37667.728807833337</v>
      </c>
      <c r="CO7" s="195">
        <f>SUMPRODUCT('2026_Мустафин'!$J$122:$J$133,'2026_Мустафин'!FD122:FD133)</f>
        <v>37667.728807833337</v>
      </c>
      <c r="CP7" s="194">
        <f>SUMPRODUCT('2026_Мустафин'!$J$122:$J$133,'2026_Мустафин'!FE122:FE133)</f>
        <v>0</v>
      </c>
      <c r="CQ7" s="194">
        <f>SUMPRODUCT('2026_Мустафин'!$J$122:$J$133,'2026_Мустафин'!FF122:FF133)</f>
        <v>0</v>
      </c>
      <c r="CR7" s="194">
        <f>SUMPRODUCT('2026_Мустафин'!$J$122:$J$133,'2026_Мустафин'!FG122:FG133)</f>
        <v>37667.728807833337</v>
      </c>
      <c r="CS7" s="195">
        <f>SUMPRODUCT('2026_Мустафин'!$J$122:$J$133,'2026_Мустафин'!FH122:FH133)</f>
        <v>37667.728807833337</v>
      </c>
      <c r="CT7" s="194">
        <f>SUMPRODUCT('2026_Мустафин'!$J$122:$J$133,'2026_Мустафин'!FI122:FI133)</f>
        <v>0</v>
      </c>
      <c r="CU7" s="194">
        <f>SUMPRODUCT('2026_Мустафин'!$J$122:$J$133,'2026_Мустафин'!FJ122:FJ133)</f>
        <v>0</v>
      </c>
      <c r="CV7" s="194">
        <f>SUMPRODUCT('2026_Мустафин'!$J$122:$J$133,'2026_Мустафин'!FK122:FK133)</f>
        <v>37667.728807833337</v>
      </c>
      <c r="CW7" s="195">
        <f>SUMPRODUCT('2026_Мустафин'!$J$122:$J$133,'2026_Мустафин'!FL122:FL133)</f>
        <v>37667.728807833337</v>
      </c>
      <c r="CX7" s="194">
        <f>SUMPRODUCT('2026_Мустафин'!$J$122:$J$133,'2026_Мустафин'!FM122:FM133)</f>
        <v>0</v>
      </c>
      <c r="CY7" s="194">
        <f>SUMPRODUCT('2026_Мустафин'!$J$122:$J$133,'2026_Мустафин'!FN122:FN133)</f>
        <v>0</v>
      </c>
      <c r="CZ7" s="194">
        <f>SUMPRODUCT('2026_Мустафин'!$J$122:$J$133,'2026_Мустафин'!FO122:FO133)</f>
        <v>45201.274569400011</v>
      </c>
      <c r="DA7" s="195">
        <f>SUMPRODUCT('2026_Мустафин'!$J$122:$J$133,'2026_Мустафин'!FP122:FP133)</f>
        <v>45201.274569400011</v>
      </c>
      <c r="DB7" s="194">
        <f>SUMPRODUCT('2026_Мустафин'!$J$122:$J$133,'2026_Мустафин'!FQ122:FQ133)</f>
        <v>0</v>
      </c>
      <c r="DC7" s="194">
        <f>SUMPRODUCT('2026_Мустафин'!$J$122:$J$133,'2026_Мустафин'!FR122:FR133)</f>
        <v>0</v>
      </c>
      <c r="DD7" s="194">
        <f>SUMPRODUCT('2026_Мустафин'!$J$122:$J$133,'2026_Мустафин'!FS122:FS133)</f>
        <v>45201.274569400011</v>
      </c>
      <c r="DE7" s="195">
        <f>SUMPRODUCT('2026_Мустафин'!$J$122:$J$133,'2026_Мустафин'!FT122:FT133)</f>
        <v>45201.274569400011</v>
      </c>
      <c r="DF7" s="194">
        <f>SUMPRODUCT('2026_Мустафин'!$J$122:$J$133,'2026_Мустафин'!FU122:FU133)</f>
        <v>0</v>
      </c>
      <c r="DG7" s="194">
        <f>SUMPRODUCT('2026_Мустафин'!$J$122:$J$133,'2026_Мустафин'!FV122:FV133)</f>
        <v>0</v>
      </c>
      <c r="DH7" s="194">
        <f>SUMPRODUCT('2026_Мустафин'!$J$122:$J$133,'2026_Мустафин'!FW122:FW133)</f>
        <v>45201.274569400011</v>
      </c>
      <c r="DI7" s="195">
        <f>SUMPRODUCT('2026_Мустафин'!$J$122:$J$133,'2026_Мустафин'!FX122:FX133)</f>
        <v>45201.274569400011</v>
      </c>
      <c r="DJ7" s="194">
        <f>SUMPRODUCT('2026_Мустафин'!$J$122:$J$133,'2026_Мустафин'!FY122:FY133)</f>
        <v>0</v>
      </c>
      <c r="DK7" s="194">
        <f>SUMPRODUCT('2026_Мустафин'!$J$122:$J$133,'2026_Мустафин'!FZ122:FZ133)</f>
        <v>0</v>
      </c>
    </row>
    <row r="8" spans="1:115">
      <c r="A8" s="192" t="s">
        <v>123</v>
      </c>
      <c r="B8" s="194">
        <f>SUMPRODUCT('2026_Мустафин'!$J$135:$J$146,'2026_Мустафин'!BQ135:BQ146)</f>
        <v>0</v>
      </c>
      <c r="C8" s="194">
        <f>SUMPRODUCT('2026_Мустафин'!$J$135:$J$146,'2026_Мустафин'!BR135:BR146)</f>
        <v>0</v>
      </c>
      <c r="D8" s="194">
        <f>SUMPRODUCT('2026_Мустафин'!$J$135:$J$146,'2026_Мустафин'!BS135:BS146)</f>
        <v>0</v>
      </c>
      <c r="E8" s="194">
        <f>SUMPRODUCT('2026_Мустафин'!$J$135:$J$146,'2026_Мустафин'!BT135:BT146)</f>
        <v>0</v>
      </c>
      <c r="F8" s="194">
        <f>SUMPRODUCT('2026_Мустафин'!$J$135:$J$146,'2026_Мустафин'!BU135:BU146)</f>
        <v>0</v>
      </c>
      <c r="G8" s="194">
        <f>SUMPRODUCT('2026_Мустафин'!$J$135:$J$146,'2026_Мустафин'!BV135:BV146)</f>
        <v>0</v>
      </c>
      <c r="H8" s="194">
        <f>SUMPRODUCT('2026_Мустафин'!$J$135:$J$146,'2026_Мустафин'!BW135:BW146)</f>
        <v>0</v>
      </c>
      <c r="I8" s="194">
        <f>SUMPRODUCT('2026_Мустафин'!$J$135:$J$146,'2026_Мустафин'!BX135:BX146)</f>
        <v>0</v>
      </c>
      <c r="J8" s="194">
        <f>SUMPRODUCT('2026_Мустафин'!$J$135:$J$146,'2026_Мустафин'!BY135:BY146)</f>
        <v>7533.5457615666674</v>
      </c>
      <c r="K8" s="194">
        <f>SUMPRODUCT('2026_Мустафин'!$J$135:$J$146,'2026_Мустафин'!BZ135:BZ146)</f>
        <v>7533.5457615666674</v>
      </c>
      <c r="L8" s="194">
        <f>SUMPRODUCT('2026_Мустафин'!$J$135:$J$146,'2026_Мустафин'!CA135:CA146)</f>
        <v>0</v>
      </c>
      <c r="M8" s="194">
        <f>SUMPRODUCT('2026_Мустафин'!$J$135:$J$146,'2026_Мустафин'!CB135:CB146)</f>
        <v>0</v>
      </c>
      <c r="N8" s="194">
        <f>SUMPRODUCT('2026_Мустафин'!$J$135:$J$146,'2026_Мустафин'!CC135:CC146)</f>
        <v>0</v>
      </c>
      <c r="O8" s="194">
        <f>SUMPRODUCT('2026_Мустафин'!$J$135:$J$146,'2026_Мустафин'!CD135:CD146)</f>
        <v>0</v>
      </c>
      <c r="P8" s="194">
        <f>SUMPRODUCT('2026_Мустафин'!$J$135:$J$146,'2026_Мустафин'!CE135:CE146)</f>
        <v>0</v>
      </c>
      <c r="Q8" s="194">
        <f>SUMPRODUCT('2026_Мустафин'!$J$135:$J$146,'2026_Мустафин'!CF135:CF146)</f>
        <v>0</v>
      </c>
      <c r="R8" s="194">
        <f>SUMPRODUCT('2026_Мустафин'!$J$135:$J$146,'2026_Мустафин'!CG135:CG146)</f>
        <v>0</v>
      </c>
      <c r="S8" s="194">
        <f>SUMPRODUCT('2026_Мустафин'!$J$135:$J$146,'2026_Мустафин'!CH135:CH146)</f>
        <v>0</v>
      </c>
      <c r="T8" s="194">
        <f>SUMPRODUCT('2026_Мустафин'!$J$135:$J$146,'2026_Мустафин'!CI135:CI146)</f>
        <v>37667.728807833337</v>
      </c>
      <c r="U8" s="194">
        <f>SUMPRODUCT('2026_Мустафин'!$J$135:$J$146,'2026_Мустафин'!CJ135:CJ146)</f>
        <v>22600.637284700006</v>
      </c>
      <c r="V8" s="194">
        <f>SUMPRODUCT('2026_Мустафин'!$J$135:$J$146,'2026_Мустафин'!CK135:CK146)</f>
        <v>0</v>
      </c>
      <c r="W8" s="194">
        <f>SUMPRODUCT('2026_Мустафин'!$J$135:$J$146,'2026_Мустафин'!CL135:CL146)</f>
        <v>0</v>
      </c>
      <c r="X8" s="194">
        <f>SUMPRODUCT('2026_Мустафин'!$J$135:$J$146,'2026_Мустафин'!CM135:CM146)</f>
        <v>0</v>
      </c>
      <c r="Y8" s="194">
        <f>SUMPRODUCT('2026_Мустафин'!$J$135:$J$146,'2026_Мустафин'!CN135:CN146)</f>
        <v>37667.728807833337</v>
      </c>
      <c r="Z8" s="194">
        <f>SUMPRODUCT('2026_Мустафин'!$J$135:$J$146,'2026_Мустафин'!CO135:CO146)</f>
        <v>22600.637284700006</v>
      </c>
      <c r="AA8" s="194">
        <f>SUMPRODUCT('2026_Мустафин'!$J$135:$J$146,'2026_Мустафин'!CP135:CP146)</f>
        <v>0</v>
      </c>
      <c r="AB8" s="194">
        <f>SUMPRODUCT('2026_Мустафин'!$J$135:$J$146,'2026_Мустафин'!CQ135:CQ146)</f>
        <v>0</v>
      </c>
      <c r="AC8" s="194">
        <f>SUMPRODUCT('2026_Мустафин'!$J$135:$J$146,'2026_Мустафин'!CR135:CR146)</f>
        <v>0</v>
      </c>
      <c r="AD8" s="194">
        <f>SUMPRODUCT('2026_Мустафин'!$J$135:$J$146,'2026_Мустафин'!CS135:CS146)</f>
        <v>37667.728807833337</v>
      </c>
      <c r="AE8" s="194">
        <f>SUMPRODUCT('2026_Мустафин'!$J$135:$J$146,'2026_Мустафин'!CT135:CT146)</f>
        <v>22600.637284700006</v>
      </c>
      <c r="AF8" s="194">
        <f>SUMPRODUCT('2026_Мустафин'!$J$135:$J$146,'2026_Мустафин'!CU135:CU146)</f>
        <v>0</v>
      </c>
      <c r="AG8" s="194">
        <f>SUMPRODUCT('2026_Мустафин'!$J$135:$J$146,'2026_Мустафин'!CV135:CV146)</f>
        <v>0</v>
      </c>
      <c r="AH8" s="194">
        <f>SUMPRODUCT('2026_Мустафин'!$J$135:$J$146,'2026_Мустафин'!CW135:CW146)</f>
        <v>0</v>
      </c>
      <c r="AI8" s="194">
        <f>SUMPRODUCT('2026_Мустафин'!$J$135:$J$146,'2026_Мустафин'!CX135:CX146)</f>
        <v>37667.728807833337</v>
      </c>
      <c r="AJ8" s="194">
        <f>SUMPRODUCT('2026_Мустафин'!$J$135:$J$146,'2026_Мустафин'!CY135:CY146)</f>
        <v>22600.637284700006</v>
      </c>
      <c r="AK8" s="194">
        <f>SUMPRODUCT('2026_Мустафин'!$J$135:$J$146,'2026_Мустафин'!CZ135:CZ146)</f>
        <v>0</v>
      </c>
      <c r="AL8" s="194">
        <f>SUMPRODUCT('2026_Мустафин'!$J$135:$J$146,'2026_Мустафин'!DA135:DA146)</f>
        <v>0</v>
      </c>
      <c r="AM8" s="194">
        <f>SUMPRODUCT('2026_Мустафин'!$J$135:$J$146,'2026_Мустафин'!DB135:DB146)</f>
        <v>0</v>
      </c>
      <c r="AN8" s="194">
        <f>SUMPRODUCT('2026_Мустафин'!$J$135:$J$146,'2026_Мустафин'!DC135:DC146)</f>
        <v>37667.728807833337</v>
      </c>
      <c r="AO8" s="194">
        <f>SUMPRODUCT('2026_Мустафин'!$J$135:$J$146,'2026_Мустафин'!DD135:DD146)</f>
        <v>22600.637284700006</v>
      </c>
      <c r="AP8" s="194">
        <f>SUMPRODUCT('2026_Мустафин'!$J$135:$J$146,'2026_Мустафин'!DE135:DE146)</f>
        <v>0</v>
      </c>
      <c r="AQ8" s="194">
        <f>SUMPRODUCT('2026_Мустафин'!$J$135:$J$146,'2026_Мустафин'!DF135:DF146)</f>
        <v>0</v>
      </c>
      <c r="AR8" s="194">
        <f>SUMPRODUCT('2026_Мустафин'!$J$135:$J$146,'2026_Мустафин'!DG135:DG146)</f>
        <v>0</v>
      </c>
      <c r="AS8" s="194">
        <f>SUMPRODUCT('2026_Мустафин'!$J$135:$J$146,'2026_Мустафин'!DH135:DH146)</f>
        <v>37667.728807833337</v>
      </c>
      <c r="AT8" s="194">
        <f>SUMPRODUCT('2026_Мустафин'!$J$135:$J$146,'2026_Мустафин'!DI135:DI146)</f>
        <v>22600.637284700006</v>
      </c>
      <c r="AU8" s="194">
        <f>SUMPRODUCT('2026_Мустафин'!$J$135:$J$146,'2026_Мустафин'!DJ135:DJ146)</f>
        <v>0</v>
      </c>
      <c r="AV8" s="194">
        <f>SUMPRODUCT('2026_Мустафин'!$J$135:$J$146,'2026_Мустафин'!DK135:DK146)</f>
        <v>0</v>
      </c>
      <c r="AW8" s="194">
        <f>SUMPRODUCT('2026_Мустафин'!$J$135:$J$146,'2026_Мустафин'!DL135:DL146)</f>
        <v>0</v>
      </c>
      <c r="AX8" s="194">
        <f>SUMPRODUCT('2026_Мустафин'!$J$135:$J$146,'2026_Мустафин'!DM135:DM146)</f>
        <v>37667.728807833337</v>
      </c>
      <c r="AY8" s="194">
        <f>SUMPRODUCT('2026_Мустафин'!$J$135:$J$146,'2026_Мустафин'!DN135:DN146)</f>
        <v>22600.637284700006</v>
      </c>
      <c r="AZ8" s="194">
        <f>SUMPRODUCT('2026_Мустафин'!$J$135:$J$146,'2026_Мустафин'!DO135:DO146)</f>
        <v>0</v>
      </c>
      <c r="BA8" s="194">
        <f>SUMPRODUCT('2026_Мустафин'!$J$135:$J$146,'2026_Мустафин'!DP135:DP146)</f>
        <v>0</v>
      </c>
      <c r="BB8" s="194">
        <f>SUMPRODUCT('2026_Мустафин'!$J$135:$J$146,'2026_Мустафин'!DQ135:DQ146)</f>
        <v>0</v>
      </c>
      <c r="BC8" s="194">
        <f>SUMPRODUCT('2026_Мустафин'!$J$135:$J$146,'2026_Мустафин'!DR135:DR146)</f>
        <v>37667.728807833337</v>
      </c>
      <c r="BD8" s="194">
        <f>SUMPRODUCT('2026_Мустафин'!$J$135:$J$146,'2026_Мустафин'!DS135:DS146)</f>
        <v>22600.637284700006</v>
      </c>
      <c r="BE8" s="194">
        <f>SUMPRODUCT('2026_Мустафин'!$J$135:$J$146,'2026_Мустафин'!DT135:DT146)</f>
        <v>0</v>
      </c>
      <c r="BF8" s="194">
        <f>SUMPRODUCT('2026_Мустафин'!$J$135:$J$146,'2026_Мустафин'!DU135:DU146)</f>
        <v>0</v>
      </c>
      <c r="BG8" s="194">
        <f>SUMPRODUCT('2026_Мустафин'!$J$135:$J$146,'2026_Мустафин'!DV135:DV146)</f>
        <v>0</v>
      </c>
      <c r="BH8" s="194">
        <f>SUMPRODUCT('2026_Мустафин'!$J$135:$J$146,'2026_Мустафин'!DW135:DW146)</f>
        <v>308875.37622423342</v>
      </c>
      <c r="BI8" s="194">
        <f>SUMPRODUCT('2026_Мустафин'!$J$135:$J$146,'2026_Мустафин'!DX135:DX146)</f>
        <v>780221033.98567414</v>
      </c>
      <c r="BJ8" s="194">
        <f>SUMPRODUCT('2026_Мустафин'!$J$135:$J$146,'2026_Мустафин'!DY135:DY146)</f>
        <v>188338.64403916671</v>
      </c>
      <c r="BK8" s="194">
        <f>SUMPRODUCT('2026_Мустафин'!$J$135:$J$146,'2026_Мустафин'!DZ135:DZ146)</f>
        <v>475744532.9180938</v>
      </c>
      <c r="BL8" s="194">
        <f>SUMPRODUCT('2026_Мустафин'!$J$135:$J$146,'2026_Мустафин'!EA135:EA146)</f>
        <v>0</v>
      </c>
      <c r="BM8" s="194">
        <f>SUMPRODUCT('2026_Мустафин'!$J$135:$J$146,'2026_Мустафин'!EB135:EB146)</f>
        <v>0</v>
      </c>
      <c r="BN8" s="194">
        <f>SUMPRODUCT('2026_Мустафин'!$J$135:$J$146,'2026_Мустафин'!EC135:EC146)</f>
        <v>0</v>
      </c>
      <c r="BO8" s="194">
        <f>SUMPRODUCT('2026_Мустафин'!$J$135:$J$146,'2026_Мустафин'!ED135:ED146)</f>
        <v>0</v>
      </c>
      <c r="BP8" s="194">
        <f>SUMPRODUCT('2026_Мустафин'!$J$135:$J$146,'2026_Мустафин'!EE135:EE146)</f>
        <v>0</v>
      </c>
      <c r="BQ8" s="195">
        <f>SUMPRODUCT('2026_Мустафин'!$J$135:$J$146,'2026_Мустафин'!EF135:EF146)</f>
        <v>0</v>
      </c>
      <c r="BR8" s="194">
        <f>SUMPRODUCT('2026_Мустафин'!$J$135:$J$146,'2026_Мустафин'!EG135:EG146)</f>
        <v>0</v>
      </c>
      <c r="BS8" s="194">
        <f>SUMPRODUCT('2026_Мустафин'!$J$135:$J$146,'2026_Мустафин'!EH135:EH146)</f>
        <v>0</v>
      </c>
      <c r="BT8" s="194">
        <f>SUMPRODUCT('2026_Мустафин'!$J$135:$J$146,'2026_Мустафин'!EI135:EI146)</f>
        <v>0</v>
      </c>
      <c r="BU8" s="195">
        <f>SUMPRODUCT('2026_Мустафин'!$J$135:$J$146,'2026_Мустафин'!EJ135:EJ146)</f>
        <v>0</v>
      </c>
      <c r="BV8" s="194">
        <f>SUMPRODUCT('2026_Мустафин'!$J$135:$J$146,'2026_Мустафин'!EK135:EK146)</f>
        <v>0</v>
      </c>
      <c r="BW8" s="194">
        <f>SUMPRODUCT('2026_Мустафин'!$J$135:$J$146,'2026_Мустафин'!EL135:EL146)</f>
        <v>0</v>
      </c>
      <c r="BX8" s="194">
        <f>SUMPRODUCT('2026_Мустафин'!$J$135:$J$146,'2026_Мустафин'!EM135:EM146)</f>
        <v>0</v>
      </c>
      <c r="BY8" s="195">
        <f>SUMPRODUCT('2026_Мустафин'!$J$135:$J$146,'2026_Мустафин'!EN135:EN146)</f>
        <v>0</v>
      </c>
      <c r="BZ8" s="194">
        <f>SUMPRODUCT('2026_Мустафин'!$J$135:$J$146,'2026_Мустафин'!EO135:EO146)</f>
        <v>0</v>
      </c>
      <c r="CA8" s="194">
        <f>SUMPRODUCT('2026_Мустафин'!$J$135:$J$146,'2026_Мустафин'!EP135:EP146)</f>
        <v>0</v>
      </c>
      <c r="CB8" s="194">
        <f>SUMPRODUCT('2026_Мустафин'!$J$135:$J$146,'2026_Мустафин'!EQ135:EQ146)</f>
        <v>7533.5457615666674</v>
      </c>
      <c r="CC8" s="195">
        <f>SUMPRODUCT('2026_Мустафин'!$J$135:$J$146,'2026_Мустафин'!ER135:ER146)</f>
        <v>0</v>
      </c>
      <c r="CD8" s="194">
        <f>SUMPRODUCT('2026_Мустафин'!$J$135:$J$146,'2026_Мустафин'!ES135:ES146)</f>
        <v>0</v>
      </c>
      <c r="CE8" s="194">
        <f>SUMPRODUCT('2026_Мустафин'!$J$135:$J$146,'2026_Мустафин'!ET135:ET146)</f>
        <v>0</v>
      </c>
      <c r="CF8" s="194">
        <f>SUMPRODUCT('2026_Мустафин'!$J$135:$J$146,'2026_Мустафин'!EU135:EU146)</f>
        <v>7533.5457615666674</v>
      </c>
      <c r="CG8" s="195">
        <f>SUMPRODUCT('2026_Мустафин'!$J$135:$J$146,'2026_Мустафин'!EV135:EV146)</f>
        <v>0</v>
      </c>
      <c r="CH8" s="194">
        <f>SUMPRODUCT('2026_Мустафин'!$J$135:$J$146,'2026_Мустафин'!EW135:EW146)</f>
        <v>0</v>
      </c>
      <c r="CI8" s="194">
        <f>SUMPRODUCT('2026_Мустафин'!$J$135:$J$146,'2026_Мустафин'!EX135:EX146)</f>
        <v>0</v>
      </c>
      <c r="CJ8" s="194">
        <f>SUMPRODUCT('2026_Мустафин'!$J$135:$J$146,'2026_Мустафин'!EY135:EY146)</f>
        <v>7533.5457615666674</v>
      </c>
      <c r="CK8" s="195">
        <f>SUMPRODUCT('2026_Мустафин'!$J$135:$J$146,'2026_Мустафин'!EZ135:EZ146)</f>
        <v>0</v>
      </c>
      <c r="CL8" s="194">
        <f>SUMPRODUCT('2026_Мустафин'!$J$135:$J$146,'2026_Мустафин'!FA135:FA146)</f>
        <v>0</v>
      </c>
      <c r="CM8" s="194">
        <f>SUMPRODUCT('2026_Мустафин'!$J$135:$J$146,'2026_Мустафин'!FB135:FB146)</f>
        <v>0</v>
      </c>
      <c r="CN8" s="194">
        <f>SUMPRODUCT('2026_Мустафин'!$J$135:$J$146,'2026_Мустафин'!FC135:FC146)</f>
        <v>15067.091523133335</v>
      </c>
      <c r="CO8" s="195">
        <f>SUMPRODUCT('2026_Мустафин'!$J$135:$J$146,'2026_Мустафин'!FD135:FD146)</f>
        <v>0</v>
      </c>
      <c r="CP8" s="194">
        <f>SUMPRODUCT('2026_Мустафин'!$J$135:$J$146,'2026_Мустафин'!FE135:FE146)</f>
        <v>0</v>
      </c>
      <c r="CQ8" s="194">
        <f>SUMPRODUCT('2026_Мустафин'!$J$135:$J$146,'2026_Мустафин'!FF135:FF146)</f>
        <v>0</v>
      </c>
      <c r="CR8" s="194">
        <f>SUMPRODUCT('2026_Мустафин'!$J$135:$J$146,'2026_Мустафин'!FG135:FG146)</f>
        <v>15067.091523133335</v>
      </c>
      <c r="CS8" s="195">
        <f>SUMPRODUCT('2026_Мустафин'!$J$135:$J$146,'2026_Мустафин'!FH135:FH146)</f>
        <v>0</v>
      </c>
      <c r="CT8" s="194">
        <f>SUMPRODUCT('2026_Мустафин'!$J$135:$J$146,'2026_Мустафин'!FI135:FI146)</f>
        <v>0</v>
      </c>
      <c r="CU8" s="194">
        <f>SUMPRODUCT('2026_Мустафин'!$J$135:$J$146,'2026_Мустафин'!FJ135:FJ146)</f>
        <v>0</v>
      </c>
      <c r="CV8" s="194">
        <f>SUMPRODUCT('2026_Мустафин'!$J$135:$J$146,'2026_Мустафин'!FK135:FK146)</f>
        <v>15067.091523133335</v>
      </c>
      <c r="CW8" s="195">
        <f>SUMPRODUCT('2026_Мустафин'!$J$135:$J$146,'2026_Мустафин'!FL135:FL146)</f>
        <v>0</v>
      </c>
      <c r="CX8" s="194">
        <f>SUMPRODUCT('2026_Мустафин'!$J$135:$J$146,'2026_Мустафин'!FM135:FM146)</f>
        <v>0</v>
      </c>
      <c r="CY8" s="194">
        <f>SUMPRODUCT('2026_Мустафин'!$J$135:$J$146,'2026_Мустафин'!FN135:FN146)</f>
        <v>0</v>
      </c>
      <c r="CZ8" s="194">
        <f>SUMPRODUCT('2026_Мустафин'!$J$135:$J$146,'2026_Мустафин'!FO135:FO146)</f>
        <v>22600.637284700006</v>
      </c>
      <c r="DA8" s="195">
        <f>SUMPRODUCT('2026_Мустафин'!$J$135:$J$146,'2026_Мустафин'!FP135:FP146)</f>
        <v>22600.637284700006</v>
      </c>
      <c r="DB8" s="194">
        <f>SUMPRODUCT('2026_Мустафин'!$J$135:$J$146,'2026_Мустафин'!FQ135:FQ146)</f>
        <v>0</v>
      </c>
      <c r="DC8" s="194">
        <f>SUMPRODUCT('2026_Мустафин'!$J$135:$J$146,'2026_Мустафин'!FR135:FR146)</f>
        <v>0</v>
      </c>
      <c r="DD8" s="194">
        <f>SUMPRODUCT('2026_Мустафин'!$J$135:$J$146,'2026_Мустафин'!FS135:FS146)</f>
        <v>22600.637284700006</v>
      </c>
      <c r="DE8" s="195">
        <f>SUMPRODUCT('2026_Мустафин'!$J$135:$J$146,'2026_Мустафин'!FT135:FT146)</f>
        <v>22600.637284700006</v>
      </c>
      <c r="DF8" s="194">
        <f>SUMPRODUCT('2026_Мустафин'!$J$135:$J$146,'2026_Мустафин'!FU135:FU146)</f>
        <v>0</v>
      </c>
      <c r="DG8" s="194">
        <f>SUMPRODUCT('2026_Мустафин'!$J$135:$J$146,'2026_Мустафин'!FV135:FV146)</f>
        <v>0</v>
      </c>
      <c r="DH8" s="194">
        <f>SUMPRODUCT('2026_Мустафин'!$J$135:$J$146,'2026_Мустафин'!FW135:FW146)</f>
        <v>22600.637284700006</v>
      </c>
      <c r="DI8" s="195">
        <f>SUMPRODUCT('2026_Мустафин'!$J$135:$J$146,'2026_Мустафин'!FX135:FX146)</f>
        <v>22600.637284700006</v>
      </c>
      <c r="DJ8" s="194">
        <f>SUMPRODUCT('2026_Мустафин'!$J$135:$J$146,'2026_Мустафин'!FY135:FY146)</f>
        <v>0</v>
      </c>
      <c r="DK8" s="194">
        <f>SUMPRODUCT('2026_Мустафин'!$J$135:$J$146,'2026_Мустафин'!FZ135:FZ146)</f>
        <v>0</v>
      </c>
    </row>
    <row r="9" spans="1:115">
      <c r="A9" s="192" t="s">
        <v>240</v>
      </c>
      <c r="B9" s="194">
        <f>SUMPRODUCT('2026_Мустафин'!$J$148:$J$165,'2026_Мустафин'!BQ148:BQ165)</f>
        <v>0</v>
      </c>
      <c r="C9" s="194">
        <f>SUMPRODUCT('2026_Мустафин'!$J$148:$J$165,'2026_Мустафин'!BR148:BR165)</f>
        <v>0</v>
      </c>
      <c r="D9" s="194">
        <f>SUMPRODUCT('2026_Мустафин'!$J$148:$J$165,'2026_Мустафин'!BS148:BS165)</f>
        <v>0</v>
      </c>
      <c r="E9" s="194">
        <f>SUMPRODUCT('2026_Мустафин'!$J$148:$J$165,'2026_Мустафин'!BT148:BT165)</f>
        <v>35583.680057833342</v>
      </c>
      <c r="F9" s="194">
        <f>SUMPRODUCT('2026_Мустафин'!$J$148:$J$165,'2026_Мустафин'!BU148:BU165)</f>
        <v>0</v>
      </c>
      <c r="G9" s="194">
        <f>SUMPRODUCT('2026_Мустафин'!$J$148:$J$165,'2026_Мустафин'!BV148:BV165)</f>
        <v>0</v>
      </c>
      <c r="H9" s="194">
        <f>SUMPRODUCT('2026_Мустафин'!$J$148:$J$165,'2026_Мустафин'!BW148:BW165)</f>
        <v>0</v>
      </c>
      <c r="I9" s="194">
        <f>SUMPRODUCT('2026_Мустафин'!$J$148:$J$165,'2026_Мустафин'!BX148:BX165)</f>
        <v>0</v>
      </c>
      <c r="J9" s="194">
        <f>SUMPRODUCT('2026_Мустафин'!$J$148:$J$165,'2026_Мустафин'!BY148:BY165)</f>
        <v>65522.728807833337</v>
      </c>
      <c r="K9" s="194">
        <f>SUMPRODUCT('2026_Мустафин'!$J$148:$J$165,'2026_Мустафин'!BZ148:BZ165)</f>
        <v>0</v>
      </c>
      <c r="L9" s="194">
        <f>SUMPRODUCT('2026_Мустафин'!$J$148:$J$165,'2026_Мустафин'!CA148:CA165)</f>
        <v>0</v>
      </c>
      <c r="M9" s="194">
        <f>SUMPRODUCT('2026_Мустафин'!$J$148:$J$165,'2026_Мустафин'!CB148:CB165)</f>
        <v>0</v>
      </c>
      <c r="N9" s="194">
        <f>SUMPRODUCT('2026_Мустафин'!$J$148:$J$165,'2026_Мустафин'!CC148:CC165)</f>
        <v>0</v>
      </c>
      <c r="O9" s="194">
        <f>SUMPRODUCT('2026_Мустафин'!$J$148:$J$165,'2026_Мустафин'!CD148:CD165)</f>
        <v>0</v>
      </c>
      <c r="P9" s="194">
        <f>SUMPRODUCT('2026_Мустафин'!$J$148:$J$165,'2026_Мустафин'!CE148:CE165)</f>
        <v>0</v>
      </c>
      <c r="Q9" s="194">
        <f>SUMPRODUCT('2026_Мустафин'!$J$148:$J$165,'2026_Мустафин'!CF148:CF165)</f>
        <v>0</v>
      </c>
      <c r="R9" s="194">
        <f>SUMPRODUCT('2026_Мустафин'!$J$148:$J$165,'2026_Мустафин'!CG148:CG165)</f>
        <v>0</v>
      </c>
      <c r="S9" s="194">
        <f>SUMPRODUCT('2026_Мустафин'!$J$148:$J$165,'2026_Мустафин'!CH148:CH165)</f>
        <v>0</v>
      </c>
      <c r="T9" s="194">
        <f>SUMPRODUCT('2026_Мустафин'!$J$148:$J$165,'2026_Мустафин'!CI148:CI165)</f>
        <v>65522.728807833337</v>
      </c>
      <c r="U9" s="194">
        <f>SUMPRODUCT('2026_Мустафин'!$J$148:$J$165,'2026_Мустафин'!CJ148:CJ165)</f>
        <v>0</v>
      </c>
      <c r="V9" s="194">
        <f>SUMPRODUCT('2026_Мустафин'!$J$148:$J$165,'2026_Мустафин'!CK148:CK165)</f>
        <v>0</v>
      </c>
      <c r="W9" s="194">
        <f>SUMPRODUCT('2026_Мустафин'!$J$148:$J$165,'2026_Мустафин'!CL148:CL165)</f>
        <v>0</v>
      </c>
      <c r="X9" s="194">
        <f>SUMPRODUCT('2026_Мустафин'!$J$148:$J$165,'2026_Мустафин'!CM148:CM165)</f>
        <v>0</v>
      </c>
      <c r="Y9" s="194">
        <f>SUMPRODUCT('2026_Мустафин'!$J$148:$J$165,'2026_Мустафин'!CN148:CN165)</f>
        <v>131045.45761566667</v>
      </c>
      <c r="Z9" s="194">
        <f>SUMPRODUCT('2026_Мустафин'!$J$148:$J$165,'2026_Мустафин'!CO148:CO165)</f>
        <v>0</v>
      </c>
      <c r="AA9" s="194">
        <f>SUMPRODUCT('2026_Мустафин'!$J$148:$J$165,'2026_Мустафин'!CP148:CP165)</f>
        <v>0</v>
      </c>
      <c r="AB9" s="194">
        <f>SUMPRODUCT('2026_Мустафин'!$J$148:$J$165,'2026_Мустафин'!CQ148:CQ165)</f>
        <v>0</v>
      </c>
      <c r="AC9" s="194">
        <f>SUMPRODUCT('2026_Мустафин'!$J$148:$J$165,'2026_Мустафин'!CR148:CR165)</f>
        <v>0</v>
      </c>
      <c r="AD9" s="194">
        <f>SUMPRODUCT('2026_Мустафин'!$J$148:$J$165,'2026_Мустафин'!CS148:CS165)</f>
        <v>131045.45761566667</v>
      </c>
      <c r="AE9" s="194">
        <f>SUMPRODUCT('2026_Мустафин'!$J$148:$J$165,'2026_Мустафин'!CT148:CT165)</f>
        <v>0</v>
      </c>
      <c r="AF9" s="194">
        <f>SUMPRODUCT('2026_Мустафин'!$J$148:$J$165,'2026_Мустафин'!CU148:CU165)</f>
        <v>0</v>
      </c>
      <c r="AG9" s="194">
        <f>SUMPRODUCT('2026_Мустафин'!$J$148:$J$165,'2026_Мустафин'!CV148:CV165)</f>
        <v>0</v>
      </c>
      <c r="AH9" s="194">
        <f>SUMPRODUCT('2026_Мустафин'!$J$148:$J$165,'2026_Мустафин'!CW148:CW165)</f>
        <v>0</v>
      </c>
      <c r="AI9" s="194">
        <f>SUMPRODUCT('2026_Мустафин'!$J$148:$J$165,'2026_Мустафин'!CX148:CX165)</f>
        <v>131045.45761566667</v>
      </c>
      <c r="AJ9" s="194">
        <f>SUMPRODUCT('2026_Мустафин'!$J$148:$J$165,'2026_Мустафин'!CY148:CY165)</f>
        <v>0</v>
      </c>
      <c r="AK9" s="194">
        <f>SUMPRODUCT('2026_Мустафин'!$J$148:$J$165,'2026_Мустафин'!CZ148:CZ165)</f>
        <v>0</v>
      </c>
      <c r="AL9" s="194">
        <f>SUMPRODUCT('2026_Мустафин'!$J$148:$J$165,'2026_Мустафин'!DA148:DA165)</f>
        <v>0</v>
      </c>
      <c r="AM9" s="194">
        <f>SUMPRODUCT('2026_Мустафин'!$J$148:$J$165,'2026_Мустафин'!DB148:DB165)</f>
        <v>0</v>
      </c>
      <c r="AN9" s="194">
        <f>SUMPRODUCT('2026_Мустафин'!$J$148:$J$165,'2026_Мустафин'!DC148:DC165)</f>
        <v>131045.45761566667</v>
      </c>
      <c r="AO9" s="194">
        <f>SUMPRODUCT('2026_Мустафин'!$J$148:$J$165,'2026_Мустафин'!DD148:DD165)</f>
        <v>0</v>
      </c>
      <c r="AP9" s="194">
        <f>SUMPRODUCT('2026_Мустафин'!$J$148:$J$165,'2026_Мустафин'!DE148:DE165)</f>
        <v>0</v>
      </c>
      <c r="AQ9" s="194">
        <f>SUMPRODUCT('2026_Мустафин'!$J$148:$J$165,'2026_Мустафин'!DF148:DF165)</f>
        <v>0</v>
      </c>
      <c r="AR9" s="194">
        <f>SUMPRODUCT('2026_Мустафин'!$J$148:$J$165,'2026_Мустафин'!DG148:DG165)</f>
        <v>0</v>
      </c>
      <c r="AS9" s="194">
        <f>SUMPRODUCT('2026_Мустафин'!$J$148:$J$165,'2026_Мустафин'!DH148:DH165)</f>
        <v>131045.45761566667</v>
      </c>
      <c r="AT9" s="194">
        <f>SUMPRODUCT('2026_Мустафин'!$J$148:$J$165,'2026_Мустафин'!DI148:DI165)</f>
        <v>0</v>
      </c>
      <c r="AU9" s="194">
        <f>SUMPRODUCT('2026_Мустафин'!$J$148:$J$165,'2026_Мустафин'!DJ148:DJ165)</f>
        <v>0</v>
      </c>
      <c r="AV9" s="194">
        <f>SUMPRODUCT('2026_Мустафин'!$J$148:$J$165,'2026_Мустафин'!DK148:DK165)</f>
        <v>0</v>
      </c>
      <c r="AW9" s="194">
        <f>SUMPRODUCT('2026_Мустафин'!$J$148:$J$165,'2026_Мустафин'!DL148:DL165)</f>
        <v>0</v>
      </c>
      <c r="AX9" s="194">
        <f>SUMPRODUCT('2026_Мустафин'!$J$148:$J$165,'2026_Мустафин'!DM148:DM165)</f>
        <v>131045.45761566667</v>
      </c>
      <c r="AY9" s="194">
        <f>SUMPRODUCT('2026_Мустафин'!$J$148:$J$165,'2026_Мустафин'!DN148:DN165)</f>
        <v>0</v>
      </c>
      <c r="AZ9" s="194">
        <f>SUMPRODUCT('2026_Мустафин'!$J$148:$J$165,'2026_Мустафин'!DO148:DO165)</f>
        <v>0</v>
      </c>
      <c r="BA9" s="194">
        <f>SUMPRODUCT('2026_Мустафин'!$J$148:$J$165,'2026_Мустафин'!DP148:DP165)</f>
        <v>0</v>
      </c>
      <c r="BB9" s="194">
        <f>SUMPRODUCT('2026_Мустафин'!$J$148:$J$165,'2026_Мустафин'!DQ148:DQ165)</f>
        <v>0</v>
      </c>
      <c r="BC9" s="194">
        <f>SUMPRODUCT('2026_Мустафин'!$J$148:$J$165,'2026_Мустафин'!DR148:DR165)</f>
        <v>87785.457615666674</v>
      </c>
      <c r="BD9" s="194">
        <f>SUMPRODUCT('2026_Мустафин'!$J$148:$J$165,'2026_Мустафин'!DS148:DS165)</f>
        <v>0</v>
      </c>
      <c r="BE9" s="194">
        <f>SUMPRODUCT('2026_Мустафин'!$J$148:$J$165,'2026_Мустафин'!DT148:DT165)</f>
        <v>0</v>
      </c>
      <c r="BF9" s="194">
        <f>SUMPRODUCT('2026_Мустафин'!$J$148:$J$165,'2026_Мустафин'!DU148:DU165)</f>
        <v>0</v>
      </c>
      <c r="BG9" s="194">
        <f>SUMPRODUCT('2026_Мустафин'!$J$148:$J$165,'2026_Мустафин'!DV148:DV165)</f>
        <v>0</v>
      </c>
      <c r="BH9" s="194">
        <f>SUMPRODUCT('2026_Мустафин'!$J$148:$J$165,'2026_Мустафин'!DW148:DW165)</f>
        <v>1040687.3409831667</v>
      </c>
      <c r="BI9" s="194">
        <f>SUMPRODUCT('2026_Мустафин'!$J$148:$J$165,'2026_Мустафин'!DX148:DX165)</f>
        <v>2367502174.5705581</v>
      </c>
      <c r="BJ9" s="194">
        <f>SUMPRODUCT('2026_Мустафин'!$J$148:$J$165,'2026_Мустафин'!DY148:DY165)</f>
        <v>0</v>
      </c>
      <c r="BK9" s="194">
        <f>SUMPRODUCT('2026_Мустафин'!$J$148:$J$165,'2026_Мустафин'!DZ148:DZ165)</f>
        <v>0</v>
      </c>
      <c r="BL9" s="194">
        <f>SUMPRODUCT('2026_Мустафин'!$J$148:$J$165,'2026_Мустафин'!EA148:EA165)</f>
        <v>0</v>
      </c>
      <c r="BM9" s="194">
        <f>SUMPRODUCT('2026_Мустафин'!$J$148:$J$165,'2026_Мустафин'!EB148:EB165)</f>
        <v>0</v>
      </c>
      <c r="BN9" s="194">
        <f>SUMPRODUCT('2026_Мустафин'!$J$148:$J$165,'2026_Мустафин'!EC148:EC165)</f>
        <v>0</v>
      </c>
      <c r="BO9" s="194">
        <f>SUMPRODUCT('2026_Мустафин'!$J$148:$J$165,'2026_Мустафин'!ED148:ED165)</f>
        <v>0</v>
      </c>
      <c r="BP9" s="194">
        <f>SUMPRODUCT('2026_Мустафин'!$J$148:$J$165,'2026_Мустафин'!EE148:EE165)</f>
        <v>0</v>
      </c>
      <c r="BQ9" s="195">
        <f>SUMPRODUCT('2026_Мустафин'!$J$148:$J$165,'2026_Мустафин'!EF148:EF165)</f>
        <v>0</v>
      </c>
      <c r="BR9" s="194">
        <f>SUMPRODUCT('2026_Мустафин'!$J$148:$J$165,'2026_Мустафин'!EG148:EG165)</f>
        <v>0</v>
      </c>
      <c r="BS9" s="194">
        <f>SUMPRODUCT('2026_Мустафин'!$J$148:$J$165,'2026_Мустафин'!EH148:EH165)</f>
        <v>0</v>
      </c>
      <c r="BT9" s="194">
        <f>SUMPRODUCT('2026_Мустафин'!$J$148:$J$165,'2026_Мустафин'!EI148:EI165)</f>
        <v>27056.450134700008</v>
      </c>
      <c r="BU9" s="195">
        <f>SUMPRODUCT('2026_Мустафин'!$J$148:$J$165,'2026_Мустафин'!EJ148:EJ165)</f>
        <v>0</v>
      </c>
      <c r="BV9" s="194">
        <f>SUMPRODUCT('2026_Мустафин'!$J$148:$J$165,'2026_Мустафин'!EK148:EK165)</f>
        <v>0</v>
      </c>
      <c r="BW9" s="194">
        <f>SUMPRODUCT('2026_Мустафин'!$J$148:$J$165,'2026_Мустафин'!EL148:EL165)</f>
        <v>0</v>
      </c>
      <c r="BX9" s="194">
        <f>SUMPRODUCT('2026_Мустафин'!$J$148:$J$165,'2026_Мустафин'!EM148:EM165)</f>
        <v>0</v>
      </c>
      <c r="BY9" s="195">
        <f>SUMPRODUCT('2026_Мустафин'!$J$148:$J$165,'2026_Мустафин'!EN148:EN165)</f>
        <v>0</v>
      </c>
      <c r="BZ9" s="194">
        <f>SUMPRODUCT('2026_Мустафин'!$J$148:$J$165,'2026_Мустафин'!EO148:EO165)</f>
        <v>0</v>
      </c>
      <c r="CA9" s="194">
        <f>SUMPRODUCT('2026_Мустафин'!$J$148:$J$165,'2026_Мустафин'!EP148:EP165)</f>
        <v>0</v>
      </c>
      <c r="CB9" s="194">
        <f>SUMPRODUCT('2026_Мустафин'!$J$148:$J$165,'2026_Мустафин'!EQ148:EQ165)</f>
        <v>48218.728807833337</v>
      </c>
      <c r="CC9" s="195">
        <f>SUMPRODUCT('2026_Мустафин'!$J$148:$J$165,'2026_Мустафин'!ER148:ER165)</f>
        <v>0</v>
      </c>
      <c r="CD9" s="194">
        <f>SUMPRODUCT('2026_Мустафин'!$J$148:$J$165,'2026_Мустафин'!ES148:ES165)</f>
        <v>0</v>
      </c>
      <c r="CE9" s="194">
        <f>SUMPRODUCT('2026_Мустафин'!$J$148:$J$165,'2026_Мустафин'!ET148:ET165)</f>
        <v>0</v>
      </c>
      <c r="CF9" s="194">
        <f>SUMPRODUCT('2026_Мустафин'!$J$148:$J$165,'2026_Мустафин'!EU148:EU165)</f>
        <v>48218.728807833337</v>
      </c>
      <c r="CG9" s="195">
        <f>SUMPRODUCT('2026_Мустафин'!$J$148:$J$165,'2026_Мустафин'!EV148:EV165)</f>
        <v>0</v>
      </c>
      <c r="CH9" s="194">
        <f>SUMPRODUCT('2026_Мустафин'!$J$148:$J$165,'2026_Мустафин'!EW148:EW165)</f>
        <v>0</v>
      </c>
      <c r="CI9" s="194">
        <f>SUMPRODUCT('2026_Мустафин'!$J$148:$J$165,'2026_Мустафин'!EX148:EX165)</f>
        <v>0</v>
      </c>
      <c r="CJ9" s="194">
        <f>SUMPRODUCT('2026_Мустафин'!$J$148:$J$165,'2026_Мустафин'!EY148:EY165)</f>
        <v>48218.728807833337</v>
      </c>
      <c r="CK9" s="195">
        <f>SUMPRODUCT('2026_Мустафин'!$J$148:$J$165,'2026_Мустафин'!EZ148:EZ165)</f>
        <v>64413.891802733335</v>
      </c>
      <c r="CL9" s="194">
        <f>SUMPRODUCT('2026_Мустафин'!$J$148:$J$165,'2026_Мустафин'!FA148:FA165)</f>
        <v>0</v>
      </c>
      <c r="CM9" s="194">
        <f>SUMPRODUCT('2026_Мустафин'!$J$148:$J$165,'2026_Мустафин'!FB148:FB165)</f>
        <v>0</v>
      </c>
      <c r="CN9" s="194">
        <f>SUMPRODUCT('2026_Мустафин'!$J$148:$J$165,'2026_Мустафин'!FC148:FC165)</f>
        <v>49840.93680783335</v>
      </c>
      <c r="CO9" s="195">
        <f>SUMPRODUCT('2026_Мустафин'!$J$148:$J$165,'2026_Мустафин'!FD148:FD165)</f>
        <v>48218.728807833337</v>
      </c>
      <c r="CP9" s="194">
        <f>SUMPRODUCT('2026_Мустафин'!$J$148:$J$165,'2026_Мустафин'!FE148:FE165)</f>
        <v>0</v>
      </c>
      <c r="CQ9" s="194">
        <f>SUMPRODUCT('2026_Мустафин'!$J$148:$J$165,'2026_Мустафин'!FF148:FF165)</f>
        <v>0</v>
      </c>
      <c r="CR9" s="194">
        <f>SUMPRODUCT('2026_Мустафин'!$J$148:$J$165,'2026_Мустафин'!FG148:FG165)</f>
        <v>49840.93680783335</v>
      </c>
      <c r="CS9" s="195">
        <f>SUMPRODUCT('2026_Мустафин'!$J$148:$J$165,'2026_Мустафин'!FH148:FH165)</f>
        <v>48218.728807833337</v>
      </c>
      <c r="CT9" s="194">
        <f>SUMPRODUCT('2026_Мустафин'!$J$148:$J$165,'2026_Мустафин'!FI148:FI165)</f>
        <v>0</v>
      </c>
      <c r="CU9" s="194">
        <f>SUMPRODUCT('2026_Мустафин'!$J$148:$J$165,'2026_Мустафин'!FJ148:FJ165)</f>
        <v>0</v>
      </c>
      <c r="CV9" s="194">
        <f>SUMPRODUCT('2026_Мустафин'!$J$148:$J$165,'2026_Мустафин'!FK148:FK165)</f>
        <v>49840.93680783335</v>
      </c>
      <c r="CW9" s="195">
        <f>SUMPRODUCT('2026_Мустафин'!$J$148:$J$165,'2026_Мустафин'!FL148:FL165)</f>
        <v>49840.93680783335</v>
      </c>
      <c r="CX9" s="194">
        <f>SUMPRODUCT('2026_Мустафин'!$J$148:$J$165,'2026_Мустафин'!FM148:FM165)</f>
        <v>0</v>
      </c>
      <c r="CY9" s="194">
        <f>SUMPRODUCT('2026_Мустафин'!$J$148:$J$165,'2026_Мустафин'!FN148:FN165)</f>
        <v>0</v>
      </c>
      <c r="CZ9" s="194">
        <f>SUMPRODUCT('2026_Мустафин'!$J$148:$J$165,'2026_Мустафин'!FO148:FO165)</f>
        <v>50652.040807833342</v>
      </c>
      <c r="DA9" s="195">
        <f>SUMPRODUCT('2026_Мустафин'!$J$148:$J$165,'2026_Мустафин'!FP148:FP165)</f>
        <v>50652.040807833342</v>
      </c>
      <c r="DB9" s="194">
        <f>SUMPRODUCT('2026_Мустафин'!$J$148:$J$165,'2026_Мустафин'!FQ148:FQ165)</f>
        <v>0</v>
      </c>
      <c r="DC9" s="194">
        <f>SUMPRODUCT('2026_Мустафин'!$J$148:$J$165,'2026_Мустафин'!FR148:FR165)</f>
        <v>0</v>
      </c>
      <c r="DD9" s="194">
        <f>SUMPRODUCT('2026_Мустафин'!$J$148:$J$165,'2026_Мустафин'!FS148:FS165)</f>
        <v>50652.040807833342</v>
      </c>
      <c r="DE9" s="195">
        <f>SUMPRODUCT('2026_Мустафин'!$J$148:$J$165,'2026_Мустафин'!FT148:FT165)</f>
        <v>50652.040807833342</v>
      </c>
      <c r="DF9" s="194">
        <f>SUMPRODUCT('2026_Мустафин'!$J$148:$J$165,'2026_Мустафин'!FU148:FU165)</f>
        <v>0</v>
      </c>
      <c r="DG9" s="194">
        <f>SUMPRODUCT('2026_Мустафин'!$J$148:$J$165,'2026_Мустафин'!FV148:FV165)</f>
        <v>0</v>
      </c>
      <c r="DH9" s="194">
        <f>SUMPRODUCT('2026_Мустафин'!$J$148:$J$165,'2026_Мустафин'!FW148:FW165)</f>
        <v>50652.040807833342</v>
      </c>
      <c r="DI9" s="195">
        <f>SUMPRODUCT('2026_Мустафин'!$J$148:$J$165,'2026_Мустафин'!FX148:FX165)</f>
        <v>50652.040807833342</v>
      </c>
      <c r="DJ9" s="194">
        <f>SUMPRODUCT('2026_Мустафин'!$J$148:$J$165,'2026_Мустафин'!FY148:FY165)</f>
        <v>0</v>
      </c>
      <c r="DK9" s="194">
        <f>SUMPRODUCT('2026_Мустафин'!$J$148:$J$165,'2026_Мустафин'!FZ148:FZ165)</f>
        <v>0</v>
      </c>
    </row>
    <row r="10" spans="1:115">
      <c r="A10" s="192" t="s">
        <v>128</v>
      </c>
      <c r="B10" s="194">
        <f>SUMPRODUCT('2026_Мустафин'!$J$167:$J$180,'2026_Мустафин'!BQ167:BQ180)</f>
        <v>8007</v>
      </c>
      <c r="C10" s="194">
        <f>SUMPRODUCT('2026_Мустафин'!$J$167:$J$180,'2026_Мустафин'!BR167:BR180)</f>
        <v>0</v>
      </c>
      <c r="D10" s="194">
        <f>SUMPRODUCT('2026_Мустафин'!$J$167:$J$180,'2026_Мустафин'!BS167:BS180)</f>
        <v>0</v>
      </c>
      <c r="E10" s="194">
        <f>SUMPRODUCT('2026_Мустафин'!$J$167:$J$180,'2026_Мустафин'!BT167:BT180)</f>
        <v>24021</v>
      </c>
      <c r="F10" s="194">
        <f>SUMPRODUCT('2026_Мустафин'!$J$167:$J$180,'2026_Мустафин'!BU167:BU180)</f>
        <v>0</v>
      </c>
      <c r="G10" s="194">
        <f>SUMPRODUCT('2026_Мустафин'!$J$167:$J$180,'2026_Мустафин'!BV167:BV180)</f>
        <v>0</v>
      </c>
      <c r="H10" s="194">
        <f>SUMPRODUCT('2026_Мустафин'!$J$167:$J$180,'2026_Мустафин'!BW167:BW180)</f>
        <v>0</v>
      </c>
      <c r="I10" s="194">
        <f>SUMPRODUCT('2026_Мустафин'!$J$167:$J$180,'2026_Мустафин'!BX167:BX180)</f>
        <v>0</v>
      </c>
      <c r="J10" s="194">
        <f>SUMPRODUCT('2026_Мустафин'!$J$167:$J$180,'2026_Мустафин'!BY167:BY180)</f>
        <v>24021</v>
      </c>
      <c r="K10" s="194">
        <f>SUMPRODUCT('2026_Мустафин'!$J$167:$J$180,'2026_Мустафин'!BZ167:BZ180)</f>
        <v>8007</v>
      </c>
      <c r="L10" s="194">
        <f>SUMPRODUCT('2026_Мустафин'!$J$167:$J$180,'2026_Мустафин'!CA167:CA180)</f>
        <v>8007</v>
      </c>
      <c r="M10" s="194">
        <f>SUMPRODUCT('2026_Мустафин'!$J$167:$J$180,'2026_Мустафин'!CB167:CB180)</f>
        <v>0</v>
      </c>
      <c r="N10" s="194">
        <f>SUMPRODUCT('2026_Мустафин'!$J$167:$J$180,'2026_Мустафин'!CC167:CC180)</f>
        <v>0</v>
      </c>
      <c r="O10" s="194">
        <f>SUMPRODUCT('2026_Мустафин'!$J$167:$J$180,'2026_Мустафин'!CD167:CD180)</f>
        <v>24021</v>
      </c>
      <c r="P10" s="194">
        <f>SUMPRODUCT('2026_Мустафин'!$J$167:$J$180,'2026_Мустафин'!CE167:CE180)</f>
        <v>8007</v>
      </c>
      <c r="Q10" s="194">
        <f>SUMPRODUCT('2026_Мустафин'!$J$167:$J$180,'2026_Мустафин'!CF167:CF180)</f>
        <v>8007</v>
      </c>
      <c r="R10" s="194">
        <f>SUMPRODUCT('2026_Мустафин'!$J$167:$J$180,'2026_Мустафин'!CG167:CG180)</f>
        <v>0</v>
      </c>
      <c r="S10" s="194">
        <f>SUMPRODUCT('2026_Мустафин'!$J$167:$J$180,'2026_Мустафин'!CH167:CH180)</f>
        <v>0</v>
      </c>
      <c r="T10" s="194">
        <f>SUMPRODUCT('2026_Мустафин'!$J$167:$J$180,'2026_Мустафин'!CI167:CI180)</f>
        <v>24021</v>
      </c>
      <c r="U10" s="194">
        <f>SUMPRODUCT('2026_Мустафин'!$J$167:$J$180,'2026_Мустафин'!CJ167:CJ180)</f>
        <v>8007</v>
      </c>
      <c r="V10" s="194">
        <f>SUMPRODUCT('2026_Мустафин'!$J$167:$J$180,'2026_Мустафин'!CK167:CK180)</f>
        <v>0</v>
      </c>
      <c r="W10" s="194">
        <f>SUMPRODUCT('2026_Мустафин'!$J$167:$J$180,'2026_Мустафин'!CL167:CL180)</f>
        <v>0</v>
      </c>
      <c r="X10" s="194">
        <f>SUMPRODUCT('2026_Мустафин'!$J$167:$J$180,'2026_Мустафин'!CM167:CM180)</f>
        <v>0</v>
      </c>
      <c r="Y10" s="194">
        <f>SUMPRODUCT('2026_Мустафин'!$J$167:$J$180,'2026_Мустафин'!CN167:CN180)</f>
        <v>24021</v>
      </c>
      <c r="Z10" s="194">
        <f>SUMPRODUCT('2026_Мустафин'!$J$167:$J$180,'2026_Мустафин'!CO167:CO180)</f>
        <v>8007</v>
      </c>
      <c r="AA10" s="194">
        <f>SUMPRODUCT('2026_Мустафин'!$J$167:$J$180,'2026_Мустафин'!CP167:CP180)</f>
        <v>0</v>
      </c>
      <c r="AB10" s="194">
        <f>SUMPRODUCT('2026_Мустафин'!$J$167:$J$180,'2026_Мустафин'!CQ167:CQ180)</f>
        <v>0</v>
      </c>
      <c r="AC10" s="194">
        <f>SUMPRODUCT('2026_Мустафин'!$J$167:$J$180,'2026_Мустафин'!CR167:CR180)</f>
        <v>0</v>
      </c>
      <c r="AD10" s="194">
        <f>SUMPRODUCT('2026_Мустафин'!$J$167:$J$180,'2026_Мустафин'!CS167:CS180)</f>
        <v>24021</v>
      </c>
      <c r="AE10" s="194">
        <f>SUMPRODUCT('2026_Мустафин'!$J$167:$J$180,'2026_Мустафин'!CT167:CT180)</f>
        <v>8007</v>
      </c>
      <c r="AF10" s="194">
        <f>SUMPRODUCT('2026_Мустафин'!$J$167:$J$180,'2026_Мустафин'!CU167:CU180)</f>
        <v>0</v>
      </c>
      <c r="AG10" s="194">
        <f>SUMPRODUCT('2026_Мустафин'!$J$167:$J$180,'2026_Мустафин'!CV167:CV180)</f>
        <v>0</v>
      </c>
      <c r="AH10" s="194">
        <f>SUMPRODUCT('2026_Мустафин'!$J$167:$J$180,'2026_Мустафин'!CW167:CW180)</f>
        <v>0</v>
      </c>
      <c r="AI10" s="194">
        <f>SUMPRODUCT('2026_Мустафин'!$J$167:$J$180,'2026_Мустафин'!CX167:CX180)</f>
        <v>24021</v>
      </c>
      <c r="AJ10" s="194">
        <f>SUMPRODUCT('2026_Мустафин'!$J$167:$J$180,'2026_Мустафин'!CY167:CY180)</f>
        <v>8007</v>
      </c>
      <c r="AK10" s="194">
        <f>SUMPRODUCT('2026_Мустафин'!$J$167:$J$180,'2026_Мустафин'!CZ167:CZ180)</f>
        <v>0</v>
      </c>
      <c r="AL10" s="194">
        <f>SUMPRODUCT('2026_Мустафин'!$J$167:$J$180,'2026_Мустафин'!DA167:DA180)</f>
        <v>0</v>
      </c>
      <c r="AM10" s="194">
        <f>SUMPRODUCT('2026_Мустафин'!$J$167:$J$180,'2026_Мустафин'!DB167:DB180)</f>
        <v>0</v>
      </c>
      <c r="AN10" s="194">
        <f>SUMPRODUCT('2026_Мустафин'!$J$167:$J$180,'2026_Мустафин'!DC167:DC180)</f>
        <v>24021</v>
      </c>
      <c r="AO10" s="194">
        <f>SUMPRODUCT('2026_Мустафин'!$J$167:$J$180,'2026_Мустафин'!DD167:DD180)</f>
        <v>8007</v>
      </c>
      <c r="AP10" s="194">
        <f>SUMPRODUCT('2026_Мустафин'!$J$167:$J$180,'2026_Мустафин'!DE167:DE180)</f>
        <v>0</v>
      </c>
      <c r="AQ10" s="194">
        <f>SUMPRODUCT('2026_Мустафин'!$J$167:$J$180,'2026_Мустафин'!DF167:DF180)</f>
        <v>0</v>
      </c>
      <c r="AR10" s="194">
        <f>SUMPRODUCT('2026_Мустафин'!$J$167:$J$180,'2026_Мустафин'!DG167:DG180)</f>
        <v>0</v>
      </c>
      <c r="AS10" s="194">
        <f>SUMPRODUCT('2026_Мустафин'!$J$167:$J$180,'2026_Мустафин'!DH167:DH180)</f>
        <v>24021</v>
      </c>
      <c r="AT10" s="194">
        <f>SUMPRODUCT('2026_Мустафин'!$J$167:$J$180,'2026_Мустафин'!DI167:DI180)</f>
        <v>8007</v>
      </c>
      <c r="AU10" s="194">
        <f>SUMPRODUCT('2026_Мустафин'!$J$167:$J$180,'2026_Мустафин'!DJ167:DJ180)</f>
        <v>0</v>
      </c>
      <c r="AV10" s="194">
        <f>SUMPRODUCT('2026_Мустафин'!$J$167:$J$180,'2026_Мустафин'!DK167:DK180)</f>
        <v>0</v>
      </c>
      <c r="AW10" s="194">
        <f>SUMPRODUCT('2026_Мустафин'!$J$167:$J$180,'2026_Мустафин'!DL167:DL180)</f>
        <v>0</v>
      </c>
      <c r="AX10" s="194">
        <f>SUMPRODUCT('2026_Мустафин'!$J$167:$J$180,'2026_Мустафин'!DM167:DM180)</f>
        <v>24021</v>
      </c>
      <c r="AY10" s="194">
        <f>SUMPRODUCT('2026_Мустафин'!$J$167:$J$180,'2026_Мустафин'!DN167:DN180)</f>
        <v>8007</v>
      </c>
      <c r="AZ10" s="194">
        <f>SUMPRODUCT('2026_Мустафин'!$J$167:$J$180,'2026_Мустафин'!DO167:DO180)</f>
        <v>0</v>
      </c>
      <c r="BA10" s="194">
        <f>SUMPRODUCT('2026_Мустафин'!$J$167:$J$180,'2026_Мустафин'!DP167:DP180)</f>
        <v>0</v>
      </c>
      <c r="BB10" s="194">
        <f>SUMPRODUCT('2026_Мустафин'!$J$167:$J$180,'2026_Мустафин'!DQ167:DQ180)</f>
        <v>0</v>
      </c>
      <c r="BC10" s="194">
        <f>SUMPRODUCT('2026_Мустафин'!$J$167:$J$180,'2026_Мустафин'!DR167:DR180)</f>
        <v>24021</v>
      </c>
      <c r="BD10" s="194">
        <f>SUMPRODUCT('2026_Мустафин'!$J$167:$J$180,'2026_Мустафин'!DS167:DS180)</f>
        <v>8007</v>
      </c>
      <c r="BE10" s="194">
        <f>SUMPRODUCT('2026_Мустафин'!$J$167:$J$180,'2026_Мустафин'!DT167:DT180)</f>
        <v>0</v>
      </c>
      <c r="BF10" s="194">
        <f>SUMPRODUCT('2026_Мустафин'!$J$167:$J$180,'2026_Мустафин'!DU167:DU180)</f>
        <v>0</v>
      </c>
      <c r="BG10" s="194">
        <f>SUMPRODUCT('2026_Мустафин'!$J$167:$J$180,'2026_Мустафин'!DV167:DV180)</f>
        <v>0</v>
      </c>
      <c r="BH10" s="194">
        <f>SUMPRODUCT('2026_Мустафин'!$J$167:$J$180,'2026_Мустафин'!DW167:DW180)</f>
        <v>264231</v>
      </c>
      <c r="BI10" s="194">
        <f>SUMPRODUCT('2026_Мустафин'!$J$167:$J$180,'2026_Мустафин'!DX167:DX180)</f>
        <v>777047469</v>
      </c>
      <c r="BJ10" s="194">
        <f>SUMPRODUCT('2026_Мустафин'!$J$167:$J$180,'2026_Мустафин'!DY167:DY180)</f>
        <v>80070</v>
      </c>
      <c r="BK10" s="194">
        <f>SUMPRODUCT('2026_Мустафин'!$J$167:$J$180,'2026_Мустафин'!DZ167:DZ180)</f>
        <v>235468930</v>
      </c>
      <c r="BL10" s="194">
        <f>SUMPRODUCT('2026_Мустафин'!$J$167:$J$180,'2026_Мустафин'!EA167:EA180)</f>
        <v>24021</v>
      </c>
      <c r="BM10" s="194">
        <f>SUMPRODUCT('2026_Мустафин'!$J$167:$J$180,'2026_Мустафин'!EB167:EB180)</f>
        <v>70640679</v>
      </c>
      <c r="BN10" s="194">
        <f>SUMPRODUCT('2026_Мустафин'!$J$167:$J$180,'2026_Мустафин'!EC167:EC180)</f>
        <v>0</v>
      </c>
      <c r="BO10" s="194">
        <f>SUMPRODUCT('2026_Мустафин'!$J$167:$J$180,'2026_Мустафин'!ED167:ED180)</f>
        <v>0</v>
      </c>
      <c r="BP10" s="194">
        <f>SUMPRODUCT('2026_Мустафин'!$J$167:$J$180,'2026_Мустафин'!EE167:EE180)</f>
        <v>8007</v>
      </c>
      <c r="BQ10" s="195">
        <f>SUMPRODUCT('2026_Мустафин'!$J$167:$J$180,'2026_Мустафин'!EF167:EF180)</f>
        <v>8007</v>
      </c>
      <c r="BR10" s="194">
        <f>SUMPRODUCT('2026_Мустафин'!$J$167:$J$180,'2026_Мустафин'!EG167:EG180)</f>
        <v>0</v>
      </c>
      <c r="BS10" s="194">
        <f>SUMPRODUCT('2026_Мустафин'!$J$167:$J$180,'2026_Мустафин'!EH167:EH180)</f>
        <v>0</v>
      </c>
      <c r="BT10" s="194">
        <f>SUMPRODUCT('2026_Мустафин'!$J$167:$J$180,'2026_Мустафин'!EI167:EI180)</f>
        <v>8007</v>
      </c>
      <c r="BU10" s="195">
        <f>SUMPRODUCT('2026_Мустафин'!$J$167:$J$180,'2026_Мустафин'!EJ167:EJ180)</f>
        <v>0</v>
      </c>
      <c r="BV10" s="194">
        <f>SUMPRODUCT('2026_Мустафин'!$J$167:$J$180,'2026_Мустафин'!EK167:EK180)</f>
        <v>0</v>
      </c>
      <c r="BW10" s="194">
        <f>SUMPRODUCT('2026_Мустафин'!$J$167:$J$180,'2026_Мустафин'!EL167:EL180)</f>
        <v>0</v>
      </c>
      <c r="BX10" s="194">
        <f>SUMPRODUCT('2026_Мустафин'!$J$167:$J$180,'2026_Мустафин'!EM167:EM180)</f>
        <v>8007</v>
      </c>
      <c r="BY10" s="195">
        <f>SUMPRODUCT('2026_Мустафин'!$J$167:$J$180,'2026_Мустафин'!EN167:EN180)</f>
        <v>0</v>
      </c>
      <c r="BZ10" s="194">
        <f>SUMPRODUCT('2026_Мустафин'!$J$167:$J$180,'2026_Мустафин'!EO167:EO180)</f>
        <v>0</v>
      </c>
      <c r="CA10" s="194">
        <f>SUMPRODUCT('2026_Мустафин'!$J$167:$J$180,'2026_Мустафин'!EP167:EP180)</f>
        <v>0</v>
      </c>
      <c r="CB10" s="194">
        <f>SUMPRODUCT('2026_Мустафин'!$J$167:$J$180,'2026_Мустафин'!EQ167:EQ180)</f>
        <v>16014</v>
      </c>
      <c r="CC10" s="195">
        <f>SUMPRODUCT('2026_Мустафин'!$J$167:$J$180,'2026_Мустафин'!ER167:ER180)</f>
        <v>82645</v>
      </c>
      <c r="CD10" s="194">
        <f>SUMPRODUCT('2026_Мустафин'!$J$167:$J$180,'2026_Мустафин'!ES167:ES180)</f>
        <v>82645</v>
      </c>
      <c r="CE10" s="194">
        <f>SUMPRODUCT('2026_Мустафин'!$J$167:$J$180,'2026_Мустафин'!ET167:ET180)</f>
        <v>0</v>
      </c>
      <c r="CF10" s="194">
        <f>SUMPRODUCT('2026_Мустафин'!$J$167:$J$180,'2026_Мустафин'!EU167:EU180)</f>
        <v>16014</v>
      </c>
      <c r="CG10" s="195">
        <f>SUMPRODUCT('2026_Мустафин'!$J$167:$J$180,'2026_Мустафин'!EV167:EV180)</f>
        <v>120105</v>
      </c>
      <c r="CH10" s="194">
        <f>SUMPRODUCT('2026_Мустафин'!$J$167:$J$180,'2026_Мустафин'!EW167:EW180)</f>
        <v>0</v>
      </c>
      <c r="CI10" s="194">
        <f>SUMPRODUCT('2026_Мустафин'!$J$167:$J$180,'2026_Мустафин'!EX167:EX180)</f>
        <v>0</v>
      </c>
      <c r="CJ10" s="194">
        <f>SUMPRODUCT('2026_Мустафин'!$J$167:$J$180,'2026_Мустафин'!EY167:EY180)</f>
        <v>16014</v>
      </c>
      <c r="CK10" s="195">
        <f>SUMPRODUCT('2026_Мустафин'!$J$167:$J$180,'2026_Мустафин'!EZ167:EZ180)</f>
        <v>16014</v>
      </c>
      <c r="CL10" s="194">
        <f>SUMPRODUCT('2026_Мустафин'!$J$167:$J$180,'2026_Мустафин'!FA167:FA180)</f>
        <v>0</v>
      </c>
      <c r="CM10" s="194">
        <f>SUMPRODUCT('2026_Мустафин'!$J$167:$J$180,'2026_Мустафин'!FB167:FB180)</f>
        <v>0</v>
      </c>
      <c r="CN10" s="194">
        <f>SUMPRODUCT('2026_Мустафин'!$J$167:$J$180,'2026_Мустафин'!FC167:FC180)</f>
        <v>24021</v>
      </c>
      <c r="CO10" s="195">
        <f>SUMPRODUCT('2026_Мустафин'!$J$167:$J$180,'2026_Мустафин'!FD167:FD180)</f>
        <v>24021</v>
      </c>
      <c r="CP10" s="194">
        <f>SUMPRODUCT('2026_Мустафин'!$J$167:$J$180,'2026_Мустафин'!FE167:FE180)</f>
        <v>0</v>
      </c>
      <c r="CQ10" s="194">
        <f>SUMPRODUCT('2026_Мустафин'!$J$167:$J$180,'2026_Мустафин'!FF167:FF180)</f>
        <v>0</v>
      </c>
      <c r="CR10" s="194">
        <f>SUMPRODUCT('2026_Мустафин'!$J$167:$J$180,'2026_Мустафин'!FG167:FG180)</f>
        <v>24021</v>
      </c>
      <c r="CS10" s="195">
        <f>SUMPRODUCT('2026_Мустафин'!$J$167:$J$180,'2026_Мустафин'!FH167:FH180)</f>
        <v>24021</v>
      </c>
      <c r="CT10" s="194">
        <f>SUMPRODUCT('2026_Мустафин'!$J$167:$J$180,'2026_Мустафин'!FI167:FI180)</f>
        <v>0</v>
      </c>
      <c r="CU10" s="194">
        <f>SUMPRODUCT('2026_Мустафин'!$J$167:$J$180,'2026_Мустафин'!FJ167:FJ180)</f>
        <v>0</v>
      </c>
      <c r="CV10" s="194">
        <f>SUMPRODUCT('2026_Мустафин'!$J$167:$J$180,'2026_Мустафин'!FK167:FK180)</f>
        <v>24021</v>
      </c>
      <c r="CW10" s="195">
        <f>SUMPRODUCT('2026_Мустафин'!$J$167:$J$180,'2026_Мустафин'!FL167:FL180)</f>
        <v>24021</v>
      </c>
      <c r="CX10" s="194">
        <f>SUMPRODUCT('2026_Мустафин'!$J$167:$J$180,'2026_Мустафин'!FM167:FM180)</f>
        <v>0</v>
      </c>
      <c r="CY10" s="194">
        <f>SUMPRODUCT('2026_Мустафин'!$J$167:$J$180,'2026_Мустафин'!FN167:FN180)</f>
        <v>0</v>
      </c>
      <c r="CZ10" s="194">
        <f>SUMPRODUCT('2026_Мустафин'!$J$167:$J$180,'2026_Мустафин'!FO167:FO180)</f>
        <v>32028</v>
      </c>
      <c r="DA10" s="195">
        <f>SUMPRODUCT('2026_Мустафин'!$J$167:$J$180,'2026_Мустафин'!FP167:FP180)</f>
        <v>32028</v>
      </c>
      <c r="DB10" s="194">
        <f>SUMPRODUCT('2026_Мустафин'!$J$167:$J$180,'2026_Мустафин'!FQ167:FQ180)</f>
        <v>0</v>
      </c>
      <c r="DC10" s="194">
        <f>SUMPRODUCT('2026_Мустафин'!$J$167:$J$180,'2026_Мустафин'!FR167:FR180)</f>
        <v>0</v>
      </c>
      <c r="DD10" s="194">
        <f>SUMPRODUCT('2026_Мустафин'!$J$167:$J$180,'2026_Мустафин'!FS167:FS180)</f>
        <v>32028</v>
      </c>
      <c r="DE10" s="195">
        <f>SUMPRODUCT('2026_Мустафин'!$J$167:$J$180,'2026_Мустафин'!FT167:FT180)</f>
        <v>32028</v>
      </c>
      <c r="DF10" s="194">
        <f>SUMPRODUCT('2026_Мустафин'!$J$167:$J$180,'2026_Мустафин'!FU167:FU180)</f>
        <v>0</v>
      </c>
      <c r="DG10" s="194">
        <f>SUMPRODUCT('2026_Мустафин'!$J$167:$J$180,'2026_Мустафин'!FV167:FV180)</f>
        <v>0</v>
      </c>
      <c r="DH10" s="194">
        <f>SUMPRODUCT('2026_Мустафин'!$J$167:$J$180,'2026_Мустафин'!FW167:FW180)</f>
        <v>32028</v>
      </c>
      <c r="DI10" s="195">
        <f>SUMPRODUCT('2026_Мустафин'!$J$167:$J$180,'2026_Мустафин'!FX167:FX180)</f>
        <v>32028</v>
      </c>
      <c r="DJ10" s="194">
        <f>SUMPRODUCT('2026_Мустафин'!$J$167:$J$180,'2026_Мустафин'!FY167:FY180)</f>
        <v>0</v>
      </c>
      <c r="DK10" s="194">
        <f>SUMPRODUCT('2026_Мустафин'!$J$167:$J$180,'2026_Мустафин'!FZ167:FZ180)</f>
        <v>0</v>
      </c>
    </row>
    <row r="11" spans="1:115">
      <c r="A11" s="192" t="s">
        <v>241</v>
      </c>
      <c r="B11" s="194">
        <f>SUMPRODUCT('2026_Мустафин'!$J$182:$J$193,'2026_Мустафин'!BQ182:BQ193)</f>
        <v>0</v>
      </c>
      <c r="C11" s="194">
        <f>SUMPRODUCT('2026_Мустафин'!$J$182:$J$193,'2026_Мустафин'!BR182:BR193)</f>
        <v>0</v>
      </c>
      <c r="D11" s="194">
        <f>SUMPRODUCT('2026_Мустафин'!$J$182:$J$193,'2026_Мустафин'!BS182:BS193)</f>
        <v>0</v>
      </c>
      <c r="E11" s="194">
        <f>SUMPRODUCT('2026_Мустафин'!$J$182:$J$193,'2026_Мустафин'!BT182:BT193)</f>
        <v>22600.637284700006</v>
      </c>
      <c r="F11" s="194">
        <f>SUMPRODUCT('2026_Мустафин'!$J$182:$J$193,'2026_Мустафин'!BU182:BU193)</f>
        <v>0</v>
      </c>
      <c r="G11" s="194">
        <f>SUMPRODUCT('2026_Мустафин'!$J$182:$J$193,'2026_Мустафин'!BV182:BV193)</f>
        <v>0</v>
      </c>
      <c r="H11" s="194">
        <f>SUMPRODUCT('2026_Мустафин'!$J$182:$J$193,'2026_Мустафин'!BW182:BW193)</f>
        <v>0</v>
      </c>
      <c r="I11" s="194">
        <f>SUMPRODUCT('2026_Мустафин'!$J$182:$J$193,'2026_Мустафин'!BX182:BX193)</f>
        <v>0</v>
      </c>
      <c r="J11" s="194">
        <f>SUMPRODUCT('2026_Мустафин'!$J$182:$J$193,'2026_Мустафин'!BY182:BY193)</f>
        <v>22600.637284700006</v>
      </c>
      <c r="K11" s="194">
        <f>SUMPRODUCT('2026_Мустафин'!$J$182:$J$193,'2026_Мустафин'!BZ182:BZ193)</f>
        <v>7533.5457615666674</v>
      </c>
      <c r="L11" s="194">
        <f>SUMPRODUCT('2026_Мустафин'!$J$182:$J$193,'2026_Мустафин'!CA182:CA193)</f>
        <v>0</v>
      </c>
      <c r="M11" s="194">
        <f>SUMPRODUCT('2026_Мустафин'!$J$182:$J$193,'2026_Мустафин'!CB182:CB193)</f>
        <v>0</v>
      </c>
      <c r="N11" s="194">
        <f>SUMPRODUCT('2026_Мустафин'!$J$182:$J$193,'2026_Мустафин'!CC182:CC193)</f>
        <v>0</v>
      </c>
      <c r="O11" s="194">
        <f>SUMPRODUCT('2026_Мустафин'!$J$182:$J$193,'2026_Мустафин'!CD182:CD193)</f>
        <v>22600.637284700006</v>
      </c>
      <c r="P11" s="194">
        <f>SUMPRODUCT('2026_Мустафин'!$J$182:$J$193,'2026_Мустафин'!CE182:CE193)</f>
        <v>7533.5457615666674</v>
      </c>
      <c r="Q11" s="194">
        <f>SUMPRODUCT('2026_Мустафин'!$J$182:$J$193,'2026_Мустафин'!CF182:CF193)</f>
        <v>0</v>
      </c>
      <c r="R11" s="194">
        <f>SUMPRODUCT('2026_Мустафин'!$J$182:$J$193,'2026_Мустафин'!CG182:CG193)</f>
        <v>0</v>
      </c>
      <c r="S11" s="194">
        <f>SUMPRODUCT('2026_Мустафин'!$J$182:$J$193,'2026_Мустафин'!CH182:CH193)</f>
        <v>0</v>
      </c>
      <c r="T11" s="194">
        <f>SUMPRODUCT('2026_Мустафин'!$J$182:$J$193,'2026_Мустафин'!CI182:CI193)</f>
        <v>22600.637284700006</v>
      </c>
      <c r="U11" s="194">
        <f>SUMPRODUCT('2026_Мустафин'!$J$182:$J$193,'2026_Мустафин'!CJ182:CJ193)</f>
        <v>7533.5457615666674</v>
      </c>
      <c r="V11" s="194">
        <f>SUMPRODUCT('2026_Мустафин'!$J$182:$J$193,'2026_Мустафин'!CK182:CK193)</f>
        <v>0</v>
      </c>
      <c r="W11" s="194">
        <f>SUMPRODUCT('2026_Мустафин'!$J$182:$J$193,'2026_Мустафин'!CL182:CL193)</f>
        <v>0</v>
      </c>
      <c r="X11" s="194">
        <f>SUMPRODUCT('2026_Мустафин'!$J$182:$J$193,'2026_Мустафин'!CM182:CM193)</f>
        <v>0</v>
      </c>
      <c r="Y11" s="194">
        <f>SUMPRODUCT('2026_Мустафин'!$J$182:$J$193,'2026_Мустафин'!CN182:CN193)</f>
        <v>22600.637284700006</v>
      </c>
      <c r="Z11" s="194">
        <f>SUMPRODUCT('2026_Мустафин'!$J$182:$J$193,'2026_Мустафин'!CO182:CO193)</f>
        <v>7533.5457615666674</v>
      </c>
      <c r="AA11" s="194">
        <f>SUMPRODUCT('2026_Мустафин'!$J$182:$J$193,'2026_Мустафин'!CP182:CP193)</f>
        <v>0</v>
      </c>
      <c r="AB11" s="194">
        <f>SUMPRODUCT('2026_Мустафин'!$J$182:$J$193,'2026_Мустафин'!CQ182:CQ193)</f>
        <v>0</v>
      </c>
      <c r="AC11" s="194">
        <f>SUMPRODUCT('2026_Мустафин'!$J$182:$J$193,'2026_Мустафин'!CR182:CR193)</f>
        <v>0</v>
      </c>
      <c r="AD11" s="194">
        <f>SUMPRODUCT('2026_Мустафин'!$J$182:$J$193,'2026_Мустафин'!CS182:CS193)</f>
        <v>22600.637284700006</v>
      </c>
      <c r="AE11" s="194">
        <f>SUMPRODUCT('2026_Мустафин'!$J$182:$J$193,'2026_Мустафин'!CT182:CT193)</f>
        <v>7533.5457615666674</v>
      </c>
      <c r="AF11" s="194">
        <f>SUMPRODUCT('2026_Мустафин'!$J$182:$J$193,'2026_Мустафин'!CU182:CU193)</f>
        <v>0</v>
      </c>
      <c r="AG11" s="194">
        <f>SUMPRODUCT('2026_Мустафин'!$J$182:$J$193,'2026_Мустафин'!CV182:CV193)</f>
        <v>0</v>
      </c>
      <c r="AH11" s="194">
        <f>SUMPRODUCT('2026_Мустафин'!$J$182:$J$193,'2026_Мустафин'!CW182:CW193)</f>
        <v>0</v>
      </c>
      <c r="AI11" s="194">
        <f>SUMPRODUCT('2026_Мустафин'!$J$182:$J$193,'2026_Мустафин'!CX182:CX193)</f>
        <v>22600.637284700006</v>
      </c>
      <c r="AJ11" s="194">
        <f>SUMPRODUCT('2026_Мустафин'!$J$182:$J$193,'2026_Мустафин'!CY182:CY193)</f>
        <v>7533.5457615666674</v>
      </c>
      <c r="AK11" s="194">
        <f>SUMPRODUCT('2026_Мустафин'!$J$182:$J$193,'2026_Мустафин'!CZ182:CZ193)</f>
        <v>0</v>
      </c>
      <c r="AL11" s="194">
        <f>SUMPRODUCT('2026_Мустафин'!$J$182:$J$193,'2026_Мустафин'!DA182:DA193)</f>
        <v>0</v>
      </c>
      <c r="AM11" s="194">
        <f>SUMPRODUCT('2026_Мустафин'!$J$182:$J$193,'2026_Мустафин'!DB182:DB193)</f>
        <v>0</v>
      </c>
      <c r="AN11" s="194">
        <f>SUMPRODUCT('2026_Мустафин'!$J$182:$J$193,'2026_Мустафин'!DC182:DC193)</f>
        <v>22600.637284700006</v>
      </c>
      <c r="AO11" s="194">
        <f>SUMPRODUCT('2026_Мустафин'!$J$182:$J$193,'2026_Мустафин'!DD182:DD193)</f>
        <v>7533.5457615666674</v>
      </c>
      <c r="AP11" s="194">
        <f>SUMPRODUCT('2026_Мустафин'!$J$182:$J$193,'2026_Мустафин'!DE182:DE193)</f>
        <v>0</v>
      </c>
      <c r="AQ11" s="194">
        <f>SUMPRODUCT('2026_Мустафин'!$J$182:$J$193,'2026_Мустафин'!DF182:DF193)</f>
        <v>0</v>
      </c>
      <c r="AR11" s="194">
        <f>SUMPRODUCT('2026_Мустафин'!$J$182:$J$193,'2026_Мустафин'!DG182:DG193)</f>
        <v>0</v>
      </c>
      <c r="AS11" s="194">
        <f>SUMPRODUCT('2026_Мустафин'!$J$182:$J$193,'2026_Мустафин'!DH182:DH193)</f>
        <v>22600.637284700006</v>
      </c>
      <c r="AT11" s="194">
        <f>SUMPRODUCT('2026_Мустафин'!$J$182:$J$193,'2026_Мустафин'!DI182:DI193)</f>
        <v>7533.5457615666674</v>
      </c>
      <c r="AU11" s="194">
        <f>SUMPRODUCT('2026_Мустафин'!$J$182:$J$193,'2026_Мустафин'!DJ182:DJ193)</f>
        <v>0</v>
      </c>
      <c r="AV11" s="194">
        <f>SUMPRODUCT('2026_Мустафин'!$J$182:$J$193,'2026_Мустафин'!DK182:DK193)</f>
        <v>0</v>
      </c>
      <c r="AW11" s="194">
        <f>SUMPRODUCT('2026_Мустафин'!$J$182:$J$193,'2026_Мустафин'!DL182:DL193)</f>
        <v>0</v>
      </c>
      <c r="AX11" s="194">
        <f>SUMPRODUCT('2026_Мустафин'!$J$182:$J$193,'2026_Мустафин'!DM182:DM193)</f>
        <v>22600.637284700006</v>
      </c>
      <c r="AY11" s="194">
        <f>SUMPRODUCT('2026_Мустафин'!$J$182:$J$193,'2026_Мустафин'!DN182:DN193)</f>
        <v>7533.5457615666674</v>
      </c>
      <c r="AZ11" s="194">
        <f>SUMPRODUCT('2026_Мустафин'!$J$182:$J$193,'2026_Мустафин'!DO182:DO193)</f>
        <v>0</v>
      </c>
      <c r="BA11" s="194">
        <f>SUMPRODUCT('2026_Мустафин'!$J$182:$J$193,'2026_Мустафин'!DP182:DP193)</f>
        <v>0</v>
      </c>
      <c r="BB11" s="194">
        <f>SUMPRODUCT('2026_Мустафин'!$J$182:$J$193,'2026_Мустафин'!DQ182:DQ193)</f>
        <v>0</v>
      </c>
      <c r="BC11" s="194">
        <f>SUMPRODUCT('2026_Мустафин'!$J$182:$J$193,'2026_Мустафин'!DR182:DR193)</f>
        <v>22600.637284700006</v>
      </c>
      <c r="BD11" s="194">
        <f>SUMPRODUCT('2026_Мустафин'!$J$182:$J$193,'2026_Мустафин'!DS182:DS193)</f>
        <v>7533.5457615666674</v>
      </c>
      <c r="BE11" s="194">
        <f>SUMPRODUCT('2026_Мустафин'!$J$182:$J$193,'2026_Мустафин'!DT182:DT193)</f>
        <v>0</v>
      </c>
      <c r="BF11" s="194">
        <f>SUMPRODUCT('2026_Мустафин'!$J$182:$J$193,'2026_Мустафин'!DU182:DU193)</f>
        <v>0</v>
      </c>
      <c r="BG11" s="194">
        <f>SUMPRODUCT('2026_Мустафин'!$J$182:$J$193,'2026_Мустафин'!DV182:DV193)</f>
        <v>0</v>
      </c>
      <c r="BH11" s="194">
        <f>SUMPRODUCT('2026_Мустафин'!$J$182:$J$193,'2026_Мустафин'!DW182:DW193)</f>
        <v>248607.01013170002</v>
      </c>
      <c r="BI11" s="194">
        <f>SUMPRODUCT('2026_Мустафин'!$J$182:$J$193,'2026_Мустафин'!DX182:DX193)</f>
        <v>627982783.45188403</v>
      </c>
      <c r="BJ11" s="194">
        <f>SUMPRODUCT('2026_Мустафин'!$J$182:$J$193,'2026_Мустафин'!DY182:DY193)</f>
        <v>75335.457615666674</v>
      </c>
      <c r="BK11" s="194">
        <f>SUMPRODUCT('2026_Мустафин'!$J$182:$J$193,'2026_Мустафин'!DZ182:DZ193)</f>
        <v>190297813.16723755</v>
      </c>
      <c r="BL11" s="194">
        <f>SUMPRODUCT('2026_Мустафин'!$J$182:$J$193,'2026_Мустафин'!EA182:EA193)</f>
        <v>0</v>
      </c>
      <c r="BM11" s="194">
        <f>SUMPRODUCT('2026_Мустафин'!$J$182:$J$193,'2026_Мустафин'!EB182:EB193)</f>
        <v>0</v>
      </c>
      <c r="BN11" s="194">
        <f>SUMPRODUCT('2026_Мустафин'!$J$182:$J$193,'2026_Мустафин'!EC182:EC193)</f>
        <v>0</v>
      </c>
      <c r="BO11" s="194">
        <f>SUMPRODUCT('2026_Мустафин'!$J$182:$J$193,'2026_Мустафин'!ED182:ED193)</f>
        <v>0</v>
      </c>
      <c r="BP11" s="194">
        <f>SUMPRODUCT('2026_Мустафин'!$J$182:$J$193,'2026_Мустафин'!EE182:EE193)</f>
        <v>7533.5457615666674</v>
      </c>
      <c r="BQ11" s="195">
        <f>SUMPRODUCT('2026_Мустафин'!$J$182:$J$193,'2026_Мустафин'!EF182:EF193)</f>
        <v>7533.5457615666674</v>
      </c>
      <c r="BR11" s="194">
        <f>SUMPRODUCT('2026_Мустафин'!$J$182:$J$193,'2026_Мустафин'!EG182:EG193)</f>
        <v>0</v>
      </c>
      <c r="BS11" s="194">
        <f>SUMPRODUCT('2026_Мустафин'!$J$182:$J$193,'2026_Мустафин'!EH182:EH193)</f>
        <v>0</v>
      </c>
      <c r="BT11" s="194">
        <f>SUMPRODUCT('2026_Мустафин'!$J$182:$J$193,'2026_Мустафин'!EI182:EI193)</f>
        <v>7533.5457615666674</v>
      </c>
      <c r="BU11" s="195">
        <f>SUMPRODUCT('2026_Мустафин'!$J$182:$J$193,'2026_Мустафин'!EJ182:EJ193)</f>
        <v>0</v>
      </c>
      <c r="BV11" s="194">
        <f>SUMPRODUCT('2026_Мустафин'!$J$182:$J$193,'2026_Мустафин'!EK182:EK193)</f>
        <v>0</v>
      </c>
      <c r="BW11" s="194">
        <f>SUMPRODUCT('2026_Мустафин'!$J$182:$J$193,'2026_Мустафин'!EL182:EL193)</f>
        <v>0</v>
      </c>
      <c r="BX11" s="194">
        <f>SUMPRODUCT('2026_Мустафин'!$J$182:$J$193,'2026_Мустафин'!EM182:EM193)</f>
        <v>7533.5457615666674</v>
      </c>
      <c r="BY11" s="195">
        <f>SUMPRODUCT('2026_Мустафин'!$J$182:$J$193,'2026_Мустафин'!EN182:EN193)</f>
        <v>0</v>
      </c>
      <c r="BZ11" s="194">
        <f>SUMPRODUCT('2026_Мустафин'!$J$182:$J$193,'2026_Мустафин'!EO182:EO193)</f>
        <v>0</v>
      </c>
      <c r="CA11" s="194">
        <f>SUMPRODUCT('2026_Мустафин'!$J$182:$J$193,'2026_Мустафин'!EP182:EP193)</f>
        <v>0</v>
      </c>
      <c r="CB11" s="194">
        <f>SUMPRODUCT('2026_Мустафин'!$J$182:$J$193,'2026_Мустафин'!EQ182:EQ193)</f>
        <v>15067.091523133335</v>
      </c>
      <c r="CC11" s="195">
        <f>SUMPRODUCT('2026_Мустафин'!$J$182:$J$193,'2026_Мустафин'!ER182:ER193)</f>
        <v>0</v>
      </c>
      <c r="CD11" s="194">
        <f>SUMPRODUCT('2026_Мустафин'!$J$182:$J$193,'2026_Мустафин'!ES182:ES193)</f>
        <v>0</v>
      </c>
      <c r="CE11" s="194">
        <f>SUMPRODUCT('2026_Мустафин'!$J$182:$J$193,'2026_Мустафин'!ET182:ET193)</f>
        <v>0</v>
      </c>
      <c r="CF11" s="194">
        <f>SUMPRODUCT('2026_Мустафин'!$J$182:$J$193,'2026_Мустафин'!EU182:EU193)</f>
        <v>15067.091523133335</v>
      </c>
      <c r="CG11" s="195">
        <f>SUMPRODUCT('2026_Мустафин'!$J$182:$J$193,'2026_Мустафин'!EV182:EV193)</f>
        <v>0</v>
      </c>
      <c r="CH11" s="194">
        <f>SUMPRODUCT('2026_Мустафин'!$J$182:$J$193,'2026_Мустафин'!EW182:EW193)</f>
        <v>0</v>
      </c>
      <c r="CI11" s="194">
        <f>SUMPRODUCT('2026_Мустафин'!$J$182:$J$193,'2026_Мустафин'!EX182:EX193)</f>
        <v>0</v>
      </c>
      <c r="CJ11" s="194">
        <f>SUMPRODUCT('2026_Мустафин'!$J$182:$J$193,'2026_Мустафин'!EY182:EY193)</f>
        <v>15067.091523133335</v>
      </c>
      <c r="CK11" s="195">
        <f>SUMPRODUCT('2026_Мустафин'!$J$182:$J$193,'2026_Мустафин'!EZ182:EZ193)</f>
        <v>15067.091523133335</v>
      </c>
      <c r="CL11" s="194">
        <f>SUMPRODUCT('2026_Мустафин'!$J$182:$J$193,'2026_Мустафин'!FA182:FA193)</f>
        <v>0</v>
      </c>
      <c r="CM11" s="194">
        <f>SUMPRODUCT('2026_Мустафин'!$J$182:$J$193,'2026_Мустафин'!FB182:FB193)</f>
        <v>0</v>
      </c>
      <c r="CN11" s="194">
        <f>SUMPRODUCT('2026_Мустафин'!$J$182:$J$193,'2026_Мустафин'!FC182:FC193)</f>
        <v>22600.637284700006</v>
      </c>
      <c r="CO11" s="195">
        <f>SUMPRODUCT('2026_Мустафин'!$J$182:$J$193,'2026_Мустафин'!FD182:FD193)</f>
        <v>22600.637284700006</v>
      </c>
      <c r="CP11" s="194">
        <f>SUMPRODUCT('2026_Мустафин'!$J$182:$J$193,'2026_Мустафин'!FE182:FE193)</f>
        <v>0</v>
      </c>
      <c r="CQ11" s="194">
        <f>SUMPRODUCT('2026_Мустафин'!$J$182:$J$193,'2026_Мустафин'!FF182:FF193)</f>
        <v>0</v>
      </c>
      <c r="CR11" s="194">
        <f>SUMPRODUCT('2026_Мустафин'!$J$182:$J$193,'2026_Мустафин'!FG182:FG193)</f>
        <v>22600.637284700006</v>
      </c>
      <c r="CS11" s="195">
        <f>SUMPRODUCT('2026_Мустафин'!$J$182:$J$193,'2026_Мустафин'!FH182:FH193)</f>
        <v>22600.637284700006</v>
      </c>
      <c r="CT11" s="194">
        <f>SUMPRODUCT('2026_Мустафин'!$J$182:$J$193,'2026_Мустафин'!FI182:FI193)</f>
        <v>0</v>
      </c>
      <c r="CU11" s="194">
        <f>SUMPRODUCT('2026_Мустафин'!$J$182:$J$193,'2026_Мустафин'!FJ182:FJ193)</f>
        <v>0</v>
      </c>
      <c r="CV11" s="194">
        <f>SUMPRODUCT('2026_Мустафин'!$J$182:$J$193,'2026_Мустафин'!FK182:FK193)</f>
        <v>22600.637284700006</v>
      </c>
      <c r="CW11" s="195">
        <f>SUMPRODUCT('2026_Мустафин'!$J$182:$J$193,'2026_Мустафин'!FL182:FL193)</f>
        <v>22600.637284700006</v>
      </c>
      <c r="CX11" s="194">
        <f>SUMPRODUCT('2026_Мустафин'!$J$182:$J$193,'2026_Мустафин'!FM182:FM193)</f>
        <v>0</v>
      </c>
      <c r="CY11" s="194">
        <f>SUMPRODUCT('2026_Мустафин'!$J$182:$J$193,'2026_Мустафин'!FN182:FN193)</f>
        <v>0</v>
      </c>
      <c r="CZ11" s="194">
        <f>SUMPRODUCT('2026_Мустафин'!$J$182:$J$193,'2026_Мустафин'!FO182:FO193)</f>
        <v>30134.183046266669</v>
      </c>
      <c r="DA11" s="195">
        <f>SUMPRODUCT('2026_Мустафин'!$J$182:$J$193,'2026_Мустафин'!FP182:FP193)</f>
        <v>30134.183046266669</v>
      </c>
      <c r="DB11" s="194">
        <f>SUMPRODUCT('2026_Мустафин'!$J$182:$J$193,'2026_Мустафин'!FQ182:FQ193)</f>
        <v>0</v>
      </c>
      <c r="DC11" s="194">
        <f>SUMPRODUCT('2026_Мустафин'!$J$182:$J$193,'2026_Мустафин'!FR182:FR193)</f>
        <v>0</v>
      </c>
      <c r="DD11" s="194">
        <f>SUMPRODUCT('2026_Мустафин'!$J$182:$J$193,'2026_Мустафин'!FS182:FS193)</f>
        <v>30134.183046266669</v>
      </c>
      <c r="DE11" s="195">
        <f>SUMPRODUCT('2026_Мустафин'!$J$182:$J$193,'2026_Мустафин'!FT182:FT193)</f>
        <v>30134.183046266669</v>
      </c>
      <c r="DF11" s="194">
        <f>SUMPRODUCT('2026_Мустафин'!$J$182:$J$193,'2026_Мустафин'!FU182:FU193)</f>
        <v>0</v>
      </c>
      <c r="DG11" s="194">
        <f>SUMPRODUCT('2026_Мустафин'!$J$182:$J$193,'2026_Мустафин'!FV182:FV193)</f>
        <v>0</v>
      </c>
      <c r="DH11" s="194">
        <f>SUMPRODUCT('2026_Мустафин'!$J$182:$J$193,'2026_Мустафин'!FW182:FW193)</f>
        <v>30134.183046266669</v>
      </c>
      <c r="DI11" s="195">
        <f>SUMPRODUCT('2026_Мустафин'!$J$182:$J$193,'2026_Мустафин'!FX182:FX193)</f>
        <v>30134.183046266669</v>
      </c>
      <c r="DJ11" s="194">
        <f>SUMPRODUCT('2026_Мустафин'!$J$182:$J$193,'2026_Мустафин'!FY182:FY193)</f>
        <v>0</v>
      </c>
      <c r="DK11" s="194">
        <f>SUMPRODUCT('2026_Мустафин'!$J$182:$J$193,'2026_Мустафин'!FZ182:FZ193)</f>
        <v>0</v>
      </c>
    </row>
    <row r="12" spans="1:115">
      <c r="A12" s="192" t="s">
        <v>132</v>
      </c>
      <c r="B12" s="192">
        <f>SUMPRODUCT('2026_Мустафин'!$J$195:$J$206,'2026_Мустафин'!BQ195:BQ206)</f>
        <v>0</v>
      </c>
      <c r="C12" s="192">
        <f>SUMPRODUCT('2026_Мустафин'!$J$195:$J$206,'2026_Мустафин'!BR195:BR206)</f>
        <v>0</v>
      </c>
      <c r="D12" s="192">
        <f>SUMPRODUCT('2026_Мустафин'!$J$195:$J$206,'2026_Мустафин'!BS195:BS206)</f>
        <v>0</v>
      </c>
      <c r="E12" s="192">
        <f>SUMPRODUCT('2026_Мустафин'!$J$195:$J$206,'2026_Мустафин'!BT195:BT206)</f>
        <v>0</v>
      </c>
      <c r="F12" s="192">
        <f>SUMPRODUCT('2026_Мустафин'!$J$195:$J$206,'2026_Мустафин'!BU195:BU206)</f>
        <v>0</v>
      </c>
      <c r="G12" s="192">
        <f>SUMPRODUCT('2026_Мустафин'!$J$195:$J$206,'2026_Мустафин'!BV195:BV206)</f>
        <v>0</v>
      </c>
      <c r="H12" s="192">
        <f>SUMPRODUCT('2026_Мустафин'!$J$195:$J$206,'2026_Мустафин'!BW195:BW206)</f>
        <v>0</v>
      </c>
      <c r="I12" s="192">
        <f>SUMPRODUCT('2026_Мустафин'!$J$195:$J$206,'2026_Мустафин'!BX195:BX206)</f>
        <v>0</v>
      </c>
      <c r="J12" s="192">
        <f>SUMPRODUCT('2026_Мустафин'!$J$195:$J$206,'2026_Мустафин'!BY195:BY206)</f>
        <v>0</v>
      </c>
      <c r="K12" s="192">
        <f>SUMPRODUCT('2026_Мустафин'!$J$195:$J$206,'2026_Мустафин'!BZ195:BZ206)</f>
        <v>0</v>
      </c>
      <c r="L12" s="192">
        <f>SUMPRODUCT('2026_Мустафин'!$J$195:$J$206,'2026_Мустафин'!CA195:CA206)</f>
        <v>0</v>
      </c>
      <c r="M12" s="192">
        <f>SUMPRODUCT('2026_Мустафин'!$J$195:$J$206,'2026_Мустафин'!CB195:CB206)</f>
        <v>0</v>
      </c>
      <c r="N12" s="192">
        <f>SUMPRODUCT('2026_Мустафин'!$J$195:$J$206,'2026_Мустафин'!CC195:CC206)</f>
        <v>0</v>
      </c>
      <c r="O12" s="192">
        <f>SUMPRODUCT('2026_Мустафин'!$J$195:$J$206,'2026_Мустафин'!CD195:CD206)</f>
        <v>0</v>
      </c>
      <c r="P12" s="192">
        <f>SUMPRODUCT('2026_Мустафин'!$J$195:$J$206,'2026_Мустафин'!CE195:CE206)</f>
        <v>0</v>
      </c>
      <c r="Q12" s="192">
        <f>SUMPRODUCT('2026_Мустафин'!$J$195:$J$206,'2026_Мустафин'!CF195:CF206)</f>
        <v>11022.222222222223</v>
      </c>
      <c r="R12" s="192">
        <f>SUMPRODUCT('2026_Мустафин'!$J$195:$J$206,'2026_Мустафин'!CG195:CG206)</f>
        <v>11022.222222222223</v>
      </c>
      <c r="S12" s="192">
        <f>SUMPRODUCT('2026_Мустафин'!$J$195:$J$206,'2026_Мустафин'!CH195:CH206)</f>
        <v>0</v>
      </c>
      <c r="T12" s="192">
        <f>SUMPRODUCT('2026_Мустафин'!$J$195:$J$206,'2026_Мустафин'!CI195:CI206)</f>
        <v>0</v>
      </c>
      <c r="U12" s="192">
        <f>SUMPRODUCT('2026_Мустафин'!$J$195:$J$206,'2026_Мустафин'!CJ195:CJ206)</f>
        <v>0</v>
      </c>
      <c r="V12" s="192">
        <f>SUMPRODUCT('2026_Мустафин'!$J$195:$J$206,'2026_Мустафин'!CK195:CK206)</f>
        <v>0</v>
      </c>
      <c r="W12" s="192">
        <f>SUMPRODUCT('2026_Мустафин'!$J$195:$J$206,'2026_Мустафин'!CL195:CL206)</f>
        <v>0</v>
      </c>
      <c r="X12" s="192">
        <f>SUMPRODUCT('2026_Мустафин'!$J$195:$J$206,'2026_Мустафин'!CM195:CM206)</f>
        <v>0</v>
      </c>
      <c r="Y12" s="192">
        <f>SUMPRODUCT('2026_Мустафин'!$J$195:$J$206,'2026_Мустафин'!CN195:CN206)</f>
        <v>0</v>
      </c>
      <c r="Z12" s="192">
        <f>SUMPRODUCT('2026_Мустафин'!$J$195:$J$206,'2026_Мустафин'!CO195:CO206)</f>
        <v>0</v>
      </c>
      <c r="AA12" s="192">
        <f>SUMPRODUCT('2026_Мустафин'!$J$195:$J$206,'2026_Мустафин'!CP195:CP206)</f>
        <v>0</v>
      </c>
      <c r="AB12" s="192">
        <f>SUMPRODUCT('2026_Мустафин'!$J$195:$J$206,'2026_Мустафин'!CQ195:CQ206)</f>
        <v>0</v>
      </c>
      <c r="AC12" s="192">
        <f>SUMPRODUCT('2026_Мустафин'!$J$195:$J$206,'2026_Мустафин'!CR195:CR206)</f>
        <v>0</v>
      </c>
      <c r="AD12" s="192">
        <f>SUMPRODUCT('2026_Мустафин'!$J$195:$J$206,'2026_Мустафин'!CS195:CS206)</f>
        <v>0</v>
      </c>
      <c r="AE12" s="192">
        <f>SUMPRODUCT('2026_Мустафин'!$J$195:$J$206,'2026_Мустафин'!CT195:CT206)</f>
        <v>0</v>
      </c>
      <c r="AF12" s="192">
        <f>SUMPRODUCT('2026_Мустафин'!$J$195:$J$206,'2026_Мустафин'!CU195:CU206)</f>
        <v>0</v>
      </c>
      <c r="AG12" s="192">
        <f>SUMPRODUCT('2026_Мустафин'!$J$195:$J$206,'2026_Мустафин'!CV195:CV206)</f>
        <v>0</v>
      </c>
      <c r="AH12" s="192">
        <f>SUMPRODUCT('2026_Мустафин'!$J$195:$J$206,'2026_Мустафин'!CW195:CW206)</f>
        <v>0</v>
      </c>
      <c r="AI12" s="192">
        <f>SUMPRODUCT('2026_Мустафин'!$J$195:$J$206,'2026_Мустафин'!CX195:CX206)</f>
        <v>0</v>
      </c>
      <c r="AJ12" s="192">
        <f>SUMPRODUCT('2026_Мустафин'!$J$195:$J$206,'2026_Мустафин'!CY195:CY206)</f>
        <v>0</v>
      </c>
      <c r="AK12" s="192">
        <f>SUMPRODUCT('2026_Мустафин'!$J$195:$J$206,'2026_Мустафин'!CZ195:CZ206)</f>
        <v>5511.1111111111113</v>
      </c>
      <c r="AL12" s="192">
        <f>SUMPRODUCT('2026_Мустафин'!$J$195:$J$206,'2026_Мустафин'!DA195:DA206)</f>
        <v>0</v>
      </c>
      <c r="AM12" s="192">
        <f>SUMPRODUCT('2026_Мустафин'!$J$195:$J$206,'2026_Мустафин'!DB195:DB206)</f>
        <v>0</v>
      </c>
      <c r="AN12" s="192">
        <f>SUMPRODUCT('2026_Мустафин'!$J$195:$J$206,'2026_Мустафин'!DC195:DC206)</f>
        <v>0</v>
      </c>
      <c r="AO12" s="192">
        <f>SUMPRODUCT('2026_Мустафин'!$J$195:$J$206,'2026_Мустафин'!DD195:DD206)</f>
        <v>0</v>
      </c>
      <c r="AP12" s="192">
        <f>SUMPRODUCT('2026_Мустафин'!$J$195:$J$206,'2026_Мустафин'!DE195:DE206)</f>
        <v>220444.44444444444</v>
      </c>
      <c r="AQ12" s="192">
        <f>SUMPRODUCT('2026_Мустафин'!$J$195:$J$206,'2026_Мустафин'!DF195:DF206)</f>
        <v>60622.222222222226</v>
      </c>
      <c r="AR12" s="192">
        <f>SUMPRODUCT('2026_Мустафин'!$J$195:$J$206,'2026_Мустафин'!DG195:DG206)</f>
        <v>0</v>
      </c>
      <c r="AS12" s="192">
        <f>SUMPRODUCT('2026_Мустафин'!$J$195:$J$206,'2026_Мустафин'!DH195:DH206)</f>
        <v>0</v>
      </c>
      <c r="AT12" s="192">
        <f>SUMPRODUCT('2026_Мустафин'!$J$195:$J$206,'2026_Мустафин'!DI195:DI206)</f>
        <v>0</v>
      </c>
      <c r="AU12" s="192">
        <f>SUMPRODUCT('2026_Мустафин'!$J$195:$J$206,'2026_Мустафин'!DJ195:DJ206)</f>
        <v>110222.22222222222</v>
      </c>
      <c r="AV12" s="192">
        <f>SUMPRODUCT('2026_Мустафин'!$J$195:$J$206,'2026_Мустафин'!DK195:DK206)</f>
        <v>55111.111111111109</v>
      </c>
      <c r="AW12" s="192">
        <f>SUMPRODUCT('2026_Мустафин'!$J$195:$J$206,'2026_Мустафин'!DL195:DL206)</f>
        <v>0</v>
      </c>
      <c r="AX12" s="192">
        <f>SUMPRODUCT('2026_Мустафин'!$J$195:$J$206,'2026_Мустафин'!DM195:DM206)</f>
        <v>0</v>
      </c>
      <c r="AY12" s="192">
        <f>SUMPRODUCT('2026_Мустафин'!$J$195:$J$206,'2026_Мустафин'!DN195:DN206)</f>
        <v>0</v>
      </c>
      <c r="AZ12" s="192">
        <f>SUMPRODUCT('2026_Мустафин'!$J$195:$J$206,'2026_Мустафин'!DO195:DO206)</f>
        <v>0</v>
      </c>
      <c r="BA12" s="192">
        <f>SUMPRODUCT('2026_Мустафин'!$J$195:$J$206,'2026_Мустафин'!DP195:DP206)</f>
        <v>0</v>
      </c>
      <c r="BB12" s="192">
        <f>SUMPRODUCT('2026_Мустафин'!$J$195:$J$206,'2026_Мустафин'!DQ195:DQ206)</f>
        <v>0</v>
      </c>
      <c r="BC12" s="192">
        <f>SUMPRODUCT('2026_Мустафин'!$J$195:$J$206,'2026_Мустафин'!DR195:DR206)</f>
        <v>0</v>
      </c>
      <c r="BD12" s="192">
        <f>SUMPRODUCT('2026_Мустафин'!$J$195:$J$206,'2026_Мустафин'!DS195:DS206)</f>
        <v>0</v>
      </c>
      <c r="BE12" s="192">
        <f>SUMPRODUCT('2026_Мустафин'!$J$195:$J$206,'2026_Мустафин'!DT195:DT206)</f>
        <v>165333.33333333334</v>
      </c>
      <c r="BF12" s="192">
        <f>SUMPRODUCT('2026_Мустафин'!$J$195:$J$206,'2026_Мустафин'!DU195:DU206)</f>
        <v>165333.33333333334</v>
      </c>
      <c r="BG12" s="192">
        <f>SUMPRODUCT('2026_Мустафин'!$J$195:$J$206,'2026_Мустафин'!DV195:DV206)</f>
        <v>0</v>
      </c>
      <c r="BH12" s="192">
        <f>SUMPRODUCT('2026_Мустафин'!$J$195:$J$206,'2026_Мустафин'!DW195:DW206)</f>
        <v>0</v>
      </c>
      <c r="BI12" s="192">
        <f>SUMPRODUCT('2026_Мустафин'!$J$195:$J$206,'2026_Мустафин'!DX195:DX206)</f>
        <v>0</v>
      </c>
      <c r="BJ12" s="192">
        <f>SUMPRODUCT('2026_Мустафин'!$J$195:$J$206,'2026_Мустафин'!DY195:DY206)</f>
        <v>0</v>
      </c>
      <c r="BK12" s="192">
        <f>SUMPRODUCT('2026_Мустафин'!$J$195:$J$206,'2026_Мустафин'!DZ195:DZ206)</f>
        <v>0</v>
      </c>
      <c r="BL12" s="192">
        <f>SUMPRODUCT('2026_Мустафин'!$J$195:$J$206,'2026_Мустафин'!EA195:EA206)</f>
        <v>512533.33333333337</v>
      </c>
      <c r="BM12" s="192">
        <f>SUMPRODUCT('2026_Мустафин'!$J$195:$J$206,'2026_Мустафин'!EB195:EB206)</f>
        <v>2824628148.1481485</v>
      </c>
      <c r="BN12" s="192">
        <f>SUMPRODUCT('2026_Мустафин'!$J$195:$J$206,'2026_Мустафин'!EC195:EC206)</f>
        <v>292088.88888888888</v>
      </c>
      <c r="BO12" s="192">
        <f>SUMPRODUCT('2026_Мустафин'!$J$195:$J$206,'2026_Мустафин'!ED195:ED206)</f>
        <v>1609734320.9876542</v>
      </c>
      <c r="BP12" s="192">
        <f>SUMPRODUCT('2026_Мустафин'!$J$195:$J$206,'2026_Мустафин'!EE195:EE206)</f>
        <v>165333.33333333334</v>
      </c>
      <c r="BQ12" s="193">
        <f>SUMPRODUCT('2026_Мустафин'!$J$195:$J$206,'2026_Мустафин'!EF195:EF206)</f>
        <v>275555.55555555556</v>
      </c>
      <c r="BR12" s="192">
        <f>SUMPRODUCT('2026_Мустафин'!$J$195:$J$206,'2026_Мустафин'!EG195:EG206)</f>
        <v>0</v>
      </c>
      <c r="BS12" s="192">
        <f>SUMPRODUCT('2026_Мустафин'!$J$195:$J$206,'2026_Мустафин'!EH195:EH206)</f>
        <v>0</v>
      </c>
      <c r="BT12" s="192">
        <f>SUMPRODUCT('2026_Мустафин'!$J$195:$J$206,'2026_Мустафин'!EI195:EI206)</f>
        <v>330666.66666666669</v>
      </c>
      <c r="BU12" s="193">
        <f>SUMPRODUCT('2026_Мустафин'!$J$195:$J$206,'2026_Мустафин'!EJ195:EJ206)</f>
        <v>554511.11111111112</v>
      </c>
      <c r="BV12" s="192">
        <f>SUMPRODUCT('2026_Мустафин'!$J$195:$J$206,'2026_Мустафин'!EK195:EK206)</f>
        <v>275555.55555555556</v>
      </c>
      <c r="BW12" s="192">
        <f>SUMPRODUCT('2026_Мустафин'!$J$195:$J$206,'2026_Мустафин'!EL195:EL206)</f>
        <v>0</v>
      </c>
      <c r="BX12" s="192">
        <f>SUMPRODUCT('2026_Мустафин'!$J$195:$J$206,'2026_Мустафин'!EM195:EM206)</f>
        <v>330666.66666666669</v>
      </c>
      <c r="BY12" s="193">
        <f>SUMPRODUCT('2026_Мустафин'!$J$195:$J$206,'2026_Мустафин'!EN195:EN206)</f>
        <v>301213.33333333331</v>
      </c>
      <c r="BZ12" s="192">
        <f>SUMPRODUCT('2026_Мустафин'!$J$195:$J$206,'2026_Мустафин'!EO195:EO206)</f>
        <v>299875.55555555556</v>
      </c>
      <c r="CA12" s="192">
        <f>SUMPRODUCT('2026_Мустафин'!$J$195:$J$206,'2026_Мустафин'!EP195:EP206)</f>
        <v>0</v>
      </c>
      <c r="CB12" s="192">
        <f>SUMPRODUCT('2026_Мустафин'!$J$195:$J$206,'2026_Мустафин'!EQ195:EQ206)</f>
        <v>330666.66666666669</v>
      </c>
      <c r="CC12" s="193">
        <f>SUMPRODUCT('2026_Мустафин'!$J$195:$J$206,'2026_Мустафин'!ER195:ER206)</f>
        <v>625408.88888888888</v>
      </c>
      <c r="CD12" s="192">
        <f>SUMPRODUCT('2026_Мустафин'!$J$195:$J$206,'2026_Мустафин'!ES195:ES206)</f>
        <v>625408.88888888888</v>
      </c>
      <c r="CE12" s="192">
        <f>SUMPRODUCT('2026_Мустафин'!$J$195:$J$206,'2026_Мустафин'!ET195:ET206)</f>
        <v>0</v>
      </c>
      <c r="CF12" s="192">
        <f>SUMPRODUCT('2026_Мустафин'!$J$195:$J$206,'2026_Мустафин'!EU195:EU206)</f>
        <v>330666.66666666669</v>
      </c>
      <c r="CG12" s="193">
        <f>SUMPRODUCT('2026_Мустафин'!$J$195:$J$206,'2026_Мустафин'!EV195:EV206)</f>
        <v>330666.66666666669</v>
      </c>
      <c r="CH12" s="192">
        <f>SUMPRODUCT('2026_Мустафин'!$J$195:$J$206,'2026_Мустафин'!EW195:EW206)</f>
        <v>330666.66666666669</v>
      </c>
      <c r="CI12" s="192">
        <f>SUMPRODUCT('2026_Мустафин'!$J$195:$J$206,'2026_Мустафин'!EX195:EX206)</f>
        <v>0</v>
      </c>
      <c r="CJ12" s="192">
        <f>SUMPRODUCT('2026_Мустафин'!$J$195:$J$206,'2026_Мустафин'!EY195:EY206)</f>
        <v>330666.66666666669</v>
      </c>
      <c r="CK12" s="193">
        <f>SUMPRODUCT('2026_Мустафин'!$J$195:$J$206,'2026_Мустафин'!EZ195:EZ206)</f>
        <v>826666.66666666674</v>
      </c>
      <c r="CL12" s="192">
        <f>SUMPRODUCT('2026_Мустафин'!$J$195:$J$206,'2026_Мустафин'!FA195:FA206)</f>
        <v>0</v>
      </c>
      <c r="CM12" s="192">
        <f>SUMPRODUCT('2026_Мустафин'!$J$195:$J$206,'2026_Мустафин'!FB195:FB206)</f>
        <v>0</v>
      </c>
      <c r="CN12" s="192">
        <f>SUMPRODUCT('2026_Мустафин'!$J$195:$J$206,'2026_Мустафин'!FC195:FC206)</f>
        <v>330666.66666666669</v>
      </c>
      <c r="CO12" s="193">
        <f>SUMPRODUCT('2026_Мустафин'!$J$195:$J$206,'2026_Мустафин'!FD195:FD206)</f>
        <v>826666.66666666674</v>
      </c>
      <c r="CP12" s="192">
        <f>SUMPRODUCT('2026_Мустафин'!$J$195:$J$206,'2026_Мустафин'!FE195:FE206)</f>
        <v>0</v>
      </c>
      <c r="CQ12" s="192">
        <f>SUMPRODUCT('2026_Мустафин'!$J$195:$J$206,'2026_Мустафин'!FF195:FF206)</f>
        <v>0</v>
      </c>
      <c r="CR12" s="192">
        <f>SUMPRODUCT('2026_Мустафин'!$J$195:$J$206,'2026_Мустафин'!FG195:FG206)</f>
        <v>330666.66666666669</v>
      </c>
      <c r="CS12" s="193">
        <f>SUMPRODUCT('2026_Мустафин'!$J$195:$J$206,'2026_Мустафин'!FH195:FH206)</f>
        <v>826666.66666666674</v>
      </c>
      <c r="CT12" s="192">
        <f>SUMPRODUCT('2026_Мустафин'!$J$195:$J$206,'2026_Мустафин'!FI195:FI206)</f>
        <v>0</v>
      </c>
      <c r="CU12" s="192">
        <f>SUMPRODUCT('2026_Мустафин'!$J$195:$J$206,'2026_Мустафин'!FJ195:FJ206)</f>
        <v>0</v>
      </c>
      <c r="CV12" s="192">
        <f>SUMPRODUCT('2026_Мустафин'!$J$195:$J$206,'2026_Мустафин'!FK195:FK206)</f>
        <v>330666.66666666669</v>
      </c>
      <c r="CW12" s="193">
        <f>SUMPRODUCT('2026_Мустафин'!$J$195:$J$206,'2026_Мустафин'!FL195:FL206)</f>
        <v>826666.66666666674</v>
      </c>
      <c r="CX12" s="192">
        <f>SUMPRODUCT('2026_Мустафин'!$J$195:$J$206,'2026_Мустафин'!FM195:FM206)</f>
        <v>0</v>
      </c>
      <c r="CY12" s="192">
        <f>SUMPRODUCT('2026_Мустафин'!$J$195:$J$206,'2026_Мустафин'!FN195:FN206)</f>
        <v>0</v>
      </c>
      <c r="CZ12" s="192">
        <f>SUMPRODUCT('2026_Мустафин'!$J$195:$J$206,'2026_Мустафин'!FO195:FO206)</f>
        <v>330666.66666666669</v>
      </c>
      <c r="DA12" s="193">
        <f>SUMPRODUCT('2026_Мустафин'!$J$195:$J$206,'2026_Мустафин'!FP195:FP206)</f>
        <v>826666.66666666674</v>
      </c>
      <c r="DB12" s="192">
        <f>SUMPRODUCT('2026_Мустафин'!$J$195:$J$206,'2026_Мустафин'!FQ195:FQ206)</f>
        <v>0</v>
      </c>
      <c r="DC12" s="192">
        <f>SUMPRODUCT('2026_Мустафин'!$J$195:$J$206,'2026_Мустафин'!FR195:FR206)</f>
        <v>0</v>
      </c>
      <c r="DD12" s="192">
        <f>SUMPRODUCT('2026_Мустафин'!$J$195:$J$206,'2026_Мустафин'!FS195:FS206)</f>
        <v>330666.66666666669</v>
      </c>
      <c r="DE12" s="193">
        <f>SUMPRODUCT('2026_Мустафин'!$J$195:$J$206,'2026_Мустафин'!FT195:FT206)</f>
        <v>330666.66666666669</v>
      </c>
      <c r="DF12" s="192">
        <f>SUMPRODUCT('2026_Мустафин'!$J$195:$J$206,'2026_Мустафин'!FU195:FU206)</f>
        <v>0</v>
      </c>
      <c r="DG12" s="192">
        <f>SUMPRODUCT('2026_Мустафин'!$J$195:$J$206,'2026_Мустафин'!FV195:FV206)</f>
        <v>0</v>
      </c>
      <c r="DH12" s="192">
        <f>SUMPRODUCT('2026_Мустафин'!$J$195:$J$206,'2026_Мустафин'!FW195:FW206)</f>
        <v>330666.66666666669</v>
      </c>
      <c r="DI12" s="193">
        <f>SUMPRODUCT('2026_Мустафин'!$J$195:$J$206,'2026_Мустафин'!FX195:FX206)</f>
        <v>330666.66666666669</v>
      </c>
      <c r="DJ12" s="192">
        <f>SUMPRODUCT('2026_Мустафин'!$J$195:$J$206,'2026_Мустафин'!FY195:FY206)</f>
        <v>0</v>
      </c>
      <c r="DK12" s="192">
        <f>SUMPRODUCT('2026_Мустафин'!$J$195:$J$206,'2026_Мустафин'!FZ195:FZ206)</f>
        <v>0</v>
      </c>
    </row>
    <row r="13" spans="1:115">
      <c r="A13" s="192" t="s">
        <v>138</v>
      </c>
      <c r="B13" s="192">
        <f>SUMPRODUCT('2026_Мустафин'!$J$208:$J$228,'2026_Мустафин'!BQ208:BQ228)</f>
        <v>0</v>
      </c>
      <c r="C13" s="192">
        <f>SUMPRODUCT('2026_Мустафин'!$J$208:$J$228,'2026_Мустафин'!BR208:BR228)</f>
        <v>0</v>
      </c>
      <c r="D13" s="192">
        <f>SUMPRODUCT('2026_Мустафин'!$J$208:$J$228,'2026_Мустафин'!BS208:BS228)</f>
        <v>0</v>
      </c>
      <c r="E13" s="192">
        <f>SUMPRODUCT('2026_Мустафин'!$J$208:$J$228,'2026_Мустафин'!BT208:BT228)</f>
        <v>0</v>
      </c>
      <c r="F13" s="192">
        <f>SUMPRODUCT('2026_Мустафин'!$J$208:$J$228,'2026_Мустафин'!BU208:BU228)</f>
        <v>0</v>
      </c>
      <c r="G13" s="192">
        <f>SUMPRODUCT('2026_Мустафин'!$J$208:$J$228,'2026_Мустафин'!BV208:BV228)</f>
        <v>0</v>
      </c>
      <c r="H13" s="192">
        <f>SUMPRODUCT('2026_Мустафин'!$J$208:$J$228,'2026_Мустафин'!BW208:BW228)</f>
        <v>0</v>
      </c>
      <c r="I13" s="192">
        <f>SUMPRODUCT('2026_Мустафин'!$J$208:$J$228,'2026_Мустафин'!BX208:BX228)</f>
        <v>0</v>
      </c>
      <c r="J13" s="192">
        <f>SUMPRODUCT('2026_Мустафин'!$J$208:$J$228,'2026_Мустафин'!BY208:BY228)</f>
        <v>0</v>
      </c>
      <c r="K13" s="192">
        <f>SUMPRODUCT('2026_Мустафин'!$J$208:$J$228,'2026_Мустафин'!BZ208:BZ228)</f>
        <v>0</v>
      </c>
      <c r="L13" s="192">
        <f>SUMPRODUCT('2026_Мустафин'!$J$208:$J$228,'2026_Мустафин'!CA208:CA228)</f>
        <v>0</v>
      </c>
      <c r="M13" s="192">
        <f>SUMPRODUCT('2026_Мустафин'!$J$208:$J$228,'2026_Мустафин'!CB208:CB228)</f>
        <v>0</v>
      </c>
      <c r="N13" s="192">
        <f>SUMPRODUCT('2026_Мустафин'!$J$208:$J$228,'2026_Мустафин'!CC208:CC228)</f>
        <v>0</v>
      </c>
      <c r="O13" s="192">
        <f>SUMPRODUCT('2026_Мустафин'!$J$208:$J$228,'2026_Мустафин'!CD208:CD228)</f>
        <v>0</v>
      </c>
      <c r="P13" s="192">
        <f>SUMPRODUCT('2026_Мустафин'!$J$208:$J$228,'2026_Мустафин'!CE208:CE228)</f>
        <v>0</v>
      </c>
      <c r="Q13" s="192">
        <f>SUMPRODUCT('2026_Мустафин'!$J$208:$J$228,'2026_Мустафин'!CF208:CF228)</f>
        <v>0</v>
      </c>
      <c r="R13" s="192">
        <f>SUMPRODUCT('2026_Мустафин'!$J$208:$J$228,'2026_Мустафин'!CG208:CG228)</f>
        <v>0</v>
      </c>
      <c r="S13" s="192">
        <f>SUMPRODUCT('2026_Мустафин'!$J$208:$J$228,'2026_Мустафин'!CH208:CH228)</f>
        <v>0</v>
      </c>
      <c r="T13" s="192">
        <f>SUMPRODUCT('2026_Мустафин'!$J$208:$J$228,'2026_Мустафин'!CI208:CI228)</f>
        <v>0</v>
      </c>
      <c r="U13" s="192">
        <f>SUMPRODUCT('2026_Мустафин'!$J$208:$J$228,'2026_Мустафин'!CJ208:CJ228)</f>
        <v>0</v>
      </c>
      <c r="V13" s="192">
        <f>SUMPRODUCT('2026_Мустафин'!$J$208:$J$228,'2026_Мустафин'!CK208:CK228)</f>
        <v>25202.702578233333</v>
      </c>
      <c r="W13" s="192">
        <f>SUMPRODUCT('2026_Мустафин'!$J$208:$J$228,'2026_Мустафин'!CL208:CL228)</f>
        <v>0</v>
      </c>
      <c r="X13" s="192">
        <f>SUMPRODUCT('2026_Мустафин'!$J$208:$J$228,'2026_Мустафин'!CM208:CM228)</f>
        <v>0</v>
      </c>
      <c r="Y13" s="192">
        <f>SUMPRODUCT('2026_Мустафин'!$J$208:$J$228,'2026_Мустафин'!CN208:CN228)</f>
        <v>0</v>
      </c>
      <c r="Z13" s="192">
        <f>SUMPRODUCT('2026_Мустафин'!$J$208:$J$228,'2026_Мустафин'!CO208:CO228)</f>
        <v>0</v>
      </c>
      <c r="AA13" s="192">
        <f>SUMPRODUCT('2026_Мустафин'!$J$208:$J$228,'2026_Мустафин'!CP208:CP228)</f>
        <v>26612.352578233334</v>
      </c>
      <c r="AB13" s="192">
        <f>SUMPRODUCT('2026_Мустафин'!$J$208:$J$228,'2026_Мустафин'!CQ208:CQ228)</f>
        <v>8062.702578233334</v>
      </c>
      <c r="AC13" s="192">
        <f>SUMPRODUCT('2026_Мустафин'!$J$208:$J$228,'2026_Мустафин'!CR208:CR228)</f>
        <v>0</v>
      </c>
      <c r="AD13" s="192">
        <f>SUMPRODUCT('2026_Мустафин'!$J$208:$J$228,'2026_Мустафин'!CS208:CS228)</f>
        <v>0</v>
      </c>
      <c r="AE13" s="192">
        <f>SUMPRODUCT('2026_Мустафин'!$J$208:$J$228,'2026_Мустафин'!CT208:CT228)</f>
        <v>0</v>
      </c>
      <c r="AF13" s="192">
        <f>SUMPRODUCT('2026_Мустафин'!$J$208:$J$228,'2026_Мустафин'!CU208:CU228)</f>
        <v>0</v>
      </c>
      <c r="AG13" s="192">
        <f>SUMPRODUCT('2026_Мустафин'!$J$208:$J$228,'2026_Мустафин'!CV208:CV228)</f>
        <v>1409.65</v>
      </c>
      <c r="AH13" s="192">
        <f>SUMPRODUCT('2026_Мустафин'!$J$208:$J$228,'2026_Мустафин'!CW208:CW228)</f>
        <v>0</v>
      </c>
      <c r="AI13" s="192">
        <f>SUMPRODUCT('2026_Мустафин'!$J$208:$J$228,'2026_Мустафин'!CX208:CX228)</f>
        <v>0</v>
      </c>
      <c r="AJ13" s="192">
        <f>SUMPRODUCT('2026_Мустафин'!$J$208:$J$228,'2026_Мустафин'!CY208:CY228)</f>
        <v>0</v>
      </c>
      <c r="AK13" s="192">
        <f>SUMPRODUCT('2026_Мустафин'!$J$208:$J$228,'2026_Мустафин'!CZ208:CZ228)</f>
        <v>0</v>
      </c>
      <c r="AL13" s="192">
        <f>SUMPRODUCT('2026_Мустафин'!$J$208:$J$228,'2026_Мустафин'!DA208:DA228)</f>
        <v>0</v>
      </c>
      <c r="AM13" s="192">
        <f>SUMPRODUCT('2026_Мустафин'!$J$208:$J$228,'2026_Мустафин'!DB208:DB228)</f>
        <v>0</v>
      </c>
      <c r="AN13" s="192">
        <f>SUMPRODUCT('2026_Мустафин'!$J$208:$J$228,'2026_Мустафин'!DC208:DC228)</f>
        <v>0</v>
      </c>
      <c r="AO13" s="192">
        <f>SUMPRODUCT('2026_Мустафин'!$J$208:$J$228,'2026_Мустафин'!DD208:DD228)</f>
        <v>0</v>
      </c>
      <c r="AP13" s="192">
        <f>SUMPRODUCT('2026_Мустафин'!$J$208:$J$228,'2026_Мустафин'!DE208:DE228)</f>
        <v>0</v>
      </c>
      <c r="AQ13" s="192">
        <f>SUMPRODUCT('2026_Мустафин'!$J$208:$J$228,'2026_Мустафин'!DF208:DF228)</f>
        <v>17140</v>
      </c>
      <c r="AR13" s="192">
        <f>SUMPRODUCT('2026_Мустафин'!$J$208:$J$228,'2026_Мустафин'!DG208:DG228)</f>
        <v>0</v>
      </c>
      <c r="AS13" s="192">
        <f>SUMPRODUCT('2026_Мустафин'!$J$208:$J$228,'2026_Мустафин'!DH208:DH228)</f>
        <v>0</v>
      </c>
      <c r="AT13" s="192">
        <f>SUMPRODUCT('2026_Мустафин'!$J$208:$J$228,'2026_Мустафин'!DI208:DI228)</f>
        <v>0</v>
      </c>
      <c r="AU13" s="192">
        <f>SUMPRODUCT('2026_Мустафин'!$J$208:$J$228,'2026_Мустафин'!DJ208:DJ228)</f>
        <v>0</v>
      </c>
      <c r="AV13" s="192">
        <f>SUMPRODUCT('2026_Мустафин'!$J$208:$J$228,'2026_Мустафин'!DK208:DK228)</f>
        <v>0</v>
      </c>
      <c r="AW13" s="192">
        <f>SUMPRODUCT('2026_Мустафин'!$J$208:$J$228,'2026_Мустафин'!DL208:DL228)</f>
        <v>0</v>
      </c>
      <c r="AX13" s="192">
        <f>SUMPRODUCT('2026_Мустафин'!$J$208:$J$228,'2026_Мустафин'!DM208:DM228)</f>
        <v>0</v>
      </c>
      <c r="AY13" s="192">
        <f>SUMPRODUCT('2026_Мустафин'!$J$208:$J$228,'2026_Мустафин'!DN208:DN228)</f>
        <v>0</v>
      </c>
      <c r="AZ13" s="192">
        <f>SUMPRODUCT('2026_Мустафин'!$J$208:$J$228,'2026_Мустафин'!DO208:DO228)</f>
        <v>0</v>
      </c>
      <c r="BA13" s="192">
        <f>SUMPRODUCT('2026_Мустафин'!$J$208:$J$228,'2026_Мустафин'!DP208:DP228)</f>
        <v>0</v>
      </c>
      <c r="BB13" s="192">
        <f>SUMPRODUCT('2026_Мустафин'!$J$208:$J$228,'2026_Мустафин'!DQ208:DQ228)</f>
        <v>0</v>
      </c>
      <c r="BC13" s="192">
        <f>SUMPRODUCT('2026_Мустафин'!$J$208:$J$228,'2026_Мустафин'!DR208:DR228)</f>
        <v>0</v>
      </c>
      <c r="BD13" s="192">
        <f>SUMPRODUCT('2026_Мустафин'!$J$208:$J$228,'2026_Мустафин'!DS208:DS228)</f>
        <v>0</v>
      </c>
      <c r="BE13" s="192">
        <f>SUMPRODUCT('2026_Мустафин'!$J$208:$J$228,'2026_Мустафин'!DT208:DT228)</f>
        <v>0</v>
      </c>
      <c r="BF13" s="192">
        <f>SUMPRODUCT('2026_Мустафин'!$J$208:$J$228,'2026_Мустафин'!DU208:DU228)</f>
        <v>0</v>
      </c>
      <c r="BG13" s="192">
        <f>SUMPRODUCT('2026_Мустафин'!$J$208:$J$228,'2026_Мустафин'!DV208:DV228)</f>
        <v>0</v>
      </c>
      <c r="BH13" s="192">
        <f>SUMPRODUCT('2026_Мустафин'!$J$208:$J$228,'2026_Мустафин'!DW208:DW228)</f>
        <v>0</v>
      </c>
      <c r="BI13" s="192">
        <f>SUMPRODUCT('2026_Мустафин'!$J$208:$J$228,'2026_Мустафин'!DX208:DX228)</f>
        <v>0</v>
      </c>
      <c r="BJ13" s="192">
        <f>SUMPRODUCT('2026_Мустафин'!$J$208:$J$228,'2026_Мустафин'!DY208:DY228)</f>
        <v>0</v>
      </c>
      <c r="BK13" s="192">
        <f>SUMPRODUCT('2026_Мустафин'!$J$208:$J$228,'2026_Мустафин'!DZ208:DZ228)</f>
        <v>0</v>
      </c>
      <c r="BL13" s="192">
        <f>SUMPRODUCT('2026_Мустафин'!$J$208:$J$228,'2026_Мустафин'!EA208:EA228)</f>
        <v>51815.055156466668</v>
      </c>
      <c r="BM13" s="192">
        <f>SUMPRODUCT('2026_Мустафин'!$J$208:$J$228,'2026_Мустафин'!EB208:EB228)</f>
        <v>329993202.87604409</v>
      </c>
      <c r="BN13" s="192">
        <f>SUMPRODUCT('2026_Мустафин'!$J$208:$J$228,'2026_Мустафин'!EC208:EC228)</f>
        <v>26612.352578233334</v>
      </c>
      <c r="BO13" s="192">
        <f>SUMPRODUCT('2026_Мустафин'!$J$208:$J$228,'2026_Мустафин'!ED208:ED228)</f>
        <v>165268927.55489707</v>
      </c>
      <c r="BP13" s="192">
        <f>SUMPRODUCT('2026_Мустафин'!$J$208:$J$228,'2026_Мустафин'!EE208:EE228)</f>
        <v>0</v>
      </c>
      <c r="BQ13" s="193">
        <f>SUMPRODUCT('2026_Мустафин'!$J$208:$J$228,'2026_Мустафин'!EF208:EF228)</f>
        <v>0</v>
      </c>
      <c r="BR13" s="192">
        <f>SUMPRODUCT('2026_Мустафин'!$J$208:$J$228,'2026_Мустафин'!EG208:EG228)</f>
        <v>0</v>
      </c>
      <c r="BS13" s="192">
        <f>SUMPRODUCT('2026_Мустафин'!$J$208:$J$228,'2026_Мустафин'!EH208:EH228)</f>
        <v>0</v>
      </c>
      <c r="BT13" s="192">
        <f>SUMPRODUCT('2026_Мустафин'!$J$208:$J$228,'2026_Мустафин'!EI208:EI228)</f>
        <v>0</v>
      </c>
      <c r="BU13" s="193">
        <f>SUMPRODUCT('2026_Мустафин'!$J$208:$J$228,'2026_Мустафин'!EJ208:EJ228)</f>
        <v>0</v>
      </c>
      <c r="BV13" s="192">
        <f>SUMPRODUCT('2026_Мустафин'!$J$208:$J$228,'2026_Мустафин'!EK208:EK228)</f>
        <v>0</v>
      </c>
      <c r="BW13" s="192">
        <f>SUMPRODUCT('2026_Мустафин'!$J$208:$J$228,'2026_Мустафин'!EL208:EL228)</f>
        <v>0</v>
      </c>
      <c r="BX13" s="192">
        <f>SUMPRODUCT('2026_Мустафин'!$J$208:$J$228,'2026_Мустафин'!EM208:EM228)</f>
        <v>0</v>
      </c>
      <c r="BY13" s="193">
        <f>SUMPRODUCT('2026_Мустафин'!$J$208:$J$228,'2026_Мустафин'!EN208:EN228)</f>
        <v>0</v>
      </c>
      <c r="BZ13" s="192">
        <f>SUMPRODUCT('2026_Мустафин'!$J$208:$J$228,'2026_Мустафин'!EO208:EO228)</f>
        <v>0</v>
      </c>
      <c r="CA13" s="192">
        <f>SUMPRODUCT('2026_Мустафин'!$J$208:$J$228,'2026_Мустафин'!EP208:EP228)</f>
        <v>0</v>
      </c>
      <c r="CB13" s="192">
        <f>SUMPRODUCT('2026_Мустафин'!$J$208:$J$228,'2026_Мустафин'!EQ208:EQ228)</f>
        <v>0</v>
      </c>
      <c r="CC13" s="193">
        <f>SUMPRODUCT('2026_Мустафин'!$J$208:$J$228,'2026_Мустафин'!ER208:ER228)</f>
        <v>0</v>
      </c>
      <c r="CD13" s="192">
        <f>SUMPRODUCT('2026_Мустафин'!$J$208:$J$228,'2026_Мустафин'!ES208:ES228)</f>
        <v>0</v>
      </c>
      <c r="CE13" s="192">
        <f>SUMPRODUCT('2026_Мустафин'!$J$208:$J$228,'2026_Мустафин'!ET208:ET228)</f>
        <v>0</v>
      </c>
      <c r="CF13" s="192">
        <f>SUMPRODUCT('2026_Мустафин'!$J$208:$J$228,'2026_Мустафин'!EU208:EU228)</f>
        <v>0</v>
      </c>
      <c r="CG13" s="193">
        <f>SUMPRODUCT('2026_Мустафин'!$J$208:$J$228,'2026_Мустафин'!EV208:EV228)</f>
        <v>0</v>
      </c>
      <c r="CH13" s="192">
        <f>SUMPRODUCT('2026_Мустафин'!$J$208:$J$228,'2026_Мустафин'!EW208:EW228)</f>
        <v>0</v>
      </c>
      <c r="CI13" s="192">
        <f>SUMPRODUCT('2026_Мустафин'!$J$208:$J$228,'2026_Мустафин'!EX208:EX228)</f>
        <v>0</v>
      </c>
      <c r="CJ13" s="192">
        <f>SUMPRODUCT('2026_Мустафин'!$J$208:$J$228,'2026_Мустафин'!EY208:EY228)</f>
        <v>25202.702578233333</v>
      </c>
      <c r="CK13" s="193">
        <f>SUMPRODUCT('2026_Мустафин'!$J$208:$J$228,'2026_Мустафин'!EZ208:EZ228)</f>
        <v>0</v>
      </c>
      <c r="CL13" s="192">
        <f>SUMPRODUCT('2026_Мустафин'!$J$208:$J$228,'2026_Мустафин'!FA208:FA228)</f>
        <v>0</v>
      </c>
      <c r="CM13" s="192">
        <f>SUMPRODUCT('2026_Мустафин'!$J$208:$J$228,'2026_Мустафин'!FB208:FB228)</f>
        <v>0</v>
      </c>
      <c r="CN13" s="192">
        <f>SUMPRODUCT('2026_Мустафин'!$J$208:$J$228,'2026_Мустафин'!FC208:FC228)</f>
        <v>0</v>
      </c>
      <c r="CO13" s="193">
        <f>SUMPRODUCT('2026_Мустафин'!$J$208:$J$228,'2026_Мустафин'!FD208:FD228)</f>
        <v>0</v>
      </c>
      <c r="CP13" s="192">
        <f>SUMPRODUCT('2026_Мустафин'!$J$208:$J$228,'2026_Мустафин'!FE208:FE228)</f>
        <v>0</v>
      </c>
      <c r="CQ13" s="192">
        <f>SUMPRODUCT('2026_Мустафин'!$J$208:$J$228,'2026_Мустафин'!FF208:FF228)</f>
        <v>0</v>
      </c>
      <c r="CR13" s="192">
        <f>SUMPRODUCT('2026_Мустафин'!$J$208:$J$228,'2026_Мустафин'!FG208:FG228)</f>
        <v>0</v>
      </c>
      <c r="CS13" s="193">
        <f>SUMPRODUCT('2026_Мустафин'!$J$208:$J$228,'2026_Мустафин'!FH208:FH228)</f>
        <v>0</v>
      </c>
      <c r="CT13" s="192">
        <f>SUMPRODUCT('2026_Мустафин'!$J$208:$J$228,'2026_Мустафин'!FI208:FI228)</f>
        <v>0</v>
      </c>
      <c r="CU13" s="192">
        <f>SUMPRODUCT('2026_Мустафин'!$J$208:$J$228,'2026_Мустафин'!FJ208:FJ228)</f>
        <v>0</v>
      </c>
      <c r="CV13" s="192">
        <f>SUMPRODUCT('2026_Мустафин'!$J$208:$J$228,'2026_Мустафин'!FK208:FK228)</f>
        <v>25202.702578233333</v>
      </c>
      <c r="CW13" s="193">
        <f>SUMPRODUCT('2026_Мустафин'!$J$208:$J$228,'2026_Мустафин'!FL208:FL228)</f>
        <v>0</v>
      </c>
      <c r="CX13" s="192">
        <f>SUMPRODUCT('2026_Мустафин'!$J$208:$J$228,'2026_Мустафин'!FM208:FM228)</f>
        <v>0</v>
      </c>
      <c r="CY13" s="192">
        <f>SUMPRODUCT('2026_Мустафин'!$J$208:$J$228,'2026_Мустафин'!FN208:FN228)</f>
        <v>0</v>
      </c>
      <c r="CZ13" s="192">
        <f>SUMPRODUCT('2026_Мустафин'!$J$208:$J$228,'2026_Мустафин'!FO208:FO228)</f>
        <v>0</v>
      </c>
      <c r="DA13" s="193">
        <f>SUMPRODUCT('2026_Мустафин'!$J$208:$J$228,'2026_Мустафин'!FP208:FP228)</f>
        <v>0</v>
      </c>
      <c r="DB13" s="192">
        <f>SUMPRODUCT('2026_Мустафин'!$J$208:$J$228,'2026_Мустафин'!FQ208:FQ228)</f>
        <v>0</v>
      </c>
      <c r="DC13" s="192">
        <f>SUMPRODUCT('2026_Мустафин'!$J$208:$J$228,'2026_Мустафин'!FR208:FR228)</f>
        <v>0</v>
      </c>
      <c r="DD13" s="192">
        <f>SUMPRODUCT('2026_Мустафин'!$J$208:$J$228,'2026_Мустафин'!FS208:FS228)</f>
        <v>0</v>
      </c>
      <c r="DE13" s="193">
        <f>SUMPRODUCT('2026_Мустафин'!$J$208:$J$228,'2026_Мустафин'!FT208:FT228)</f>
        <v>0</v>
      </c>
      <c r="DF13" s="192">
        <f>SUMPRODUCT('2026_Мустафин'!$J$208:$J$228,'2026_Мустафин'!FU208:FU228)</f>
        <v>0</v>
      </c>
      <c r="DG13" s="192">
        <f>SUMPRODUCT('2026_Мустафин'!$J$208:$J$228,'2026_Мустафин'!FV208:FV228)</f>
        <v>0</v>
      </c>
      <c r="DH13" s="192">
        <f>SUMPRODUCT('2026_Мустафин'!$J$208:$J$228,'2026_Мустафин'!FW208:FW228)</f>
        <v>25202.702578233333</v>
      </c>
      <c r="DI13" s="193">
        <f>SUMPRODUCT('2026_Мустафин'!$J$208:$J$228,'2026_Мустафин'!FX208:FX228)</f>
        <v>0</v>
      </c>
      <c r="DJ13" s="192">
        <f>SUMPRODUCT('2026_Мустафин'!$J$208:$J$228,'2026_Мустафин'!FY208:FY228)</f>
        <v>0</v>
      </c>
      <c r="DK13" s="192">
        <f>SUMPRODUCT('2026_Мустафин'!$J$208:$J$228,'2026_Мустафин'!FZ208:FZ228)</f>
        <v>0</v>
      </c>
    </row>
    <row r="14" spans="1:115">
      <c r="A14" s="192" t="s">
        <v>155</v>
      </c>
      <c r="B14" s="192">
        <f>SUMPRODUCT('2026_Мустафин'!$J$230:$J$250,'2026_Мустафин'!BQ230:BQ250)</f>
        <v>0</v>
      </c>
      <c r="C14" s="192">
        <f>SUMPRODUCT('2026_Мустафин'!$J$230:$J$250,'2026_Мустафин'!BR230:BR250)</f>
        <v>0</v>
      </c>
      <c r="D14" s="192">
        <f>SUMPRODUCT('2026_Мустафин'!$J$230:$J$250,'2026_Мустафин'!BS230:BS250)</f>
        <v>0</v>
      </c>
      <c r="E14" s="192">
        <f>SUMPRODUCT('2026_Мустафин'!$J$230:$J$250,'2026_Мустафин'!BT230:BT250)</f>
        <v>0</v>
      </c>
      <c r="F14" s="192">
        <f>SUMPRODUCT('2026_Мустафин'!$J$230:$J$250,'2026_Мустафин'!BU230:BU250)</f>
        <v>0</v>
      </c>
      <c r="G14" s="192">
        <f>SUMPRODUCT('2026_Мустафин'!$J$230:$J$250,'2026_Мустафин'!BV230:BV250)</f>
        <v>0</v>
      </c>
      <c r="H14" s="192">
        <f>SUMPRODUCT('2026_Мустафин'!$J$230:$J$250,'2026_Мустафин'!BW230:BW250)</f>
        <v>0</v>
      </c>
      <c r="I14" s="192">
        <f>SUMPRODUCT('2026_Мустафин'!$J$230:$J$250,'2026_Мустафин'!BX230:BX250)</f>
        <v>0</v>
      </c>
      <c r="J14" s="192">
        <f>SUMPRODUCT('2026_Мустафин'!$J$230:$J$250,'2026_Мустафин'!BY230:BY250)</f>
        <v>0</v>
      </c>
      <c r="K14" s="192">
        <f>SUMPRODUCT('2026_Мустафин'!$J$230:$J$250,'2026_Мустафин'!BZ230:BZ250)</f>
        <v>0</v>
      </c>
      <c r="L14" s="192">
        <f>SUMPRODUCT('2026_Мустафин'!$J$230:$J$250,'2026_Мустафин'!CA230:CA250)</f>
        <v>0</v>
      </c>
      <c r="M14" s="192">
        <f>SUMPRODUCT('2026_Мустафин'!$J$230:$J$250,'2026_Мустафин'!CB230:CB250)</f>
        <v>0</v>
      </c>
      <c r="N14" s="192">
        <f>SUMPRODUCT('2026_Мустафин'!$J$230:$J$250,'2026_Мустафин'!CC230:CC250)</f>
        <v>0</v>
      </c>
      <c r="O14" s="192">
        <f>SUMPRODUCT('2026_Мустафин'!$J$230:$J$250,'2026_Мустафин'!CD230:CD250)</f>
        <v>0</v>
      </c>
      <c r="P14" s="192">
        <f>SUMPRODUCT('2026_Мустафин'!$J$230:$J$250,'2026_Мустафин'!CE230:CE250)</f>
        <v>0</v>
      </c>
      <c r="Q14" s="192">
        <f>SUMPRODUCT('2026_Мустафин'!$J$230:$J$250,'2026_Мустафин'!CF230:CF250)</f>
        <v>0</v>
      </c>
      <c r="R14" s="192">
        <f>SUMPRODUCT('2026_Мустафин'!$J$230:$J$250,'2026_Мустафин'!CG230:CG250)</f>
        <v>0</v>
      </c>
      <c r="S14" s="192">
        <f>SUMPRODUCT('2026_Мустафин'!$J$230:$J$250,'2026_Мустафин'!CH230:CH250)</f>
        <v>0</v>
      </c>
      <c r="T14" s="192">
        <f>SUMPRODUCT('2026_Мустафин'!$J$230:$J$250,'2026_Мустафин'!CI230:CI250)</f>
        <v>0</v>
      </c>
      <c r="U14" s="192">
        <f>SUMPRODUCT('2026_Мустафин'!$J$230:$J$250,'2026_Мустафин'!CJ230:CJ250)</f>
        <v>0</v>
      </c>
      <c r="V14" s="192">
        <f>SUMPRODUCT('2026_Мустафин'!$J$230:$J$250,'2026_Мустафин'!CK230:CK250)</f>
        <v>0</v>
      </c>
      <c r="W14" s="192">
        <f>SUMPRODUCT('2026_Мустафин'!$J$230:$J$250,'2026_Мустафин'!CL230:CL250)</f>
        <v>0</v>
      </c>
      <c r="X14" s="192">
        <f>SUMPRODUCT('2026_Мустафин'!$J$230:$J$250,'2026_Мустафин'!CM230:CM250)</f>
        <v>0</v>
      </c>
      <c r="Y14" s="192">
        <f>SUMPRODUCT('2026_Мустафин'!$J$230:$J$250,'2026_Мустафин'!CN230:CN250)</f>
        <v>0</v>
      </c>
      <c r="Z14" s="192">
        <f>SUMPRODUCT('2026_Мустафин'!$J$230:$J$250,'2026_Мустафин'!CO230:CO250)</f>
        <v>0</v>
      </c>
      <c r="AA14" s="192">
        <f>SUMPRODUCT('2026_Мустафин'!$J$230:$J$250,'2026_Мустафин'!CP230:CP250)</f>
        <v>0</v>
      </c>
      <c r="AB14" s="192">
        <f>SUMPRODUCT('2026_Мустафин'!$J$230:$J$250,'2026_Мустафин'!CQ230:CQ250)</f>
        <v>0</v>
      </c>
      <c r="AC14" s="192">
        <f>SUMPRODUCT('2026_Мустафин'!$J$230:$J$250,'2026_Мустафин'!CR230:CR250)</f>
        <v>0</v>
      </c>
      <c r="AD14" s="192">
        <f>SUMPRODUCT('2026_Мустафин'!$J$230:$J$250,'2026_Мустафин'!CS230:CS250)</f>
        <v>0</v>
      </c>
      <c r="AE14" s="192">
        <f>SUMPRODUCT('2026_Мустафин'!$J$230:$J$250,'2026_Мустафин'!CT230:CT250)</f>
        <v>0</v>
      </c>
      <c r="AF14" s="192">
        <f>SUMPRODUCT('2026_Мустафин'!$J$230:$J$250,'2026_Мустафин'!CU230:CU250)</f>
        <v>0</v>
      </c>
      <c r="AG14" s="192">
        <f>SUMPRODUCT('2026_Мустафин'!$J$230:$J$250,'2026_Мустафин'!CV230:CV250)</f>
        <v>23463.682119900004</v>
      </c>
      <c r="AH14" s="192">
        <f>SUMPRODUCT('2026_Мустафин'!$J$230:$J$250,'2026_Мустафин'!CW230:CW250)</f>
        <v>0</v>
      </c>
      <c r="AI14" s="192">
        <f>SUMPRODUCT('2026_Мустафин'!$J$230:$J$250,'2026_Мустафин'!CX230:CX250)</f>
        <v>0</v>
      </c>
      <c r="AJ14" s="192">
        <f>SUMPRODUCT('2026_Мустафин'!$J$230:$J$250,'2026_Мустафин'!CY230:CY250)</f>
        <v>0</v>
      </c>
      <c r="AK14" s="192">
        <f>SUMPRODUCT('2026_Мустафин'!$J$230:$J$250,'2026_Мустафин'!CZ230:CZ250)</f>
        <v>0</v>
      </c>
      <c r="AL14" s="192">
        <f>SUMPRODUCT('2026_Мустафин'!$J$230:$J$250,'2026_Мустафин'!DA230:DA250)</f>
        <v>0</v>
      </c>
      <c r="AM14" s="192">
        <f>SUMPRODUCT('2026_Мустафин'!$J$230:$J$250,'2026_Мустафин'!DB230:DB250)</f>
        <v>0</v>
      </c>
      <c r="AN14" s="192">
        <f>SUMPRODUCT('2026_Мустафин'!$J$230:$J$250,'2026_Мустафин'!DC230:DC250)</f>
        <v>0</v>
      </c>
      <c r="AO14" s="192">
        <f>SUMPRODUCT('2026_Мустафин'!$J$230:$J$250,'2026_Мустафин'!DD230:DD250)</f>
        <v>0</v>
      </c>
      <c r="AP14" s="192">
        <f>SUMPRODUCT('2026_Мустафин'!$J$230:$J$250,'2026_Мустафин'!DE230:DE250)</f>
        <v>0</v>
      </c>
      <c r="AQ14" s="192">
        <f>SUMPRODUCT('2026_Мустафин'!$J$230:$J$250,'2026_Мустафин'!DF230:DF250)</f>
        <v>0</v>
      </c>
      <c r="AR14" s="192">
        <f>SUMPRODUCT('2026_Мустафин'!$J$230:$J$250,'2026_Мустафин'!DG230:DG250)</f>
        <v>0</v>
      </c>
      <c r="AS14" s="192">
        <f>SUMPRODUCT('2026_Мустафин'!$J$230:$J$250,'2026_Мустафин'!DH230:DH250)</f>
        <v>0</v>
      </c>
      <c r="AT14" s="192">
        <f>SUMPRODUCT('2026_Мустафин'!$J$230:$J$250,'2026_Мустафин'!DI230:DI250)</f>
        <v>0</v>
      </c>
      <c r="AU14" s="192">
        <f>SUMPRODUCT('2026_Мустафин'!$J$230:$J$250,'2026_Мустафин'!DJ230:DJ250)</f>
        <v>0</v>
      </c>
      <c r="AV14" s="192">
        <f>SUMPRODUCT('2026_Мустафин'!$J$230:$J$250,'2026_Мустафин'!DK230:DK250)</f>
        <v>0</v>
      </c>
      <c r="AW14" s="192">
        <f>SUMPRODUCT('2026_Мустафин'!$J$230:$J$250,'2026_Мустафин'!DL230:DL250)</f>
        <v>0</v>
      </c>
      <c r="AX14" s="192">
        <f>SUMPRODUCT('2026_Мустафин'!$J$230:$J$250,'2026_Мустафин'!DM230:DM250)</f>
        <v>0</v>
      </c>
      <c r="AY14" s="192">
        <f>SUMPRODUCT('2026_Мустафин'!$J$230:$J$250,'2026_Мустафин'!DN230:DN250)</f>
        <v>0</v>
      </c>
      <c r="AZ14" s="192">
        <f>SUMPRODUCT('2026_Мустафин'!$J$230:$J$250,'2026_Мустафин'!DO230:DO250)</f>
        <v>0</v>
      </c>
      <c r="BA14" s="192">
        <f>SUMPRODUCT('2026_Мустафин'!$J$230:$J$250,'2026_Мустафин'!DP230:DP250)</f>
        <v>0</v>
      </c>
      <c r="BB14" s="192">
        <f>SUMPRODUCT('2026_Мустафин'!$J$230:$J$250,'2026_Мустафин'!DQ230:DQ250)</f>
        <v>0</v>
      </c>
      <c r="BC14" s="192">
        <f>SUMPRODUCT('2026_Мустафин'!$J$230:$J$250,'2026_Мустафин'!DR230:DR250)</f>
        <v>0</v>
      </c>
      <c r="BD14" s="192">
        <f>SUMPRODUCT('2026_Мустафин'!$J$230:$J$250,'2026_Мустафин'!DS230:DS250)</f>
        <v>0</v>
      </c>
      <c r="BE14" s="192">
        <f>SUMPRODUCT('2026_Мустафин'!$J$230:$J$250,'2026_Мустафин'!DT230:DT250)</f>
        <v>83255.427039800023</v>
      </c>
      <c r="BF14" s="192">
        <f>SUMPRODUCT('2026_Мустафин'!$J$230:$J$250,'2026_Мустафин'!DU230:DU250)</f>
        <v>83255.427039800023</v>
      </c>
      <c r="BG14" s="192">
        <f>SUMPRODUCT('2026_Мустафин'!$J$230:$J$250,'2026_Мустафин'!DV230:DV250)</f>
        <v>0</v>
      </c>
      <c r="BH14" s="192">
        <f>SUMPRODUCT('2026_Мустафин'!$J$230:$J$250,'2026_Мустафин'!DW230:DW250)</f>
        <v>0</v>
      </c>
      <c r="BI14" s="192">
        <f>SUMPRODUCT('2026_Мустафин'!$J$230:$J$250,'2026_Мустафин'!DX230:DX250)</f>
        <v>0</v>
      </c>
      <c r="BJ14" s="192">
        <f>SUMPRODUCT('2026_Мустафин'!$J$230:$J$250,'2026_Мустафин'!DY230:DY250)</f>
        <v>0</v>
      </c>
      <c r="BK14" s="192">
        <f>SUMPRODUCT('2026_Мустафин'!$J$230:$J$250,'2026_Мустафин'!DZ230:DZ250)</f>
        <v>0</v>
      </c>
      <c r="BL14" s="192">
        <f>SUMPRODUCT('2026_Мустафин'!$J$230:$J$250,'2026_Мустафин'!EA230:EA250)</f>
        <v>83255.427039800023</v>
      </c>
      <c r="BM14" s="192">
        <f>SUMPRODUCT('2026_Мустафин'!$J$230:$J$250,'2026_Мустафин'!EB230:EB250)</f>
        <v>193420682.52615702</v>
      </c>
      <c r="BN14" s="192">
        <f>SUMPRODUCT('2026_Мустафин'!$J$230:$J$250,'2026_Мустафин'!EC230:EC250)</f>
        <v>106719.1091597</v>
      </c>
      <c r="BO14" s="192">
        <f>SUMPRODUCT('2026_Мустафин'!$J$230:$J$250,'2026_Мустафин'!ED230:ED250)</f>
        <v>259437376.11828598</v>
      </c>
      <c r="BP14" s="192">
        <f>SUMPRODUCT('2026_Мустафин'!$J$230:$J$250,'2026_Мустафин'!EE230:EE250)</f>
        <v>55503.618026533331</v>
      </c>
      <c r="BQ14" s="193">
        <f>SUMPRODUCT('2026_Мустафин'!$J$230:$J$250,'2026_Мустафин'!EF230:EF250)</f>
        <v>0</v>
      </c>
      <c r="BR14" s="192">
        <f>SUMPRODUCT('2026_Мустафин'!$J$230:$J$250,'2026_Мустафин'!EG230:EG250)</f>
        <v>0</v>
      </c>
      <c r="BS14" s="192">
        <f>SUMPRODUCT('2026_Мустафин'!$J$230:$J$250,'2026_Мустафин'!EH230:EH250)</f>
        <v>0</v>
      </c>
      <c r="BT14" s="192">
        <f>SUMPRODUCT('2026_Мустафин'!$J$230:$J$250,'2026_Мустафин'!EI230:EI250)</f>
        <v>0</v>
      </c>
      <c r="BU14" s="193">
        <f>SUMPRODUCT('2026_Мустафин'!$J$230:$J$250,'2026_Мустафин'!EJ230:EJ250)</f>
        <v>0</v>
      </c>
      <c r="BV14" s="192">
        <f>SUMPRODUCT('2026_Мустафин'!$J$230:$J$250,'2026_Мустафин'!EK230:EK250)</f>
        <v>0</v>
      </c>
      <c r="BW14" s="192">
        <f>SUMPRODUCT('2026_Мустафин'!$J$230:$J$250,'2026_Мустафин'!EL230:EL250)</f>
        <v>0</v>
      </c>
      <c r="BX14" s="192">
        <f>SUMPRODUCT('2026_Мустафин'!$J$230:$J$250,'2026_Мустафин'!EM230:EM250)</f>
        <v>0</v>
      </c>
      <c r="BY14" s="193">
        <f>SUMPRODUCT('2026_Мустафин'!$J$230:$J$250,'2026_Мустафин'!EN230:EN250)</f>
        <v>0</v>
      </c>
      <c r="BZ14" s="192">
        <f>SUMPRODUCT('2026_Мустафин'!$J$230:$J$250,'2026_Мустафин'!EO230:EO250)</f>
        <v>0</v>
      </c>
      <c r="CA14" s="192">
        <f>SUMPRODUCT('2026_Мустафин'!$J$230:$J$250,'2026_Мустафин'!EP230:EP250)</f>
        <v>0</v>
      </c>
      <c r="CB14" s="192">
        <f>SUMPRODUCT('2026_Мустафин'!$J$230:$J$250,'2026_Мустафин'!EQ230:EQ250)</f>
        <v>0</v>
      </c>
      <c r="CC14" s="193">
        <f>SUMPRODUCT('2026_Мустафин'!$J$230:$J$250,'2026_Мустафин'!ER230:ER250)</f>
        <v>0</v>
      </c>
      <c r="CD14" s="192">
        <f>SUMPRODUCT('2026_Мустафин'!$J$230:$J$250,'2026_Мустафин'!ES230:ES250)</f>
        <v>0</v>
      </c>
      <c r="CE14" s="192">
        <f>SUMPRODUCT('2026_Мустафин'!$J$230:$J$250,'2026_Мустафин'!ET230:ET250)</f>
        <v>0</v>
      </c>
      <c r="CF14" s="192">
        <f>SUMPRODUCT('2026_Мустафин'!$J$230:$J$250,'2026_Мустафин'!EU230:EU250)</f>
        <v>0</v>
      </c>
      <c r="CG14" s="193">
        <f>SUMPRODUCT('2026_Мустафин'!$J$230:$J$250,'2026_Мустафин'!EV230:EV250)</f>
        <v>0</v>
      </c>
      <c r="CH14" s="192">
        <f>SUMPRODUCT('2026_Мустафин'!$J$230:$J$250,'2026_Мустафин'!EW230:EW250)</f>
        <v>0</v>
      </c>
      <c r="CI14" s="192">
        <f>SUMPRODUCT('2026_Мустафин'!$J$230:$J$250,'2026_Мустафин'!EX230:EX250)</f>
        <v>0</v>
      </c>
      <c r="CJ14" s="192">
        <f>SUMPRODUCT('2026_Мустафин'!$J$230:$J$250,'2026_Мустафин'!EY230:EY250)</f>
        <v>0</v>
      </c>
      <c r="CK14" s="193">
        <f>SUMPRODUCT('2026_Мустафин'!$J$230:$J$250,'2026_Мустафин'!EZ230:EZ250)</f>
        <v>0</v>
      </c>
      <c r="CL14" s="192">
        <f>SUMPRODUCT('2026_Мустафин'!$J$230:$J$250,'2026_Мустафин'!FA230:FA250)</f>
        <v>0</v>
      </c>
      <c r="CM14" s="192">
        <f>SUMPRODUCT('2026_Мустафин'!$J$230:$J$250,'2026_Мустафин'!FB230:FB250)</f>
        <v>0</v>
      </c>
      <c r="CN14" s="192">
        <f>SUMPRODUCT('2026_Мустафин'!$J$230:$J$250,'2026_Мустафин'!FC230:FC250)</f>
        <v>0</v>
      </c>
      <c r="CO14" s="193">
        <f>SUMPRODUCT('2026_Мустафин'!$J$230:$J$250,'2026_Мустафин'!FD230:FD250)</f>
        <v>0</v>
      </c>
      <c r="CP14" s="192">
        <f>SUMPRODUCT('2026_Мустафин'!$J$230:$J$250,'2026_Мустафин'!FE230:FE250)</f>
        <v>0</v>
      </c>
      <c r="CQ14" s="192">
        <f>SUMPRODUCT('2026_Мустафин'!$J$230:$J$250,'2026_Мустафин'!FF230:FF250)</f>
        <v>0</v>
      </c>
      <c r="CR14" s="192">
        <f>SUMPRODUCT('2026_Мустафин'!$J$230:$J$250,'2026_Мустафин'!FG230:FG250)</f>
        <v>0</v>
      </c>
      <c r="CS14" s="193">
        <f>SUMPRODUCT('2026_Мустафин'!$J$230:$J$250,'2026_Мустафин'!FH230:FH250)</f>
        <v>0</v>
      </c>
      <c r="CT14" s="192">
        <f>SUMPRODUCT('2026_Мустафин'!$J$230:$J$250,'2026_Мустафин'!FI230:FI250)</f>
        <v>0</v>
      </c>
      <c r="CU14" s="192">
        <f>SUMPRODUCT('2026_Мустафин'!$J$230:$J$250,'2026_Мустафин'!FJ230:FJ250)</f>
        <v>0</v>
      </c>
      <c r="CV14" s="192">
        <f>SUMPRODUCT('2026_Мустафин'!$J$230:$J$250,'2026_Мустафин'!FK230:FK250)</f>
        <v>0</v>
      </c>
      <c r="CW14" s="193">
        <f>SUMPRODUCT('2026_Мустафин'!$J$230:$J$250,'2026_Мустафин'!FL230:FL250)</f>
        <v>0</v>
      </c>
      <c r="CX14" s="192">
        <f>SUMPRODUCT('2026_Мустафин'!$J$230:$J$250,'2026_Мустафин'!FM230:FM250)</f>
        <v>0</v>
      </c>
      <c r="CY14" s="192">
        <f>SUMPRODUCT('2026_Мустафин'!$J$230:$J$250,'2026_Мустафин'!FN230:FN250)</f>
        <v>0</v>
      </c>
      <c r="CZ14" s="192">
        <f>SUMPRODUCT('2026_Мустафин'!$J$230:$J$250,'2026_Мустафин'!FO230:FO250)</f>
        <v>0</v>
      </c>
      <c r="DA14" s="193">
        <f>SUMPRODUCT('2026_Мустафин'!$J$230:$J$250,'2026_Мустафин'!FP230:FP250)</f>
        <v>0</v>
      </c>
      <c r="DB14" s="192">
        <f>SUMPRODUCT('2026_Мустафин'!$J$230:$J$250,'2026_Мустафин'!FQ230:FQ250)</f>
        <v>0</v>
      </c>
      <c r="DC14" s="192">
        <f>SUMPRODUCT('2026_Мустафин'!$J$230:$J$250,'2026_Мустафин'!FR230:FR250)</f>
        <v>0</v>
      </c>
      <c r="DD14" s="192">
        <f>SUMPRODUCT('2026_Мустафин'!$J$230:$J$250,'2026_Мустафин'!FS230:FS250)</f>
        <v>0</v>
      </c>
      <c r="DE14" s="193">
        <f>SUMPRODUCT('2026_Мустафин'!$J$230:$J$250,'2026_Мустафин'!FT230:FT250)</f>
        <v>0</v>
      </c>
      <c r="DF14" s="192">
        <f>SUMPRODUCT('2026_Мустафин'!$J$230:$J$250,'2026_Мустафин'!FU230:FU250)</f>
        <v>0</v>
      </c>
      <c r="DG14" s="192">
        <f>SUMPRODUCT('2026_Мустафин'!$J$230:$J$250,'2026_Мустафин'!FV230:FV250)</f>
        <v>0</v>
      </c>
      <c r="DH14" s="192">
        <f>SUMPRODUCT('2026_Мустафин'!$J$230:$J$250,'2026_Мустафин'!FW230:FW250)</f>
        <v>0</v>
      </c>
      <c r="DI14" s="193">
        <f>SUMPRODUCT('2026_Мустафин'!$J$230:$J$250,'2026_Мустафин'!FX230:FX250)</f>
        <v>0</v>
      </c>
      <c r="DJ14" s="192">
        <f>SUMPRODUCT('2026_Мустафин'!$J$230:$J$250,'2026_Мустафин'!FY230:FY250)</f>
        <v>0</v>
      </c>
      <c r="DK14" s="192">
        <f>SUMPRODUCT('2026_Мустафин'!$J$230:$J$250,'2026_Мустафин'!FZ230:FZ250)</f>
        <v>0</v>
      </c>
    </row>
    <row r="15" spans="1:115">
      <c r="A15" s="192" t="s">
        <v>246</v>
      </c>
      <c r="B15" s="192">
        <f>SUMPRODUCT('2026_Мустафин'!$J$252:$J$272,'2026_Мустафин'!BQ252:BQ272)</f>
        <v>0</v>
      </c>
      <c r="C15" s="192">
        <f>SUMPRODUCT('2026_Мустафин'!$J$252:$J$272,'2026_Мустафин'!BR252:BR272)</f>
        <v>0</v>
      </c>
      <c r="D15" s="192">
        <f>SUMPRODUCT('2026_Мустафин'!$J$252:$J$272,'2026_Мустафин'!BS252:BS272)</f>
        <v>0</v>
      </c>
      <c r="E15" s="192">
        <f>SUMPRODUCT('2026_Мустафин'!$J$252:$J$272,'2026_Мустафин'!BT252:BT272)</f>
        <v>0</v>
      </c>
      <c r="F15" s="192">
        <f>SUMPRODUCT('2026_Мустафин'!$J$252:$J$272,'2026_Мустафин'!BU252:BU272)</f>
        <v>0</v>
      </c>
      <c r="G15" s="192">
        <f>SUMPRODUCT('2026_Мустафин'!$J$252:$J$272,'2026_Мустафин'!BV252:BV272)</f>
        <v>0</v>
      </c>
      <c r="H15" s="192">
        <f>SUMPRODUCT('2026_Мустафин'!$J$252:$J$272,'2026_Мустафин'!BW252:BW272)</f>
        <v>0</v>
      </c>
      <c r="I15" s="192">
        <f>SUMPRODUCT('2026_Мустафин'!$J$252:$J$272,'2026_Мустафин'!BX252:BX272)</f>
        <v>0</v>
      </c>
      <c r="J15" s="192">
        <f>SUMPRODUCT('2026_Мустафин'!$J$252:$J$272,'2026_Мустафин'!BY252:BY272)</f>
        <v>0</v>
      </c>
      <c r="K15" s="192">
        <f>SUMPRODUCT('2026_Мустафин'!$J$252:$J$272,'2026_Мустафин'!BZ252:BZ272)</f>
        <v>0</v>
      </c>
      <c r="L15" s="192">
        <f>SUMPRODUCT('2026_Мустафин'!$J$252:$J$272,'2026_Мустафин'!CA252:CA272)</f>
        <v>0</v>
      </c>
      <c r="M15" s="192">
        <f>SUMPRODUCT('2026_Мустафин'!$J$252:$J$272,'2026_Мустафин'!CB252:CB272)</f>
        <v>0</v>
      </c>
      <c r="N15" s="192">
        <f>SUMPRODUCT('2026_Мустафин'!$J$252:$J$272,'2026_Мустафин'!CC252:CC272)</f>
        <v>0</v>
      </c>
      <c r="O15" s="192">
        <f>SUMPRODUCT('2026_Мустафин'!$J$252:$J$272,'2026_Мустафин'!CD252:CD272)</f>
        <v>0</v>
      </c>
      <c r="P15" s="192">
        <f>SUMPRODUCT('2026_Мустафин'!$J$252:$J$272,'2026_Мустафин'!CE252:CE272)</f>
        <v>0</v>
      </c>
      <c r="Q15" s="192">
        <f>SUMPRODUCT('2026_Мустафин'!$J$252:$J$272,'2026_Мустафин'!CF252:CF272)</f>
        <v>0</v>
      </c>
      <c r="R15" s="192">
        <f>SUMPRODUCT('2026_Мустафин'!$J$252:$J$272,'2026_Мустафин'!CG252:CG272)</f>
        <v>0</v>
      </c>
      <c r="S15" s="192">
        <f>SUMPRODUCT('2026_Мустафин'!$J$252:$J$272,'2026_Мустафин'!CH252:CH272)</f>
        <v>0</v>
      </c>
      <c r="T15" s="192">
        <f>SUMPRODUCT('2026_Мустафин'!$J$252:$J$272,'2026_Мустафин'!CI252:CI272)</f>
        <v>0</v>
      </c>
      <c r="U15" s="192">
        <f>SUMPRODUCT('2026_Мустафин'!$J$252:$J$272,'2026_Мустафин'!CJ252:CJ272)</f>
        <v>0</v>
      </c>
      <c r="V15" s="192">
        <f>SUMPRODUCT('2026_Мустафин'!$J$252:$J$272,'2026_Мустафин'!CK252:CK272)</f>
        <v>0</v>
      </c>
      <c r="W15" s="192">
        <f>SUMPRODUCT('2026_Мустафин'!$J$252:$J$272,'2026_Мустафин'!CL252:CL272)</f>
        <v>0</v>
      </c>
      <c r="X15" s="192">
        <f>SUMPRODUCT('2026_Мустафин'!$J$252:$J$272,'2026_Мустафин'!CM252:CM272)</f>
        <v>0</v>
      </c>
      <c r="Y15" s="192">
        <f>SUMPRODUCT('2026_Мустафин'!$J$252:$J$272,'2026_Мустафин'!CN252:CN272)</f>
        <v>0</v>
      </c>
      <c r="Z15" s="192">
        <f>SUMPRODUCT('2026_Мустафин'!$J$252:$J$272,'2026_Мустафин'!CO252:CO272)</f>
        <v>0</v>
      </c>
      <c r="AA15" s="192">
        <f>SUMPRODUCT('2026_Мустафин'!$J$252:$J$272,'2026_Мустафин'!CP252:CP272)</f>
        <v>0</v>
      </c>
      <c r="AB15" s="192">
        <f>SUMPRODUCT('2026_Мустафин'!$J$252:$J$272,'2026_Мустафин'!CQ252:CQ272)</f>
        <v>0</v>
      </c>
      <c r="AC15" s="192">
        <f>SUMPRODUCT('2026_Мустафин'!$J$252:$J$272,'2026_Мустафин'!CR252:CR272)</f>
        <v>0</v>
      </c>
      <c r="AD15" s="192">
        <f>SUMPRODUCT('2026_Мустафин'!$J$252:$J$272,'2026_Мустафин'!CS252:CS272)</f>
        <v>0</v>
      </c>
      <c r="AE15" s="192">
        <f>SUMPRODUCT('2026_Мустафин'!$J$252:$J$272,'2026_Мустафин'!CT252:CT272)</f>
        <v>0</v>
      </c>
      <c r="AF15" s="192">
        <f>SUMPRODUCT('2026_Мустафин'!$J$252:$J$272,'2026_Мустафин'!CU252:CU272)</f>
        <v>0</v>
      </c>
      <c r="AG15" s="192">
        <f>SUMPRODUCT('2026_Мустафин'!$J$252:$J$272,'2026_Мустафин'!CV252:CV272)</f>
        <v>0</v>
      </c>
      <c r="AH15" s="192">
        <f>SUMPRODUCT('2026_Мустафин'!$J$252:$J$272,'2026_Мустафин'!CW252:CW272)</f>
        <v>0</v>
      </c>
      <c r="AI15" s="192">
        <f>SUMPRODUCT('2026_Мустафин'!$J$252:$J$272,'2026_Мустафин'!CX252:CX272)</f>
        <v>0</v>
      </c>
      <c r="AJ15" s="192">
        <f>SUMPRODUCT('2026_Мустафин'!$J$252:$J$272,'2026_Мустафин'!CY252:CY272)</f>
        <v>0</v>
      </c>
      <c r="AK15" s="192">
        <f>SUMPRODUCT('2026_Мустафин'!$J$252:$J$272,'2026_Мустафин'!CZ252:CZ272)</f>
        <v>0</v>
      </c>
      <c r="AL15" s="192">
        <f>SUMPRODUCT('2026_Мустафин'!$J$252:$J$272,'2026_Мустафин'!DA252:DA272)</f>
        <v>0</v>
      </c>
      <c r="AM15" s="192">
        <f>SUMPRODUCT('2026_Мустафин'!$J$252:$J$272,'2026_Мустафин'!DB252:DB272)</f>
        <v>0</v>
      </c>
      <c r="AN15" s="192">
        <f>SUMPRODUCT('2026_Мустафин'!$J$252:$J$272,'2026_Мустафин'!DC252:DC272)</f>
        <v>0</v>
      </c>
      <c r="AO15" s="192">
        <f>SUMPRODUCT('2026_Мустафин'!$J$252:$J$272,'2026_Мустафин'!DD252:DD272)</f>
        <v>0</v>
      </c>
      <c r="AP15" s="192">
        <f>SUMPRODUCT('2026_Мустафин'!$J$252:$J$272,'2026_Мустафин'!DE252:DE272)</f>
        <v>0</v>
      </c>
      <c r="AQ15" s="192">
        <f>SUMPRODUCT('2026_Мустафин'!$J$252:$J$272,'2026_Мустафин'!DF252:DF272)</f>
        <v>0</v>
      </c>
      <c r="AR15" s="192">
        <f>SUMPRODUCT('2026_Мустафин'!$J$252:$J$272,'2026_Мустафин'!DG252:DG272)</f>
        <v>0</v>
      </c>
      <c r="AS15" s="192">
        <f>SUMPRODUCT('2026_Мустафин'!$J$252:$J$272,'2026_Мустафин'!DH252:DH272)</f>
        <v>0</v>
      </c>
      <c r="AT15" s="192">
        <f>SUMPRODUCT('2026_Мустафин'!$J$252:$J$272,'2026_Мустафин'!DI252:DI272)</f>
        <v>0</v>
      </c>
      <c r="AU15" s="192">
        <f>SUMPRODUCT('2026_Мустафин'!$J$252:$J$272,'2026_Мустафин'!DJ252:DJ272)</f>
        <v>0</v>
      </c>
      <c r="AV15" s="192">
        <f>SUMPRODUCT('2026_Мустафин'!$J$252:$J$272,'2026_Мустафин'!DK252:DK272)</f>
        <v>0</v>
      </c>
      <c r="AW15" s="192">
        <f>SUMPRODUCT('2026_Мустафин'!$J$252:$J$272,'2026_Мустафин'!DL252:DL272)</f>
        <v>0</v>
      </c>
      <c r="AX15" s="192">
        <f>SUMPRODUCT('2026_Мустафин'!$J$252:$J$272,'2026_Мустафин'!DM252:DM272)</f>
        <v>0</v>
      </c>
      <c r="AY15" s="192">
        <f>SUMPRODUCT('2026_Мустафин'!$J$252:$J$272,'2026_Мустафин'!DN252:DN272)</f>
        <v>0</v>
      </c>
      <c r="AZ15" s="192">
        <f>SUMPRODUCT('2026_Мустафин'!$J$252:$J$272,'2026_Мустафин'!DO252:DO272)</f>
        <v>0</v>
      </c>
      <c r="BA15" s="192">
        <f>SUMPRODUCT('2026_Мустафин'!$J$252:$J$272,'2026_Мустафин'!DP252:DP272)</f>
        <v>0</v>
      </c>
      <c r="BB15" s="192">
        <f>SUMPRODUCT('2026_Мустафин'!$J$252:$J$272,'2026_Мустафин'!DQ252:DQ272)</f>
        <v>0</v>
      </c>
      <c r="BC15" s="192">
        <f>SUMPRODUCT('2026_Мустафин'!$J$252:$J$272,'2026_Мустафин'!DR252:DR272)</f>
        <v>0</v>
      </c>
      <c r="BD15" s="192">
        <f>SUMPRODUCT('2026_Мустафин'!$J$252:$J$272,'2026_Мустафин'!DS252:DS272)</f>
        <v>0</v>
      </c>
      <c r="BE15" s="192">
        <f>SUMPRODUCT('2026_Мустафин'!$J$252:$J$272,'2026_Мустафин'!DT252:DT272)</f>
        <v>0</v>
      </c>
      <c r="BF15" s="192">
        <f>SUMPRODUCT('2026_Мустафин'!$J$252:$J$272,'2026_Мустафин'!DU252:DU272)</f>
        <v>0</v>
      </c>
      <c r="BG15" s="192">
        <f>SUMPRODUCT('2026_Мустафин'!$J$252:$J$272,'2026_Мустафин'!DV252:DV272)</f>
        <v>0</v>
      </c>
      <c r="BH15" s="192">
        <f>SUMPRODUCT('2026_Мустафин'!$J$252:$J$272,'2026_Мустафин'!DW252:DW272)</f>
        <v>0</v>
      </c>
      <c r="BI15" s="192">
        <f>SUMPRODUCT('2026_Мустафин'!$J$252:$J$272,'2026_Мустафин'!DX252:DX272)</f>
        <v>0</v>
      </c>
      <c r="BJ15" s="192">
        <f>SUMPRODUCT('2026_Мустафин'!$J$252:$J$272,'2026_Мустафин'!DY252:DY272)</f>
        <v>0</v>
      </c>
      <c r="BK15" s="192">
        <f>SUMPRODUCT('2026_Мустафин'!$J$252:$J$272,'2026_Мустафин'!DZ252:DZ272)</f>
        <v>0</v>
      </c>
      <c r="BL15" s="192">
        <f>SUMPRODUCT('2026_Мустафин'!$J$252:$J$272,'2026_Мустафин'!EA252:EA272)</f>
        <v>0</v>
      </c>
      <c r="BM15" s="192">
        <f>SUMPRODUCT('2026_Мустафин'!$J$252:$J$272,'2026_Мустафин'!EB252:EB272)</f>
        <v>0</v>
      </c>
      <c r="BN15" s="192">
        <f>SUMPRODUCT('2026_Мустафин'!$J$252:$J$272,'2026_Мустафин'!EC252:EC272)</f>
        <v>0</v>
      </c>
      <c r="BO15" s="192">
        <f>SUMPRODUCT('2026_Мустафин'!$J$252:$J$272,'2026_Мустафин'!ED252:ED272)</f>
        <v>0</v>
      </c>
      <c r="BP15" s="192">
        <f>SUMPRODUCT('2026_Мустафин'!$J$252:$J$272,'2026_Мустафин'!EE252:EE272)</f>
        <v>0</v>
      </c>
      <c r="BQ15" s="193">
        <f>SUMPRODUCT('2026_Мустафин'!$J$252:$J$272,'2026_Мустафин'!EF252:EF272)</f>
        <v>6497.3896666666669</v>
      </c>
      <c r="BR15" s="192">
        <f>SUMPRODUCT('2026_Мустафин'!$J$252:$J$272,'2026_Мустафин'!EG252:EG272)</f>
        <v>6497.3896666666669</v>
      </c>
      <c r="BS15" s="192">
        <f>SUMPRODUCT('2026_Мустафин'!$J$252:$J$272,'2026_Мустафин'!EH252:EH272)</f>
        <v>0</v>
      </c>
      <c r="BT15" s="192">
        <f>SUMPRODUCT('2026_Мустафин'!$J$252:$J$272,'2026_Мустафин'!EI252:EI272)</f>
        <v>0</v>
      </c>
      <c r="BU15" s="193">
        <f>SUMPRODUCT('2026_Мустафин'!$J$252:$J$272,'2026_Мустафин'!EJ252:EJ272)</f>
        <v>0</v>
      </c>
      <c r="BV15" s="192">
        <f>SUMPRODUCT('2026_Мустафин'!$J$252:$J$272,'2026_Мустафин'!EK252:EK272)</f>
        <v>0</v>
      </c>
      <c r="BW15" s="192">
        <f>SUMPRODUCT('2026_Мустафин'!$J$252:$J$272,'2026_Мустафин'!EL252:EL272)</f>
        <v>0</v>
      </c>
      <c r="BX15" s="192">
        <f>SUMPRODUCT('2026_Мустафин'!$J$252:$J$272,'2026_Мустафин'!EM252:EM272)</f>
        <v>0</v>
      </c>
      <c r="BY15" s="193">
        <f>SUMPRODUCT('2026_Мустафин'!$J$252:$J$272,'2026_Мустафин'!EN252:EN272)</f>
        <v>0</v>
      </c>
      <c r="BZ15" s="192">
        <f>SUMPRODUCT('2026_Мустафин'!$J$252:$J$272,'2026_Мустафин'!EO252:EO272)</f>
        <v>0</v>
      </c>
      <c r="CA15" s="192">
        <f>SUMPRODUCT('2026_Мустафин'!$J$252:$J$272,'2026_Мустафин'!EP252:EP272)</f>
        <v>0</v>
      </c>
      <c r="CB15" s="192">
        <f>SUMPRODUCT('2026_Мустафин'!$J$252:$J$272,'2026_Мустафин'!EQ252:EQ272)</f>
        <v>0</v>
      </c>
      <c r="CC15" s="193">
        <f>SUMPRODUCT('2026_Мустафин'!$J$252:$J$272,'2026_Мустафин'!ER252:ER272)</f>
        <v>20000.900000000001</v>
      </c>
      <c r="CD15" s="192">
        <f>SUMPRODUCT('2026_Мустафин'!$J$252:$J$272,'2026_Мустафин'!ES252:ES272)</f>
        <v>20000.900000000001</v>
      </c>
      <c r="CE15" s="192">
        <f>SUMPRODUCT('2026_Мустафин'!$J$252:$J$272,'2026_Мустафин'!ET252:ET272)</f>
        <v>0</v>
      </c>
      <c r="CF15" s="192">
        <f>SUMPRODUCT('2026_Мустафин'!$J$252:$J$272,'2026_Мустафин'!EU252:EU272)</f>
        <v>0</v>
      </c>
      <c r="CG15" s="193">
        <f>SUMPRODUCT('2026_Мустафин'!$J$252:$J$272,'2026_Мустафин'!EV252:EV272)</f>
        <v>0</v>
      </c>
      <c r="CH15" s="192">
        <f>SUMPRODUCT('2026_Мустафин'!$J$252:$J$272,'2026_Мустафин'!EW252:EW272)</f>
        <v>0</v>
      </c>
      <c r="CI15" s="192">
        <f>SUMPRODUCT('2026_Мустафин'!$J$252:$J$272,'2026_Мустафин'!EX252:EX272)</f>
        <v>0</v>
      </c>
      <c r="CJ15" s="192">
        <f>SUMPRODUCT('2026_Мустафин'!$J$252:$J$272,'2026_Мустафин'!EY252:EY272)</f>
        <v>0</v>
      </c>
      <c r="CK15" s="193">
        <f>SUMPRODUCT('2026_Мустафин'!$J$252:$J$272,'2026_Мустафин'!EZ252:EZ272)</f>
        <v>0</v>
      </c>
      <c r="CL15" s="192">
        <f>SUMPRODUCT('2026_Мустафин'!$J$252:$J$272,'2026_Мустафин'!FA252:FA272)</f>
        <v>0</v>
      </c>
      <c r="CM15" s="192">
        <f>SUMPRODUCT('2026_Мустафин'!$J$252:$J$272,'2026_Мустафин'!FB252:FB272)</f>
        <v>0</v>
      </c>
      <c r="CN15" s="192">
        <f>SUMPRODUCT('2026_Мустафин'!$J$252:$J$272,'2026_Мустафин'!FC252:FC272)</f>
        <v>0</v>
      </c>
      <c r="CO15" s="193">
        <f>SUMPRODUCT('2026_Мустафин'!$J$252:$J$272,'2026_Мустафин'!FD252:FD272)</f>
        <v>0</v>
      </c>
      <c r="CP15" s="192">
        <f>SUMPRODUCT('2026_Мустафин'!$J$252:$J$272,'2026_Мустафин'!FE252:FE272)</f>
        <v>0</v>
      </c>
      <c r="CQ15" s="192">
        <f>SUMPRODUCT('2026_Мустафин'!$J$252:$J$272,'2026_Мустафин'!FF252:FF272)</f>
        <v>0</v>
      </c>
      <c r="CR15" s="192">
        <f>SUMPRODUCT('2026_Мустафин'!$J$252:$J$272,'2026_Мустафин'!FG252:FG272)</f>
        <v>0</v>
      </c>
      <c r="CS15" s="193">
        <f>SUMPRODUCT('2026_Мустафин'!$J$252:$J$272,'2026_Мустафин'!FH252:FH272)</f>
        <v>0</v>
      </c>
      <c r="CT15" s="192">
        <f>SUMPRODUCT('2026_Мустафин'!$J$252:$J$272,'2026_Мустафин'!FI252:FI272)</f>
        <v>0</v>
      </c>
      <c r="CU15" s="192">
        <f>SUMPRODUCT('2026_Мустафин'!$J$252:$J$272,'2026_Мустафин'!FJ252:FJ272)</f>
        <v>0</v>
      </c>
      <c r="CV15" s="192">
        <f>SUMPRODUCT('2026_Мустафин'!$J$252:$J$272,'2026_Мустафин'!FK252:FK272)</f>
        <v>0</v>
      </c>
      <c r="CW15" s="193">
        <f>SUMPRODUCT('2026_Мустафин'!$J$252:$J$272,'2026_Мустафин'!FL252:FL272)</f>
        <v>0</v>
      </c>
      <c r="CX15" s="192">
        <f>SUMPRODUCT('2026_Мустафин'!$J$252:$J$272,'2026_Мустафин'!FM252:FM272)</f>
        <v>0</v>
      </c>
      <c r="CY15" s="192">
        <f>SUMPRODUCT('2026_Мустафин'!$J$252:$J$272,'2026_Мустафин'!FN252:FN272)</f>
        <v>0</v>
      </c>
      <c r="CZ15" s="192">
        <f>SUMPRODUCT('2026_Мустафин'!$J$252:$J$272,'2026_Мустафин'!FO252:FO272)</f>
        <v>0</v>
      </c>
      <c r="DA15" s="193">
        <f>SUMPRODUCT('2026_Мустафин'!$J$252:$J$272,'2026_Мустафин'!FP252:FP272)</f>
        <v>0</v>
      </c>
      <c r="DB15" s="192">
        <f>SUMPRODUCT('2026_Мустафин'!$J$252:$J$272,'2026_Мустафин'!FQ252:FQ272)</f>
        <v>0</v>
      </c>
      <c r="DC15" s="192">
        <f>SUMPRODUCT('2026_Мустафин'!$J$252:$J$272,'2026_Мустафин'!FR252:FR272)</f>
        <v>0</v>
      </c>
      <c r="DD15" s="192">
        <f>SUMPRODUCT('2026_Мустафин'!$J$252:$J$272,'2026_Мустафин'!FS252:FS272)</f>
        <v>0</v>
      </c>
      <c r="DE15" s="193">
        <f>SUMPRODUCT('2026_Мустафин'!$J$252:$J$272,'2026_Мустафин'!FT252:FT272)</f>
        <v>0</v>
      </c>
      <c r="DF15" s="192">
        <f>SUMPRODUCT('2026_Мустафин'!$J$252:$J$272,'2026_Мустафин'!FU252:FU272)</f>
        <v>0</v>
      </c>
      <c r="DG15" s="192">
        <f>SUMPRODUCT('2026_Мустафин'!$J$252:$J$272,'2026_Мустафин'!FV252:FV272)</f>
        <v>0</v>
      </c>
      <c r="DH15" s="192">
        <f>SUMPRODUCT('2026_Мустафин'!$J$252:$J$272,'2026_Мустафин'!FW252:FW272)</f>
        <v>0</v>
      </c>
      <c r="DI15" s="193">
        <f>SUMPRODUCT('2026_Мустафин'!$J$252:$J$272,'2026_Мустафин'!FX252:FX272)</f>
        <v>0</v>
      </c>
      <c r="DJ15" s="192">
        <f>SUMPRODUCT('2026_Мустафин'!$J$252:$J$272,'2026_Мустафин'!FY252:FY272)</f>
        <v>0</v>
      </c>
      <c r="DK15" s="192">
        <f>SUMPRODUCT('2026_Мустафин'!$J$252:$J$272,'2026_Мустафин'!FZ252:FZ272)</f>
        <v>0</v>
      </c>
    </row>
    <row r="16" spans="1:115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</row>
    <row r="17" spans="1:115" s="146" customFormat="1">
      <c r="A17" s="196" t="s">
        <v>78</v>
      </c>
      <c r="B17" s="197">
        <f>SUM(B3:B11)</f>
        <v>87831.894057833328</v>
      </c>
      <c r="C17" s="197">
        <f>SUM(C3:C11)</f>
        <v>43306.587289799994</v>
      </c>
      <c r="D17" s="197"/>
      <c r="E17" s="197"/>
      <c r="F17" s="197"/>
      <c r="G17" s="197">
        <f>SUM(G3:G11)</f>
        <v>137075</v>
      </c>
      <c r="H17" s="197">
        <f>SUM(H3:H11)</f>
        <v>135625.75</v>
      </c>
      <c r="I17" s="197"/>
      <c r="J17" s="197"/>
      <c r="K17" s="197"/>
      <c r="L17" s="197">
        <f>SUM(L3:L11)</f>
        <v>8007</v>
      </c>
      <c r="M17" s="197">
        <f>SUM(M3:M11)</f>
        <v>0</v>
      </c>
      <c r="N17" s="197"/>
      <c r="O17" s="197"/>
      <c r="P17" s="197"/>
      <c r="Q17" s="197">
        <f t="shared" ref="Q17:BF17" si="0">SUM(Q3:Q16)</f>
        <v>19029.222222222223</v>
      </c>
      <c r="R17" s="197">
        <f t="shared" si="0"/>
        <v>11022.222222222223</v>
      </c>
      <c r="S17" s="197">
        <f t="shared" si="0"/>
        <v>0</v>
      </c>
      <c r="T17" s="197">
        <f t="shared" si="0"/>
        <v>364747.01251603337</v>
      </c>
      <c r="U17" s="197">
        <f t="shared" si="0"/>
        <v>222941.91761566669</v>
      </c>
      <c r="V17" s="198">
        <f t="shared" si="0"/>
        <v>31098.869244900001</v>
      </c>
      <c r="W17" s="197">
        <f t="shared" si="0"/>
        <v>5896.166666666667</v>
      </c>
      <c r="X17" s="197">
        <f t="shared" si="0"/>
        <v>0</v>
      </c>
      <c r="Y17" s="197">
        <f t="shared" si="0"/>
        <v>430269.74132386671</v>
      </c>
      <c r="Z17" s="197">
        <f t="shared" si="0"/>
        <v>222941.91761566669</v>
      </c>
      <c r="AA17" s="198">
        <f t="shared" si="0"/>
        <v>27260.352578233334</v>
      </c>
      <c r="AB17" s="197">
        <f t="shared" si="0"/>
        <v>8710.702578233333</v>
      </c>
      <c r="AC17" s="197">
        <f t="shared" si="0"/>
        <v>0</v>
      </c>
      <c r="AD17" s="197">
        <f t="shared" si="0"/>
        <v>534969.33632386674</v>
      </c>
      <c r="AE17" s="197">
        <f t="shared" si="0"/>
        <v>327641.51261566672</v>
      </c>
      <c r="AF17" s="198">
        <f t="shared" si="0"/>
        <v>0</v>
      </c>
      <c r="AG17" s="197">
        <f t="shared" si="0"/>
        <v>24873.332119900006</v>
      </c>
      <c r="AH17" s="197">
        <f t="shared" si="0"/>
        <v>0</v>
      </c>
      <c r="AI17" s="197">
        <f t="shared" si="0"/>
        <v>534969.33632386674</v>
      </c>
      <c r="AJ17" s="197">
        <f t="shared" si="0"/>
        <v>327641.51261566672</v>
      </c>
      <c r="AK17" s="198">
        <f t="shared" si="0"/>
        <v>5511.1111111111113</v>
      </c>
      <c r="AL17" s="197">
        <f t="shared" si="0"/>
        <v>0</v>
      </c>
      <c r="AM17" s="197">
        <f t="shared" si="0"/>
        <v>0</v>
      </c>
      <c r="AN17" s="197">
        <f t="shared" si="0"/>
        <v>534969.33632386674</v>
      </c>
      <c r="AO17" s="197">
        <f t="shared" si="0"/>
        <v>327641.51261566672</v>
      </c>
      <c r="AP17" s="198">
        <f t="shared" si="0"/>
        <v>220444.44444444444</v>
      </c>
      <c r="AQ17" s="197">
        <f t="shared" si="0"/>
        <v>77762.222222222219</v>
      </c>
      <c r="AR17" s="197">
        <f t="shared" si="0"/>
        <v>0</v>
      </c>
      <c r="AS17" s="197">
        <f t="shared" si="0"/>
        <v>534969.33632386674</v>
      </c>
      <c r="AT17" s="197">
        <f t="shared" si="0"/>
        <v>327641.51261566672</v>
      </c>
      <c r="AU17" s="198">
        <f t="shared" si="0"/>
        <v>110222.22222222222</v>
      </c>
      <c r="AV17" s="197">
        <f t="shared" si="0"/>
        <v>55111.111111111109</v>
      </c>
      <c r="AW17" s="197">
        <f t="shared" si="0"/>
        <v>0</v>
      </c>
      <c r="AX17" s="197">
        <f t="shared" si="0"/>
        <v>534969.33632386674</v>
      </c>
      <c r="AY17" s="197">
        <f t="shared" si="0"/>
        <v>327641.51261566672</v>
      </c>
      <c r="AZ17" s="198">
        <f t="shared" si="0"/>
        <v>61624.333333333321</v>
      </c>
      <c r="BA17" s="197">
        <f t="shared" si="0"/>
        <v>0</v>
      </c>
      <c r="BB17" s="197">
        <f t="shared" si="0"/>
        <v>0</v>
      </c>
      <c r="BC17" s="197">
        <f t="shared" si="0"/>
        <v>491709.33632386674</v>
      </c>
      <c r="BD17" s="197">
        <f t="shared" si="0"/>
        <v>327641.51261566672</v>
      </c>
      <c r="BE17" s="198">
        <f t="shared" si="0"/>
        <v>310213.09370646667</v>
      </c>
      <c r="BF17" s="197">
        <f t="shared" si="0"/>
        <v>248588.76037313335</v>
      </c>
      <c r="BG17" s="197"/>
      <c r="BH17" s="197"/>
      <c r="BI17" s="197"/>
      <c r="BJ17" s="197"/>
      <c r="BK17" s="197"/>
      <c r="BL17" s="197"/>
      <c r="BM17" s="197"/>
      <c r="BN17" s="197"/>
      <c r="BO17" s="197"/>
      <c r="BP17" s="197">
        <f t="shared" ref="BP17:DK17" si="1">SUM(BP3:BP16)</f>
        <v>1131217.2811214335</v>
      </c>
      <c r="BQ17" s="197">
        <f t="shared" si="1"/>
        <v>370874.95431712223</v>
      </c>
      <c r="BR17" s="197">
        <f t="shared" si="1"/>
        <v>6497.3896666666669</v>
      </c>
      <c r="BS17" s="197">
        <f t="shared" si="1"/>
        <v>0</v>
      </c>
      <c r="BT17" s="197">
        <f t="shared" si="1"/>
        <v>470983.28456293338</v>
      </c>
      <c r="BU17" s="197">
        <f t="shared" si="1"/>
        <v>928826.02377777779</v>
      </c>
      <c r="BV17" s="197">
        <f t="shared" si="1"/>
        <v>292997.2348888889</v>
      </c>
      <c r="BW17" s="197">
        <f t="shared" si="1"/>
        <v>0</v>
      </c>
      <c r="BX17" s="197">
        <f t="shared" si="1"/>
        <v>451460.38018980005</v>
      </c>
      <c r="BY17" s="197">
        <f t="shared" si="1"/>
        <v>309087.91666666663</v>
      </c>
      <c r="BZ17" s="197">
        <f t="shared" si="1"/>
        <v>304173.55555555556</v>
      </c>
      <c r="CA17" s="197">
        <f t="shared" si="1"/>
        <v>0</v>
      </c>
      <c r="CB17" s="197">
        <f t="shared" si="1"/>
        <v>682883.9955964667</v>
      </c>
      <c r="CC17" s="197">
        <f t="shared" si="1"/>
        <v>758858.63488888892</v>
      </c>
      <c r="CD17" s="197">
        <f t="shared" si="1"/>
        <v>752563.07855555555</v>
      </c>
      <c r="CE17" s="197">
        <f t="shared" si="1"/>
        <v>0</v>
      </c>
      <c r="CF17" s="197">
        <f t="shared" si="1"/>
        <v>732850.95211960003</v>
      </c>
      <c r="CG17" s="197">
        <f t="shared" si="1"/>
        <v>482337.46500000003</v>
      </c>
      <c r="CH17" s="197">
        <f t="shared" si="1"/>
        <v>334489.63966666668</v>
      </c>
      <c r="CI17" s="197">
        <f t="shared" si="1"/>
        <v>0</v>
      </c>
      <c r="CJ17" s="197">
        <f t="shared" si="1"/>
        <v>800487.06545940007</v>
      </c>
      <c r="CK17" s="197">
        <f t="shared" si="1"/>
        <v>1399436.3736105668</v>
      </c>
      <c r="CL17" s="197">
        <f t="shared" si="1"/>
        <v>0</v>
      </c>
      <c r="CM17" s="197">
        <f t="shared" si="1"/>
        <v>0</v>
      </c>
      <c r="CN17" s="197">
        <f t="shared" si="1"/>
        <v>918231.61948000011</v>
      </c>
      <c r="CO17" s="197">
        <f t="shared" si="1"/>
        <v>1275921.7753580334</v>
      </c>
      <c r="CP17" s="197">
        <f t="shared" si="1"/>
        <v>0</v>
      </c>
      <c r="CQ17" s="197">
        <f t="shared" si="1"/>
        <v>0</v>
      </c>
      <c r="CR17" s="197">
        <f t="shared" si="1"/>
        <v>953131.4844800001</v>
      </c>
      <c r="CS17" s="197">
        <f t="shared" si="1"/>
        <v>1194424.5413580334</v>
      </c>
      <c r="CT17" s="197">
        <f t="shared" si="1"/>
        <v>0</v>
      </c>
      <c r="CU17" s="197">
        <f t="shared" si="1"/>
        <v>0</v>
      </c>
      <c r="CV17" s="197">
        <f t="shared" si="1"/>
        <v>1013234.0520582334</v>
      </c>
      <c r="CW17" s="197">
        <f t="shared" si="1"/>
        <v>1256797.2041490334</v>
      </c>
      <c r="CX17" s="197">
        <f t="shared" si="1"/>
        <v>0</v>
      </c>
      <c r="CY17" s="197">
        <f t="shared" si="1"/>
        <v>0</v>
      </c>
      <c r="CZ17" s="197">
        <f t="shared" si="1"/>
        <v>1061883.5015262668</v>
      </c>
      <c r="DA17" s="197">
        <f t="shared" si="1"/>
        <v>1383384.1765262668</v>
      </c>
      <c r="DB17" s="197">
        <f t="shared" si="1"/>
        <v>0</v>
      </c>
      <c r="DC17" s="197">
        <f t="shared" si="1"/>
        <v>0</v>
      </c>
      <c r="DD17" s="197">
        <f t="shared" si="1"/>
        <v>1089803.3935262668</v>
      </c>
      <c r="DE17" s="197">
        <f t="shared" si="1"/>
        <v>880404.20352626685</v>
      </c>
      <c r="DF17" s="197">
        <f t="shared" si="1"/>
        <v>0</v>
      </c>
      <c r="DG17" s="197">
        <f t="shared" si="1"/>
        <v>0</v>
      </c>
      <c r="DH17" s="197">
        <f t="shared" si="1"/>
        <v>1121986.0691045001</v>
      </c>
      <c r="DI17" s="197">
        <f t="shared" si="1"/>
        <v>852484.31152626663</v>
      </c>
      <c r="DJ17" s="197">
        <f t="shared" si="1"/>
        <v>0</v>
      </c>
      <c r="DK17" s="197">
        <f t="shared" si="1"/>
        <v>0</v>
      </c>
    </row>
  </sheetData>
  <mergeCells count="25">
    <mergeCell ref="Y1:AC1"/>
    <mergeCell ref="B1:D1"/>
    <mergeCell ref="E1:I1"/>
    <mergeCell ref="J1:N1"/>
    <mergeCell ref="O1:S1"/>
    <mergeCell ref="T1:X1"/>
    <mergeCell ref="CF1:CI1"/>
    <mergeCell ref="AD1:AH1"/>
    <mergeCell ref="AI1:AM1"/>
    <mergeCell ref="AN1:AR1"/>
    <mergeCell ref="AS1:AW1"/>
    <mergeCell ref="AX1:BB1"/>
    <mergeCell ref="BC1:BF1"/>
    <mergeCell ref="BG1:BO1"/>
    <mergeCell ref="BP1:BS1"/>
    <mergeCell ref="BT1:BW1"/>
    <mergeCell ref="BX1:CA1"/>
    <mergeCell ref="CB1:CE1"/>
    <mergeCell ref="DH1:DK1"/>
    <mergeCell ref="CJ1:CM1"/>
    <mergeCell ref="CN1:CQ1"/>
    <mergeCell ref="CR1:CU1"/>
    <mergeCell ref="CV1:CY1"/>
    <mergeCell ref="CZ1:DC1"/>
    <mergeCell ref="DD1:DG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2026_Мустафин</vt:lpstr>
      <vt:lpstr>Сводная</vt:lpstr>
      <vt:lpstr>БАЗА</vt:lpstr>
      <vt:lpstr>ДС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License Wabco</cp:lastModifiedBy>
  <cp:revision>47</cp:revision>
  <cp:lastPrinted>2026-05-26T05:39:20Z</cp:lastPrinted>
  <dcterms:created xsi:type="dcterms:W3CDTF">2015-06-05T18:19:34Z</dcterms:created>
  <dcterms:modified xsi:type="dcterms:W3CDTF">2026-06-02T06:56:22Z</dcterms:modified>
</cp:coreProperties>
</file>