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C39" i="1"/>
  <c r="AH7"/>
  <c r="AG7"/>
  <c r="AH39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2"/>
  <c r="AL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2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3"/>
  <c r="AK2"/>
  <c r="D44"/>
  <c r="D45" s="1"/>
  <c r="E44"/>
  <c r="E45" s="1"/>
  <c r="C44"/>
  <c r="C45" s="1"/>
  <c r="B44"/>
  <c r="B45" s="1"/>
  <c r="M11"/>
  <c r="N11"/>
  <c r="O11"/>
  <c r="P11"/>
  <c r="M12"/>
  <c r="N12"/>
  <c r="O12"/>
  <c r="P12"/>
  <c r="M13"/>
  <c r="N13"/>
  <c r="O13"/>
  <c r="P13"/>
  <c r="M14"/>
  <c r="N14"/>
  <c r="O14"/>
  <c r="P14"/>
  <c r="M15"/>
  <c r="N15"/>
  <c r="O15"/>
  <c r="P15"/>
  <c r="M16"/>
  <c r="N16"/>
  <c r="O16"/>
  <c r="P16"/>
  <c r="M17"/>
  <c r="N17"/>
  <c r="O17"/>
  <c r="P17"/>
  <c r="M18"/>
  <c r="N18"/>
  <c r="O18"/>
  <c r="P18"/>
  <c r="M19"/>
  <c r="N19"/>
  <c r="O19"/>
  <c r="P19"/>
  <c r="M20"/>
  <c r="N20"/>
  <c r="O20"/>
  <c r="P20"/>
  <c r="M21"/>
  <c r="N21"/>
  <c r="O21"/>
  <c r="P21"/>
  <c r="M22"/>
  <c r="N22"/>
  <c r="O22"/>
  <c r="P22"/>
  <c r="M23"/>
  <c r="N23"/>
  <c r="O23"/>
  <c r="P23"/>
  <c r="M24"/>
  <c r="N24"/>
  <c r="O24"/>
  <c r="P24"/>
  <c r="M25"/>
  <c r="N25"/>
  <c r="O25"/>
  <c r="P25"/>
  <c r="M26"/>
  <c r="N26"/>
  <c r="O26"/>
  <c r="P26"/>
  <c r="M27"/>
  <c r="N27"/>
  <c r="O27"/>
  <c r="P27"/>
  <c r="M28"/>
  <c r="N28"/>
  <c r="O28"/>
  <c r="P28"/>
  <c r="M29"/>
  <c r="N29"/>
  <c r="O29"/>
  <c r="P29"/>
  <c r="M30"/>
  <c r="N30"/>
  <c r="O30"/>
  <c r="P30"/>
  <c r="M31"/>
  <c r="N31"/>
  <c r="O31"/>
  <c r="P31"/>
  <c r="M32"/>
  <c r="N32"/>
  <c r="O32"/>
  <c r="P32"/>
  <c r="M33"/>
  <c r="N33"/>
  <c r="O33"/>
  <c r="P33"/>
  <c r="M34"/>
  <c r="N34"/>
  <c r="O34"/>
  <c r="P34"/>
  <c r="M35"/>
  <c r="N35"/>
  <c r="O35"/>
  <c r="P35"/>
  <c r="M36"/>
  <c r="N36"/>
  <c r="O36"/>
  <c r="P36"/>
  <c r="M37"/>
  <c r="N37"/>
  <c r="O37"/>
  <c r="P37"/>
  <c r="M38"/>
  <c r="N38"/>
  <c r="O38"/>
  <c r="P38"/>
  <c r="M39"/>
  <c r="N39"/>
  <c r="O39"/>
  <c r="P39"/>
  <c r="M40"/>
  <c r="N40"/>
  <c r="O40"/>
  <c r="P40"/>
  <c r="M41"/>
  <c r="N41"/>
  <c r="O41"/>
  <c r="P41"/>
  <c r="M3"/>
  <c r="N3"/>
  <c r="O3"/>
  <c r="P3"/>
  <c r="M4"/>
  <c r="N4"/>
  <c r="O4"/>
  <c r="P4"/>
  <c r="M5"/>
  <c r="N5"/>
  <c r="O5"/>
  <c r="P5"/>
  <c r="M6"/>
  <c r="N6"/>
  <c r="O6"/>
  <c r="P6"/>
  <c r="M7"/>
  <c r="N7"/>
  <c r="O7"/>
  <c r="P7"/>
  <c r="M8"/>
  <c r="N8"/>
  <c r="O8"/>
  <c r="P8"/>
  <c r="M9"/>
  <c r="N9"/>
  <c r="O9"/>
  <c r="P9"/>
  <c r="M10"/>
  <c r="N10"/>
  <c r="O10"/>
  <c r="P10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P2"/>
  <c r="O2"/>
  <c r="N2"/>
  <c r="M2"/>
  <c r="L2"/>
  <c r="K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2"/>
  <c r="AD25" l="1" a="1"/>
  <c r="AD25" s="1"/>
  <c r="AC33" a="1"/>
  <c r="AC33" s="1"/>
  <c r="AH38"/>
  <c r="AD38"/>
  <c r="AF37"/>
  <c r="AH36"/>
  <c r="AD36"/>
  <c r="AF35"/>
  <c r="AH34"/>
  <c r="AD34"/>
  <c r="AF33"/>
  <c r="AG38"/>
  <c r="AC38"/>
  <c r="AE37"/>
  <c r="AG36"/>
  <c r="AC36"/>
  <c r="AE35"/>
  <c r="AG34"/>
  <c r="AC34"/>
  <c r="AE33"/>
  <c r="AE17" a="1"/>
  <c r="AE17" s="1"/>
  <c r="AG29"/>
  <c r="AE29"/>
  <c r="AH28"/>
  <c r="AF28"/>
  <c r="AD28"/>
  <c r="AG27"/>
  <c r="AE27"/>
  <c r="AH26"/>
  <c r="AF26"/>
  <c r="AD26"/>
  <c r="AG25"/>
  <c r="AE25"/>
  <c r="AH29"/>
  <c r="AF29"/>
  <c r="AD29"/>
  <c r="AG28"/>
  <c r="AE28"/>
  <c r="AH27"/>
  <c r="AF27"/>
  <c r="AD27"/>
  <c r="AG26"/>
  <c r="AE26"/>
  <c r="AH25"/>
  <c r="AF25"/>
  <c r="AF31" s="1"/>
  <c r="AF9" a="1"/>
  <c r="AF9" s="1"/>
  <c r="P44"/>
  <c r="P45" s="1"/>
  <c r="N44"/>
  <c r="N45" s="1"/>
  <c r="L44"/>
  <c r="L45" s="1"/>
  <c r="J44"/>
  <c r="J45" s="1"/>
  <c r="H44"/>
  <c r="H45" s="1"/>
  <c r="AG2" a="1"/>
  <c r="AG2" s="1"/>
  <c r="O44"/>
  <c r="O45" s="1"/>
  <c r="M44"/>
  <c r="M45" s="1"/>
  <c r="K44"/>
  <c r="K45" s="1"/>
  <c r="I44"/>
  <c r="I45" s="1"/>
  <c r="G44"/>
  <c r="G45" s="1"/>
  <c r="X3" l="1"/>
  <c r="Y3" s="1"/>
  <c r="X5"/>
  <c r="Y5" s="1"/>
  <c r="X7"/>
  <c r="Y7" s="1"/>
  <c r="X9"/>
  <c r="Y9" s="1"/>
  <c r="X11"/>
  <c r="Y11" s="1"/>
  <c r="X13"/>
  <c r="Y13" s="1"/>
  <c r="X15"/>
  <c r="Y15" s="1"/>
  <c r="X17"/>
  <c r="Y17" s="1"/>
  <c r="X19"/>
  <c r="Y19" s="1"/>
  <c r="X21"/>
  <c r="Y21" s="1"/>
  <c r="X23"/>
  <c r="Y23" s="1"/>
  <c r="X25"/>
  <c r="Y25" s="1"/>
  <c r="X27"/>
  <c r="Y27" s="1"/>
  <c r="X29"/>
  <c r="Y29" s="1"/>
  <c r="X31"/>
  <c r="Y31" s="1"/>
  <c r="X33"/>
  <c r="Y33" s="1"/>
  <c r="X35"/>
  <c r="Y35" s="1"/>
  <c r="X37"/>
  <c r="Y37" s="1"/>
  <c r="X39"/>
  <c r="Y39" s="1"/>
  <c r="X41"/>
  <c r="Y41" s="1"/>
  <c r="X2"/>
  <c r="Y2" s="1"/>
  <c r="AH31"/>
  <c r="X4"/>
  <c r="Y4" s="1"/>
  <c r="X6"/>
  <c r="Y6" s="1"/>
  <c r="X8"/>
  <c r="Y8" s="1"/>
  <c r="X10"/>
  <c r="Y10" s="1"/>
  <c r="X12"/>
  <c r="Y12" s="1"/>
  <c r="X14"/>
  <c r="Y14" s="1"/>
  <c r="X16"/>
  <c r="Y16" s="1"/>
  <c r="X18"/>
  <c r="Y18" s="1"/>
  <c r="X20"/>
  <c r="Y20" s="1"/>
  <c r="X22"/>
  <c r="Y22" s="1"/>
  <c r="X24"/>
  <c r="Y24" s="1"/>
  <c r="X26"/>
  <c r="Y26" s="1"/>
  <c r="X28"/>
  <c r="Y28" s="1"/>
  <c r="X30"/>
  <c r="Y30" s="1"/>
  <c r="X32"/>
  <c r="Y32" s="1"/>
  <c r="X34"/>
  <c r="Y34" s="1"/>
  <c r="X36"/>
  <c r="Y36" s="1"/>
  <c r="X38"/>
  <c r="Y38" s="1"/>
  <c r="X40"/>
  <c r="Y40" s="1"/>
  <c r="AG31"/>
  <c r="AE31"/>
  <c r="AG33"/>
  <c r="AG39" s="1"/>
  <c r="AE34"/>
  <c r="AE39" s="1"/>
  <c r="AC35"/>
  <c r="AG35"/>
  <c r="AE36"/>
  <c r="AC37"/>
  <c r="AG37"/>
  <c r="AE38"/>
  <c r="AD33"/>
  <c r="AD39" s="1"/>
  <c r="AH33"/>
  <c r="AF34"/>
  <c r="AF39" s="1"/>
  <c r="AD35"/>
  <c r="AH35"/>
  <c r="AF36"/>
  <c r="AD37"/>
  <c r="AB38" s="1"/>
  <c r="AH37"/>
  <c r="AF38"/>
  <c r="AD31"/>
  <c r="AE18"/>
  <c r="AE23" s="1"/>
  <c r="AE19"/>
  <c r="AE20"/>
  <c r="AE21"/>
  <c r="AF17"/>
  <c r="AF18"/>
  <c r="AF19"/>
  <c r="AF20"/>
  <c r="AF21"/>
  <c r="AD30" s="1"/>
  <c r="AG17"/>
  <c r="AG23" s="1"/>
  <c r="AG18"/>
  <c r="AG19"/>
  <c r="AG20"/>
  <c r="AG21"/>
  <c r="AH17"/>
  <c r="AH18"/>
  <c r="AH19"/>
  <c r="AH20"/>
  <c r="AH21"/>
  <c r="AH11"/>
  <c r="AG13"/>
  <c r="AH12"/>
  <c r="AG10"/>
  <c r="AF13"/>
  <c r="AH10"/>
  <c r="AF10"/>
  <c r="AF15" s="1"/>
  <c r="AH9"/>
  <c r="AH15" s="1"/>
  <c r="AF11"/>
  <c r="AG12"/>
  <c r="AH13"/>
  <c r="AF12"/>
  <c r="AG9"/>
  <c r="AG15" s="1"/>
  <c r="AG11"/>
  <c r="T33"/>
  <c r="U33" s="1"/>
  <c r="T10"/>
  <c r="U10" s="1"/>
  <c r="T26"/>
  <c r="U26" s="1"/>
  <c r="Q45"/>
  <c r="AG3"/>
  <c r="AH6"/>
  <c r="AH2"/>
  <c r="AG5"/>
  <c r="AH4"/>
  <c r="R9"/>
  <c r="S9" s="1"/>
  <c r="R17"/>
  <c r="S17" s="1"/>
  <c r="R25"/>
  <c r="S25" s="1"/>
  <c r="R33"/>
  <c r="S33" s="1"/>
  <c r="R37"/>
  <c r="S37" s="1"/>
  <c r="R41"/>
  <c r="S41" s="1"/>
  <c r="R6"/>
  <c r="S6" s="1"/>
  <c r="R10"/>
  <c r="S10" s="1"/>
  <c r="R14"/>
  <c r="S14" s="1"/>
  <c r="R18"/>
  <c r="S18" s="1"/>
  <c r="R22"/>
  <c r="S22" s="1"/>
  <c r="R26"/>
  <c r="S26" s="1"/>
  <c r="R30"/>
  <c r="S30" s="1"/>
  <c r="R34"/>
  <c r="S34" s="1"/>
  <c r="R38"/>
  <c r="S38" s="1"/>
  <c r="R2"/>
  <c r="S2" s="1"/>
  <c r="AG4"/>
  <c r="AG6"/>
  <c r="AH3"/>
  <c r="AH5"/>
  <c r="R3" l="1"/>
  <c r="S3" s="1"/>
  <c r="C52"/>
  <c r="C53" s="1"/>
  <c r="E52"/>
  <c r="E53" s="1"/>
  <c r="D52"/>
  <c r="D53" s="1"/>
  <c r="G52"/>
  <c r="G53" s="1"/>
  <c r="I52"/>
  <c r="I53" s="1"/>
  <c r="K52"/>
  <c r="K53" s="1"/>
  <c r="M52"/>
  <c r="M53" s="1"/>
  <c r="O52"/>
  <c r="O53" s="1"/>
  <c r="B52"/>
  <c r="B53" s="1"/>
  <c r="N52"/>
  <c r="N53" s="1"/>
  <c r="H52"/>
  <c r="H53" s="1"/>
  <c r="L52"/>
  <c r="L53" s="1"/>
  <c r="P52"/>
  <c r="P53" s="1"/>
  <c r="J52"/>
  <c r="J53" s="1"/>
  <c r="AE22"/>
  <c r="V2"/>
  <c r="V13"/>
  <c r="W13" s="1"/>
  <c r="AH23"/>
  <c r="AF14"/>
  <c r="AF23"/>
  <c r="T5"/>
  <c r="U5" s="1"/>
  <c r="C48" s="1"/>
  <c r="C49" s="1"/>
  <c r="T2"/>
  <c r="U2" s="1"/>
  <c r="V16"/>
  <c r="W16" s="1"/>
  <c r="V18"/>
  <c r="W18" s="1"/>
  <c r="V20"/>
  <c r="W20" s="1"/>
  <c r="V22"/>
  <c r="W22" s="1"/>
  <c r="V24"/>
  <c r="W24" s="1"/>
  <c r="V26"/>
  <c r="W26" s="1"/>
  <c r="V28"/>
  <c r="W28" s="1"/>
  <c r="V30"/>
  <c r="W30" s="1"/>
  <c r="V32"/>
  <c r="W32" s="1"/>
  <c r="V34"/>
  <c r="W34" s="1"/>
  <c r="V36"/>
  <c r="W36" s="1"/>
  <c r="V38"/>
  <c r="W38" s="1"/>
  <c r="V40"/>
  <c r="W40" s="1"/>
  <c r="V14"/>
  <c r="W14" s="1"/>
  <c r="V4"/>
  <c r="W4" s="1"/>
  <c r="V6"/>
  <c r="W6" s="1"/>
  <c r="V8"/>
  <c r="W8" s="1"/>
  <c r="V10"/>
  <c r="W10" s="1"/>
  <c r="V12"/>
  <c r="W12" s="1"/>
  <c r="W2"/>
  <c r="V15"/>
  <c r="W15" s="1"/>
  <c r="V17"/>
  <c r="W17" s="1"/>
  <c r="V19"/>
  <c r="W19" s="1"/>
  <c r="V21"/>
  <c r="W21" s="1"/>
  <c r="V23"/>
  <c r="W23" s="1"/>
  <c r="V25"/>
  <c r="W25" s="1"/>
  <c r="V27"/>
  <c r="W27" s="1"/>
  <c r="V29"/>
  <c r="W29" s="1"/>
  <c r="V31"/>
  <c r="W31" s="1"/>
  <c r="V33"/>
  <c r="W33" s="1"/>
  <c r="V35"/>
  <c r="W35" s="1"/>
  <c r="V37"/>
  <c r="W37" s="1"/>
  <c r="V39"/>
  <c r="W39" s="1"/>
  <c r="V41"/>
  <c r="W41" s="1"/>
  <c r="V3"/>
  <c r="W3" s="1"/>
  <c r="V5"/>
  <c r="W5" s="1"/>
  <c r="V7"/>
  <c r="W7" s="1"/>
  <c r="V9"/>
  <c r="W9" s="1"/>
  <c r="V11"/>
  <c r="W11" s="1"/>
  <c r="T34"/>
  <c r="U34" s="1"/>
  <c r="T18"/>
  <c r="U18" s="1"/>
  <c r="T41"/>
  <c r="U41" s="1"/>
  <c r="T9"/>
  <c r="U9" s="1"/>
  <c r="T25"/>
  <c r="U25" s="1"/>
  <c r="T17"/>
  <c r="U17" s="1"/>
  <c r="T38"/>
  <c r="U38" s="1"/>
  <c r="T30"/>
  <c r="U30" s="1"/>
  <c r="T22"/>
  <c r="U22" s="1"/>
  <c r="T14"/>
  <c r="U14" s="1"/>
  <c r="T6"/>
  <c r="U6" s="1"/>
  <c r="T37"/>
  <c r="U37" s="1"/>
  <c r="T29"/>
  <c r="U29" s="1"/>
  <c r="T21"/>
  <c r="U21" s="1"/>
  <c r="T13"/>
  <c r="U13" s="1"/>
  <c r="T3"/>
  <c r="U3" s="1"/>
  <c r="T40"/>
  <c r="U40" s="1"/>
  <c r="T36"/>
  <c r="U36" s="1"/>
  <c r="T32"/>
  <c r="U32" s="1"/>
  <c r="T28"/>
  <c r="U28" s="1"/>
  <c r="T24"/>
  <c r="U24" s="1"/>
  <c r="T20"/>
  <c r="U20" s="1"/>
  <c r="T16"/>
  <c r="U16" s="1"/>
  <c r="T12"/>
  <c r="U12" s="1"/>
  <c r="T8"/>
  <c r="U8" s="1"/>
  <c r="T4"/>
  <c r="U4" s="1"/>
  <c r="T39"/>
  <c r="U39" s="1"/>
  <c r="T35"/>
  <c r="U35" s="1"/>
  <c r="T31"/>
  <c r="U31" s="1"/>
  <c r="T27"/>
  <c r="U27" s="1"/>
  <c r="T23"/>
  <c r="U23" s="1"/>
  <c r="T19"/>
  <c r="U19" s="1"/>
  <c r="T15"/>
  <c r="U15" s="1"/>
  <c r="T11"/>
  <c r="U11" s="1"/>
  <c r="T7"/>
  <c r="U7" s="1"/>
  <c r="R29"/>
  <c r="S29" s="1"/>
  <c r="R21"/>
  <c r="S21" s="1"/>
  <c r="R13"/>
  <c r="S13" s="1"/>
  <c r="R5"/>
  <c r="S5" s="1"/>
  <c r="D48"/>
  <c r="D49" s="1"/>
  <c r="P48"/>
  <c r="P49" s="1"/>
  <c r="R40"/>
  <c r="S40" s="1"/>
  <c r="R36"/>
  <c r="S36" s="1"/>
  <c r="R32"/>
  <c r="S32" s="1"/>
  <c r="R28"/>
  <c r="S28" s="1"/>
  <c r="R24"/>
  <c r="S24" s="1"/>
  <c r="R20"/>
  <c r="S20" s="1"/>
  <c r="R16"/>
  <c r="S16" s="1"/>
  <c r="R12"/>
  <c r="S12" s="1"/>
  <c r="R8"/>
  <c r="S8" s="1"/>
  <c r="R4"/>
  <c r="S4" s="1"/>
  <c r="R39"/>
  <c r="S39" s="1"/>
  <c r="R35"/>
  <c r="S35" s="1"/>
  <c r="R31"/>
  <c r="S31" s="1"/>
  <c r="R27"/>
  <c r="S27" s="1"/>
  <c r="R23"/>
  <c r="S23" s="1"/>
  <c r="R19"/>
  <c r="S19" s="1"/>
  <c r="R15"/>
  <c r="S15" s="1"/>
  <c r="R11"/>
  <c r="S11" s="1"/>
  <c r="R7"/>
  <c r="S7" s="1"/>
  <c r="B46" s="1"/>
  <c r="B47" s="1"/>
  <c r="L48" l="1"/>
  <c r="L49" s="1"/>
  <c r="O48"/>
  <c r="O49" s="1"/>
  <c r="Q53"/>
  <c r="C50"/>
  <c r="C51" s="1"/>
  <c r="H50"/>
  <c r="H51" s="1"/>
  <c r="L50"/>
  <c r="L51" s="1"/>
  <c r="P50"/>
  <c r="P51" s="1"/>
  <c r="G50"/>
  <c r="G51" s="1"/>
  <c r="K50"/>
  <c r="K51" s="1"/>
  <c r="O50"/>
  <c r="O51" s="1"/>
  <c r="E50"/>
  <c r="E51" s="1"/>
  <c r="J50"/>
  <c r="J51" s="1"/>
  <c r="N50"/>
  <c r="N51" s="1"/>
  <c r="D50"/>
  <c r="D51" s="1"/>
  <c r="I50"/>
  <c r="I51" s="1"/>
  <c r="M50"/>
  <c r="M51" s="1"/>
  <c r="B50"/>
  <c r="B51" s="1"/>
  <c r="Q51" s="1"/>
  <c r="H48"/>
  <c r="H49" s="1"/>
  <c r="K48"/>
  <c r="K49" s="1"/>
  <c r="G48"/>
  <c r="G49" s="1"/>
  <c r="I46"/>
  <c r="I47" s="1"/>
  <c r="P46"/>
  <c r="P47" s="1"/>
  <c r="E48"/>
  <c r="E49" s="1"/>
  <c r="O46"/>
  <c r="O47" s="1"/>
  <c r="E46"/>
  <c r="E47" s="1"/>
  <c r="M46"/>
  <c r="M47" s="1"/>
  <c r="G46"/>
  <c r="G47" s="1"/>
  <c r="N48"/>
  <c r="N49" s="1"/>
  <c r="J48"/>
  <c r="J49" s="1"/>
  <c r="B48"/>
  <c r="B49" s="1"/>
  <c r="M48"/>
  <c r="M49" s="1"/>
  <c r="I48"/>
  <c r="I49" s="1"/>
  <c r="D46"/>
  <c r="D47" s="1"/>
  <c r="L46"/>
  <c r="L47" s="1"/>
  <c r="J46"/>
  <c r="J47" s="1"/>
  <c r="N46"/>
  <c r="N47" s="1"/>
  <c r="K46"/>
  <c r="K47" s="1"/>
  <c r="H46"/>
  <c r="H47" s="1"/>
  <c r="C46"/>
  <c r="C47" s="1"/>
  <c r="Q49" l="1"/>
  <c r="Q47"/>
</calcChain>
</file>

<file path=xl/sharedStrings.xml><?xml version="1.0" encoding="utf-8"?>
<sst xmlns="http://schemas.openxmlformats.org/spreadsheetml/2006/main" count="97" uniqueCount="45">
  <si>
    <t>x1</t>
  </si>
  <si>
    <t>x2</t>
  </si>
  <si>
    <t>x3</t>
  </si>
  <si>
    <t>x4</t>
  </si>
  <si>
    <t>x5</t>
  </si>
  <si>
    <t>x1^2</t>
  </si>
  <si>
    <t>x2^2</t>
  </si>
  <si>
    <t>x3^2</t>
  </si>
  <si>
    <t>x4^2</t>
  </si>
  <si>
    <t>x1x2</t>
  </si>
  <si>
    <t>x1x3</t>
  </si>
  <si>
    <t>x1x4</t>
  </si>
  <si>
    <t>x2x3</t>
  </si>
  <si>
    <t>x2x4</t>
  </si>
  <si>
    <t>x3x4</t>
  </si>
  <si>
    <t>z</t>
  </si>
  <si>
    <t>max</t>
  </si>
  <si>
    <t>z-y1</t>
  </si>
  <si>
    <t>ao</t>
  </si>
  <si>
    <t>a1</t>
  </si>
  <si>
    <t>a</t>
  </si>
  <si>
    <t>Sa</t>
  </si>
  <si>
    <t>R^2</t>
  </si>
  <si>
    <t>y1</t>
  </si>
  <si>
    <t>abs(z)</t>
  </si>
  <si>
    <t>abs(z-y1)</t>
  </si>
  <si>
    <t>y2</t>
  </si>
  <si>
    <t>z-y2</t>
  </si>
  <si>
    <t>abs(z-y2)</t>
  </si>
  <si>
    <t>F, k</t>
  </si>
  <si>
    <t>Sreg, Sost</t>
  </si>
  <si>
    <t>R^2, Sz</t>
  </si>
  <si>
    <t>y3</t>
  </si>
  <si>
    <t>z-y3</t>
  </si>
  <si>
    <t>abs(z-y3)</t>
  </si>
  <si>
    <t>t</t>
  </si>
  <si>
    <t>y4</t>
  </si>
  <si>
    <t>z-y4</t>
  </si>
  <si>
    <t>abs(z-y4)</t>
  </si>
  <si>
    <t>S</t>
  </si>
  <si>
    <t>y0</t>
  </si>
  <si>
    <t>F12</t>
  </si>
  <si>
    <t>F23</t>
  </si>
  <si>
    <t>F34</t>
  </si>
  <si>
    <t>F45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</si>
</sst>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2" borderId="0" xfId="0" applyFill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7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0" fillId="0" borderId="7" xfId="0" applyFill="1" applyBorder="1"/>
    <xf numFmtId="0" fontId="1" fillId="0" borderId="8" xfId="0" applyFont="1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Лист2!$B$1</c:f>
              <c:strCache>
                <c:ptCount val="1"/>
                <c:pt idx="0">
                  <c:v>R^2</c:v>
                </c:pt>
              </c:strCache>
            </c:strRef>
          </c:tx>
          <c:marker>
            <c:symbol val="none"/>
          </c:marker>
          <c:cat>
            <c:strRef>
              <c:f>Лист2!$A$2:$A$6</c:f>
              <c:strCache>
                <c:ptCount val="5"/>
                <c:pt idx="0">
                  <c:v>y0</c:v>
                </c:pt>
                <c:pt idx="1">
                  <c:v>y1</c:v>
                </c:pt>
                <c:pt idx="2">
                  <c:v>y2</c:v>
                </c:pt>
                <c:pt idx="3">
                  <c:v>y3</c:v>
                </c:pt>
                <c:pt idx="4">
                  <c:v>y4</c:v>
                </c:pt>
              </c:strCache>
            </c:strRef>
          </c:cat>
          <c:val>
            <c:numRef>
              <c:f>Лист2!$B$2:$B$6</c:f>
              <c:numCache>
                <c:formatCode>General</c:formatCode>
                <c:ptCount val="5"/>
                <c:pt idx="0">
                  <c:v>0.67100000000000004</c:v>
                </c:pt>
                <c:pt idx="1">
                  <c:v>0.90139999999999998</c:v>
                </c:pt>
                <c:pt idx="2">
                  <c:v>0.99260000000000004</c:v>
                </c:pt>
                <c:pt idx="3">
                  <c:v>0.99360000000000004</c:v>
                </c:pt>
                <c:pt idx="4">
                  <c:v>0.99419999999999997</c:v>
                </c:pt>
              </c:numCache>
            </c:numRef>
          </c:val>
        </c:ser>
        <c:marker val="1"/>
        <c:axId val="62243584"/>
        <c:axId val="113597056"/>
      </c:lineChart>
      <c:catAx>
        <c:axId val="62243584"/>
        <c:scaling>
          <c:orientation val="minMax"/>
        </c:scaling>
        <c:axPos val="b"/>
        <c:tickLblPos val="nextTo"/>
        <c:crossAx val="113597056"/>
        <c:crosses val="autoZero"/>
        <c:auto val="1"/>
        <c:lblAlgn val="ctr"/>
        <c:lblOffset val="100"/>
      </c:catAx>
      <c:valAx>
        <c:axId val="113597056"/>
        <c:scaling>
          <c:orientation val="minMax"/>
        </c:scaling>
        <c:axPos val="l"/>
        <c:majorGridlines/>
        <c:numFmt formatCode="General" sourceLinked="1"/>
        <c:tickLblPos val="nextTo"/>
        <c:crossAx val="6224358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Лист2!$C$1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strRef>
              <c:f>Лист2!$A$2:$A$6</c:f>
              <c:strCache>
                <c:ptCount val="5"/>
                <c:pt idx="0">
                  <c:v>y0</c:v>
                </c:pt>
                <c:pt idx="1">
                  <c:v>y1</c:v>
                </c:pt>
                <c:pt idx="2">
                  <c:v>y2</c:v>
                </c:pt>
                <c:pt idx="3">
                  <c:v>y3</c:v>
                </c:pt>
                <c:pt idx="4">
                  <c:v>y4</c:v>
                </c:pt>
              </c:strCache>
            </c:strRef>
          </c:cat>
          <c:val>
            <c:numRef>
              <c:f>Лист2!$C$2:$C$6</c:f>
              <c:numCache>
                <c:formatCode>General</c:formatCode>
                <c:ptCount val="5"/>
                <c:pt idx="0">
                  <c:v>6.2755999999999998</c:v>
                </c:pt>
                <c:pt idx="1">
                  <c:v>3.4819</c:v>
                </c:pt>
                <c:pt idx="2">
                  <c:v>0.96340000000000003</c:v>
                </c:pt>
                <c:pt idx="3">
                  <c:v>0.9083</c:v>
                </c:pt>
                <c:pt idx="4">
                  <c:v>0.87690000000000001</c:v>
                </c:pt>
              </c:numCache>
            </c:numRef>
          </c:val>
        </c:ser>
        <c:marker val="1"/>
        <c:axId val="136316032"/>
        <c:axId val="136317952"/>
      </c:lineChart>
      <c:catAx>
        <c:axId val="136316032"/>
        <c:scaling>
          <c:orientation val="minMax"/>
        </c:scaling>
        <c:axPos val="b"/>
        <c:tickLblPos val="nextTo"/>
        <c:crossAx val="136317952"/>
        <c:crosses val="autoZero"/>
        <c:auto val="1"/>
        <c:lblAlgn val="ctr"/>
        <c:lblOffset val="100"/>
      </c:catAx>
      <c:valAx>
        <c:axId val="136317952"/>
        <c:scaling>
          <c:orientation val="minMax"/>
        </c:scaling>
        <c:axPos val="l"/>
        <c:majorGridlines/>
        <c:numFmt formatCode="General" sourceLinked="1"/>
        <c:tickLblPos val="nextTo"/>
        <c:crossAx val="13631603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Лист3!$A$1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val>
            <c:numRef>
              <c:f>Лист3!$A$2:$A$41</c:f>
              <c:numCache>
                <c:formatCode>General</c:formatCode>
                <c:ptCount val="40"/>
                <c:pt idx="0">
                  <c:v>3.8170000000000002</c:v>
                </c:pt>
                <c:pt idx="1">
                  <c:v>3.6389999999999998</c:v>
                </c:pt>
                <c:pt idx="2">
                  <c:v>15.005000000000001</c:v>
                </c:pt>
                <c:pt idx="3">
                  <c:v>8.8510000000000009</c:v>
                </c:pt>
                <c:pt idx="4">
                  <c:v>9.0020000000000007</c:v>
                </c:pt>
                <c:pt idx="5">
                  <c:v>21.77</c:v>
                </c:pt>
                <c:pt idx="6">
                  <c:v>4.5439999999999996</c:v>
                </c:pt>
                <c:pt idx="7">
                  <c:v>10.845000000000001</c:v>
                </c:pt>
                <c:pt idx="8">
                  <c:v>6.0750000000000002</c:v>
                </c:pt>
                <c:pt idx="9">
                  <c:v>9.11</c:v>
                </c:pt>
                <c:pt idx="10">
                  <c:v>2.8980000000000001</c:v>
                </c:pt>
                <c:pt idx="11">
                  <c:v>25.271999999999998</c:v>
                </c:pt>
                <c:pt idx="12">
                  <c:v>17.96</c:v>
                </c:pt>
                <c:pt idx="13">
                  <c:v>24.05</c:v>
                </c:pt>
                <c:pt idx="14">
                  <c:v>15.010999999999999</c:v>
                </c:pt>
                <c:pt idx="15">
                  <c:v>5.7160000000000002</c:v>
                </c:pt>
                <c:pt idx="16">
                  <c:v>17.521999999999998</c:v>
                </c:pt>
                <c:pt idx="17">
                  <c:v>6.2510000000000003</c:v>
                </c:pt>
                <c:pt idx="18">
                  <c:v>32.493000000000002</c:v>
                </c:pt>
                <c:pt idx="19">
                  <c:v>9.0229999999999997</c:v>
                </c:pt>
                <c:pt idx="20">
                  <c:v>3.4209999999999998</c:v>
                </c:pt>
                <c:pt idx="21">
                  <c:v>11.893000000000001</c:v>
                </c:pt>
                <c:pt idx="22">
                  <c:v>12.487</c:v>
                </c:pt>
                <c:pt idx="23">
                  <c:v>9.3010000000000002</c:v>
                </c:pt>
                <c:pt idx="24">
                  <c:v>5.6050000000000004</c:v>
                </c:pt>
                <c:pt idx="25">
                  <c:v>23.72</c:v>
                </c:pt>
                <c:pt idx="26">
                  <c:v>34.159999999999997</c:v>
                </c:pt>
                <c:pt idx="27">
                  <c:v>8.5869999999999997</c:v>
                </c:pt>
                <c:pt idx="28">
                  <c:v>42.941000000000003</c:v>
                </c:pt>
                <c:pt idx="29">
                  <c:v>10.022</c:v>
                </c:pt>
                <c:pt idx="30">
                  <c:v>5.6260000000000003</c:v>
                </c:pt>
                <c:pt idx="31">
                  <c:v>24.535</c:v>
                </c:pt>
                <c:pt idx="32">
                  <c:v>8.7889999999999997</c:v>
                </c:pt>
                <c:pt idx="33">
                  <c:v>6.0990000000000002</c:v>
                </c:pt>
                <c:pt idx="34">
                  <c:v>6.3159999999999998</c:v>
                </c:pt>
                <c:pt idx="35">
                  <c:v>39.331000000000003</c:v>
                </c:pt>
                <c:pt idx="36">
                  <c:v>9.4359999999999999</c:v>
                </c:pt>
                <c:pt idx="37">
                  <c:v>6.8630000000000004</c:v>
                </c:pt>
                <c:pt idx="38">
                  <c:v>35.606000000000002</c:v>
                </c:pt>
                <c:pt idx="39">
                  <c:v>6.2930000000000001</c:v>
                </c:pt>
              </c:numCache>
            </c:numRef>
          </c:val>
        </c:ser>
        <c:ser>
          <c:idx val="1"/>
          <c:order val="1"/>
          <c:tx>
            <c:strRef>
              <c:f>Лист1!$X$1</c:f>
              <c:strCache>
                <c:ptCount val="1"/>
                <c:pt idx="0">
                  <c:v>y4</c:v>
                </c:pt>
              </c:strCache>
            </c:strRef>
          </c:tx>
          <c:marker>
            <c:symbol val="none"/>
          </c:marker>
          <c:val>
            <c:numRef>
              <c:f>Лист1!$X$2:$X$41</c:f>
              <c:numCache>
                <c:formatCode>General</c:formatCode>
                <c:ptCount val="40"/>
                <c:pt idx="0">
                  <c:v>4.0770136176279514</c:v>
                </c:pt>
                <c:pt idx="1">
                  <c:v>3.5926998952885594</c:v>
                </c:pt>
                <c:pt idx="2">
                  <c:v>13.873528293985444</c:v>
                </c:pt>
                <c:pt idx="3">
                  <c:v>8.6047328083642931</c:v>
                </c:pt>
                <c:pt idx="4">
                  <c:v>9.493278156600871</c:v>
                </c:pt>
                <c:pt idx="5">
                  <c:v>21.633052118851772</c:v>
                </c:pt>
                <c:pt idx="6">
                  <c:v>5.5230465653229111</c:v>
                </c:pt>
                <c:pt idx="7">
                  <c:v>10.429511671416339</c:v>
                </c:pt>
                <c:pt idx="8">
                  <c:v>5.1277430620618345</c:v>
                </c:pt>
                <c:pt idx="9">
                  <c:v>9.2172898530401977</c:v>
                </c:pt>
                <c:pt idx="10">
                  <c:v>4.7627403226518688</c:v>
                </c:pt>
                <c:pt idx="11">
                  <c:v>25.369488099274157</c:v>
                </c:pt>
                <c:pt idx="12">
                  <c:v>18.298551038567567</c:v>
                </c:pt>
                <c:pt idx="13">
                  <c:v>22.530927076123408</c:v>
                </c:pt>
                <c:pt idx="14">
                  <c:v>14.038037067277893</c:v>
                </c:pt>
                <c:pt idx="15">
                  <c:v>5.4845139827980791</c:v>
                </c:pt>
                <c:pt idx="16">
                  <c:v>17.885980354520644</c:v>
                </c:pt>
                <c:pt idx="17">
                  <c:v>6.5742354433096608</c:v>
                </c:pt>
                <c:pt idx="18">
                  <c:v>33.024744813156509</c:v>
                </c:pt>
                <c:pt idx="19">
                  <c:v>7.8058259795909892</c:v>
                </c:pt>
                <c:pt idx="20">
                  <c:v>3.6647529675757577</c:v>
                </c:pt>
                <c:pt idx="21">
                  <c:v>11.948331798596737</c:v>
                </c:pt>
                <c:pt idx="22">
                  <c:v>11.755713928488936</c:v>
                </c:pt>
                <c:pt idx="23">
                  <c:v>10.223355746157567</c:v>
                </c:pt>
                <c:pt idx="24">
                  <c:v>5.0308086263286889</c:v>
                </c:pt>
                <c:pt idx="25">
                  <c:v>23.762782700692803</c:v>
                </c:pt>
                <c:pt idx="26">
                  <c:v>33.690469889331034</c:v>
                </c:pt>
                <c:pt idx="27">
                  <c:v>8.139513778503872</c:v>
                </c:pt>
                <c:pt idx="28">
                  <c:v>43.536863994379964</c:v>
                </c:pt>
                <c:pt idx="29">
                  <c:v>8.7830881456388656</c:v>
                </c:pt>
                <c:pt idx="30">
                  <c:v>7.273141866529909</c:v>
                </c:pt>
                <c:pt idx="31">
                  <c:v>24.556813321647667</c:v>
                </c:pt>
                <c:pt idx="32">
                  <c:v>8.8557768434623014</c:v>
                </c:pt>
                <c:pt idx="33">
                  <c:v>5.2497660697370536</c:v>
                </c:pt>
                <c:pt idx="34">
                  <c:v>5.3256446401439153</c:v>
                </c:pt>
                <c:pt idx="35">
                  <c:v>39.518698150057318</c:v>
                </c:pt>
                <c:pt idx="36">
                  <c:v>8.7433279829380375</c:v>
                </c:pt>
                <c:pt idx="37">
                  <c:v>9.1317473466781038</c:v>
                </c:pt>
                <c:pt idx="38">
                  <c:v>35.61146955302678</c:v>
                </c:pt>
                <c:pt idx="39">
                  <c:v>7.7359924302537291</c:v>
                </c:pt>
              </c:numCache>
            </c:numRef>
          </c:val>
        </c:ser>
        <c:marker val="1"/>
        <c:axId val="59428224"/>
        <c:axId val="59430016"/>
      </c:lineChart>
      <c:catAx>
        <c:axId val="59428224"/>
        <c:scaling>
          <c:orientation val="minMax"/>
        </c:scaling>
        <c:axPos val="b"/>
        <c:tickLblPos val="nextTo"/>
        <c:crossAx val="59430016"/>
        <c:crosses val="autoZero"/>
        <c:auto val="1"/>
        <c:lblAlgn val="ctr"/>
        <c:lblOffset val="100"/>
      </c:catAx>
      <c:valAx>
        <c:axId val="59430016"/>
        <c:scaling>
          <c:orientation val="minMax"/>
        </c:scaling>
        <c:axPos val="l"/>
        <c:majorGridlines/>
        <c:numFmt formatCode="General" sourceLinked="1"/>
        <c:tickLblPos val="nextTo"/>
        <c:crossAx val="59428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</xdr:row>
      <xdr:rowOff>66675</xdr:rowOff>
    </xdr:from>
    <xdr:to>
      <xdr:col>11</xdr:col>
      <xdr:colOff>409575</xdr:colOff>
      <xdr:row>15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1</xdr:row>
      <xdr:rowOff>71966</xdr:rowOff>
    </xdr:from>
    <xdr:to>
      <xdr:col>19</xdr:col>
      <xdr:colOff>366183</xdr:colOff>
      <xdr:row>15</xdr:row>
      <xdr:rowOff>148166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0</xdr:row>
      <xdr:rowOff>142875</xdr:rowOff>
    </xdr:from>
    <xdr:to>
      <xdr:col>9</xdr:col>
      <xdr:colOff>161925</xdr:colOff>
      <xdr:row>15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topLeftCell="U21" zoomScale="70" zoomScaleNormal="70" workbookViewId="0">
      <selection activeCell="AC39" sqref="AC39"/>
    </sheetView>
  </sheetViews>
  <sheetFormatPr defaultRowHeight="15"/>
  <cols>
    <col min="1" max="1" width="10.140625" customWidth="1"/>
    <col min="10" max="10" width="9.140625" customWidth="1"/>
  </cols>
  <sheetData>
    <row r="1" spans="1:41" ht="15.75" thickBot="1">
      <c r="A1" s="10" t="s">
        <v>15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/>
      <c r="R1" s="8" t="s">
        <v>23</v>
      </c>
      <c r="S1" s="8" t="s">
        <v>17</v>
      </c>
      <c r="T1" s="8" t="s">
        <v>26</v>
      </c>
      <c r="U1" s="8" t="s">
        <v>27</v>
      </c>
      <c r="V1" s="8" t="s">
        <v>32</v>
      </c>
      <c r="W1" s="8" t="s">
        <v>33</v>
      </c>
      <c r="X1" s="8" t="s">
        <v>36</v>
      </c>
      <c r="Y1" s="8" t="s">
        <v>37</v>
      </c>
      <c r="Z1" s="8"/>
      <c r="AA1" s="8"/>
      <c r="AB1" s="8"/>
      <c r="AC1" s="2"/>
      <c r="AD1" s="21"/>
      <c r="AE1" s="18"/>
      <c r="AF1" s="18"/>
      <c r="AG1" s="9" t="s">
        <v>19</v>
      </c>
      <c r="AH1" s="9" t="s">
        <v>18</v>
      </c>
      <c r="AI1" s="7"/>
      <c r="AK1" s="7" t="s">
        <v>8</v>
      </c>
      <c r="AL1" s="8" t="s">
        <v>6</v>
      </c>
      <c r="AM1" s="8" t="s">
        <v>11</v>
      </c>
      <c r="AN1" s="7" t="s">
        <v>2</v>
      </c>
      <c r="AO1" s="11" t="s">
        <v>1</v>
      </c>
    </row>
    <row r="2" spans="1:41">
      <c r="A2" s="1">
        <v>3.8170000000000002</v>
      </c>
      <c r="B2" s="2">
        <v>1.1220000000000001</v>
      </c>
      <c r="C2" s="2">
        <v>-0.128</v>
      </c>
      <c r="D2" s="2">
        <v>9.5000000000000001E-2</v>
      </c>
      <c r="E2" s="2">
        <v>0.72499999999999998</v>
      </c>
      <c r="F2" s="3">
        <v>3.6019999999999999</v>
      </c>
      <c r="G2">
        <f>B2*B2</f>
        <v>1.2588840000000003</v>
      </c>
      <c r="H2">
        <f>C2*C2</f>
        <v>1.6383999999999999E-2</v>
      </c>
      <c r="I2">
        <f>D2*D2</f>
        <v>9.025E-3</v>
      </c>
      <c r="J2">
        <f>E2*E2</f>
        <v>0.52562500000000001</v>
      </c>
      <c r="K2">
        <f>B2*C2</f>
        <v>-0.14361600000000002</v>
      </c>
      <c r="L2">
        <f>B2*D2</f>
        <v>0.10659000000000002</v>
      </c>
      <c r="M2">
        <f>B2*E2</f>
        <v>0.81345000000000001</v>
      </c>
      <c r="N2">
        <f>C2*D2</f>
        <v>-1.2160000000000001E-2</v>
      </c>
      <c r="O2">
        <f>C2*E2</f>
        <v>-9.2799999999999994E-2</v>
      </c>
      <c r="P2">
        <f>D2*E2</f>
        <v>6.8874999999999992E-2</v>
      </c>
      <c r="R2">
        <f t="shared" ref="R2:R41" si="0">$AH$2+$AG$2*J2</f>
        <v>8.2742825584351198</v>
      </c>
      <c r="S2">
        <f>A2-R2</f>
        <v>-4.4572825584351197</v>
      </c>
      <c r="T2">
        <f t="shared" ref="T2:T41" si="1">$AH$9 + $AG$9*J2 + $AF$9*H2</f>
        <v>5.2859610110513682</v>
      </c>
      <c r="U2">
        <f>A2-T2</f>
        <v>-1.468961011051368</v>
      </c>
      <c r="V2">
        <f t="shared" ref="V2:V41" si="2">AH$17+AG$17*AK2+AF$17*AL2+AE$17*AM2</f>
        <v>3.9436674843076576</v>
      </c>
      <c r="W2">
        <f>A2-V2</f>
        <v>-0.1266674843076574</v>
      </c>
      <c r="X2">
        <f t="shared" ref="X2:X41" si="3">AH$25 + AG$25*AK2 + AF$25*AL2 + AE$25*AM2 + AD$25*AN2</f>
        <v>4.0770136176279514</v>
      </c>
      <c r="Y2">
        <f>A2-X2</f>
        <v>-0.26001361762795128</v>
      </c>
      <c r="AB2" s="2"/>
      <c r="AD2" s="2"/>
      <c r="AE2" s="2"/>
      <c r="AF2" s="2"/>
      <c r="AG2" s="17">
        <f t="array" ref="AG2:AH6">LINEST(A2:A41,J2:J41,1,1)</f>
        <v>3.3188512251590581</v>
      </c>
      <c r="AH2" s="19">
        <v>6.5298113832108902</v>
      </c>
      <c r="AI2" s="2"/>
      <c r="AK2">
        <f>E2*E2</f>
        <v>0.52562500000000001</v>
      </c>
      <c r="AL2">
        <f>C2*C2</f>
        <v>1.6383999999999999E-2</v>
      </c>
      <c r="AM2">
        <f>B2*E2</f>
        <v>0.81345000000000001</v>
      </c>
      <c r="AN2" s="2">
        <v>9.5000000000000001E-2</v>
      </c>
      <c r="AO2" s="2">
        <v>-0.128</v>
      </c>
    </row>
    <row r="3" spans="1:41">
      <c r="A3" s="1">
        <v>3.6389999999999998</v>
      </c>
      <c r="B3" s="2">
        <v>1.4910000000000001</v>
      </c>
      <c r="C3" s="2">
        <v>0.2</v>
      </c>
      <c r="D3" s="2">
        <v>0.48699999999999999</v>
      </c>
      <c r="E3" s="2">
        <v>0.55900000000000005</v>
      </c>
      <c r="F3" s="3">
        <v>4.6210000000000004</v>
      </c>
      <c r="G3">
        <f t="shared" ref="G3:G41" si="4">B3*B3</f>
        <v>2.2230810000000005</v>
      </c>
      <c r="H3">
        <f t="shared" ref="H3:H41" si="5">C3*C3</f>
        <v>4.0000000000000008E-2</v>
      </c>
      <c r="I3">
        <f t="shared" ref="I3:I41" si="6">D3*D3</f>
        <v>0.23716899999999999</v>
      </c>
      <c r="J3">
        <f t="shared" ref="J3:J41" si="7">E3*E3</f>
        <v>0.31248100000000006</v>
      </c>
      <c r="K3">
        <f t="shared" ref="K3:K41" si="8">B3*C3</f>
        <v>0.29820000000000002</v>
      </c>
      <c r="L3">
        <f t="shared" ref="L3:L41" si="9">B3*D3</f>
        <v>0.72611700000000001</v>
      </c>
      <c r="M3">
        <f t="shared" ref="M3:M10" si="10">B3*E3</f>
        <v>0.83346900000000013</v>
      </c>
      <c r="N3">
        <f t="shared" ref="N3:N10" si="11">C3*D3</f>
        <v>9.74E-2</v>
      </c>
      <c r="O3">
        <f t="shared" ref="O3:O10" si="12">C3*E3</f>
        <v>0.11180000000000001</v>
      </c>
      <c r="P3">
        <f t="shared" ref="P3:P10" si="13">D3*E3</f>
        <v>0.272233</v>
      </c>
      <c r="R3">
        <f t="shared" si="0"/>
        <v>7.5668893328998177</v>
      </c>
      <c r="S3">
        <f t="shared" ref="S3:S41" si="14">A3-R3</f>
        <v>-3.9278893328998179</v>
      </c>
      <c r="T3">
        <f t="shared" si="1"/>
        <v>4.6616966100573647</v>
      </c>
      <c r="U3">
        <f t="shared" ref="U3:U40" si="15">A3-T3</f>
        <v>-1.0226966100573649</v>
      </c>
      <c r="V3">
        <f t="shared" si="2"/>
        <v>3.2533085692930417</v>
      </c>
      <c r="W3">
        <f t="shared" ref="W3:W41" si="16">A3-V3</f>
        <v>0.3856914307069581</v>
      </c>
      <c r="X3">
        <f t="shared" si="3"/>
        <v>3.5926998952885594</v>
      </c>
      <c r="Y3">
        <f t="shared" ref="Y3:Y41" si="17">A3-X3</f>
        <v>4.6300104711440415E-2</v>
      </c>
      <c r="AB3" s="2"/>
      <c r="AD3" s="2"/>
      <c r="AE3" s="2"/>
      <c r="AF3" s="2" t="s">
        <v>21</v>
      </c>
      <c r="AG3" s="1">
        <v>0.3769208714431847</v>
      </c>
      <c r="AH3" s="3">
        <v>1.3052977107279846</v>
      </c>
      <c r="AI3" s="2"/>
      <c r="AK3">
        <f>E3*E3</f>
        <v>0.31248100000000006</v>
      </c>
      <c r="AL3">
        <f t="shared" ref="AL3:AL41" si="18">C3*C3</f>
        <v>4.0000000000000008E-2</v>
      </c>
      <c r="AM3">
        <f t="shared" ref="AM3:AM41" si="19">B3*E3</f>
        <v>0.83346900000000013</v>
      </c>
      <c r="AN3" s="2">
        <v>0.48699999999999999</v>
      </c>
      <c r="AO3" s="2">
        <v>0.2</v>
      </c>
    </row>
    <row r="4" spans="1:41">
      <c r="A4" s="1">
        <v>15.005000000000001</v>
      </c>
      <c r="B4" s="2">
        <v>1.597</v>
      </c>
      <c r="C4" s="2">
        <v>0.36799999999999999</v>
      </c>
      <c r="D4" s="2">
        <v>0.26900000000000002</v>
      </c>
      <c r="E4" s="2">
        <v>2.242</v>
      </c>
      <c r="F4" s="3">
        <v>5.1420000000000003</v>
      </c>
      <c r="G4">
        <f t="shared" si="4"/>
        <v>2.5504089999999997</v>
      </c>
      <c r="H4">
        <f t="shared" si="5"/>
        <v>0.13542399999999999</v>
      </c>
      <c r="I4">
        <f t="shared" si="6"/>
        <v>7.2361000000000009E-2</v>
      </c>
      <c r="J4">
        <f t="shared" si="7"/>
        <v>5.0265639999999996</v>
      </c>
      <c r="K4">
        <f t="shared" si="8"/>
        <v>0.587696</v>
      </c>
      <c r="L4">
        <f t="shared" si="9"/>
        <v>0.429593</v>
      </c>
      <c r="M4">
        <f t="shared" si="10"/>
        <v>3.5804739999999997</v>
      </c>
      <c r="N4">
        <f t="shared" si="11"/>
        <v>9.8992000000000011E-2</v>
      </c>
      <c r="O4">
        <f t="shared" si="12"/>
        <v>0.82505600000000001</v>
      </c>
      <c r="P4">
        <f t="shared" si="13"/>
        <v>0.60309800000000002</v>
      </c>
      <c r="R4">
        <f t="shared" si="0"/>
        <v>23.212229472951304</v>
      </c>
      <c r="S4">
        <f t="shared" si="14"/>
        <v>-8.2072294729513029</v>
      </c>
      <c r="T4">
        <f t="shared" si="1"/>
        <v>20.393744673005056</v>
      </c>
      <c r="U4">
        <f t="shared" si="15"/>
        <v>-5.3887446730050552</v>
      </c>
      <c r="V4">
        <f t="shared" si="2"/>
        <v>13.66677622640962</v>
      </c>
      <c r="W4">
        <f t="shared" si="16"/>
        <v>1.3382237735903804</v>
      </c>
      <c r="X4">
        <f t="shared" si="3"/>
        <v>13.873528293985444</v>
      </c>
      <c r="Y4">
        <f t="shared" si="17"/>
        <v>1.1314717060145565</v>
      </c>
      <c r="AB4" s="2"/>
      <c r="AD4" s="2"/>
      <c r="AE4" s="2"/>
      <c r="AF4" s="2" t="s">
        <v>31</v>
      </c>
      <c r="AG4" s="29">
        <v>0.67108385524517644</v>
      </c>
      <c r="AH4" s="22">
        <v>6.2756534060583924</v>
      </c>
      <c r="AI4" s="20"/>
      <c r="AK4">
        <f t="shared" ref="AK4:AK41" si="20">E4*E4</f>
        <v>5.0265639999999996</v>
      </c>
      <c r="AL4">
        <f t="shared" si="18"/>
        <v>0.13542399999999999</v>
      </c>
      <c r="AM4">
        <f t="shared" si="19"/>
        <v>3.5804739999999997</v>
      </c>
      <c r="AN4" s="2">
        <v>0.26900000000000002</v>
      </c>
      <c r="AO4" s="2">
        <v>0.36799999999999999</v>
      </c>
    </row>
    <row r="5" spans="1:41">
      <c r="A5" s="1">
        <v>8.8510000000000009</v>
      </c>
      <c r="B5" s="2">
        <v>1.409</v>
      </c>
      <c r="C5" s="2">
        <v>-1.403</v>
      </c>
      <c r="D5" s="2">
        <v>-6.3E-2</v>
      </c>
      <c r="E5" s="2">
        <v>0.55100000000000005</v>
      </c>
      <c r="F5" s="3">
        <v>-0.35</v>
      </c>
      <c r="G5">
        <f t="shared" si="4"/>
        <v>1.9852810000000001</v>
      </c>
      <c r="H5">
        <f t="shared" si="5"/>
        <v>1.9684090000000001</v>
      </c>
      <c r="I5">
        <f t="shared" si="6"/>
        <v>3.9690000000000003E-3</v>
      </c>
      <c r="J5">
        <f t="shared" si="7"/>
        <v>0.30360100000000007</v>
      </c>
      <c r="K5">
        <f t="shared" si="8"/>
        <v>-1.9768270000000001</v>
      </c>
      <c r="L5">
        <f t="shared" si="9"/>
        <v>-8.8766999999999999E-2</v>
      </c>
      <c r="M5">
        <f t="shared" si="10"/>
        <v>0.77635900000000013</v>
      </c>
      <c r="N5">
        <f t="shared" si="11"/>
        <v>8.8388999999999995E-2</v>
      </c>
      <c r="O5">
        <f t="shared" si="12"/>
        <v>-0.7730530000000001</v>
      </c>
      <c r="P5">
        <f t="shared" si="13"/>
        <v>-3.4713000000000001E-2</v>
      </c>
      <c r="R5">
        <f t="shared" si="0"/>
        <v>7.5374179340204055</v>
      </c>
      <c r="S5">
        <f t="shared" si="14"/>
        <v>1.3135820659795954</v>
      </c>
      <c r="T5">
        <f t="shared" si="1"/>
        <v>10.642768774836739</v>
      </c>
      <c r="U5">
        <f t="shared" si="15"/>
        <v>-1.7917687748367381</v>
      </c>
      <c r="V5">
        <f t="shared" si="2"/>
        <v>8.651926258262943</v>
      </c>
      <c r="W5">
        <f t="shared" si="16"/>
        <v>0.19907374173705783</v>
      </c>
      <c r="X5">
        <f t="shared" si="3"/>
        <v>8.6047328083642931</v>
      </c>
      <c r="Y5">
        <f t="shared" si="17"/>
        <v>0.24626719163570776</v>
      </c>
      <c r="AB5" s="2"/>
      <c r="AD5" s="2"/>
      <c r="AE5" s="2"/>
      <c r="AF5" s="2" t="s">
        <v>29</v>
      </c>
      <c r="AG5" s="29">
        <v>77.53096619299572</v>
      </c>
      <c r="AH5" s="22">
        <v>38</v>
      </c>
      <c r="AI5" s="20"/>
      <c r="AK5">
        <f t="shared" si="20"/>
        <v>0.30360100000000007</v>
      </c>
      <c r="AL5">
        <f t="shared" si="18"/>
        <v>1.9684090000000001</v>
      </c>
      <c r="AM5">
        <f t="shared" si="19"/>
        <v>0.77635900000000013</v>
      </c>
      <c r="AN5" s="2">
        <v>-6.3E-2</v>
      </c>
      <c r="AO5" s="2">
        <v>-1.403</v>
      </c>
    </row>
    <row r="6" spans="1:41" ht="15.75" thickBot="1">
      <c r="A6" s="1">
        <v>9.0020000000000007</v>
      </c>
      <c r="B6" s="2">
        <v>0.98299999999999998</v>
      </c>
      <c r="C6" s="2">
        <v>-0.15</v>
      </c>
      <c r="D6" s="2">
        <v>0.61</v>
      </c>
      <c r="E6" s="2">
        <v>1.587</v>
      </c>
      <c r="F6" s="3">
        <v>3.536</v>
      </c>
      <c r="G6">
        <f t="shared" si="4"/>
        <v>0.96628899999999995</v>
      </c>
      <c r="H6">
        <f t="shared" si="5"/>
        <v>2.2499999999999999E-2</v>
      </c>
      <c r="I6">
        <f t="shared" si="6"/>
        <v>0.37209999999999999</v>
      </c>
      <c r="J6">
        <f t="shared" si="7"/>
        <v>2.5185689999999998</v>
      </c>
      <c r="K6">
        <f t="shared" si="8"/>
        <v>-0.14745</v>
      </c>
      <c r="L6">
        <f t="shared" si="9"/>
        <v>0.59963</v>
      </c>
      <c r="M6">
        <f t="shared" si="10"/>
        <v>1.5600209999999999</v>
      </c>
      <c r="N6">
        <f t="shared" si="11"/>
        <v>-9.1499999999999998E-2</v>
      </c>
      <c r="O6">
        <f t="shared" si="12"/>
        <v>-0.23804999999999998</v>
      </c>
      <c r="P6">
        <f t="shared" si="13"/>
        <v>0.96806999999999999</v>
      </c>
      <c r="R6">
        <f t="shared" si="0"/>
        <v>14.888567194508514</v>
      </c>
      <c r="S6">
        <f t="shared" si="14"/>
        <v>-5.8865671945085136</v>
      </c>
      <c r="T6">
        <f t="shared" si="1"/>
        <v>11.830233241350076</v>
      </c>
      <c r="U6">
        <f t="shared" si="15"/>
        <v>-2.828233241350075</v>
      </c>
      <c r="V6">
        <f t="shared" si="2"/>
        <v>9.1043733562002025</v>
      </c>
      <c r="W6">
        <f t="shared" si="16"/>
        <v>-0.10237335620020183</v>
      </c>
      <c r="X6">
        <f t="shared" si="3"/>
        <v>9.493278156600871</v>
      </c>
      <c r="Y6">
        <f t="shared" si="17"/>
        <v>-0.49127815660087037</v>
      </c>
      <c r="AB6" s="2"/>
      <c r="AD6" s="2"/>
      <c r="AE6" s="2"/>
      <c r="AF6" s="2" t="s">
        <v>30</v>
      </c>
      <c r="AG6" s="30">
        <v>3053.4660568020527</v>
      </c>
      <c r="AH6" s="24">
        <v>1496.5853755729477</v>
      </c>
      <c r="AI6" s="20"/>
      <c r="AK6">
        <f t="shared" si="20"/>
        <v>2.5185689999999998</v>
      </c>
      <c r="AL6">
        <f t="shared" si="18"/>
        <v>2.2499999999999999E-2</v>
      </c>
      <c r="AM6">
        <f t="shared" si="19"/>
        <v>1.5600209999999999</v>
      </c>
      <c r="AN6" s="2">
        <v>0.61</v>
      </c>
      <c r="AO6" s="2">
        <v>-0.15</v>
      </c>
    </row>
    <row r="7" spans="1:41">
      <c r="A7" s="1">
        <v>21.77</v>
      </c>
      <c r="B7" s="2">
        <v>0.44400000000000001</v>
      </c>
      <c r="C7" s="2">
        <v>-9.8000000000000004E-2</v>
      </c>
      <c r="D7" s="2">
        <v>-0.79900000000000004</v>
      </c>
      <c r="E7" s="2">
        <v>-2.1989999999999998</v>
      </c>
      <c r="F7" s="3">
        <v>3.6949999999999998</v>
      </c>
      <c r="G7">
        <f t="shared" si="4"/>
        <v>0.19713600000000001</v>
      </c>
      <c r="H7">
        <f t="shared" si="5"/>
        <v>9.6040000000000014E-3</v>
      </c>
      <c r="I7">
        <f t="shared" si="6"/>
        <v>0.63840100000000011</v>
      </c>
      <c r="J7">
        <f t="shared" si="7"/>
        <v>4.8356009999999996</v>
      </c>
      <c r="K7">
        <f t="shared" si="8"/>
        <v>-4.3512000000000002E-2</v>
      </c>
      <c r="L7">
        <f t="shared" si="9"/>
        <v>-0.35475600000000002</v>
      </c>
      <c r="M7">
        <f t="shared" si="10"/>
        <v>-0.97635599999999989</v>
      </c>
      <c r="N7">
        <f t="shared" si="11"/>
        <v>7.830200000000001E-2</v>
      </c>
      <c r="O7">
        <f t="shared" si="12"/>
        <v>0.215502</v>
      </c>
      <c r="P7">
        <f t="shared" si="13"/>
        <v>1.757001</v>
      </c>
      <c r="R7">
        <f t="shared" si="0"/>
        <v>22.578451686441255</v>
      </c>
      <c r="S7">
        <f t="shared" si="14"/>
        <v>-0.80845168644125565</v>
      </c>
      <c r="T7">
        <f t="shared" si="1"/>
        <v>19.37636689710466</v>
      </c>
      <c r="U7">
        <f t="shared" si="15"/>
        <v>2.3936331028953397</v>
      </c>
      <c r="V7">
        <f t="shared" si="2"/>
        <v>22.046704222188204</v>
      </c>
      <c r="W7">
        <f t="shared" si="16"/>
        <v>-0.27670422218820434</v>
      </c>
      <c r="X7">
        <f t="shared" si="3"/>
        <v>21.633052118851772</v>
      </c>
      <c r="Y7">
        <f t="shared" si="17"/>
        <v>0.13694788114822742</v>
      </c>
      <c r="AB7" s="2"/>
      <c r="AD7" s="7"/>
      <c r="AE7" s="2"/>
      <c r="AF7" s="8" t="s">
        <v>35</v>
      </c>
      <c r="AG7" s="20">
        <f>AG2/AG3</f>
        <v>8.8051670167575917</v>
      </c>
      <c r="AH7" s="20">
        <f>AH2/AH3</f>
        <v>5.0025456488153299</v>
      </c>
      <c r="AI7" s="20"/>
      <c r="AK7">
        <f t="shared" si="20"/>
        <v>4.8356009999999996</v>
      </c>
      <c r="AL7">
        <f t="shared" si="18"/>
        <v>9.6040000000000014E-3</v>
      </c>
      <c r="AM7">
        <f t="shared" si="19"/>
        <v>-0.97635599999999989</v>
      </c>
      <c r="AN7" s="2">
        <v>-0.79900000000000004</v>
      </c>
      <c r="AO7" s="2">
        <v>-9.8000000000000004E-2</v>
      </c>
    </row>
    <row r="8" spans="1:41" ht="15.75" thickBot="1">
      <c r="A8" s="1">
        <v>4.5439999999999996</v>
      </c>
      <c r="B8" s="2">
        <v>-4.9000000000000002E-2</v>
      </c>
      <c r="C8" s="2">
        <v>-0.74299999999999999</v>
      </c>
      <c r="D8" s="2">
        <v>8.0000000000000002E-3</v>
      </c>
      <c r="E8" s="2">
        <v>0.19</v>
      </c>
      <c r="F8" s="3">
        <v>1.696</v>
      </c>
      <c r="G8">
        <f t="shared" si="4"/>
        <v>2.4010000000000004E-3</v>
      </c>
      <c r="H8">
        <f t="shared" si="5"/>
        <v>0.55204900000000001</v>
      </c>
      <c r="I8">
        <f t="shared" si="6"/>
        <v>6.3999999999999997E-5</v>
      </c>
      <c r="J8">
        <f t="shared" si="7"/>
        <v>3.61E-2</v>
      </c>
      <c r="K8">
        <f t="shared" si="8"/>
        <v>3.6407000000000002E-2</v>
      </c>
      <c r="L8">
        <f t="shared" si="9"/>
        <v>-3.9200000000000004E-4</v>
      </c>
      <c r="M8">
        <f t="shared" si="10"/>
        <v>-9.3100000000000006E-3</v>
      </c>
      <c r="N8">
        <f t="shared" si="11"/>
        <v>-5.9440000000000005E-3</v>
      </c>
      <c r="O8">
        <f t="shared" si="12"/>
        <v>-0.14116999999999999</v>
      </c>
      <c r="P8">
        <f t="shared" si="13"/>
        <v>1.5200000000000001E-3</v>
      </c>
      <c r="R8">
        <f t="shared" si="0"/>
        <v>6.649621912439132</v>
      </c>
      <c r="S8">
        <f t="shared" si="14"/>
        <v>-2.1056219124391324</v>
      </c>
      <c r="T8">
        <f t="shared" si="1"/>
        <v>5.3526516687079067</v>
      </c>
      <c r="U8">
        <f t="shared" si="15"/>
        <v>-0.80865166870790706</v>
      </c>
      <c r="V8">
        <f t="shared" si="2"/>
        <v>5.469667284556162</v>
      </c>
      <c r="W8">
        <f t="shared" si="16"/>
        <v>-0.92566728455616243</v>
      </c>
      <c r="X8">
        <f t="shared" si="3"/>
        <v>5.5230465653229111</v>
      </c>
      <c r="Y8">
        <f t="shared" si="17"/>
        <v>-0.97904656532291146</v>
      </c>
      <c r="AB8" s="2"/>
      <c r="AD8" s="2"/>
      <c r="AE8" s="2"/>
      <c r="AF8" s="8"/>
      <c r="AG8" s="20"/>
      <c r="AH8" s="20"/>
      <c r="AI8" s="8"/>
      <c r="AK8">
        <f t="shared" si="20"/>
        <v>3.61E-2</v>
      </c>
      <c r="AL8">
        <f t="shared" si="18"/>
        <v>0.55204900000000001</v>
      </c>
      <c r="AM8">
        <f t="shared" si="19"/>
        <v>-9.3100000000000006E-3</v>
      </c>
      <c r="AN8" s="2">
        <v>8.0000000000000002E-3</v>
      </c>
      <c r="AO8" s="2">
        <v>-0.74299999999999999</v>
      </c>
    </row>
    <row r="9" spans="1:41">
      <c r="A9" s="1">
        <v>10.845000000000001</v>
      </c>
      <c r="B9" s="2">
        <v>-0.35099999999999998</v>
      </c>
      <c r="C9" s="2">
        <v>-0.36599999999999999</v>
      </c>
      <c r="D9" s="2">
        <v>-0.19400000000000001</v>
      </c>
      <c r="E9" s="2">
        <v>-1.4830000000000001</v>
      </c>
      <c r="F9" s="3">
        <v>2.8650000000000002</v>
      </c>
      <c r="G9">
        <f t="shared" si="4"/>
        <v>0.12320099999999999</v>
      </c>
      <c r="H9">
        <f t="shared" si="5"/>
        <v>0.13395599999999999</v>
      </c>
      <c r="I9">
        <f t="shared" si="6"/>
        <v>3.7636000000000003E-2</v>
      </c>
      <c r="J9">
        <f t="shared" si="7"/>
        <v>2.1992890000000003</v>
      </c>
      <c r="K9">
        <f t="shared" si="8"/>
        <v>0.128466</v>
      </c>
      <c r="L9">
        <f t="shared" si="9"/>
        <v>6.8094000000000002E-2</v>
      </c>
      <c r="M9">
        <f t="shared" si="10"/>
        <v>0.52053300000000002</v>
      </c>
      <c r="N9">
        <f t="shared" si="11"/>
        <v>7.1003999999999998E-2</v>
      </c>
      <c r="O9">
        <f t="shared" si="12"/>
        <v>0.54277799999999998</v>
      </c>
      <c r="P9">
        <f t="shared" si="13"/>
        <v>0.28770200000000001</v>
      </c>
      <c r="R9">
        <f t="shared" si="0"/>
        <v>13.828924375339732</v>
      </c>
      <c r="S9">
        <f t="shared" si="14"/>
        <v>-2.9839243753397309</v>
      </c>
      <c r="T9">
        <f t="shared" si="1"/>
        <v>11.132228152355593</v>
      </c>
      <c r="U9">
        <f t="shared" si="15"/>
        <v>-0.28722815235559196</v>
      </c>
      <c r="V9">
        <f t="shared" si="2"/>
        <v>10.478039175223158</v>
      </c>
      <c r="W9">
        <f t="shared" si="16"/>
        <v>0.366960824776843</v>
      </c>
      <c r="X9">
        <f t="shared" si="3"/>
        <v>10.429511671416339</v>
      </c>
      <c r="Y9">
        <f t="shared" si="17"/>
        <v>0.41548832858366147</v>
      </c>
      <c r="AB9" s="2"/>
      <c r="AD9" s="2"/>
      <c r="AE9" s="2" t="s">
        <v>20</v>
      </c>
      <c r="AF9" s="31">
        <f t="array" ref="AF9:AH13">LINEST(A2:A41,AK2:AL41,1,1)</f>
        <v>3.1166348404377802</v>
      </c>
      <c r="AG9" s="21">
        <v>3.2741566705409637</v>
      </c>
      <c r="AH9" s="27">
        <v>3.5139194658725419</v>
      </c>
      <c r="AI9" s="20"/>
      <c r="AK9">
        <f t="shared" si="20"/>
        <v>2.1992890000000003</v>
      </c>
      <c r="AL9">
        <f t="shared" si="18"/>
        <v>0.13395599999999999</v>
      </c>
      <c r="AM9">
        <f t="shared" si="19"/>
        <v>0.52053300000000002</v>
      </c>
      <c r="AN9" s="2">
        <v>-0.19400000000000001</v>
      </c>
      <c r="AO9" s="2">
        <v>-0.36599999999999999</v>
      </c>
    </row>
    <row r="10" spans="1:41">
      <c r="A10" s="1">
        <v>6.0750000000000002</v>
      </c>
      <c r="B10" s="2">
        <v>-0.372</v>
      </c>
      <c r="C10" s="2">
        <v>-0.48899999999999999</v>
      </c>
      <c r="D10" s="2">
        <v>-3.1E-2</v>
      </c>
      <c r="E10" s="2">
        <v>-0.55600000000000005</v>
      </c>
      <c r="F10" s="3">
        <v>2.484</v>
      </c>
      <c r="G10">
        <f t="shared" si="4"/>
        <v>0.13838400000000001</v>
      </c>
      <c r="H10">
        <f t="shared" si="5"/>
        <v>0.239121</v>
      </c>
      <c r="I10">
        <f t="shared" si="6"/>
        <v>9.6099999999999994E-4</v>
      </c>
      <c r="J10">
        <f t="shared" si="7"/>
        <v>0.30913600000000008</v>
      </c>
      <c r="K10">
        <f t="shared" si="8"/>
        <v>0.18190799999999999</v>
      </c>
      <c r="L10">
        <f t="shared" si="9"/>
        <v>1.1532000000000001E-2</v>
      </c>
      <c r="M10">
        <f t="shared" si="10"/>
        <v>0.20683200000000002</v>
      </c>
      <c r="N10">
        <f t="shared" si="11"/>
        <v>1.5158999999999999E-2</v>
      </c>
      <c r="O10">
        <f t="shared" si="12"/>
        <v>0.27188400000000001</v>
      </c>
      <c r="P10">
        <f t="shared" si="13"/>
        <v>1.7236000000000001E-2</v>
      </c>
      <c r="R10">
        <f t="shared" si="0"/>
        <v>7.5557877755516607</v>
      </c>
      <c r="S10">
        <f t="shared" si="14"/>
        <v>-1.4807877755516605</v>
      </c>
      <c r="T10">
        <f t="shared" si="1"/>
        <v>5.2713320020572159</v>
      </c>
      <c r="U10">
        <f t="shared" si="15"/>
        <v>0.80366799794278432</v>
      </c>
      <c r="V10">
        <f t="shared" si="2"/>
        <v>5.0785194165327106</v>
      </c>
      <c r="W10">
        <f t="shared" si="16"/>
        <v>0.99648058346728963</v>
      </c>
      <c r="X10">
        <f t="shared" si="3"/>
        <v>5.1277430620618345</v>
      </c>
      <c r="Y10">
        <f t="shared" si="17"/>
        <v>0.94725693793816568</v>
      </c>
      <c r="AB10" s="2"/>
      <c r="AD10" s="2"/>
      <c r="AE10" s="2" t="s">
        <v>21</v>
      </c>
      <c r="AF10" s="29">
        <v>0.33521712434994816</v>
      </c>
      <c r="AG10" s="20">
        <v>0.20918334161695576</v>
      </c>
      <c r="AH10" s="22">
        <v>0.7935496191183492</v>
      </c>
      <c r="AI10" s="20"/>
      <c r="AK10">
        <f t="shared" si="20"/>
        <v>0.30913600000000008</v>
      </c>
      <c r="AL10">
        <f t="shared" si="18"/>
        <v>0.239121</v>
      </c>
      <c r="AM10">
        <f t="shared" si="19"/>
        <v>0.20683200000000002</v>
      </c>
      <c r="AN10" s="2">
        <v>-3.1E-2</v>
      </c>
      <c r="AO10" s="2">
        <v>-0.48899999999999999</v>
      </c>
    </row>
    <row r="11" spans="1:41">
      <c r="A11" s="1">
        <v>9.11</v>
      </c>
      <c r="B11" s="2">
        <v>-0.107</v>
      </c>
      <c r="C11" s="2">
        <v>1.3320000000000001</v>
      </c>
      <c r="D11" s="2">
        <v>0.84699999999999998</v>
      </c>
      <c r="E11" s="2">
        <v>-0.20300000000000001</v>
      </c>
      <c r="F11" s="3">
        <v>8.1280000000000001</v>
      </c>
      <c r="G11">
        <f t="shared" si="4"/>
        <v>1.1448999999999999E-2</v>
      </c>
      <c r="H11">
        <f t="shared" si="5"/>
        <v>1.7742240000000002</v>
      </c>
      <c r="I11">
        <f t="shared" si="6"/>
        <v>0.71740899999999996</v>
      </c>
      <c r="J11">
        <f t="shared" si="7"/>
        <v>4.1209000000000003E-2</v>
      </c>
      <c r="K11">
        <f t="shared" si="8"/>
        <v>-0.14252400000000001</v>
      </c>
      <c r="L11">
        <f t="shared" si="9"/>
        <v>-9.0629000000000001E-2</v>
      </c>
      <c r="M11">
        <f t="shared" ref="M11:M41" si="21">B11*E11</f>
        <v>2.1721000000000001E-2</v>
      </c>
      <c r="N11">
        <f t="shared" ref="N11:N41" si="22">C11*D11</f>
        <v>1.128204</v>
      </c>
      <c r="O11">
        <f t="shared" ref="O11:O41" si="23">C11*E11</f>
        <v>-0.27039600000000003</v>
      </c>
      <c r="P11">
        <f t="shared" ref="P11:P41" si="24">D11*E11</f>
        <v>-0.17194100000000001</v>
      </c>
      <c r="R11">
        <f t="shared" si="0"/>
        <v>6.6665779233484699</v>
      </c>
      <c r="S11">
        <f t="shared" si="14"/>
        <v>2.4434220766515296</v>
      </c>
      <c r="T11">
        <f t="shared" si="1"/>
        <v>9.1784525212497456</v>
      </c>
      <c r="U11">
        <f t="shared" si="15"/>
        <v>-6.8452521249746212E-2</v>
      </c>
      <c r="V11">
        <f t="shared" si="2"/>
        <v>8.7889693394326791</v>
      </c>
      <c r="W11">
        <f t="shared" si="16"/>
        <v>0.32103066056732033</v>
      </c>
      <c r="X11">
        <f t="shared" si="3"/>
        <v>9.2172898530401977</v>
      </c>
      <c r="Y11">
        <f t="shared" si="17"/>
        <v>-0.10728985304019822</v>
      </c>
      <c r="AB11" s="2"/>
      <c r="AD11" s="2"/>
      <c r="AE11" s="2" t="s">
        <v>31</v>
      </c>
      <c r="AF11" s="29">
        <v>0.90141116910200891</v>
      </c>
      <c r="AG11" s="20">
        <v>3.481938925693405</v>
      </c>
      <c r="AH11" s="22" t="e">
        <v>#N/A</v>
      </c>
      <c r="AI11" s="20"/>
      <c r="AK11">
        <f t="shared" si="20"/>
        <v>4.1209000000000003E-2</v>
      </c>
      <c r="AL11">
        <f t="shared" si="18"/>
        <v>1.7742240000000002</v>
      </c>
      <c r="AM11">
        <f t="shared" si="19"/>
        <v>2.1721000000000001E-2</v>
      </c>
      <c r="AN11" s="2">
        <v>0.84699999999999998</v>
      </c>
      <c r="AO11" s="2">
        <v>1.3320000000000001</v>
      </c>
    </row>
    <row r="12" spans="1:41">
      <c r="A12" s="1">
        <v>2.8980000000000001</v>
      </c>
      <c r="B12" s="2">
        <v>0.36599999999999999</v>
      </c>
      <c r="C12" s="2">
        <v>0.63700000000000001</v>
      </c>
      <c r="D12" s="2">
        <v>-0.79500000000000004</v>
      </c>
      <c r="E12" s="2">
        <v>0.377</v>
      </c>
      <c r="F12" s="3">
        <v>5.9749999999999996</v>
      </c>
      <c r="G12">
        <f t="shared" si="4"/>
        <v>0.13395599999999999</v>
      </c>
      <c r="H12">
        <f t="shared" si="5"/>
        <v>0.40576899999999999</v>
      </c>
      <c r="I12">
        <f t="shared" si="6"/>
        <v>0.63202500000000006</v>
      </c>
      <c r="J12">
        <f t="shared" si="7"/>
        <v>0.14212900000000001</v>
      </c>
      <c r="K12">
        <f t="shared" si="8"/>
        <v>0.23314199999999999</v>
      </c>
      <c r="L12">
        <f t="shared" si="9"/>
        <v>-0.29097000000000001</v>
      </c>
      <c r="M12">
        <f t="shared" si="21"/>
        <v>0.13798199999999999</v>
      </c>
      <c r="N12">
        <f t="shared" si="22"/>
        <v>-0.50641500000000006</v>
      </c>
      <c r="O12">
        <f t="shared" si="23"/>
        <v>0.240149</v>
      </c>
      <c r="P12">
        <f t="shared" si="24"/>
        <v>-0.29971500000000001</v>
      </c>
      <c r="R12">
        <f t="shared" si="0"/>
        <v>7.0015163889915222</v>
      </c>
      <c r="S12">
        <f t="shared" si="14"/>
        <v>-4.1035163889915225</v>
      </c>
      <c r="T12">
        <f t="shared" si="1"/>
        <v>5.2439058818694564</v>
      </c>
      <c r="U12">
        <f t="shared" si="15"/>
        <v>-2.3459058818694563</v>
      </c>
      <c r="V12">
        <f t="shared" si="2"/>
        <v>5.1193543760075517</v>
      </c>
      <c r="W12">
        <f t="shared" si="16"/>
        <v>-2.2213543760075516</v>
      </c>
      <c r="X12">
        <f t="shared" si="3"/>
        <v>4.7627403226518688</v>
      </c>
      <c r="Y12">
        <f t="shared" si="17"/>
        <v>-1.8647403226518686</v>
      </c>
      <c r="AB12" s="2"/>
      <c r="AD12" s="2"/>
      <c r="AE12" s="2" t="s">
        <v>29</v>
      </c>
      <c r="AF12" s="29">
        <v>169.14803103448682</v>
      </c>
      <c r="AG12" s="20">
        <v>37</v>
      </c>
      <c r="AH12" s="22" t="e">
        <v>#N/A</v>
      </c>
      <c r="AI12" s="20"/>
      <c r="AK12">
        <f t="shared" si="20"/>
        <v>0.14212900000000001</v>
      </c>
      <c r="AL12">
        <f t="shared" si="18"/>
        <v>0.40576899999999999</v>
      </c>
      <c r="AM12">
        <f t="shared" si="19"/>
        <v>0.13798199999999999</v>
      </c>
      <c r="AN12" s="2">
        <v>-0.79500000000000004</v>
      </c>
      <c r="AO12" s="2">
        <v>0.63700000000000001</v>
      </c>
    </row>
    <row r="13" spans="1:41" ht="15.75" thickBot="1">
      <c r="A13" s="1">
        <v>25.271999999999998</v>
      </c>
      <c r="B13" s="2">
        <v>0.90900000000000003</v>
      </c>
      <c r="C13" s="2">
        <v>0.91700000000000004</v>
      </c>
      <c r="D13" s="2">
        <v>0.28699999999999998</v>
      </c>
      <c r="E13" s="2">
        <v>2.6829999999999998</v>
      </c>
      <c r="F13" s="3">
        <v>6.8419999999999996</v>
      </c>
      <c r="G13">
        <f t="shared" si="4"/>
        <v>0.82628100000000004</v>
      </c>
      <c r="H13">
        <f t="shared" si="5"/>
        <v>0.84088900000000011</v>
      </c>
      <c r="I13">
        <f t="shared" si="6"/>
        <v>8.2368999999999984E-2</v>
      </c>
      <c r="J13">
        <f t="shared" si="7"/>
        <v>7.1984889999999995</v>
      </c>
      <c r="K13">
        <f t="shared" si="8"/>
        <v>0.8335530000000001</v>
      </c>
      <c r="L13">
        <f t="shared" si="9"/>
        <v>0.26088299999999998</v>
      </c>
      <c r="M13">
        <f t="shared" si="21"/>
        <v>2.438847</v>
      </c>
      <c r="N13">
        <f t="shared" si="22"/>
        <v>0.263179</v>
      </c>
      <c r="O13">
        <f t="shared" si="23"/>
        <v>2.4603109999999999</v>
      </c>
      <c r="P13">
        <f t="shared" si="24"/>
        <v>0.77002099999999984</v>
      </c>
      <c r="R13">
        <f t="shared" si="0"/>
        <v>30.420525420154892</v>
      </c>
      <c r="S13">
        <f t="shared" si="14"/>
        <v>-5.1485254201548933</v>
      </c>
      <c r="T13">
        <f t="shared" si="1"/>
        <v>29.703644197379173</v>
      </c>
      <c r="U13">
        <f t="shared" si="15"/>
        <v>-4.4316441973791747</v>
      </c>
      <c r="V13">
        <f t="shared" si="2"/>
        <v>25.234423016718793</v>
      </c>
      <c r="W13">
        <f t="shared" si="16"/>
        <v>3.7576983281205401E-2</v>
      </c>
      <c r="X13">
        <f t="shared" si="3"/>
        <v>25.369488099274157</v>
      </c>
      <c r="Y13">
        <f t="shared" si="17"/>
        <v>-9.7488099274158913E-2</v>
      </c>
      <c r="AB13" s="2"/>
      <c r="AD13" s="2"/>
      <c r="AE13" s="2" t="s">
        <v>30</v>
      </c>
      <c r="AF13" s="30">
        <v>4101.4671811314192</v>
      </c>
      <c r="AG13" s="23">
        <v>448.58425124358087</v>
      </c>
      <c r="AH13" s="24" t="e">
        <v>#N/A</v>
      </c>
      <c r="AI13" s="25"/>
      <c r="AK13">
        <f t="shared" si="20"/>
        <v>7.1984889999999995</v>
      </c>
      <c r="AL13">
        <f t="shared" si="18"/>
        <v>0.84088900000000011</v>
      </c>
      <c r="AM13">
        <f t="shared" si="19"/>
        <v>2.438847</v>
      </c>
      <c r="AN13" s="2">
        <v>0.28699999999999998</v>
      </c>
      <c r="AO13" s="2">
        <v>0.91700000000000004</v>
      </c>
    </row>
    <row r="14" spans="1:41">
      <c r="A14" s="1">
        <v>17.96</v>
      </c>
      <c r="B14" s="2">
        <v>1.36</v>
      </c>
      <c r="C14" s="2">
        <v>0.43</v>
      </c>
      <c r="D14" s="2">
        <v>0.47</v>
      </c>
      <c r="E14" s="2">
        <v>-1.65</v>
      </c>
      <c r="F14" s="3">
        <v>5.3319999999999999</v>
      </c>
      <c r="G14">
        <f t="shared" si="4"/>
        <v>1.8496000000000004</v>
      </c>
      <c r="H14">
        <f t="shared" si="5"/>
        <v>0.18489999999999998</v>
      </c>
      <c r="I14">
        <f t="shared" si="6"/>
        <v>0.22089999999999999</v>
      </c>
      <c r="J14">
        <f t="shared" si="7"/>
        <v>2.7224999999999997</v>
      </c>
      <c r="K14">
        <f t="shared" si="8"/>
        <v>0.58479999999999999</v>
      </c>
      <c r="L14">
        <f t="shared" si="9"/>
        <v>0.63919999999999999</v>
      </c>
      <c r="M14">
        <f t="shared" si="21"/>
        <v>-2.2440000000000002</v>
      </c>
      <c r="N14">
        <f t="shared" si="22"/>
        <v>0.20209999999999997</v>
      </c>
      <c r="O14">
        <f t="shared" si="23"/>
        <v>-0.70949999999999991</v>
      </c>
      <c r="P14">
        <f t="shared" si="24"/>
        <v>-0.77549999999999997</v>
      </c>
      <c r="R14">
        <f t="shared" si="0"/>
        <v>15.565383843706424</v>
      </c>
      <c r="S14">
        <f t="shared" si="14"/>
        <v>2.3946161562935764</v>
      </c>
      <c r="T14">
        <f t="shared" si="1"/>
        <v>13.004076783417259</v>
      </c>
      <c r="U14">
        <f t="shared" si="15"/>
        <v>4.9559232165827414</v>
      </c>
      <c r="V14">
        <f t="shared" si="2"/>
        <v>18.054014972671943</v>
      </c>
      <c r="W14">
        <f t="shared" si="16"/>
        <v>-9.4014972671942587E-2</v>
      </c>
      <c r="X14">
        <f t="shared" si="3"/>
        <v>18.298551038567567</v>
      </c>
      <c r="Y14">
        <f t="shared" si="17"/>
        <v>-0.33855103856756585</v>
      </c>
      <c r="AD14" s="7"/>
      <c r="AE14" s="2" t="s">
        <v>41</v>
      </c>
      <c r="AF14" s="20">
        <f>(AG12*(AH6-AG13))/AG13</f>
        <v>86.440933877393789</v>
      </c>
      <c r="AG14" s="20"/>
      <c r="AH14" s="20"/>
      <c r="AI14" s="25"/>
      <c r="AK14">
        <f t="shared" si="20"/>
        <v>2.7224999999999997</v>
      </c>
      <c r="AL14">
        <f t="shared" si="18"/>
        <v>0.18489999999999998</v>
      </c>
      <c r="AM14">
        <f t="shared" si="19"/>
        <v>-2.2440000000000002</v>
      </c>
      <c r="AN14" s="2">
        <v>0.47</v>
      </c>
      <c r="AO14" s="2">
        <v>0.43</v>
      </c>
    </row>
    <row r="15" spans="1:41">
      <c r="A15" s="1">
        <v>24.05</v>
      </c>
      <c r="B15" s="2">
        <v>1.5880000000000001</v>
      </c>
      <c r="C15" s="2">
        <v>1.5149999999999999</v>
      </c>
      <c r="D15" s="2">
        <v>1.1659999999999999</v>
      </c>
      <c r="E15" s="2">
        <v>-1.4590000000000001</v>
      </c>
      <c r="F15" s="3">
        <v>8.6969999999999992</v>
      </c>
      <c r="G15">
        <f t="shared" si="4"/>
        <v>2.5217440000000004</v>
      </c>
      <c r="H15">
        <f t="shared" si="5"/>
        <v>2.2952249999999998</v>
      </c>
      <c r="I15">
        <f t="shared" si="6"/>
        <v>1.3595559999999998</v>
      </c>
      <c r="J15">
        <f t="shared" si="7"/>
        <v>2.1286810000000003</v>
      </c>
      <c r="K15">
        <f t="shared" si="8"/>
        <v>2.4058199999999998</v>
      </c>
      <c r="L15">
        <f t="shared" si="9"/>
        <v>1.8516079999999999</v>
      </c>
      <c r="M15">
        <f t="shared" si="21"/>
        <v>-2.3168920000000002</v>
      </c>
      <c r="N15">
        <f t="shared" si="22"/>
        <v>1.7664899999999997</v>
      </c>
      <c r="O15">
        <f t="shared" si="23"/>
        <v>-2.210385</v>
      </c>
      <c r="P15">
        <f t="shared" si="24"/>
        <v>-1.7011939999999999</v>
      </c>
      <c r="R15">
        <f t="shared" si="0"/>
        <v>13.594586928033699</v>
      </c>
      <c r="S15">
        <f t="shared" si="14"/>
        <v>10.455413071966301</v>
      </c>
      <c r="T15">
        <f t="shared" si="1"/>
        <v>17.636932763120157</v>
      </c>
      <c r="U15">
        <f t="shared" si="15"/>
        <v>6.4130672368798436</v>
      </c>
      <c r="V15">
        <f t="shared" si="2"/>
        <v>22.025937027277955</v>
      </c>
      <c r="W15">
        <f t="shared" si="16"/>
        <v>2.0240629727220458</v>
      </c>
      <c r="X15">
        <f t="shared" si="3"/>
        <v>22.530927076123408</v>
      </c>
      <c r="Y15">
        <f t="shared" si="17"/>
        <v>1.5190729238765925</v>
      </c>
      <c r="AD15" s="2"/>
      <c r="AE15" s="8" t="s">
        <v>35</v>
      </c>
      <c r="AF15" s="20">
        <f>AF9/AF10</f>
        <v>9.297361662181034</v>
      </c>
      <c r="AG15" s="20">
        <f>AG9/AG10</f>
        <v>15.652090865516467</v>
      </c>
      <c r="AH15" s="20">
        <f>AH9/AH10</f>
        <v>4.4281030211779102</v>
      </c>
      <c r="AI15" s="25"/>
      <c r="AK15">
        <f t="shared" si="20"/>
        <v>2.1286810000000003</v>
      </c>
      <c r="AL15">
        <f t="shared" si="18"/>
        <v>2.2952249999999998</v>
      </c>
      <c r="AM15">
        <f t="shared" si="19"/>
        <v>-2.3168920000000002</v>
      </c>
      <c r="AN15" s="2">
        <v>1.1659999999999999</v>
      </c>
      <c r="AO15" s="2">
        <v>1.5149999999999999</v>
      </c>
    </row>
    <row r="16" spans="1:41" ht="15.75" thickBot="1">
      <c r="A16" s="1">
        <v>15.010999999999999</v>
      </c>
      <c r="B16" s="2">
        <v>1.524</v>
      </c>
      <c r="C16" s="2">
        <v>-1.014</v>
      </c>
      <c r="D16" s="2">
        <v>-1.1240000000000001</v>
      </c>
      <c r="E16" s="2">
        <v>-1.147</v>
      </c>
      <c r="F16" s="3">
        <v>0.85699999999999998</v>
      </c>
      <c r="G16">
        <f t="shared" si="4"/>
        <v>2.3225760000000002</v>
      </c>
      <c r="H16">
        <f t="shared" si="5"/>
        <v>1.0281960000000001</v>
      </c>
      <c r="I16">
        <f t="shared" si="6"/>
        <v>1.2633760000000003</v>
      </c>
      <c r="J16">
        <f t="shared" si="7"/>
        <v>1.315609</v>
      </c>
      <c r="K16">
        <f t="shared" si="8"/>
        <v>-1.545336</v>
      </c>
      <c r="L16">
        <f t="shared" si="9"/>
        <v>-1.7129760000000003</v>
      </c>
      <c r="M16">
        <f t="shared" si="21"/>
        <v>-1.7480280000000001</v>
      </c>
      <c r="N16">
        <f t="shared" si="22"/>
        <v>1.1397360000000001</v>
      </c>
      <c r="O16">
        <f t="shared" si="23"/>
        <v>1.1630579999999999</v>
      </c>
      <c r="P16">
        <f t="shared" si="24"/>
        <v>1.289228</v>
      </c>
      <c r="R16">
        <f t="shared" si="0"/>
        <v>10.896121924691172</v>
      </c>
      <c r="S16">
        <f t="shared" si="14"/>
        <v>4.1148780753088268</v>
      </c>
      <c r="T16">
        <f t="shared" si="1"/>
        <v>11.025940925445033</v>
      </c>
      <c r="U16">
        <f t="shared" si="15"/>
        <v>3.9850590745549663</v>
      </c>
      <c r="V16">
        <f t="shared" si="2"/>
        <v>14.642540484421106</v>
      </c>
      <c r="W16">
        <f t="shared" si="16"/>
        <v>0.368459515578893</v>
      </c>
      <c r="X16">
        <f t="shared" si="3"/>
        <v>14.038037067277893</v>
      </c>
      <c r="Y16">
        <f t="shared" si="17"/>
        <v>0.97296293272210654</v>
      </c>
      <c r="AB16" s="2"/>
      <c r="AC16" s="2"/>
      <c r="AD16" s="2"/>
      <c r="AE16" s="2"/>
      <c r="AF16" s="20"/>
      <c r="AG16" s="20"/>
      <c r="AH16" s="20"/>
      <c r="AI16" s="25"/>
      <c r="AK16">
        <f t="shared" si="20"/>
        <v>1.315609</v>
      </c>
      <c r="AL16">
        <f t="shared" si="18"/>
        <v>1.0281960000000001</v>
      </c>
      <c r="AM16">
        <f t="shared" si="19"/>
        <v>-1.7480280000000001</v>
      </c>
      <c r="AN16" s="2">
        <v>-1.1240000000000001</v>
      </c>
      <c r="AO16" s="2">
        <v>-1.014</v>
      </c>
    </row>
    <row r="17" spans="1:41">
      <c r="A17" s="1">
        <v>5.7160000000000002</v>
      </c>
      <c r="B17" s="2">
        <v>1.1879999999999999</v>
      </c>
      <c r="C17" s="2">
        <v>0.57699999999999996</v>
      </c>
      <c r="D17" s="2">
        <v>0.74299999999999999</v>
      </c>
      <c r="E17" s="2">
        <v>-0.111</v>
      </c>
      <c r="F17" s="3">
        <v>5.7880000000000003</v>
      </c>
      <c r="G17">
        <f t="shared" si="4"/>
        <v>1.4113439999999999</v>
      </c>
      <c r="H17">
        <f t="shared" si="5"/>
        <v>0.33292899999999997</v>
      </c>
      <c r="I17">
        <f t="shared" si="6"/>
        <v>0.55204900000000001</v>
      </c>
      <c r="J17">
        <f t="shared" si="7"/>
        <v>1.2321E-2</v>
      </c>
      <c r="K17">
        <f t="shared" si="8"/>
        <v>0.68547599999999986</v>
      </c>
      <c r="L17">
        <f t="shared" si="9"/>
        <v>0.88268399999999991</v>
      </c>
      <c r="M17">
        <f t="shared" si="21"/>
        <v>-0.13186799999999999</v>
      </c>
      <c r="N17">
        <f t="shared" si="22"/>
        <v>0.42871099999999995</v>
      </c>
      <c r="O17">
        <f t="shared" si="23"/>
        <v>-6.4046999999999993E-2</v>
      </c>
      <c r="P17">
        <f t="shared" si="24"/>
        <v>-8.2473000000000005E-2</v>
      </c>
      <c r="R17">
        <f t="shared" si="0"/>
        <v>6.5707029491560753</v>
      </c>
      <c r="S17">
        <f t="shared" si="14"/>
        <v>-0.85470294915607514</v>
      </c>
      <c r="T17">
        <f t="shared" si="1"/>
        <v>4.5918784710023868</v>
      </c>
      <c r="U17">
        <f t="shared" si="15"/>
        <v>1.1241215289976134</v>
      </c>
      <c r="V17">
        <f t="shared" si="2"/>
        <v>5.0384224986377726</v>
      </c>
      <c r="W17">
        <f t="shared" si="16"/>
        <v>0.67757750136222761</v>
      </c>
      <c r="X17">
        <f t="shared" si="3"/>
        <v>5.4845139827980791</v>
      </c>
      <c r="Y17">
        <f t="shared" si="17"/>
        <v>0.23148601720192108</v>
      </c>
      <c r="AB17" s="2"/>
      <c r="AD17" s="2" t="s">
        <v>20</v>
      </c>
      <c r="AE17" s="17">
        <f t="array" ref="AE17:AH21">LINEST(A2:A41,AK2:AM41,1,1)</f>
        <v>-2.0554569576769399</v>
      </c>
      <c r="AF17" s="26">
        <v>2.7540774026739094</v>
      </c>
      <c r="AG17" s="26">
        <v>3.3510256639662832</v>
      </c>
      <c r="AH17" s="28">
        <v>3.8091732777422784</v>
      </c>
      <c r="AI17" s="25"/>
      <c r="AK17">
        <f t="shared" si="20"/>
        <v>1.2321E-2</v>
      </c>
      <c r="AL17">
        <f t="shared" si="18"/>
        <v>0.33292899999999997</v>
      </c>
      <c r="AM17">
        <f t="shared" si="19"/>
        <v>-0.13186799999999999</v>
      </c>
      <c r="AN17" s="2">
        <v>0.74299999999999999</v>
      </c>
      <c r="AO17" s="2">
        <v>0.57699999999999996</v>
      </c>
    </row>
    <row r="18" spans="1:41">
      <c r="A18" s="1">
        <v>17.521999999999998</v>
      </c>
      <c r="B18" s="2">
        <v>0.67900000000000005</v>
      </c>
      <c r="C18" s="2">
        <v>-2.0430000000000001</v>
      </c>
      <c r="D18" s="2">
        <v>-1.5129999999999999</v>
      </c>
      <c r="E18" s="2">
        <v>1.2529999999999999</v>
      </c>
      <c r="F18" s="3">
        <v>-2.3340000000000001</v>
      </c>
      <c r="G18">
        <f t="shared" si="4"/>
        <v>0.46104100000000009</v>
      </c>
      <c r="H18">
        <f t="shared" si="5"/>
        <v>4.1738490000000006</v>
      </c>
      <c r="I18">
        <f t="shared" si="6"/>
        <v>2.2891689999999998</v>
      </c>
      <c r="J18">
        <f t="shared" si="7"/>
        <v>1.5700089999999998</v>
      </c>
      <c r="K18">
        <f t="shared" si="8"/>
        <v>-1.3871970000000002</v>
      </c>
      <c r="L18">
        <f t="shared" si="9"/>
        <v>-1.0273270000000001</v>
      </c>
      <c r="M18">
        <f t="shared" si="21"/>
        <v>0.85078699999999996</v>
      </c>
      <c r="N18">
        <f t="shared" si="22"/>
        <v>3.091059</v>
      </c>
      <c r="O18">
        <f t="shared" si="23"/>
        <v>-2.559879</v>
      </c>
      <c r="P18">
        <f t="shared" si="24"/>
        <v>-1.8957889999999997</v>
      </c>
      <c r="R18">
        <f t="shared" si="0"/>
        <v>11.740437676371638</v>
      </c>
      <c r="S18">
        <f t="shared" si="14"/>
        <v>5.7815623236283606</v>
      </c>
      <c r="T18">
        <f t="shared" si="1"/>
        <v>21.662738118158281</v>
      </c>
      <c r="U18">
        <f t="shared" si="15"/>
        <v>-4.1407381181582821</v>
      </c>
      <c r="V18">
        <f t="shared" si="2"/>
        <v>18.816660883822323</v>
      </c>
      <c r="W18">
        <f t="shared" si="16"/>
        <v>-1.2946608838223241</v>
      </c>
      <c r="X18">
        <f t="shared" si="3"/>
        <v>17.885980354520644</v>
      </c>
      <c r="Y18">
        <f t="shared" si="17"/>
        <v>-0.36398035452064548</v>
      </c>
      <c r="AB18" s="2"/>
      <c r="AD18" s="2" t="s">
        <v>21</v>
      </c>
      <c r="AE18" s="1">
        <v>9.7193873494134775E-2</v>
      </c>
      <c r="AF18" s="20">
        <v>9.4327932679891827E-2</v>
      </c>
      <c r="AG18" s="20">
        <v>5.7996514364003236E-2</v>
      </c>
      <c r="AH18" s="22">
        <v>0.22002414842186863</v>
      </c>
      <c r="AI18" s="25"/>
      <c r="AK18">
        <f t="shared" si="20"/>
        <v>1.5700089999999998</v>
      </c>
      <c r="AL18">
        <f t="shared" si="18"/>
        <v>4.1738490000000006</v>
      </c>
      <c r="AM18">
        <f t="shared" si="19"/>
        <v>0.85078699999999996</v>
      </c>
      <c r="AN18" s="2">
        <v>-1.5129999999999999</v>
      </c>
      <c r="AO18" s="2">
        <v>-2.0430000000000001</v>
      </c>
    </row>
    <row r="19" spans="1:41">
      <c r="A19" s="1">
        <v>6.2510000000000003</v>
      </c>
      <c r="B19" s="2">
        <v>0.14599999999999999</v>
      </c>
      <c r="C19" s="2">
        <v>-0.317</v>
      </c>
      <c r="D19" s="2">
        <v>-0.251</v>
      </c>
      <c r="E19" s="2">
        <v>0.91900000000000004</v>
      </c>
      <c r="F19" s="3">
        <v>3.0190000000000001</v>
      </c>
      <c r="G19">
        <f t="shared" si="4"/>
        <v>2.1315999999999998E-2</v>
      </c>
      <c r="H19">
        <f t="shared" si="5"/>
        <v>0.10048900000000001</v>
      </c>
      <c r="I19">
        <f t="shared" si="6"/>
        <v>6.3001000000000001E-2</v>
      </c>
      <c r="J19">
        <f t="shared" si="7"/>
        <v>0.84456100000000012</v>
      </c>
      <c r="K19">
        <f t="shared" si="8"/>
        <v>-4.6281999999999997E-2</v>
      </c>
      <c r="L19">
        <f t="shared" si="9"/>
        <v>-3.6645999999999998E-2</v>
      </c>
      <c r="M19">
        <f t="shared" si="21"/>
        <v>0.13417399999999999</v>
      </c>
      <c r="N19">
        <f t="shared" si="22"/>
        <v>7.9566999999999999E-2</v>
      </c>
      <c r="O19">
        <f t="shared" si="23"/>
        <v>-0.291323</v>
      </c>
      <c r="P19">
        <f t="shared" si="24"/>
        <v>-0.23066900000000001</v>
      </c>
      <c r="R19">
        <f t="shared" si="0"/>
        <v>9.3327836927824492</v>
      </c>
      <c r="S19">
        <f t="shared" si="14"/>
        <v>-3.0817836927824489</v>
      </c>
      <c r="T19">
        <f t="shared" si="1"/>
        <v>6.5923320161820405</v>
      </c>
      <c r="U19">
        <f t="shared" si="15"/>
        <v>-0.34133201618204012</v>
      </c>
      <c r="V19">
        <f t="shared" si="2"/>
        <v>6.6402844658052596</v>
      </c>
      <c r="W19">
        <f t="shared" si="16"/>
        <v>-0.38928446580525922</v>
      </c>
      <c r="X19">
        <f t="shared" si="3"/>
        <v>6.5742354433096608</v>
      </c>
      <c r="Y19">
        <f t="shared" si="17"/>
        <v>-0.32323544330966048</v>
      </c>
      <c r="AB19" s="2"/>
      <c r="AD19" s="2" t="s">
        <v>31</v>
      </c>
      <c r="AE19" s="1">
        <v>0.9926553878758132</v>
      </c>
      <c r="AF19" s="20">
        <v>0.96347696328187948</v>
      </c>
      <c r="AG19" s="20" t="e">
        <v>#N/A</v>
      </c>
      <c r="AH19" s="22" t="e">
        <v>#N/A</v>
      </c>
      <c r="AI19" s="25"/>
      <c r="AK19">
        <f t="shared" si="20"/>
        <v>0.84456100000000012</v>
      </c>
      <c r="AL19">
        <f t="shared" si="18"/>
        <v>0.10048900000000001</v>
      </c>
      <c r="AM19">
        <f t="shared" si="19"/>
        <v>0.13417399999999999</v>
      </c>
      <c r="AN19" s="2">
        <v>-0.251</v>
      </c>
      <c r="AO19" s="2">
        <v>-0.317</v>
      </c>
    </row>
    <row r="20" spans="1:41">
      <c r="A20" s="1">
        <v>32.493000000000002</v>
      </c>
      <c r="B20" s="2">
        <v>-0.252</v>
      </c>
      <c r="C20" s="2">
        <v>0.251</v>
      </c>
      <c r="D20" s="2">
        <v>0.39500000000000002</v>
      </c>
      <c r="E20" s="2">
        <v>-3.0129999999999999</v>
      </c>
      <c r="F20" s="3">
        <v>4.7779999999999996</v>
      </c>
      <c r="G20">
        <f t="shared" si="4"/>
        <v>6.3504000000000005E-2</v>
      </c>
      <c r="H20">
        <f t="shared" si="5"/>
        <v>6.3001000000000001E-2</v>
      </c>
      <c r="I20">
        <f t="shared" si="6"/>
        <v>0.15602500000000002</v>
      </c>
      <c r="J20">
        <f t="shared" si="7"/>
        <v>9.078168999999999</v>
      </c>
      <c r="K20">
        <f t="shared" si="8"/>
        <v>-6.3252000000000003E-2</v>
      </c>
      <c r="L20">
        <f t="shared" si="9"/>
        <v>-9.9540000000000003E-2</v>
      </c>
      <c r="M20">
        <f t="shared" si="21"/>
        <v>0.75927599999999995</v>
      </c>
      <c r="N20">
        <f t="shared" si="22"/>
        <v>9.9145000000000011E-2</v>
      </c>
      <c r="O20">
        <f t="shared" si="23"/>
        <v>-0.75626300000000002</v>
      </c>
      <c r="P20">
        <f t="shared" si="24"/>
        <v>-1.1901349999999999</v>
      </c>
      <c r="R20">
        <f t="shared" si="0"/>
        <v>36.658903691061866</v>
      </c>
      <c r="S20">
        <f t="shared" si="14"/>
        <v>-4.1659036910618639</v>
      </c>
      <c r="T20">
        <f t="shared" si="1"/>
        <v>33.433618165103155</v>
      </c>
      <c r="U20">
        <f t="shared" si="15"/>
        <v>-0.9406181651031531</v>
      </c>
      <c r="V20">
        <f t="shared" si="2"/>
        <v>32.843201072014146</v>
      </c>
      <c r="W20">
        <f t="shared" si="16"/>
        <v>-0.35020107201414419</v>
      </c>
      <c r="X20">
        <f t="shared" si="3"/>
        <v>33.024744813156509</v>
      </c>
      <c r="Y20">
        <f t="shared" si="17"/>
        <v>-0.53174481315650723</v>
      </c>
      <c r="AB20" s="2"/>
      <c r="AD20" s="2" t="s">
        <v>29</v>
      </c>
      <c r="AE20" s="1">
        <v>1621.8507462473362</v>
      </c>
      <c r="AF20" s="20">
        <v>36</v>
      </c>
      <c r="AG20" s="20" t="e">
        <v>#N/A</v>
      </c>
      <c r="AH20" s="22" t="e">
        <v>#N/A</v>
      </c>
      <c r="AI20" s="25"/>
      <c r="AK20">
        <f t="shared" si="20"/>
        <v>9.078168999999999</v>
      </c>
      <c r="AL20">
        <f t="shared" si="18"/>
        <v>6.3001000000000001E-2</v>
      </c>
      <c r="AM20">
        <f t="shared" si="19"/>
        <v>0.75927599999999995</v>
      </c>
      <c r="AN20" s="2">
        <v>0.39500000000000002</v>
      </c>
      <c r="AO20" s="2">
        <v>0.251</v>
      </c>
    </row>
    <row r="21" spans="1:41" ht="15.75" thickBot="1">
      <c r="A21" s="1">
        <v>9.0229999999999997</v>
      </c>
      <c r="B21" s="2">
        <v>-0.4</v>
      </c>
      <c r="C21" s="2">
        <v>-1.0169999999999999</v>
      </c>
      <c r="D21" s="2">
        <v>0.48599999999999999</v>
      </c>
      <c r="E21" s="2">
        <v>-0.64700000000000002</v>
      </c>
      <c r="F21" s="3">
        <v>0.84799999999999998</v>
      </c>
      <c r="G21">
        <f t="shared" si="4"/>
        <v>0.16000000000000003</v>
      </c>
      <c r="H21">
        <f t="shared" si="5"/>
        <v>1.0342889999999998</v>
      </c>
      <c r="I21">
        <f t="shared" si="6"/>
        <v>0.23619599999999999</v>
      </c>
      <c r="J21">
        <f t="shared" si="7"/>
        <v>0.41860900000000001</v>
      </c>
      <c r="K21">
        <f t="shared" si="8"/>
        <v>0.40679999999999999</v>
      </c>
      <c r="L21">
        <f t="shared" si="9"/>
        <v>-0.19440000000000002</v>
      </c>
      <c r="M21">
        <f t="shared" si="21"/>
        <v>0.25880000000000003</v>
      </c>
      <c r="N21">
        <f t="shared" si="22"/>
        <v>-0.49426199999999992</v>
      </c>
      <c r="O21">
        <f t="shared" si="23"/>
        <v>0.657999</v>
      </c>
      <c r="P21">
        <f t="shared" si="24"/>
        <v>-0.314442</v>
      </c>
      <c r="R21">
        <f t="shared" si="0"/>
        <v>7.9191123757234987</v>
      </c>
      <c r="S21">
        <f t="shared" si="14"/>
        <v>1.103887624276501</v>
      </c>
      <c r="T21">
        <f t="shared" si="1"/>
        <v>8.1080120480525739</v>
      </c>
      <c r="U21">
        <f t="shared" si="15"/>
        <v>0.91498795194742577</v>
      </c>
      <c r="V21">
        <f t="shared" si="2"/>
        <v>7.5285024819969433</v>
      </c>
      <c r="W21">
        <f t="shared" si="16"/>
        <v>1.4944975180030564</v>
      </c>
      <c r="X21">
        <f t="shared" si="3"/>
        <v>7.8058259795909892</v>
      </c>
      <c r="Y21">
        <f t="shared" si="17"/>
        <v>1.2171740204090105</v>
      </c>
      <c r="AB21" s="2"/>
      <c r="AD21" s="2" t="s">
        <v>30</v>
      </c>
      <c r="AE21" s="4">
        <v>4516.6330694591052</v>
      </c>
      <c r="AF21" s="23">
        <v>33.418362915895401</v>
      </c>
      <c r="AG21" s="23" t="e">
        <v>#N/A</v>
      </c>
      <c r="AH21" s="24" t="e">
        <v>#N/A</v>
      </c>
      <c r="AI21" s="25"/>
      <c r="AK21">
        <f t="shared" si="20"/>
        <v>0.41860900000000001</v>
      </c>
      <c r="AL21">
        <f t="shared" si="18"/>
        <v>1.0342889999999998</v>
      </c>
      <c r="AM21">
        <f t="shared" si="19"/>
        <v>0.25880000000000003</v>
      </c>
      <c r="AN21" s="2">
        <v>0.48599999999999999</v>
      </c>
      <c r="AO21" s="2">
        <v>-1.0169999999999999</v>
      </c>
    </row>
    <row r="22" spans="1:41">
      <c r="A22" s="1">
        <v>3.4209999999999998</v>
      </c>
      <c r="B22" s="2">
        <v>-0.253</v>
      </c>
      <c r="C22" s="2">
        <v>-0.112</v>
      </c>
      <c r="D22" s="2">
        <v>-0.58799999999999997</v>
      </c>
      <c r="E22" s="2">
        <v>-0.222</v>
      </c>
      <c r="F22" s="3">
        <v>3.6539999999999999</v>
      </c>
      <c r="G22">
        <f t="shared" si="4"/>
        <v>6.4008999999999996E-2</v>
      </c>
      <c r="H22">
        <f t="shared" si="5"/>
        <v>1.2544000000000001E-2</v>
      </c>
      <c r="I22">
        <f t="shared" si="6"/>
        <v>0.34574399999999994</v>
      </c>
      <c r="J22">
        <f t="shared" si="7"/>
        <v>4.9284000000000001E-2</v>
      </c>
      <c r="K22">
        <f t="shared" si="8"/>
        <v>2.8336E-2</v>
      </c>
      <c r="L22">
        <f t="shared" si="9"/>
        <v>0.14876399999999998</v>
      </c>
      <c r="M22">
        <f t="shared" si="21"/>
        <v>5.6166000000000001E-2</v>
      </c>
      <c r="N22">
        <f t="shared" si="22"/>
        <v>6.5855999999999998E-2</v>
      </c>
      <c r="O22">
        <f t="shared" si="23"/>
        <v>2.4864000000000001E-2</v>
      </c>
      <c r="P22">
        <f t="shared" si="24"/>
        <v>0.13053599999999999</v>
      </c>
      <c r="R22">
        <f t="shared" si="0"/>
        <v>6.6933776469916291</v>
      </c>
      <c r="S22">
        <f t="shared" si="14"/>
        <v>-3.2723776469916293</v>
      </c>
      <c r="T22">
        <f t="shared" si="1"/>
        <v>3.714378070661934</v>
      </c>
      <c r="U22">
        <f t="shared" si="15"/>
        <v>-0.29337807066193422</v>
      </c>
      <c r="V22">
        <f t="shared" si="2"/>
        <v>3.8934255780194515</v>
      </c>
      <c r="W22">
        <f t="shared" si="16"/>
        <v>-0.47242557801945173</v>
      </c>
      <c r="X22">
        <f t="shared" si="3"/>
        <v>3.6647529675757577</v>
      </c>
      <c r="Y22">
        <f t="shared" si="17"/>
        <v>-0.24375296757575793</v>
      </c>
      <c r="AB22" s="2"/>
      <c r="AD22" s="2" t="s">
        <v>42</v>
      </c>
      <c r="AE22" s="7">
        <f>(AF20*(AG13-AF21))/AF21</f>
        <v>447.23830480300535</v>
      </c>
      <c r="AF22" s="20"/>
      <c r="AG22" s="20"/>
      <c r="AH22" s="20"/>
      <c r="AI22" s="25"/>
      <c r="AK22">
        <f t="shared" si="20"/>
        <v>4.9284000000000001E-2</v>
      </c>
      <c r="AL22">
        <f t="shared" si="18"/>
        <v>1.2544000000000001E-2</v>
      </c>
      <c r="AM22">
        <f t="shared" si="19"/>
        <v>5.6166000000000001E-2</v>
      </c>
      <c r="AN22" s="2">
        <v>-0.58799999999999997</v>
      </c>
      <c r="AO22" s="2">
        <v>-0.112</v>
      </c>
    </row>
    <row r="23" spans="1:41">
      <c r="A23" s="1">
        <v>11.893000000000001</v>
      </c>
      <c r="B23" s="2">
        <v>0.14599999999999999</v>
      </c>
      <c r="C23" s="2">
        <v>-0.17199999999999999</v>
      </c>
      <c r="D23" s="2">
        <v>-0.252</v>
      </c>
      <c r="E23" s="2">
        <v>1.6040000000000001</v>
      </c>
      <c r="F23" s="3">
        <v>3.4670000000000001</v>
      </c>
      <c r="G23">
        <f t="shared" si="4"/>
        <v>2.1315999999999998E-2</v>
      </c>
      <c r="H23">
        <f t="shared" si="5"/>
        <v>2.9583999999999996E-2</v>
      </c>
      <c r="I23">
        <f t="shared" si="6"/>
        <v>6.3504000000000005E-2</v>
      </c>
      <c r="J23">
        <f t="shared" si="7"/>
        <v>2.5728160000000004</v>
      </c>
      <c r="K23">
        <f t="shared" si="8"/>
        <v>-2.5111999999999995E-2</v>
      </c>
      <c r="L23">
        <f t="shared" si="9"/>
        <v>-3.6791999999999998E-2</v>
      </c>
      <c r="M23">
        <f t="shared" si="21"/>
        <v>0.234184</v>
      </c>
      <c r="N23">
        <f t="shared" si="22"/>
        <v>4.3343999999999994E-2</v>
      </c>
      <c r="O23">
        <f t="shared" si="23"/>
        <v>-0.27588799999999997</v>
      </c>
      <c r="P23">
        <f t="shared" si="24"/>
        <v>-0.40420800000000001</v>
      </c>
      <c r="R23">
        <f t="shared" si="0"/>
        <v>15.068604916919718</v>
      </c>
      <c r="S23">
        <f t="shared" si="14"/>
        <v>-3.1756049169197169</v>
      </c>
      <c r="T23">
        <f t="shared" si="1"/>
        <v>12.029924659466575</v>
      </c>
      <c r="U23">
        <f t="shared" si="15"/>
        <v>-0.13692465946657428</v>
      </c>
      <c r="V23">
        <f t="shared" si="2"/>
        <v>12.030867216109446</v>
      </c>
      <c r="W23">
        <f t="shared" si="16"/>
        <v>-0.13786721610944497</v>
      </c>
      <c r="X23">
        <f t="shared" si="3"/>
        <v>11.948331798596737</v>
      </c>
      <c r="Y23">
        <f t="shared" si="17"/>
        <v>-5.5331798596736093E-2</v>
      </c>
      <c r="AB23" s="2"/>
      <c r="AD23" s="8" t="s">
        <v>35</v>
      </c>
      <c r="AE23" s="2">
        <f>-1*AE17/AE18</f>
        <v>21.148009476142317</v>
      </c>
      <c r="AF23" s="2">
        <f t="shared" ref="AF23:AG23" si="25">AF17/AF18</f>
        <v>29.196838353492343</v>
      </c>
      <c r="AG23" s="2">
        <f t="shared" si="25"/>
        <v>57.779776952357125</v>
      </c>
      <c r="AH23" s="2">
        <f>AH17/AH18</f>
        <v>17.312523670986639</v>
      </c>
      <c r="AI23" s="25"/>
      <c r="AK23">
        <f t="shared" si="20"/>
        <v>2.5728160000000004</v>
      </c>
      <c r="AL23">
        <f t="shared" si="18"/>
        <v>2.9583999999999996E-2</v>
      </c>
      <c r="AM23">
        <f t="shared" si="19"/>
        <v>0.234184</v>
      </c>
      <c r="AN23" s="2">
        <v>-0.252</v>
      </c>
      <c r="AO23" s="2">
        <v>-0.17199999999999999</v>
      </c>
    </row>
    <row r="24" spans="1:41" ht="15.75" thickBot="1">
      <c r="A24" s="1">
        <v>12.487</v>
      </c>
      <c r="B24" s="2">
        <v>0.67800000000000005</v>
      </c>
      <c r="C24" s="2">
        <v>-0.46700000000000003</v>
      </c>
      <c r="D24" s="2">
        <v>-0.152</v>
      </c>
      <c r="E24" s="2">
        <v>1.706</v>
      </c>
      <c r="F24" s="3">
        <v>2.5510000000000002</v>
      </c>
      <c r="G24">
        <f t="shared" si="4"/>
        <v>0.45968400000000004</v>
      </c>
      <c r="H24">
        <f t="shared" si="5"/>
        <v>0.21808900000000003</v>
      </c>
      <c r="I24">
        <f t="shared" si="6"/>
        <v>2.3104E-2</v>
      </c>
      <c r="J24">
        <f t="shared" si="7"/>
        <v>2.9104359999999998</v>
      </c>
      <c r="K24">
        <f t="shared" si="8"/>
        <v>-0.31662600000000002</v>
      </c>
      <c r="L24">
        <f t="shared" si="9"/>
        <v>-0.10305600000000001</v>
      </c>
      <c r="M24">
        <f t="shared" si="21"/>
        <v>1.156668</v>
      </c>
      <c r="N24">
        <f t="shared" si="22"/>
        <v>7.0984000000000005E-2</v>
      </c>
      <c r="O24">
        <f t="shared" si="23"/>
        <v>-0.79670200000000002</v>
      </c>
      <c r="P24">
        <f t="shared" si="24"/>
        <v>-0.25931199999999999</v>
      </c>
      <c r="R24">
        <f t="shared" si="0"/>
        <v>16.189115467557919</v>
      </c>
      <c r="S24">
        <f t="shared" si="14"/>
        <v>-3.7021154675579186</v>
      </c>
      <c r="T24">
        <f t="shared" si="1"/>
        <v>13.722846685171337</v>
      </c>
      <c r="U24">
        <f t="shared" si="15"/>
        <v>-1.235846685171337</v>
      </c>
      <c r="V24">
        <f t="shared" si="2"/>
        <v>11.785271705423131</v>
      </c>
      <c r="W24">
        <f t="shared" si="16"/>
        <v>0.70172829457686881</v>
      </c>
      <c r="X24">
        <f t="shared" si="3"/>
        <v>11.755713928488936</v>
      </c>
      <c r="Y24">
        <f t="shared" si="17"/>
        <v>0.73128607151106451</v>
      </c>
      <c r="AB24" s="2"/>
      <c r="AC24" s="2"/>
      <c r="AD24" s="2"/>
      <c r="AE24" s="2"/>
      <c r="AF24" s="2"/>
      <c r="AG24" s="2"/>
      <c r="AH24" s="2"/>
      <c r="AK24">
        <f t="shared" si="20"/>
        <v>2.9104359999999998</v>
      </c>
      <c r="AL24">
        <f t="shared" si="18"/>
        <v>0.21808900000000003</v>
      </c>
      <c r="AM24">
        <f t="shared" si="19"/>
        <v>1.156668</v>
      </c>
      <c r="AN24" s="2">
        <v>-0.152</v>
      </c>
      <c r="AO24" s="2">
        <v>-0.46700000000000003</v>
      </c>
    </row>
    <row r="25" spans="1:41">
      <c r="A25" s="1">
        <v>9.3010000000000002</v>
      </c>
      <c r="B25" s="2">
        <v>1.1870000000000001</v>
      </c>
      <c r="C25" s="2">
        <v>-0.59299999999999997</v>
      </c>
      <c r="D25" s="2">
        <v>-0.18099999999999999</v>
      </c>
      <c r="E25" s="2">
        <v>1.694</v>
      </c>
      <c r="F25" s="3">
        <v>2.161</v>
      </c>
      <c r="G25">
        <f t="shared" si="4"/>
        <v>1.4089690000000001</v>
      </c>
      <c r="H25">
        <f t="shared" si="5"/>
        <v>0.35164899999999999</v>
      </c>
      <c r="I25">
        <f t="shared" si="6"/>
        <v>3.2760999999999998E-2</v>
      </c>
      <c r="J25">
        <f t="shared" si="7"/>
        <v>2.8696359999999999</v>
      </c>
      <c r="K25">
        <f t="shared" si="8"/>
        <v>-0.70389100000000004</v>
      </c>
      <c r="L25">
        <f t="shared" si="9"/>
        <v>-0.21484700000000001</v>
      </c>
      <c r="M25">
        <f t="shared" si="21"/>
        <v>2.0107780000000002</v>
      </c>
      <c r="N25">
        <f t="shared" si="22"/>
        <v>0.107333</v>
      </c>
      <c r="O25">
        <f t="shared" si="23"/>
        <v>-1.0045419999999998</v>
      </c>
      <c r="P25">
        <f t="shared" si="24"/>
        <v>-0.306614</v>
      </c>
      <c r="R25">
        <f t="shared" si="0"/>
        <v>16.053706337571427</v>
      </c>
      <c r="S25">
        <f t="shared" si="14"/>
        <v>-6.7527063375714267</v>
      </c>
      <c r="T25">
        <f t="shared" si="1"/>
        <v>14.005518842302136</v>
      </c>
      <c r="U25">
        <f t="shared" si="15"/>
        <v>-4.7045188423021358</v>
      </c>
      <c r="V25">
        <f t="shared" si="2"/>
        <v>10.260798094112982</v>
      </c>
      <c r="W25">
        <f t="shared" si="16"/>
        <v>-0.95979809411298156</v>
      </c>
      <c r="X25">
        <f t="shared" si="3"/>
        <v>10.223355746157567</v>
      </c>
      <c r="Y25">
        <f t="shared" si="17"/>
        <v>-0.92235574615756732</v>
      </c>
      <c r="AB25" s="2"/>
      <c r="AC25" s="2" t="s">
        <v>20</v>
      </c>
      <c r="AD25" s="17">
        <f t="array" ref="AD25:AH29">LINEST(A2:A41,AK2:AN41,1,1)</f>
        <v>0.52123858872978601</v>
      </c>
      <c r="AE25" s="18">
        <v>-2.0395401910138724</v>
      </c>
      <c r="AF25" s="18">
        <v>2.7026860855259081</v>
      </c>
      <c r="AG25" s="18">
        <v>3.338758438583032</v>
      </c>
      <c r="AH25" s="19">
        <v>3.8873442069733941</v>
      </c>
      <c r="AK25">
        <f t="shared" si="20"/>
        <v>2.8696359999999999</v>
      </c>
      <c r="AL25">
        <f t="shared" si="18"/>
        <v>0.35164899999999999</v>
      </c>
      <c r="AM25">
        <f t="shared" si="19"/>
        <v>2.0107780000000002</v>
      </c>
      <c r="AN25" s="2">
        <v>-0.18099999999999999</v>
      </c>
      <c r="AO25" s="2">
        <v>-0.59299999999999997</v>
      </c>
    </row>
    <row r="26" spans="1:41">
      <c r="A26" s="1">
        <v>5.6050000000000004</v>
      </c>
      <c r="B26" s="2">
        <v>1.524</v>
      </c>
      <c r="C26" s="2">
        <v>-0.623</v>
      </c>
      <c r="D26" s="2">
        <v>-0.96899999999999997</v>
      </c>
      <c r="E26" s="2">
        <v>-0.16400000000000001</v>
      </c>
      <c r="F26" s="3">
        <v>2.0699999999999998</v>
      </c>
      <c r="G26">
        <f t="shared" si="4"/>
        <v>2.3225760000000002</v>
      </c>
      <c r="H26">
        <f t="shared" si="5"/>
        <v>0.388129</v>
      </c>
      <c r="I26">
        <f t="shared" si="6"/>
        <v>0.93896099999999993</v>
      </c>
      <c r="J26">
        <f t="shared" si="7"/>
        <v>2.6896000000000003E-2</v>
      </c>
      <c r="K26">
        <f t="shared" si="8"/>
        <v>-0.94945199999999996</v>
      </c>
      <c r="L26">
        <f t="shared" si="9"/>
        <v>-1.476756</v>
      </c>
      <c r="M26">
        <f t="shared" si="21"/>
        <v>-0.24993600000000002</v>
      </c>
      <c r="N26">
        <f t="shared" si="22"/>
        <v>0.60368699999999997</v>
      </c>
      <c r="O26">
        <f t="shared" si="23"/>
        <v>0.102172</v>
      </c>
      <c r="P26">
        <f t="shared" si="24"/>
        <v>0.158916</v>
      </c>
      <c r="R26">
        <f t="shared" si="0"/>
        <v>6.6190752057627682</v>
      </c>
      <c r="S26">
        <f t="shared" si="14"/>
        <v>-1.0140752057627678</v>
      </c>
      <c r="T26">
        <f t="shared" si="1"/>
        <v>4.8116375476676865</v>
      </c>
      <c r="U26">
        <f t="shared" si="15"/>
        <v>0.79336245233231395</v>
      </c>
      <c r="V26">
        <f t="shared" si="2"/>
        <v>5.4819724623966817</v>
      </c>
      <c r="W26">
        <f t="shared" si="16"/>
        <v>0.12302753760331875</v>
      </c>
      <c r="X26">
        <f t="shared" si="3"/>
        <v>5.0308086263286889</v>
      </c>
      <c r="Y26">
        <f t="shared" si="17"/>
        <v>0.57419137367131157</v>
      </c>
      <c r="AB26" s="2"/>
      <c r="AC26" s="2" t="s">
        <v>21</v>
      </c>
      <c r="AD26" s="1">
        <v>0.22213682973724366</v>
      </c>
      <c r="AE26" s="20">
        <v>9.1879275998259902E-2</v>
      </c>
      <c r="AF26" s="2">
        <v>9.158402368986128E-2</v>
      </c>
      <c r="AG26" s="2">
        <v>5.4924996387346596E-2</v>
      </c>
      <c r="AH26" s="3">
        <v>0.21008375859922757</v>
      </c>
      <c r="AK26">
        <f t="shared" si="20"/>
        <v>2.6896000000000003E-2</v>
      </c>
      <c r="AL26">
        <f t="shared" si="18"/>
        <v>0.388129</v>
      </c>
      <c r="AM26">
        <f t="shared" si="19"/>
        <v>-0.24993600000000002</v>
      </c>
      <c r="AN26" s="2">
        <v>-0.96899999999999997</v>
      </c>
      <c r="AO26" s="2">
        <v>-0.623</v>
      </c>
    </row>
    <row r="27" spans="1:41">
      <c r="A27" s="1">
        <v>23.72</v>
      </c>
      <c r="B27" s="2">
        <v>1.5880000000000001</v>
      </c>
      <c r="C27" s="2">
        <v>-0.70499999999999996</v>
      </c>
      <c r="D27" s="2">
        <v>-0.54400000000000004</v>
      </c>
      <c r="E27" s="2">
        <v>2.9079999999999999</v>
      </c>
      <c r="F27" s="3">
        <v>1.8149999999999999</v>
      </c>
      <c r="G27">
        <f t="shared" si="4"/>
        <v>2.5217440000000004</v>
      </c>
      <c r="H27">
        <f t="shared" si="5"/>
        <v>0.49702499999999994</v>
      </c>
      <c r="I27">
        <f t="shared" si="6"/>
        <v>0.29593600000000003</v>
      </c>
      <c r="J27">
        <f t="shared" si="7"/>
        <v>8.4564639999999986</v>
      </c>
      <c r="K27">
        <f t="shared" si="8"/>
        <v>-1.11954</v>
      </c>
      <c r="L27">
        <f t="shared" si="9"/>
        <v>-0.86387200000000008</v>
      </c>
      <c r="M27">
        <f t="shared" si="21"/>
        <v>4.6179040000000002</v>
      </c>
      <c r="N27">
        <f t="shared" si="22"/>
        <v>0.38352000000000003</v>
      </c>
      <c r="O27">
        <f t="shared" si="23"/>
        <v>-2.0501399999999999</v>
      </c>
      <c r="P27">
        <f t="shared" si="24"/>
        <v>-1.581952</v>
      </c>
      <c r="R27">
        <f t="shared" si="0"/>
        <v>34.595557290124354</v>
      </c>
      <c r="S27">
        <f t="shared" si="14"/>
        <v>-10.875557290124355</v>
      </c>
      <c r="T27">
        <f t="shared" si="1"/>
        <v>32.750752912230645</v>
      </c>
      <c r="U27">
        <f t="shared" si="15"/>
        <v>-9.0307529122306462</v>
      </c>
      <c r="V27">
        <f t="shared" si="2"/>
        <v>24.023943582529071</v>
      </c>
      <c r="W27">
        <f t="shared" si="16"/>
        <v>-0.30394358252907239</v>
      </c>
      <c r="X27">
        <f t="shared" si="3"/>
        <v>23.762782700692803</v>
      </c>
      <c r="Y27">
        <f t="shared" si="17"/>
        <v>-4.2782700692804099E-2</v>
      </c>
      <c r="AB27" s="2"/>
      <c r="AC27" s="2" t="s">
        <v>31</v>
      </c>
      <c r="AD27" s="1">
        <v>0.99365373612993746</v>
      </c>
      <c r="AE27" s="20">
        <v>0.90830811342860196</v>
      </c>
      <c r="AF27" s="2" t="e">
        <v>#N/A</v>
      </c>
      <c r="AG27" s="2" t="e">
        <v>#N/A</v>
      </c>
      <c r="AH27" s="3" t="e">
        <v>#N/A</v>
      </c>
      <c r="AK27">
        <f t="shared" si="20"/>
        <v>8.4564639999999986</v>
      </c>
      <c r="AL27">
        <f t="shared" si="18"/>
        <v>0.49702499999999994</v>
      </c>
      <c r="AM27">
        <f t="shared" si="19"/>
        <v>4.6179040000000002</v>
      </c>
      <c r="AN27" s="2">
        <v>-0.54400000000000004</v>
      </c>
      <c r="AO27" s="2">
        <v>-0.70499999999999996</v>
      </c>
    </row>
    <row r="28" spans="1:41">
      <c r="A28" s="1">
        <v>34.159999999999997</v>
      </c>
      <c r="B28" s="2">
        <v>1.361</v>
      </c>
      <c r="C28" s="2">
        <v>-0.60299999999999998</v>
      </c>
      <c r="D28" s="2">
        <v>-1.4999999999999999E-2</v>
      </c>
      <c r="E28" s="2">
        <v>-2.552</v>
      </c>
      <c r="F28" s="3">
        <v>2.13</v>
      </c>
      <c r="G28">
        <f t="shared" si="4"/>
        <v>1.8523209999999999</v>
      </c>
      <c r="H28">
        <f t="shared" si="5"/>
        <v>0.36360899999999996</v>
      </c>
      <c r="I28">
        <f t="shared" si="6"/>
        <v>2.2499999999999999E-4</v>
      </c>
      <c r="J28">
        <f t="shared" si="7"/>
        <v>6.5127040000000003</v>
      </c>
      <c r="K28">
        <f t="shared" si="8"/>
        <v>-0.82068299999999994</v>
      </c>
      <c r="L28">
        <f t="shared" si="9"/>
        <v>-2.0414999999999999E-2</v>
      </c>
      <c r="M28">
        <f t="shared" si="21"/>
        <v>-3.4732720000000001</v>
      </c>
      <c r="N28">
        <f t="shared" si="22"/>
        <v>9.0449999999999992E-3</v>
      </c>
      <c r="O28">
        <f t="shared" si="23"/>
        <v>1.538856</v>
      </c>
      <c r="P28">
        <f t="shared" si="24"/>
        <v>3.8280000000000002E-2</v>
      </c>
      <c r="R28">
        <f t="shared" si="0"/>
        <v>28.144507032709189</v>
      </c>
      <c r="S28">
        <f t="shared" si="14"/>
        <v>6.0154929672908075</v>
      </c>
      <c r="T28">
        <f t="shared" si="1"/>
        <v>25.9707691884281</v>
      </c>
      <c r="U28">
        <f t="shared" si="15"/>
        <v>8.1892308115718961</v>
      </c>
      <c r="V28">
        <f t="shared" si="2"/>
        <v>33.773979952171509</v>
      </c>
      <c r="W28">
        <f t="shared" si="16"/>
        <v>0.38602004782848809</v>
      </c>
      <c r="X28">
        <f t="shared" si="3"/>
        <v>33.690469889331034</v>
      </c>
      <c r="Y28">
        <f t="shared" si="17"/>
        <v>0.46953011066896266</v>
      </c>
      <c r="AB28" s="2"/>
      <c r="AC28" s="2" t="s">
        <v>29</v>
      </c>
      <c r="AD28" s="1">
        <v>1370.0139750179078</v>
      </c>
      <c r="AE28" s="20">
        <v>35</v>
      </c>
      <c r="AF28" s="2" t="e">
        <v>#N/A</v>
      </c>
      <c r="AG28" s="2" t="e">
        <v>#N/A</v>
      </c>
      <c r="AH28" s="3" t="e">
        <v>#N/A</v>
      </c>
      <c r="AK28">
        <f t="shared" si="20"/>
        <v>6.5127040000000003</v>
      </c>
      <c r="AL28">
        <f t="shared" si="18"/>
        <v>0.36360899999999996</v>
      </c>
      <c r="AM28">
        <f t="shared" si="19"/>
        <v>-3.4732720000000001</v>
      </c>
      <c r="AN28" s="2">
        <v>-1.4999999999999999E-2</v>
      </c>
      <c r="AO28" s="2">
        <v>-0.60299999999999998</v>
      </c>
    </row>
    <row r="29" spans="1:41" ht="15.75" thickBot="1">
      <c r="A29" s="1">
        <v>8.5869999999999997</v>
      </c>
      <c r="B29" s="2">
        <v>0.90900000000000003</v>
      </c>
      <c r="C29" s="2">
        <v>1.1479999999999999</v>
      </c>
      <c r="D29" s="2">
        <v>1.3109999999999999</v>
      </c>
      <c r="E29" s="2">
        <v>0.55900000000000005</v>
      </c>
      <c r="F29" s="3">
        <v>7.56</v>
      </c>
      <c r="G29">
        <f t="shared" si="4"/>
        <v>0.82628100000000004</v>
      </c>
      <c r="H29">
        <f t="shared" si="5"/>
        <v>1.3179039999999997</v>
      </c>
      <c r="I29">
        <f t="shared" si="6"/>
        <v>1.7187209999999999</v>
      </c>
      <c r="J29">
        <f t="shared" si="7"/>
        <v>0.31248100000000006</v>
      </c>
      <c r="K29">
        <f t="shared" si="8"/>
        <v>1.0435319999999999</v>
      </c>
      <c r="L29">
        <f t="shared" si="9"/>
        <v>1.1916990000000001</v>
      </c>
      <c r="M29">
        <f t="shared" si="21"/>
        <v>0.50813100000000011</v>
      </c>
      <c r="N29">
        <f t="shared" si="22"/>
        <v>1.5050279999999998</v>
      </c>
      <c r="O29">
        <f t="shared" si="23"/>
        <v>0.64173199999999997</v>
      </c>
      <c r="P29">
        <f t="shared" si="24"/>
        <v>0.73284900000000008</v>
      </c>
      <c r="R29">
        <f t="shared" si="0"/>
        <v>7.5668893328998177</v>
      </c>
      <c r="S29">
        <f t="shared" si="14"/>
        <v>1.0201106671001821</v>
      </c>
      <c r="T29">
        <f t="shared" si="1"/>
        <v>8.6444567391921652</v>
      </c>
      <c r="U29">
        <f t="shared" si="15"/>
        <v>-5.7456739192165429E-2</v>
      </c>
      <c r="V29">
        <f t="shared" si="2"/>
        <v>7.44147335417634</v>
      </c>
      <c r="W29">
        <f t="shared" si="16"/>
        <v>1.1455266458236597</v>
      </c>
      <c r="X29">
        <f t="shared" si="3"/>
        <v>8.139513778503872</v>
      </c>
      <c r="Y29">
        <f t="shared" si="17"/>
        <v>0.44748622149612771</v>
      </c>
      <c r="AB29" s="2"/>
      <c r="AC29" s="2" t="s">
        <v>30</v>
      </c>
      <c r="AD29" s="4">
        <v>4521.1756053627923</v>
      </c>
      <c r="AE29" s="5">
        <v>28.87582701220791</v>
      </c>
      <c r="AF29" s="5" t="e">
        <v>#N/A</v>
      </c>
      <c r="AG29" s="5" t="e">
        <v>#N/A</v>
      </c>
      <c r="AH29" s="6" t="e">
        <v>#N/A</v>
      </c>
      <c r="AK29">
        <f t="shared" si="20"/>
        <v>0.31248100000000006</v>
      </c>
      <c r="AL29">
        <f t="shared" si="18"/>
        <v>1.3179039999999997</v>
      </c>
      <c r="AM29">
        <f t="shared" si="19"/>
        <v>0.50813100000000011</v>
      </c>
      <c r="AN29" s="2">
        <v>1.3109999999999999</v>
      </c>
      <c r="AO29" s="2">
        <v>1.1479999999999999</v>
      </c>
    </row>
    <row r="30" spans="1:41">
      <c r="A30" s="1">
        <v>42.941000000000003</v>
      </c>
      <c r="B30" s="2">
        <v>0.36699999999999999</v>
      </c>
      <c r="C30" s="2">
        <v>2.3570000000000002</v>
      </c>
      <c r="D30" s="2">
        <v>0.54</v>
      </c>
      <c r="E30" s="2">
        <v>-2.5910000000000002</v>
      </c>
      <c r="F30" s="3">
        <v>11.307</v>
      </c>
      <c r="G30">
        <f t="shared" si="4"/>
        <v>0.134689</v>
      </c>
      <c r="H30">
        <f t="shared" si="5"/>
        <v>5.5554490000000012</v>
      </c>
      <c r="I30">
        <f t="shared" si="6"/>
        <v>0.29160000000000003</v>
      </c>
      <c r="J30">
        <f t="shared" si="7"/>
        <v>6.7132810000000012</v>
      </c>
      <c r="K30">
        <f t="shared" si="8"/>
        <v>0.86501900000000009</v>
      </c>
      <c r="L30">
        <f t="shared" si="9"/>
        <v>0.19818000000000002</v>
      </c>
      <c r="M30">
        <f t="shared" si="21"/>
        <v>-0.9508970000000001</v>
      </c>
      <c r="N30">
        <f t="shared" si="22"/>
        <v>1.2727800000000002</v>
      </c>
      <c r="O30">
        <f t="shared" si="23"/>
        <v>-6.1069870000000011</v>
      </c>
      <c r="P30">
        <f t="shared" si="24"/>
        <v>-1.3991400000000003</v>
      </c>
      <c r="R30">
        <f t="shared" si="0"/>
        <v>28.81019225489792</v>
      </c>
      <c r="S30">
        <f t="shared" si="14"/>
        <v>14.130807745102082</v>
      </c>
      <c r="T30">
        <f t="shared" si="1"/>
        <v>42.808559140913687</v>
      </c>
      <c r="U30">
        <f t="shared" si="15"/>
        <v>0.13244085908631575</v>
      </c>
      <c r="V30">
        <f t="shared" si="2"/>
        <v>43.560214605451016</v>
      </c>
      <c r="W30">
        <f t="shared" si="16"/>
        <v>-0.61921460545101326</v>
      </c>
      <c r="X30">
        <f t="shared" si="3"/>
        <v>43.536863994379964</v>
      </c>
      <c r="Y30">
        <f t="shared" si="17"/>
        <v>-0.59586399437996107</v>
      </c>
      <c r="AB30" s="2"/>
      <c r="AC30" s="2" t="s">
        <v>43</v>
      </c>
      <c r="AD30" s="7">
        <f>(AE28*(AF21-AE29))/AE29</f>
        <v>5.5059464292345996</v>
      </c>
      <c r="AE30" s="2"/>
      <c r="AF30" s="2"/>
      <c r="AG30" s="2"/>
      <c r="AH30" s="2"/>
      <c r="AK30">
        <f t="shared" si="20"/>
        <v>6.7132810000000012</v>
      </c>
      <c r="AL30">
        <f t="shared" si="18"/>
        <v>5.5554490000000012</v>
      </c>
      <c r="AM30">
        <f t="shared" si="19"/>
        <v>-0.9508970000000001</v>
      </c>
      <c r="AN30" s="2">
        <v>0.54</v>
      </c>
      <c r="AO30" s="2">
        <v>2.3570000000000002</v>
      </c>
    </row>
    <row r="31" spans="1:41">
      <c r="A31" s="1">
        <v>10.022</v>
      </c>
      <c r="B31" s="2">
        <v>-0.107</v>
      </c>
      <c r="C31" s="2">
        <v>-1.3560000000000001</v>
      </c>
      <c r="D31" s="2">
        <v>-0.96799999999999997</v>
      </c>
      <c r="E31" s="2">
        <v>0.32800000000000001</v>
      </c>
      <c r="F31" s="3">
        <v>-0.20399999999999999</v>
      </c>
      <c r="G31">
        <f t="shared" si="4"/>
        <v>1.1448999999999999E-2</v>
      </c>
      <c r="H31">
        <f t="shared" si="5"/>
        <v>1.8387360000000001</v>
      </c>
      <c r="I31">
        <f t="shared" si="6"/>
        <v>0.93702399999999997</v>
      </c>
      <c r="J31">
        <f t="shared" si="7"/>
        <v>0.10758400000000001</v>
      </c>
      <c r="K31">
        <f t="shared" si="8"/>
        <v>0.145092</v>
      </c>
      <c r="L31">
        <f t="shared" si="9"/>
        <v>0.103576</v>
      </c>
      <c r="M31">
        <f t="shared" si="21"/>
        <v>-3.5096000000000002E-2</v>
      </c>
      <c r="N31">
        <f t="shared" si="22"/>
        <v>1.312608</v>
      </c>
      <c r="O31">
        <f t="shared" si="23"/>
        <v>-0.44476800000000005</v>
      </c>
      <c r="P31">
        <f t="shared" si="24"/>
        <v>-0.31750400000000001</v>
      </c>
      <c r="R31">
        <f t="shared" si="0"/>
        <v>6.8868666734184023</v>
      </c>
      <c r="S31">
        <f t="shared" si="14"/>
        <v>3.1351333265815979</v>
      </c>
      <c r="T31">
        <f t="shared" si="1"/>
        <v>9.5968350170832224</v>
      </c>
      <c r="U31">
        <f t="shared" si="15"/>
        <v>0.42516498291677784</v>
      </c>
      <c r="V31">
        <f t="shared" si="2"/>
        <v>9.3058496072440704</v>
      </c>
      <c r="W31">
        <f t="shared" si="16"/>
        <v>0.71615039275592984</v>
      </c>
      <c r="X31">
        <f t="shared" si="3"/>
        <v>8.7830881456388656</v>
      </c>
      <c r="Y31">
        <f t="shared" si="17"/>
        <v>1.2389118543611346</v>
      </c>
      <c r="AB31" s="2"/>
      <c r="AC31" s="8" t="s">
        <v>35</v>
      </c>
      <c r="AD31" s="2">
        <f>AD25/AD26</f>
        <v>2.3464753203975102</v>
      </c>
      <c r="AE31" s="2">
        <f>-1*AE25/AE26</f>
        <v>22.19804377923591</v>
      </c>
      <c r="AF31" s="2">
        <f t="shared" ref="AF31:AG31" si="26">AF25/AF26</f>
        <v>29.510453642856341</v>
      </c>
      <c r="AG31" s="2">
        <f t="shared" si="26"/>
        <v>60.787595051206992</v>
      </c>
      <c r="AH31" s="2">
        <f>AH25/AH26</f>
        <v>18.503782647897118</v>
      </c>
      <c r="AK31">
        <f t="shared" si="20"/>
        <v>0.10758400000000001</v>
      </c>
      <c r="AL31">
        <f t="shared" si="18"/>
        <v>1.8387360000000001</v>
      </c>
      <c r="AM31">
        <f t="shared" si="19"/>
        <v>-3.5096000000000002E-2</v>
      </c>
      <c r="AN31" s="2">
        <v>-0.96799999999999997</v>
      </c>
      <c r="AO31" s="2">
        <v>-1.3560000000000001</v>
      </c>
    </row>
    <row r="32" spans="1:41" ht="15.75" thickBot="1">
      <c r="A32" s="1">
        <v>5.6260000000000003</v>
      </c>
      <c r="B32" s="2">
        <v>-0.372</v>
      </c>
      <c r="C32" s="2">
        <v>0.45900000000000002</v>
      </c>
      <c r="D32" s="2">
        <v>0.496</v>
      </c>
      <c r="E32" s="2">
        <v>0.76900000000000002</v>
      </c>
      <c r="F32" s="3">
        <v>5.4240000000000004</v>
      </c>
      <c r="G32">
        <f t="shared" si="4"/>
        <v>0.13838400000000001</v>
      </c>
      <c r="H32">
        <f t="shared" si="5"/>
        <v>0.21068100000000001</v>
      </c>
      <c r="I32">
        <f t="shared" si="6"/>
        <v>0.24601599999999998</v>
      </c>
      <c r="J32">
        <f t="shared" si="7"/>
        <v>0.59136100000000003</v>
      </c>
      <c r="K32">
        <f t="shared" si="8"/>
        <v>-0.17074800000000001</v>
      </c>
      <c r="L32">
        <f t="shared" si="9"/>
        <v>-0.18451200000000001</v>
      </c>
      <c r="M32">
        <f t="shared" si="21"/>
        <v>-0.28606799999999999</v>
      </c>
      <c r="N32">
        <f t="shared" si="22"/>
        <v>0.22766400000000001</v>
      </c>
      <c r="O32">
        <f t="shared" si="23"/>
        <v>0.35297100000000003</v>
      </c>
      <c r="P32">
        <f t="shared" si="24"/>
        <v>0.38142399999999999</v>
      </c>
      <c r="R32">
        <f t="shared" si="0"/>
        <v>8.4924505625721753</v>
      </c>
      <c r="S32">
        <f t="shared" si="14"/>
        <v>-2.866450562572175</v>
      </c>
      <c r="T32">
        <f t="shared" si="1"/>
        <v>6.1067437735385894</v>
      </c>
      <c r="U32">
        <f t="shared" si="15"/>
        <v>-0.4807437735385891</v>
      </c>
      <c r="V32">
        <f t="shared" si="2"/>
        <v>6.9590714076525124</v>
      </c>
      <c r="W32">
        <f t="shared" si="16"/>
        <v>-1.3330714076525121</v>
      </c>
      <c r="X32">
        <f t="shared" si="3"/>
        <v>7.273141866529909</v>
      </c>
      <c r="Y32">
        <f t="shared" si="17"/>
        <v>-1.6471418665299087</v>
      </c>
      <c r="AK32">
        <f t="shared" si="20"/>
        <v>0.59136100000000003</v>
      </c>
      <c r="AL32">
        <f t="shared" si="18"/>
        <v>0.21068100000000001</v>
      </c>
      <c r="AM32">
        <f t="shared" si="19"/>
        <v>-0.28606799999999999</v>
      </c>
      <c r="AN32" s="2">
        <v>0.496</v>
      </c>
      <c r="AO32" s="2">
        <v>0.45900000000000002</v>
      </c>
    </row>
    <row r="33" spans="1:41">
      <c r="A33" s="1">
        <v>24.535</v>
      </c>
      <c r="B33" s="2">
        <v>-0.35099999999999998</v>
      </c>
      <c r="C33" s="2">
        <v>-1.603</v>
      </c>
      <c r="D33" s="2">
        <v>-0.28399999999999997</v>
      </c>
      <c r="E33" s="2">
        <v>1.9339999999999999</v>
      </c>
      <c r="F33" s="3">
        <v>-0.96899999999999997</v>
      </c>
      <c r="G33">
        <f t="shared" si="4"/>
        <v>0.12320099999999999</v>
      </c>
      <c r="H33">
        <f t="shared" si="5"/>
        <v>2.5696089999999998</v>
      </c>
      <c r="I33">
        <f t="shared" si="6"/>
        <v>8.0655999999999992E-2</v>
      </c>
      <c r="J33">
        <f t="shared" si="7"/>
        <v>3.7403559999999998</v>
      </c>
      <c r="K33">
        <f t="shared" si="8"/>
        <v>0.56265299999999996</v>
      </c>
      <c r="L33">
        <f t="shared" si="9"/>
        <v>9.9683999999999981E-2</v>
      </c>
      <c r="M33">
        <f t="shared" si="21"/>
        <v>-0.67883399999999994</v>
      </c>
      <c r="N33">
        <f t="shared" si="22"/>
        <v>0.45525199999999993</v>
      </c>
      <c r="O33">
        <f t="shared" si="23"/>
        <v>-3.1002019999999999</v>
      </c>
      <c r="P33">
        <f t="shared" si="24"/>
        <v>-0.54925599999999997</v>
      </c>
      <c r="R33">
        <f t="shared" si="0"/>
        <v>18.943496476341924</v>
      </c>
      <c r="S33">
        <f t="shared" si="14"/>
        <v>5.5915035236580763</v>
      </c>
      <c r="T33">
        <f t="shared" si="1"/>
        <v>23.768963949172942</v>
      </c>
      <c r="U33">
        <f t="shared" si="15"/>
        <v>0.76603605082705784</v>
      </c>
      <c r="V33">
        <f t="shared" si="2"/>
        <v>24.815418375127717</v>
      </c>
      <c r="W33">
        <f t="shared" si="16"/>
        <v>-0.2804183751277165</v>
      </c>
      <c r="X33">
        <f t="shared" si="3"/>
        <v>24.556813321647667</v>
      </c>
      <c r="Y33">
        <f t="shared" si="17"/>
        <v>-2.1813321647666584E-2</v>
      </c>
      <c r="AB33" s="2" t="s">
        <v>20</v>
      </c>
      <c r="AC33" s="17">
        <f t="array" ref="AC33:AH38">LINEST(A2:A41,AK2:AO41,1,1)</f>
        <v>-0.37254638464923817</v>
      </c>
      <c r="AD33" s="18">
        <v>0.85646279528137825</v>
      </c>
      <c r="AE33" s="18">
        <v>-2.0552887914168649</v>
      </c>
      <c r="AF33" s="18">
        <v>2.7517492800814587</v>
      </c>
      <c r="AG33" s="18">
        <v>3.3458211648302294</v>
      </c>
      <c r="AH33" s="19">
        <v>3.8232025830171463</v>
      </c>
      <c r="AK33">
        <f t="shared" si="20"/>
        <v>3.7403559999999998</v>
      </c>
      <c r="AL33">
        <f t="shared" si="18"/>
        <v>2.5696089999999998</v>
      </c>
      <c r="AM33">
        <f t="shared" si="19"/>
        <v>-0.67883399999999994</v>
      </c>
      <c r="AN33" s="2">
        <v>-0.28399999999999997</v>
      </c>
      <c r="AO33" s="2">
        <v>-1.603</v>
      </c>
    </row>
    <row r="34" spans="1:41">
      <c r="A34" s="1">
        <v>8.7889999999999997</v>
      </c>
      <c r="B34" s="2">
        <v>-0.05</v>
      </c>
      <c r="C34" s="2">
        <v>-0.84899999999999998</v>
      </c>
      <c r="D34" s="2">
        <v>0.28299999999999997</v>
      </c>
      <c r="E34" s="2">
        <v>-0.94299999999999995</v>
      </c>
      <c r="F34" s="3">
        <v>1.3680000000000001</v>
      </c>
      <c r="G34">
        <f t="shared" si="4"/>
        <v>2.5000000000000005E-3</v>
      </c>
      <c r="H34">
        <f t="shared" si="5"/>
        <v>0.72080099999999991</v>
      </c>
      <c r="I34">
        <f t="shared" si="6"/>
        <v>8.008899999999998E-2</v>
      </c>
      <c r="J34">
        <f t="shared" si="7"/>
        <v>0.88924899999999996</v>
      </c>
      <c r="K34">
        <f t="shared" si="8"/>
        <v>4.2450000000000002E-2</v>
      </c>
      <c r="L34">
        <f t="shared" si="9"/>
        <v>-1.4149999999999999E-2</v>
      </c>
      <c r="M34">
        <f t="shared" si="21"/>
        <v>4.7149999999999997E-2</v>
      </c>
      <c r="N34">
        <f t="shared" si="22"/>
        <v>-0.24026699999999998</v>
      </c>
      <c r="O34">
        <f t="shared" si="23"/>
        <v>0.80060699999999996</v>
      </c>
      <c r="P34">
        <f t="shared" si="24"/>
        <v>-0.26686899999999997</v>
      </c>
      <c r="R34">
        <f t="shared" si="0"/>
        <v>9.4810965163323573</v>
      </c>
      <c r="S34">
        <f t="shared" si="14"/>
        <v>-0.69209651633235758</v>
      </c>
      <c r="T34">
        <f t="shared" si="1"/>
        <v>8.6719335206168147</v>
      </c>
      <c r="U34">
        <f t="shared" si="15"/>
        <v>0.11706647938318504</v>
      </c>
      <c r="V34">
        <f t="shared" si="2"/>
        <v>8.6772964487689208</v>
      </c>
      <c r="W34">
        <f t="shared" si="16"/>
        <v>0.11170355123107889</v>
      </c>
      <c r="X34">
        <f t="shared" si="3"/>
        <v>8.8557768434623014</v>
      </c>
      <c r="Y34">
        <f t="shared" si="17"/>
        <v>-6.6776843462301727E-2</v>
      </c>
      <c r="AB34" s="2" t="s">
        <v>21</v>
      </c>
      <c r="AC34" s="1">
        <v>0.19768995450588142</v>
      </c>
      <c r="AD34" s="2">
        <v>0.27863107621074351</v>
      </c>
      <c r="AE34" s="2">
        <v>8.9095913699548723E-2</v>
      </c>
      <c r="AF34" s="2">
        <v>9.2171498180201067E-2</v>
      </c>
      <c r="AG34" s="2">
        <v>5.3158585049559226E-2</v>
      </c>
      <c r="AH34" s="3">
        <v>0.20565750075425929</v>
      </c>
      <c r="AK34">
        <f t="shared" si="20"/>
        <v>0.88924899999999996</v>
      </c>
      <c r="AL34">
        <f t="shared" si="18"/>
        <v>0.72080099999999991</v>
      </c>
      <c r="AM34">
        <f t="shared" si="19"/>
        <v>4.7149999999999997E-2</v>
      </c>
      <c r="AN34" s="2">
        <v>0.28299999999999997</v>
      </c>
      <c r="AO34" s="2">
        <v>-0.84899999999999998</v>
      </c>
    </row>
    <row r="35" spans="1:41">
      <c r="A35" s="1">
        <v>6.0990000000000002</v>
      </c>
      <c r="B35" s="2">
        <v>0.443</v>
      </c>
      <c r="C35" s="2">
        <v>0.108</v>
      </c>
      <c r="D35" s="2">
        <v>-0.39400000000000002</v>
      </c>
      <c r="E35" s="2">
        <v>0.82699999999999996</v>
      </c>
      <c r="F35" s="3">
        <v>4.3360000000000003</v>
      </c>
      <c r="G35">
        <f t="shared" si="4"/>
        <v>0.19624900000000001</v>
      </c>
      <c r="H35">
        <f t="shared" si="5"/>
        <v>1.1663999999999999E-2</v>
      </c>
      <c r="I35">
        <f t="shared" si="6"/>
        <v>0.15523600000000001</v>
      </c>
      <c r="J35">
        <f t="shared" si="7"/>
        <v>0.6839289999999999</v>
      </c>
      <c r="K35">
        <f t="shared" si="8"/>
        <v>4.7843999999999998E-2</v>
      </c>
      <c r="L35">
        <f t="shared" si="9"/>
        <v>-0.174542</v>
      </c>
      <c r="M35">
        <f t="shared" si="21"/>
        <v>0.36636099999999999</v>
      </c>
      <c r="N35">
        <f t="shared" si="22"/>
        <v>-4.2552E-2</v>
      </c>
      <c r="O35">
        <f t="shared" si="23"/>
        <v>8.9315999999999993E-2</v>
      </c>
      <c r="P35">
        <f t="shared" si="24"/>
        <v>-0.32583800000000002</v>
      </c>
      <c r="R35">
        <f t="shared" si="0"/>
        <v>8.7996699827826994</v>
      </c>
      <c r="S35">
        <f t="shared" si="14"/>
        <v>-2.7006699827826992</v>
      </c>
      <c r="T35">
        <f t="shared" si="1"/>
        <v>5.7895625921778189</v>
      </c>
      <c r="U35">
        <f t="shared" si="15"/>
        <v>0.30943740782218132</v>
      </c>
      <c r="V35">
        <f t="shared" si="2"/>
        <v>5.3801212014263813</v>
      </c>
      <c r="W35">
        <f t="shared" si="16"/>
        <v>0.71887879857361892</v>
      </c>
      <c r="X35">
        <f t="shared" si="3"/>
        <v>5.2497660697370536</v>
      </c>
      <c r="Y35">
        <f t="shared" si="17"/>
        <v>0.84923393026294658</v>
      </c>
      <c r="AB35" s="2" t="s">
        <v>31</v>
      </c>
      <c r="AC35" s="1">
        <v>0.99425391991862433</v>
      </c>
      <c r="AD35" s="2">
        <v>0.87690900837249997</v>
      </c>
      <c r="AE35" s="2" t="e">
        <v>#N/A</v>
      </c>
      <c r="AF35" s="2" t="e">
        <v>#N/A</v>
      </c>
      <c r="AG35" s="2" t="e">
        <v>#N/A</v>
      </c>
      <c r="AH35" s="3" t="e">
        <v>#N/A</v>
      </c>
      <c r="AK35">
        <f t="shared" si="20"/>
        <v>0.6839289999999999</v>
      </c>
      <c r="AL35">
        <f t="shared" si="18"/>
        <v>1.1663999999999999E-2</v>
      </c>
      <c r="AM35">
        <f t="shared" si="19"/>
        <v>0.36636099999999999</v>
      </c>
      <c r="AN35" s="2">
        <v>-0.39400000000000002</v>
      </c>
      <c r="AO35" s="2">
        <v>0.108</v>
      </c>
    </row>
    <row r="36" spans="1:41">
      <c r="A36" s="1">
        <v>6.3159999999999998</v>
      </c>
      <c r="B36" s="2">
        <v>0.98199999999999998</v>
      </c>
      <c r="C36" s="2">
        <v>0.124</v>
      </c>
      <c r="D36" s="2">
        <v>-1E-3</v>
      </c>
      <c r="E36" s="2">
        <v>1.0129999999999999</v>
      </c>
      <c r="F36" s="3">
        <v>4.383</v>
      </c>
      <c r="G36">
        <f t="shared" si="4"/>
        <v>0.96432399999999996</v>
      </c>
      <c r="H36">
        <f t="shared" si="5"/>
        <v>1.5375999999999999E-2</v>
      </c>
      <c r="I36">
        <f t="shared" si="6"/>
        <v>9.9999999999999995E-7</v>
      </c>
      <c r="J36">
        <f t="shared" si="7"/>
        <v>1.0261689999999999</v>
      </c>
      <c r="K36">
        <f t="shared" si="8"/>
        <v>0.121768</v>
      </c>
      <c r="L36">
        <f t="shared" si="9"/>
        <v>-9.8200000000000002E-4</v>
      </c>
      <c r="M36">
        <f t="shared" si="21"/>
        <v>0.99476599999999993</v>
      </c>
      <c r="N36">
        <f t="shared" si="22"/>
        <v>-1.2400000000000001E-4</v>
      </c>
      <c r="O36">
        <f t="shared" si="23"/>
        <v>0.12561199999999997</v>
      </c>
      <c r="P36">
        <f t="shared" si="24"/>
        <v>-1.013E-3</v>
      </c>
      <c r="R36">
        <f t="shared" si="0"/>
        <v>9.9355136260811356</v>
      </c>
      <c r="S36">
        <f t="shared" si="14"/>
        <v>-3.6195136260811358</v>
      </c>
      <c r="T36">
        <f t="shared" si="1"/>
        <v>6.9216789196314634</v>
      </c>
      <c r="U36">
        <f t="shared" si="15"/>
        <v>-0.60567891963146359</v>
      </c>
      <c r="V36">
        <f t="shared" si="2"/>
        <v>5.245539930491951</v>
      </c>
      <c r="W36">
        <f t="shared" si="16"/>
        <v>1.0704600695080488</v>
      </c>
      <c r="X36">
        <f t="shared" si="3"/>
        <v>5.3256446401439153</v>
      </c>
      <c r="Y36">
        <f t="shared" si="17"/>
        <v>0.99035535985608458</v>
      </c>
      <c r="AB36" s="2" t="s">
        <v>29</v>
      </c>
      <c r="AC36" s="1">
        <v>1176.6154595304681</v>
      </c>
      <c r="AD36" s="2">
        <v>34</v>
      </c>
      <c r="AE36" s="2" t="e">
        <v>#N/A</v>
      </c>
      <c r="AF36" s="2" t="e">
        <v>#N/A</v>
      </c>
      <c r="AG36" s="2" t="e">
        <v>#N/A</v>
      </c>
      <c r="AH36" s="3" t="e">
        <v>#N/A</v>
      </c>
      <c r="AK36">
        <f t="shared" si="20"/>
        <v>1.0261689999999999</v>
      </c>
      <c r="AL36">
        <f t="shared" si="18"/>
        <v>1.5375999999999999E-2</v>
      </c>
      <c r="AM36">
        <f t="shared" si="19"/>
        <v>0.99476599999999993</v>
      </c>
      <c r="AN36" s="2">
        <v>-1E-3</v>
      </c>
      <c r="AO36" s="2">
        <v>0.124</v>
      </c>
    </row>
    <row r="37" spans="1:41" ht="15.75" thickBot="1">
      <c r="A37" s="1">
        <v>39.331000000000003</v>
      </c>
      <c r="B37" s="2">
        <v>1.409</v>
      </c>
      <c r="C37" s="2">
        <v>0.28799999999999998</v>
      </c>
      <c r="D37" s="2">
        <v>0.44</v>
      </c>
      <c r="E37" s="2">
        <v>-2.8439999999999999</v>
      </c>
      <c r="F37" s="3">
        <v>4.8929999999999998</v>
      </c>
      <c r="G37">
        <f t="shared" si="4"/>
        <v>1.9852810000000001</v>
      </c>
      <c r="H37">
        <f t="shared" si="5"/>
        <v>8.294399999999999E-2</v>
      </c>
      <c r="I37">
        <f t="shared" si="6"/>
        <v>0.19359999999999999</v>
      </c>
      <c r="J37">
        <f t="shared" si="7"/>
        <v>8.088336</v>
      </c>
      <c r="K37">
        <f t="shared" si="8"/>
        <v>0.40579199999999999</v>
      </c>
      <c r="L37">
        <f t="shared" si="9"/>
        <v>0.61996000000000007</v>
      </c>
      <c r="M37">
        <f t="shared" si="21"/>
        <v>-4.0071959999999995</v>
      </c>
      <c r="N37">
        <f t="shared" si="22"/>
        <v>0.12672</v>
      </c>
      <c r="O37">
        <f t="shared" si="23"/>
        <v>-0.81907199999999991</v>
      </c>
      <c r="P37">
        <f t="shared" si="24"/>
        <v>-1.25136</v>
      </c>
      <c r="R37">
        <f t="shared" si="0"/>
        <v>33.373795226309007</v>
      </c>
      <c r="S37">
        <f t="shared" si="14"/>
        <v>5.9572047736909965</v>
      </c>
      <c r="T37">
        <f t="shared" si="1"/>
        <v>30.254904894054427</v>
      </c>
      <c r="U37">
        <f t="shared" si="15"/>
        <v>9.0760951059455763</v>
      </c>
      <c r="V37">
        <f t="shared" si="2"/>
        <v>39.378447887587257</v>
      </c>
      <c r="W37">
        <f t="shared" si="16"/>
        <v>-4.744788758725349E-2</v>
      </c>
      <c r="X37">
        <f t="shared" si="3"/>
        <v>39.518698150057318</v>
      </c>
      <c r="Y37">
        <f t="shared" si="17"/>
        <v>-0.18769815005731516</v>
      </c>
      <c r="AB37" s="2" t="s">
        <v>30</v>
      </c>
      <c r="AC37" s="4">
        <v>4523.9064724701957</v>
      </c>
      <c r="AD37" s="5">
        <v>26.144959904804601</v>
      </c>
      <c r="AE37" s="5" t="e">
        <v>#N/A</v>
      </c>
      <c r="AF37" s="5" t="e">
        <v>#N/A</v>
      </c>
      <c r="AG37" s="5" t="e">
        <v>#N/A</v>
      </c>
      <c r="AH37" s="6" t="e">
        <v>#N/A</v>
      </c>
      <c r="AK37">
        <f t="shared" si="20"/>
        <v>8.088336</v>
      </c>
      <c r="AL37">
        <f t="shared" si="18"/>
        <v>8.294399999999999E-2</v>
      </c>
      <c r="AM37">
        <f t="shared" si="19"/>
        <v>-4.0071959999999995</v>
      </c>
      <c r="AN37" s="2">
        <v>0.44</v>
      </c>
      <c r="AO37" s="2">
        <v>0.28799999999999998</v>
      </c>
    </row>
    <row r="38" spans="1:41">
      <c r="A38" s="1">
        <v>9.4359999999999999</v>
      </c>
      <c r="B38" s="2">
        <v>1.597</v>
      </c>
      <c r="C38" s="2">
        <v>-0.56299999999999994</v>
      </c>
      <c r="D38" s="2">
        <v>-1.0660000000000001</v>
      </c>
      <c r="E38" s="2">
        <v>-0.77800000000000002</v>
      </c>
      <c r="F38" s="3">
        <v>2.254</v>
      </c>
      <c r="G38">
        <f t="shared" si="4"/>
        <v>2.5504089999999997</v>
      </c>
      <c r="H38">
        <f t="shared" si="5"/>
        <v>0.31696899999999995</v>
      </c>
      <c r="I38">
        <f t="shared" si="6"/>
        <v>1.1363560000000001</v>
      </c>
      <c r="J38">
        <f t="shared" si="7"/>
        <v>0.60528400000000004</v>
      </c>
      <c r="K38">
        <f t="shared" si="8"/>
        <v>-0.89911099999999988</v>
      </c>
      <c r="L38">
        <f t="shared" si="9"/>
        <v>-1.702402</v>
      </c>
      <c r="M38">
        <f t="shared" si="21"/>
        <v>-1.2424660000000001</v>
      </c>
      <c r="N38">
        <f t="shared" si="22"/>
        <v>0.60015799999999997</v>
      </c>
      <c r="O38">
        <f t="shared" si="23"/>
        <v>0.43801399999999996</v>
      </c>
      <c r="P38">
        <f t="shared" si="24"/>
        <v>0.82934800000000009</v>
      </c>
      <c r="R38">
        <f t="shared" si="0"/>
        <v>8.538658928180066</v>
      </c>
      <c r="S38">
        <f t="shared" si="14"/>
        <v>0.89734107181993394</v>
      </c>
      <c r="T38">
        <f t="shared" si="1"/>
        <v>6.4835907407829811</v>
      </c>
      <c r="U38">
        <f t="shared" si="15"/>
        <v>2.9524092592170188</v>
      </c>
      <c r="V38">
        <f t="shared" si="2"/>
        <v>9.2642880403556305</v>
      </c>
      <c r="W38">
        <f t="shared" si="16"/>
        <v>0.17171195964436947</v>
      </c>
      <c r="X38">
        <f t="shared" si="3"/>
        <v>8.7433279829380375</v>
      </c>
      <c r="Y38">
        <f t="shared" si="17"/>
        <v>0.69267201706196246</v>
      </c>
      <c r="AA38" s="2" t="s">
        <v>44</v>
      </c>
      <c r="AB38" s="16">
        <f>(AD36*(AE29-AD37))/AD37</f>
        <v>3.5513338704585191</v>
      </c>
      <c r="AC38" s="32" t="e">
        <v>#N/A</v>
      </c>
      <c r="AD38" s="32" t="e">
        <v>#N/A</v>
      </c>
      <c r="AE38" s="32" t="e">
        <v>#N/A</v>
      </c>
      <c r="AF38" s="32" t="e">
        <v>#N/A</v>
      </c>
      <c r="AG38" s="32" t="e">
        <v>#N/A</v>
      </c>
      <c r="AH38" s="32" t="e">
        <v>#N/A</v>
      </c>
      <c r="AK38">
        <f t="shared" si="20"/>
        <v>0.60528400000000004</v>
      </c>
      <c r="AL38">
        <f t="shared" si="18"/>
        <v>0.31696899999999995</v>
      </c>
      <c r="AM38">
        <f t="shared" si="19"/>
        <v>-1.2424660000000001</v>
      </c>
      <c r="AN38" s="2">
        <v>-1.0660000000000001</v>
      </c>
      <c r="AO38" s="2">
        <v>-0.56299999999999994</v>
      </c>
    </row>
    <row r="39" spans="1:41">
      <c r="A39" s="1">
        <v>6.8630000000000004</v>
      </c>
      <c r="B39" s="2">
        <v>1.4910000000000001</v>
      </c>
      <c r="C39" s="2">
        <v>0.58799999999999997</v>
      </c>
      <c r="D39" s="2">
        <v>5.7000000000000002E-2</v>
      </c>
      <c r="E39" s="2">
        <v>-0.76500000000000001</v>
      </c>
      <c r="F39" s="3">
        <v>5.8230000000000004</v>
      </c>
      <c r="G39">
        <f t="shared" si="4"/>
        <v>2.2230810000000005</v>
      </c>
      <c r="H39">
        <f t="shared" si="5"/>
        <v>0.34574399999999994</v>
      </c>
      <c r="I39">
        <f t="shared" si="6"/>
        <v>3.2490000000000002E-3</v>
      </c>
      <c r="J39">
        <f t="shared" si="7"/>
        <v>0.585225</v>
      </c>
      <c r="K39">
        <f t="shared" si="8"/>
        <v>0.87670800000000004</v>
      </c>
      <c r="L39">
        <f t="shared" si="9"/>
        <v>8.4987000000000007E-2</v>
      </c>
      <c r="M39">
        <f t="shared" si="21"/>
        <v>-1.1406150000000002</v>
      </c>
      <c r="N39">
        <f t="shared" si="22"/>
        <v>3.3515999999999997E-2</v>
      </c>
      <c r="O39">
        <f t="shared" si="23"/>
        <v>-0.44982</v>
      </c>
      <c r="P39">
        <f t="shared" si="24"/>
        <v>-4.3605000000000005E-2</v>
      </c>
      <c r="R39">
        <f t="shared" si="0"/>
        <v>8.4720860914545995</v>
      </c>
      <c r="S39">
        <f t="shared" si="14"/>
        <v>-1.609086091454599</v>
      </c>
      <c r="T39">
        <f t="shared" si="1"/>
        <v>6.5075955996621975</v>
      </c>
      <c r="U39">
        <f t="shared" si="15"/>
        <v>0.35540440033780296</v>
      </c>
      <c r="V39">
        <f t="shared" si="2"/>
        <v>9.0669680472277179</v>
      </c>
      <c r="W39">
        <f t="shared" si="16"/>
        <v>-2.2039680472277174</v>
      </c>
      <c r="X39">
        <f t="shared" si="3"/>
        <v>9.1317473466781038</v>
      </c>
      <c r="Y39">
        <f t="shared" si="17"/>
        <v>-2.2687473466781034</v>
      </c>
      <c r="AB39" s="8" t="s">
        <v>35</v>
      </c>
      <c r="AC39">
        <f>-1*AC33/AC34</f>
        <v>1.8844983073641945</v>
      </c>
      <c r="AD39">
        <f>-1*AD33/AD34</f>
        <v>-3.0738236629197448</v>
      </c>
      <c r="AE39">
        <f>-1*AE33/AE34</f>
        <v>23.068272225679809</v>
      </c>
      <c r="AF39">
        <f>AF33/AF34</f>
        <v>29.854665861041077</v>
      </c>
      <c r="AG39">
        <f>AG33/AG34</f>
        <v>62.940372880710676</v>
      </c>
      <c r="AH39">
        <f>AH33/AH34</f>
        <v>18.59014414254456</v>
      </c>
      <c r="AK39">
        <f t="shared" si="20"/>
        <v>0.585225</v>
      </c>
      <c r="AL39">
        <f t="shared" si="18"/>
        <v>0.34574399999999994</v>
      </c>
      <c r="AM39">
        <f t="shared" si="19"/>
        <v>-1.1406150000000002</v>
      </c>
      <c r="AN39" s="2">
        <v>5.7000000000000002E-2</v>
      </c>
      <c r="AO39" s="2">
        <v>0.58799999999999997</v>
      </c>
    </row>
    <row r="40" spans="1:41">
      <c r="A40" s="1">
        <v>35.606000000000002</v>
      </c>
      <c r="B40" s="2">
        <v>1.123</v>
      </c>
      <c r="C40" s="2">
        <v>2.8740000000000001</v>
      </c>
      <c r="D40" s="2">
        <v>1.581</v>
      </c>
      <c r="E40" s="2">
        <v>-1.296</v>
      </c>
      <c r="F40" s="3">
        <v>12.91</v>
      </c>
      <c r="G40">
        <f t="shared" si="4"/>
        <v>1.2611289999999999</v>
      </c>
      <c r="H40">
        <f t="shared" si="5"/>
        <v>8.2598760000000002</v>
      </c>
      <c r="I40">
        <f t="shared" si="6"/>
        <v>2.4995609999999999</v>
      </c>
      <c r="J40">
        <f t="shared" si="7"/>
        <v>1.679616</v>
      </c>
      <c r="K40">
        <f t="shared" si="8"/>
        <v>3.2275020000000003</v>
      </c>
      <c r="L40">
        <f t="shared" si="9"/>
        <v>1.775463</v>
      </c>
      <c r="M40">
        <f t="shared" si="21"/>
        <v>-1.455408</v>
      </c>
      <c r="N40">
        <f t="shared" si="22"/>
        <v>4.5437940000000001</v>
      </c>
      <c r="O40">
        <f t="shared" si="23"/>
        <v>-3.7247040000000005</v>
      </c>
      <c r="P40">
        <f t="shared" si="24"/>
        <v>-2.0489760000000001</v>
      </c>
      <c r="R40">
        <f t="shared" si="0"/>
        <v>12.104207002607646</v>
      </c>
      <c r="S40">
        <f t="shared" si="14"/>
        <v>23.501792997392357</v>
      </c>
      <c r="T40">
        <f t="shared" si="1"/>
        <v>34.756262715515724</v>
      </c>
      <c r="U40">
        <f t="shared" si="15"/>
        <v>0.84973728448427721</v>
      </c>
      <c r="V40">
        <f t="shared" si="2"/>
        <v>35.177475939697914</v>
      </c>
      <c r="W40">
        <f t="shared" si="16"/>
        <v>0.42852406030208812</v>
      </c>
      <c r="X40">
        <f t="shared" si="3"/>
        <v>35.61146955302678</v>
      </c>
      <c r="Y40">
        <f t="shared" si="17"/>
        <v>-5.4695530267778736E-3</v>
      </c>
      <c r="AK40">
        <f t="shared" si="20"/>
        <v>1.679616</v>
      </c>
      <c r="AL40">
        <f t="shared" si="18"/>
        <v>8.2598760000000002</v>
      </c>
      <c r="AM40">
        <f t="shared" si="19"/>
        <v>-1.455408</v>
      </c>
      <c r="AN40" s="2">
        <v>1.581</v>
      </c>
      <c r="AO40" s="2">
        <v>2.8740000000000001</v>
      </c>
    </row>
    <row r="41" spans="1:41" ht="15.75" thickBot="1">
      <c r="A41" s="4">
        <v>6.2930000000000001</v>
      </c>
      <c r="B41" s="5">
        <v>0.60099999999999998</v>
      </c>
      <c r="C41" s="5">
        <v>1.2410000000000001</v>
      </c>
      <c r="D41" s="5">
        <v>-0.38700000000000001</v>
      </c>
      <c r="E41" s="5">
        <v>0.19600000000000001</v>
      </c>
      <c r="F41" s="6">
        <v>7.8460000000000001</v>
      </c>
      <c r="G41">
        <f t="shared" si="4"/>
        <v>0.36120099999999999</v>
      </c>
      <c r="H41">
        <f t="shared" si="5"/>
        <v>1.5400810000000003</v>
      </c>
      <c r="I41">
        <f t="shared" si="6"/>
        <v>0.14976900000000001</v>
      </c>
      <c r="J41">
        <f t="shared" si="7"/>
        <v>3.8416000000000006E-2</v>
      </c>
      <c r="K41">
        <f t="shared" si="8"/>
        <v>0.74584100000000009</v>
      </c>
      <c r="L41">
        <f t="shared" si="9"/>
        <v>-0.23258699999999999</v>
      </c>
      <c r="M41">
        <f t="shared" si="21"/>
        <v>0.117796</v>
      </c>
      <c r="N41">
        <f t="shared" si="22"/>
        <v>-0.48026700000000005</v>
      </c>
      <c r="O41">
        <f t="shared" si="23"/>
        <v>0.24323600000000004</v>
      </c>
      <c r="P41">
        <f t="shared" si="24"/>
        <v>-7.5852000000000003E-2</v>
      </c>
      <c r="R41">
        <f t="shared" si="0"/>
        <v>6.6573083718766002</v>
      </c>
      <c r="S41">
        <f t="shared" si="14"/>
        <v>-0.36430837187660003</v>
      </c>
      <c r="T41">
        <f t="shared" si="1"/>
        <v>8.4395695702243021</v>
      </c>
      <c r="U41">
        <f t="shared" ref="U41" si="27">A41-T41</f>
        <v>-2.1465695702243019</v>
      </c>
      <c r="V41">
        <f t="shared" si="2"/>
        <v>7.9372839522501319</v>
      </c>
      <c r="W41">
        <f t="shared" si="16"/>
        <v>-1.6442839522501318</v>
      </c>
      <c r="X41">
        <f t="shared" si="3"/>
        <v>7.7359924302537291</v>
      </c>
      <c r="Y41">
        <f t="shared" si="17"/>
        <v>-1.4429924302537289</v>
      </c>
      <c r="AK41">
        <f t="shared" si="20"/>
        <v>3.8416000000000006E-2</v>
      </c>
      <c r="AL41">
        <f t="shared" si="18"/>
        <v>1.5400810000000003</v>
      </c>
      <c r="AM41">
        <f t="shared" si="19"/>
        <v>0.117796</v>
      </c>
      <c r="AN41" s="2">
        <v>-0.38700000000000001</v>
      </c>
      <c r="AO41" s="5">
        <v>1.2410000000000001</v>
      </c>
    </row>
    <row r="42" spans="1:41" ht="15.75" thickBot="1"/>
    <row r="43" spans="1:41" ht="15.75" thickBot="1">
      <c r="A43" s="10"/>
      <c r="B43" s="11" t="s">
        <v>0</v>
      </c>
      <c r="C43" s="11" t="s">
        <v>1</v>
      </c>
      <c r="D43" s="11" t="s">
        <v>2</v>
      </c>
      <c r="E43" s="11" t="s">
        <v>3</v>
      </c>
      <c r="F43" s="12"/>
      <c r="G43" s="10" t="s">
        <v>5</v>
      </c>
      <c r="H43" s="13" t="s">
        <v>6</v>
      </c>
      <c r="I43" s="13" t="s">
        <v>7</v>
      </c>
      <c r="J43" s="13" t="s">
        <v>8</v>
      </c>
      <c r="K43" s="13" t="s">
        <v>9</v>
      </c>
      <c r="L43" s="13" t="s">
        <v>10</v>
      </c>
      <c r="M43" s="13" t="s">
        <v>11</v>
      </c>
      <c r="N43" s="13" t="s">
        <v>12</v>
      </c>
      <c r="O43" s="13" t="s">
        <v>13</v>
      </c>
      <c r="P43" s="14" t="s">
        <v>14</v>
      </c>
      <c r="Q43" s="8" t="s">
        <v>16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41">
      <c r="A44" t="s">
        <v>15</v>
      </c>
      <c r="B44">
        <f>CORREL($A2:$A41,B2:B41)</f>
        <v>0.15687527804120932</v>
      </c>
      <c r="C44">
        <f>CORREL($A2:$A41,C2:C41)</f>
        <v>0.3057859254614439</v>
      </c>
      <c r="D44">
        <f t="shared" ref="D44:P44" si="28">CORREL($A2:$A41,D2:D41)</f>
        <v>0.25002119432346881</v>
      </c>
      <c r="E44">
        <f t="shared" si="28"/>
        <v>-0.44034974952423084</v>
      </c>
      <c r="G44">
        <f t="shared" si="28"/>
        <v>0.14256665033978586</v>
      </c>
      <c r="H44">
        <f t="shared" si="28"/>
        <v>0.49862345197419816</v>
      </c>
      <c r="I44">
        <f t="shared" si="28"/>
        <v>0.18128345140085833</v>
      </c>
      <c r="J44">
        <f t="shared" si="28"/>
        <v>0.819197079612212</v>
      </c>
      <c r="K44">
        <f t="shared" si="28"/>
        <v>0.27159288494540551</v>
      </c>
      <c r="L44">
        <f t="shared" si="28"/>
        <v>0.22589149787798035</v>
      </c>
      <c r="M44">
        <f t="shared" si="28"/>
        <v>-0.33652619607978979</v>
      </c>
      <c r="N44">
        <f t="shared" si="28"/>
        <v>0.39972825337349993</v>
      </c>
      <c r="O44">
        <f t="shared" si="28"/>
        <v>-0.50921115470040423</v>
      </c>
      <c r="P44">
        <f t="shared" si="28"/>
        <v>-0.4789538858883009</v>
      </c>
    </row>
    <row r="45" spans="1:41">
      <c r="A45" t="s">
        <v>24</v>
      </c>
      <c r="B45">
        <f>ABS(B44)</f>
        <v>0.15687527804120932</v>
      </c>
      <c r="C45">
        <f t="shared" ref="C45:P45" si="29">ABS(C44)</f>
        <v>0.3057859254614439</v>
      </c>
      <c r="D45">
        <f t="shared" si="29"/>
        <v>0.25002119432346881</v>
      </c>
      <c r="E45">
        <f t="shared" si="29"/>
        <v>0.44034974952423084</v>
      </c>
      <c r="G45">
        <f t="shared" si="29"/>
        <v>0.14256665033978586</v>
      </c>
      <c r="H45">
        <f t="shared" si="29"/>
        <v>0.49862345197419816</v>
      </c>
      <c r="I45">
        <f t="shared" si="29"/>
        <v>0.18128345140085833</v>
      </c>
      <c r="J45" s="15">
        <f t="shared" si="29"/>
        <v>0.819197079612212</v>
      </c>
      <c r="K45">
        <f t="shared" si="29"/>
        <v>0.27159288494540551</v>
      </c>
      <c r="L45">
        <f t="shared" si="29"/>
        <v>0.22589149787798035</v>
      </c>
      <c r="M45">
        <f t="shared" si="29"/>
        <v>0.33652619607978979</v>
      </c>
      <c r="N45">
        <f t="shared" si="29"/>
        <v>0.39972825337349993</v>
      </c>
      <c r="O45">
        <f t="shared" si="29"/>
        <v>0.50921115470040423</v>
      </c>
      <c r="P45">
        <f t="shared" si="29"/>
        <v>0.4789538858883009</v>
      </c>
      <c r="Q45">
        <f>MAX(B45:P45)</f>
        <v>0.819197079612212</v>
      </c>
    </row>
    <row r="46" spans="1:41">
      <c r="A46" t="s">
        <v>17</v>
      </c>
      <c r="B46">
        <f>CORREL(B2:B41,$S2:$S41)</f>
        <v>5.3456127465304794E-2</v>
      </c>
      <c r="C46">
        <f>CORREL(C2:C41,$S2:$S41)</f>
        <v>0.37951581551171071</v>
      </c>
      <c r="D46">
        <f>CORREL(D2:D41,$S2:$S41)</f>
        <v>0.30256743697228256</v>
      </c>
      <c r="E46">
        <f>CORREL(E2:E41,$S2:$S41)</f>
        <v>-0.53618634997553272</v>
      </c>
      <c r="G46">
        <f t="shared" ref="G46:P46" si="30">CORREL(G2:G41,$S2:$S41)</f>
        <v>2.9548084453386501E-2</v>
      </c>
      <c r="H46">
        <f t="shared" si="30"/>
        <v>0.83659528941668082</v>
      </c>
      <c r="I46">
        <f t="shared" si="30"/>
        <v>0.59533842671175519</v>
      </c>
      <c r="J46">
        <f t="shared" si="30"/>
        <v>-4.4108369444942842E-16</v>
      </c>
      <c r="K46">
        <f t="shared" si="30"/>
        <v>0.46702656253553265</v>
      </c>
      <c r="L46">
        <f t="shared" si="30"/>
        <v>0.33026380000766969</v>
      </c>
      <c r="M46">
        <f t="shared" si="30"/>
        <v>-0.66890460833491172</v>
      </c>
      <c r="N46">
        <f t="shared" si="30"/>
        <v>0.73910343835375325</v>
      </c>
      <c r="O46">
        <f t="shared" si="30"/>
        <v>-0.57647944325703693</v>
      </c>
      <c r="P46">
        <f t="shared" si="30"/>
        <v>-0.46984369253397346</v>
      </c>
    </row>
    <row r="47" spans="1:41">
      <c r="A47" t="s">
        <v>25</v>
      </c>
      <c r="B47">
        <f>ABS(B46)</f>
        <v>5.3456127465304794E-2</v>
      </c>
      <c r="C47">
        <f t="shared" ref="C47:P47" si="31">ABS(C46)</f>
        <v>0.37951581551171071</v>
      </c>
      <c r="D47">
        <f t="shared" si="31"/>
        <v>0.30256743697228256</v>
      </c>
      <c r="E47">
        <f t="shared" si="31"/>
        <v>0.53618634997553272</v>
      </c>
      <c r="G47">
        <f t="shared" si="31"/>
        <v>2.9548084453386501E-2</v>
      </c>
      <c r="H47" s="15">
        <f t="shared" si="31"/>
        <v>0.83659528941668082</v>
      </c>
      <c r="I47">
        <f t="shared" si="31"/>
        <v>0.59533842671175519</v>
      </c>
      <c r="J47">
        <f t="shared" si="31"/>
        <v>4.4108369444942842E-16</v>
      </c>
      <c r="K47">
        <f t="shared" si="31"/>
        <v>0.46702656253553265</v>
      </c>
      <c r="L47">
        <f t="shared" si="31"/>
        <v>0.33026380000766969</v>
      </c>
      <c r="M47">
        <f t="shared" si="31"/>
        <v>0.66890460833491172</v>
      </c>
      <c r="N47">
        <f t="shared" si="31"/>
        <v>0.73910343835375325</v>
      </c>
      <c r="O47">
        <f t="shared" si="31"/>
        <v>0.57647944325703693</v>
      </c>
      <c r="P47">
        <f t="shared" si="31"/>
        <v>0.46984369253397346</v>
      </c>
      <c r="Q47">
        <f t="shared" ref="Q47:Q53" si="32">MAX(B47:P47)</f>
        <v>0.83659528941668082</v>
      </c>
    </row>
    <row r="48" spans="1:41">
      <c r="A48" t="s">
        <v>27</v>
      </c>
      <c r="B48">
        <f>CORREL($U2:$U41,B2:B41)</f>
        <v>9.6029866109767881E-2</v>
      </c>
      <c r="C48">
        <f t="shared" ref="C48:P48" si="33">CORREL($U2:$U41,C2:C41)</f>
        <v>0.10899548101577251</v>
      </c>
      <c r="D48">
        <f t="shared" si="33"/>
        <v>0.1650025484105937</v>
      </c>
      <c r="E48">
        <f t="shared" si="33"/>
        <v>-0.74603984198103412</v>
      </c>
      <c r="G48">
        <f t="shared" si="33"/>
        <v>0.15896638012698522</v>
      </c>
      <c r="H48">
        <f t="shared" si="33"/>
        <v>4.5911337722337997E-16</v>
      </c>
      <c r="I48">
        <f t="shared" si="33"/>
        <v>0.10909864408812076</v>
      </c>
      <c r="J48">
        <f t="shared" si="33"/>
        <v>-1.1837699190164923E-15</v>
      </c>
      <c r="K48">
        <f t="shared" si="33"/>
        <v>0.20139029877151082</v>
      </c>
      <c r="L48">
        <f t="shared" si="33"/>
        <v>0.18131226490355326</v>
      </c>
      <c r="M48">
        <f t="shared" si="33"/>
        <v>-0.94444334433919919</v>
      </c>
      <c r="N48">
        <f t="shared" si="33"/>
        <v>6.9096994950871973E-2</v>
      </c>
      <c r="O48">
        <f t="shared" si="33"/>
        <v>4.6321325158940718E-2</v>
      </c>
      <c r="P48">
        <f t="shared" si="33"/>
        <v>-8.2928170657569529E-3</v>
      </c>
    </row>
    <row r="49" spans="1:17">
      <c r="A49" t="s">
        <v>28</v>
      </c>
      <c r="B49">
        <f>ABS(B48)</f>
        <v>9.6029866109767881E-2</v>
      </c>
      <c r="C49">
        <f t="shared" ref="C49:P49" si="34">ABS(C48)</f>
        <v>0.10899548101577251</v>
      </c>
      <c r="D49">
        <f t="shared" si="34"/>
        <v>0.1650025484105937</v>
      </c>
      <c r="E49">
        <f t="shared" si="34"/>
        <v>0.74603984198103412</v>
      </c>
      <c r="G49">
        <f t="shared" si="34"/>
        <v>0.15896638012698522</v>
      </c>
      <c r="H49">
        <f t="shared" si="34"/>
        <v>4.5911337722337997E-16</v>
      </c>
      <c r="I49">
        <f t="shared" si="34"/>
        <v>0.10909864408812076</v>
      </c>
      <c r="J49">
        <f t="shared" si="34"/>
        <v>1.1837699190164923E-15</v>
      </c>
      <c r="K49">
        <f t="shared" si="34"/>
        <v>0.20139029877151082</v>
      </c>
      <c r="L49">
        <f t="shared" si="34"/>
        <v>0.18131226490355326</v>
      </c>
      <c r="M49" s="15">
        <f t="shared" si="34"/>
        <v>0.94444334433919919</v>
      </c>
      <c r="N49">
        <f t="shared" si="34"/>
        <v>6.9096994950871973E-2</v>
      </c>
      <c r="O49">
        <f t="shared" si="34"/>
        <v>4.6321325158940718E-2</v>
      </c>
      <c r="P49">
        <f t="shared" si="34"/>
        <v>8.2928170657569529E-3</v>
      </c>
      <c r="Q49">
        <f t="shared" si="32"/>
        <v>0.94444334433919919</v>
      </c>
    </row>
    <row r="50" spans="1:17">
      <c r="A50" t="s">
        <v>33</v>
      </c>
      <c r="B50">
        <f>CORREL($W2:$W41,B2:B41)</f>
        <v>0.12255550455479472</v>
      </c>
      <c r="C50">
        <f t="shared" ref="C50:P50" si="35">CORREL($W2:$W41,C2:C41)</f>
        <v>1.3991814489766111E-2</v>
      </c>
      <c r="D50">
        <f t="shared" si="35"/>
        <v>0.35399732307927478</v>
      </c>
      <c r="E50">
        <f t="shared" si="35"/>
        <v>-4.9641836660557687E-2</v>
      </c>
      <c r="G50">
        <f t="shared" si="35"/>
        <v>0.20525790717627498</v>
      </c>
      <c r="H50">
        <f t="shared" si="35"/>
        <v>1.2865220082994512E-15</v>
      </c>
      <c r="I50">
        <f t="shared" si="35"/>
        <v>0.1231296989236941</v>
      </c>
      <c r="J50">
        <f t="shared" si="35"/>
        <v>-2.5607185943221056E-15</v>
      </c>
      <c r="K50">
        <f t="shared" si="35"/>
        <v>0.20019172793770573</v>
      </c>
      <c r="L50">
        <f t="shared" si="35"/>
        <v>0.31847298870740548</v>
      </c>
      <c r="M50">
        <f t="shared" si="35"/>
        <v>5.610793766081079E-17</v>
      </c>
      <c r="N50">
        <f t="shared" si="35"/>
        <v>0.15074571219760383</v>
      </c>
      <c r="O50">
        <f t="shared" si="35"/>
        <v>0.13592752660777513</v>
      </c>
      <c r="P50">
        <f t="shared" si="35"/>
        <v>5.4656381029253333E-2</v>
      </c>
    </row>
    <row r="51" spans="1:17">
      <c r="A51" t="s">
        <v>34</v>
      </c>
      <c r="B51">
        <f>ABS(B50)</f>
        <v>0.12255550455479472</v>
      </c>
      <c r="C51">
        <f t="shared" ref="C51:P51" si="36">ABS(C50)</f>
        <v>1.3991814489766111E-2</v>
      </c>
      <c r="D51" s="15">
        <f t="shared" si="36"/>
        <v>0.35399732307927478</v>
      </c>
      <c r="E51">
        <f t="shared" si="36"/>
        <v>4.9641836660557687E-2</v>
      </c>
      <c r="G51">
        <f t="shared" si="36"/>
        <v>0.20525790717627498</v>
      </c>
      <c r="H51">
        <f t="shared" si="36"/>
        <v>1.2865220082994512E-15</v>
      </c>
      <c r="I51">
        <f t="shared" si="36"/>
        <v>0.1231296989236941</v>
      </c>
      <c r="J51">
        <f t="shared" si="36"/>
        <v>2.5607185943221056E-15</v>
      </c>
      <c r="K51">
        <f t="shared" si="36"/>
        <v>0.20019172793770573</v>
      </c>
      <c r="L51">
        <f t="shared" si="36"/>
        <v>0.31847298870740548</v>
      </c>
      <c r="M51">
        <f t="shared" si="36"/>
        <v>5.610793766081079E-17</v>
      </c>
      <c r="N51">
        <f t="shared" si="36"/>
        <v>0.15074571219760383</v>
      </c>
      <c r="O51">
        <f t="shared" si="36"/>
        <v>0.13592752660777513</v>
      </c>
      <c r="P51">
        <f t="shared" si="36"/>
        <v>5.4656381029253333E-2</v>
      </c>
      <c r="Q51">
        <f t="shared" si="32"/>
        <v>0.35399732307927478</v>
      </c>
    </row>
    <row r="52" spans="1:17">
      <c r="A52" t="s">
        <v>37</v>
      </c>
      <c r="B52">
        <f>CORREL(B2:B41,$Y2:$Y41)</f>
        <v>0.12063457324352432</v>
      </c>
      <c r="C52">
        <f>CORREL(C2:C41,$Y2:$Y41)</f>
        <v>-0.21569280145540912</v>
      </c>
      <c r="D52">
        <f>CORREL(D2:D41,$Y2:$Y41)</f>
        <v>6.792064552952585E-17</v>
      </c>
      <c r="E52">
        <f>CORREL(E2:E41,$Y2:$Y41)</f>
        <v>-2.416787768417444E-2</v>
      </c>
      <c r="G52">
        <f t="shared" ref="G52:P52" si="37">CORREL(G2:G41,$Y2:$Y41)</f>
        <v>0.20341494982083907</v>
      </c>
      <c r="H52">
        <f t="shared" si="37"/>
        <v>1.3800436422761615E-15</v>
      </c>
      <c r="I52">
        <f t="shared" si="37"/>
        <v>0.18473565625130747</v>
      </c>
      <c r="J52">
        <f t="shared" si="37"/>
        <v>-3.3653011632624537E-15</v>
      </c>
      <c r="K52">
        <f t="shared" si="37"/>
        <v>-1.7429270479679512E-2</v>
      </c>
      <c r="L52">
        <f t="shared" si="37"/>
        <v>3.3734285029951204E-2</v>
      </c>
      <c r="M52">
        <f t="shared" si="37"/>
        <v>-5.2636019976178462E-16</v>
      </c>
      <c r="N52">
        <f t="shared" si="37"/>
        <v>0.17003773541583705</v>
      </c>
      <c r="O52">
        <f t="shared" si="37"/>
        <v>0.12902203613163721</v>
      </c>
      <c r="P52">
        <f t="shared" si="37"/>
        <v>7.8316698134663049E-2</v>
      </c>
    </row>
    <row r="53" spans="1:17">
      <c r="A53" t="s">
        <v>38</v>
      </c>
      <c r="B53">
        <f>ABS(B52)</f>
        <v>0.12063457324352432</v>
      </c>
      <c r="C53" s="15">
        <f t="shared" ref="C53:P53" si="38">ABS(C52)</f>
        <v>0.21569280145540912</v>
      </c>
      <c r="D53">
        <f t="shared" si="38"/>
        <v>6.792064552952585E-17</v>
      </c>
      <c r="E53">
        <f t="shared" si="38"/>
        <v>2.416787768417444E-2</v>
      </c>
      <c r="G53">
        <f t="shared" si="38"/>
        <v>0.20341494982083907</v>
      </c>
      <c r="H53">
        <f t="shared" si="38"/>
        <v>1.3800436422761615E-15</v>
      </c>
      <c r="I53">
        <f t="shared" si="38"/>
        <v>0.18473565625130747</v>
      </c>
      <c r="J53">
        <f t="shared" si="38"/>
        <v>3.3653011632624537E-15</v>
      </c>
      <c r="K53">
        <f t="shared" si="38"/>
        <v>1.7429270479679512E-2</v>
      </c>
      <c r="L53">
        <f t="shared" si="38"/>
        <v>3.3734285029951204E-2</v>
      </c>
      <c r="M53">
        <f t="shared" si="38"/>
        <v>5.2636019976178462E-16</v>
      </c>
      <c r="N53">
        <f t="shared" si="38"/>
        <v>0.17003773541583705</v>
      </c>
      <c r="O53">
        <f t="shared" si="38"/>
        <v>0.12902203613163721</v>
      </c>
      <c r="P53">
        <f t="shared" si="38"/>
        <v>7.8316698134663049E-2</v>
      </c>
      <c r="Q53">
        <f t="shared" si="32"/>
        <v>0.21569280145540912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zoomScale="90" zoomScaleNormal="90" workbookViewId="0">
      <selection activeCell="C12" sqref="C12"/>
    </sheetView>
  </sheetViews>
  <sheetFormatPr defaultRowHeight="15"/>
  <sheetData>
    <row r="1" spans="1:3">
      <c r="B1" s="8" t="s">
        <v>22</v>
      </c>
      <c r="C1" s="8" t="s">
        <v>39</v>
      </c>
    </row>
    <row r="2" spans="1:3">
      <c r="A2" t="s">
        <v>40</v>
      </c>
      <c r="B2">
        <v>0.67100000000000004</v>
      </c>
      <c r="C2" s="2">
        <v>6.2755999999999998</v>
      </c>
    </row>
    <row r="3" spans="1:3">
      <c r="A3" t="s">
        <v>23</v>
      </c>
      <c r="B3">
        <v>0.90139999999999998</v>
      </c>
      <c r="C3" s="2">
        <v>3.4819</v>
      </c>
    </row>
    <row r="4" spans="1:3">
      <c r="A4" t="s">
        <v>26</v>
      </c>
      <c r="B4">
        <v>0.99260000000000004</v>
      </c>
      <c r="C4" s="2">
        <v>0.96340000000000003</v>
      </c>
    </row>
    <row r="5" spans="1:3">
      <c r="A5" t="s">
        <v>32</v>
      </c>
      <c r="B5">
        <v>0.99360000000000004</v>
      </c>
      <c r="C5" s="2">
        <v>0.9083</v>
      </c>
    </row>
    <row r="6" spans="1:3">
      <c r="A6" t="s">
        <v>36</v>
      </c>
      <c r="B6">
        <v>0.99419999999999997</v>
      </c>
      <c r="C6" s="2">
        <v>0.87690000000000001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K13" sqref="K13"/>
    </sheetView>
  </sheetViews>
  <sheetFormatPr defaultRowHeight="15"/>
  <sheetData>
    <row r="1" spans="1:2" ht="15.75" thickBot="1">
      <c r="A1" s="10" t="s">
        <v>15</v>
      </c>
      <c r="B1" s="8"/>
    </row>
    <row r="2" spans="1:2">
      <c r="A2" s="1">
        <v>3.8170000000000002</v>
      </c>
    </row>
    <row r="3" spans="1:2">
      <c r="A3" s="1">
        <v>3.6389999999999998</v>
      </c>
    </row>
    <row r="4" spans="1:2">
      <c r="A4" s="1">
        <v>15.005000000000001</v>
      </c>
    </row>
    <row r="5" spans="1:2">
      <c r="A5" s="1">
        <v>8.8510000000000009</v>
      </c>
    </row>
    <row r="6" spans="1:2">
      <c r="A6" s="1">
        <v>9.0020000000000007</v>
      </c>
    </row>
    <row r="7" spans="1:2">
      <c r="A7" s="1">
        <v>21.77</v>
      </c>
    </row>
    <row r="8" spans="1:2">
      <c r="A8" s="1">
        <v>4.5439999999999996</v>
      </c>
    </row>
    <row r="9" spans="1:2">
      <c r="A9" s="1">
        <v>10.845000000000001</v>
      </c>
    </row>
    <row r="10" spans="1:2">
      <c r="A10" s="1">
        <v>6.0750000000000002</v>
      </c>
    </row>
    <row r="11" spans="1:2">
      <c r="A11" s="1">
        <v>9.11</v>
      </c>
    </row>
    <row r="12" spans="1:2">
      <c r="A12" s="1">
        <v>2.8980000000000001</v>
      </c>
    </row>
    <row r="13" spans="1:2">
      <c r="A13" s="1">
        <v>25.271999999999998</v>
      </c>
    </row>
    <row r="14" spans="1:2">
      <c r="A14" s="1">
        <v>17.96</v>
      </c>
    </row>
    <row r="15" spans="1:2">
      <c r="A15" s="1">
        <v>24.05</v>
      </c>
    </row>
    <row r="16" spans="1:2">
      <c r="A16" s="1">
        <v>15.010999999999999</v>
      </c>
    </row>
    <row r="17" spans="1:1">
      <c r="A17" s="1">
        <v>5.7160000000000002</v>
      </c>
    </row>
    <row r="18" spans="1:1">
      <c r="A18" s="1">
        <v>17.521999999999998</v>
      </c>
    </row>
    <row r="19" spans="1:1">
      <c r="A19" s="1">
        <v>6.2510000000000003</v>
      </c>
    </row>
    <row r="20" spans="1:1">
      <c r="A20" s="1">
        <v>32.493000000000002</v>
      </c>
    </row>
    <row r="21" spans="1:1">
      <c r="A21" s="1">
        <v>9.0229999999999997</v>
      </c>
    </row>
    <row r="22" spans="1:1">
      <c r="A22" s="1">
        <v>3.4209999999999998</v>
      </c>
    </row>
    <row r="23" spans="1:1">
      <c r="A23" s="1">
        <v>11.893000000000001</v>
      </c>
    </row>
    <row r="24" spans="1:1">
      <c r="A24" s="1">
        <v>12.487</v>
      </c>
    </row>
    <row r="25" spans="1:1">
      <c r="A25" s="1">
        <v>9.3010000000000002</v>
      </c>
    </row>
    <row r="26" spans="1:1">
      <c r="A26" s="1">
        <v>5.6050000000000004</v>
      </c>
    </row>
    <row r="27" spans="1:1">
      <c r="A27" s="1">
        <v>23.72</v>
      </c>
    </row>
    <row r="28" spans="1:1">
      <c r="A28" s="1">
        <v>34.159999999999997</v>
      </c>
    </row>
    <row r="29" spans="1:1">
      <c r="A29" s="1">
        <v>8.5869999999999997</v>
      </c>
    </row>
    <row r="30" spans="1:1">
      <c r="A30" s="1">
        <v>42.941000000000003</v>
      </c>
    </row>
    <row r="31" spans="1:1">
      <c r="A31" s="1">
        <v>10.022</v>
      </c>
    </row>
    <row r="32" spans="1:1">
      <c r="A32" s="1">
        <v>5.6260000000000003</v>
      </c>
    </row>
    <row r="33" spans="1:1">
      <c r="A33" s="1">
        <v>24.535</v>
      </c>
    </row>
    <row r="34" spans="1:1">
      <c r="A34" s="1">
        <v>8.7889999999999997</v>
      </c>
    </row>
    <row r="35" spans="1:1">
      <c r="A35" s="1">
        <v>6.0990000000000002</v>
      </c>
    </row>
    <row r="36" spans="1:1">
      <c r="A36" s="1">
        <v>6.3159999999999998</v>
      </c>
    </row>
    <row r="37" spans="1:1">
      <c r="A37" s="1">
        <v>39.331000000000003</v>
      </c>
    </row>
    <row r="38" spans="1:1">
      <c r="A38" s="1">
        <v>9.4359999999999999</v>
      </c>
    </row>
    <row r="39" spans="1:1">
      <c r="A39" s="1">
        <v>6.8630000000000004</v>
      </c>
    </row>
    <row r="40" spans="1:1">
      <c r="A40" s="1">
        <v>35.606000000000002</v>
      </c>
    </row>
    <row r="41" spans="1:1" ht="15.75" thickBot="1">
      <c r="A41" s="4">
        <v>6.2930000000000001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2014-11-09T22:33:11Z</dcterms:created>
  <dcterms:modified xsi:type="dcterms:W3CDTF">2014-11-15T04:46:59Z</dcterms:modified>
</cp:coreProperties>
</file>