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аб1" sheetId="1" r:id="rId1"/>
    <sheet name="Метод Делфи" sheetId="2" r:id="rId2"/>
  </sheets>
  <calcPr calcId="152511"/>
</workbook>
</file>

<file path=xl/calcChain.xml><?xml version="1.0" encoding="utf-8"?>
<calcChain xmlns="http://schemas.openxmlformats.org/spreadsheetml/2006/main">
  <c r="B24" i="1" l="1"/>
  <c r="M18" i="1"/>
  <c r="M5" i="1"/>
  <c r="M6" i="1"/>
  <c r="M7" i="1"/>
  <c r="M8" i="1"/>
  <c r="M9" i="1"/>
  <c r="M10" i="1"/>
  <c r="M11" i="1"/>
  <c r="M12" i="1"/>
  <c r="M13" i="1"/>
  <c r="M14" i="1"/>
  <c r="M15" i="1"/>
  <c r="M4" i="1"/>
  <c r="B23" i="1"/>
  <c r="L18" i="1"/>
  <c r="L5" i="1"/>
  <c r="L6" i="1"/>
  <c r="L7" i="1"/>
  <c r="L8" i="1"/>
  <c r="L9" i="1"/>
  <c r="L10" i="1"/>
  <c r="L11" i="1"/>
  <c r="L12" i="1"/>
  <c r="L13" i="1"/>
  <c r="L14" i="1"/>
  <c r="L15" i="1"/>
  <c r="L4" i="1"/>
  <c r="B22" i="1"/>
  <c r="J18" i="1"/>
  <c r="I18" i="1"/>
  <c r="K18" i="1"/>
  <c r="K5" i="1"/>
  <c r="K6" i="1"/>
  <c r="K7" i="1"/>
  <c r="K8" i="1"/>
  <c r="K9" i="1"/>
  <c r="K10" i="1"/>
  <c r="K11" i="1"/>
  <c r="K12" i="1"/>
  <c r="K13" i="1"/>
  <c r="K14" i="1"/>
  <c r="K15" i="1"/>
  <c r="K4" i="1"/>
  <c r="J5" i="1"/>
  <c r="J6" i="1"/>
  <c r="J7" i="1"/>
  <c r="J8" i="1"/>
  <c r="J9" i="1"/>
  <c r="J10" i="1"/>
  <c r="J11" i="1"/>
  <c r="J12" i="1"/>
  <c r="J13" i="1"/>
  <c r="J14" i="1"/>
  <c r="J15" i="1"/>
  <c r="J4" i="1"/>
  <c r="I15" i="1"/>
  <c r="I5" i="1"/>
  <c r="I6" i="1"/>
  <c r="I7" i="1"/>
  <c r="I8" i="1"/>
  <c r="I9" i="1"/>
  <c r="I10" i="1"/>
  <c r="I11" i="1"/>
  <c r="I12" i="1"/>
  <c r="I13" i="1"/>
  <c r="I14" i="1"/>
  <c r="I4" i="1"/>
  <c r="H5" i="1"/>
  <c r="H6" i="1"/>
  <c r="H7" i="1"/>
  <c r="H8" i="1"/>
  <c r="H9" i="1"/>
  <c r="H10" i="1"/>
  <c r="H11" i="1"/>
  <c r="H12" i="1"/>
  <c r="H13" i="1"/>
  <c r="H14" i="1"/>
  <c r="H15" i="1"/>
  <c r="H4" i="1"/>
  <c r="G5" i="1"/>
  <c r="G6" i="1"/>
  <c r="G7" i="1"/>
  <c r="G8" i="1"/>
  <c r="G9" i="1"/>
  <c r="G10" i="1"/>
  <c r="G11" i="1"/>
  <c r="G12" i="1"/>
  <c r="G13" i="1"/>
  <c r="G14" i="1"/>
  <c r="G15" i="1"/>
  <c r="G4" i="1"/>
  <c r="F5" i="1"/>
  <c r="F6" i="1"/>
  <c r="F7" i="1"/>
  <c r="F8" i="1"/>
  <c r="F9" i="1"/>
  <c r="F10" i="1"/>
  <c r="F11" i="1"/>
  <c r="F12" i="1"/>
  <c r="F13" i="1"/>
  <c r="F14" i="1"/>
  <c r="F15" i="1"/>
  <c r="F4" i="1"/>
  <c r="B21" i="1"/>
  <c r="B20" i="1"/>
  <c r="B19" i="1"/>
  <c r="C17" i="1"/>
  <c r="D17" i="1"/>
  <c r="E17" i="1"/>
  <c r="B17" i="1"/>
  <c r="E5" i="1"/>
  <c r="E6" i="1"/>
  <c r="E7" i="1"/>
  <c r="E8" i="1"/>
  <c r="E9" i="1"/>
  <c r="E10" i="1"/>
  <c r="E11" i="1"/>
  <c r="E12" i="1"/>
  <c r="E13" i="1"/>
  <c r="E14" i="1"/>
  <c r="E15" i="1"/>
  <c r="E4" i="1"/>
  <c r="D5" i="1"/>
  <c r="D6" i="1"/>
  <c r="D7" i="1"/>
  <c r="D8" i="1"/>
  <c r="D9" i="1"/>
  <c r="D10" i="1"/>
  <c r="D11" i="1"/>
  <c r="D12" i="1"/>
  <c r="D13" i="1"/>
  <c r="D14" i="1"/>
  <c r="D15" i="1"/>
  <c r="D4" i="1"/>
  <c r="C16" i="2" l="1"/>
  <c r="C15" i="2"/>
  <c r="C14" i="2"/>
  <c r="D3" i="2"/>
  <c r="D4" i="2"/>
  <c r="D5" i="2"/>
  <c r="D6" i="2"/>
  <c r="D7" i="2"/>
  <c r="D8" i="2"/>
  <c r="D9" i="2"/>
  <c r="D10" i="2"/>
  <c r="D11" i="2"/>
  <c r="D2" i="2"/>
  <c r="D13" i="2" s="1"/>
  <c r="C13" i="2"/>
  <c r="B13" i="2"/>
  <c r="B1" i="1"/>
  <c r="C4" i="1" s="1"/>
  <c r="C15" i="1"/>
  <c r="C17" i="2" l="1"/>
  <c r="C18" i="2" s="1"/>
  <c r="C14" i="1"/>
  <c r="C13" i="1"/>
  <c r="C12" i="1"/>
  <c r="C11" i="1"/>
  <c r="C10" i="1"/>
  <c r="C9" i="1"/>
  <c r="C8" i="1"/>
  <c r="C7" i="1"/>
  <c r="C5" i="1"/>
  <c r="C6" i="1"/>
  <c r="C19" i="2" l="1"/>
</calcChain>
</file>

<file path=xl/sharedStrings.xml><?xml version="1.0" encoding="utf-8"?>
<sst xmlns="http://schemas.openxmlformats.org/spreadsheetml/2006/main" count="29" uniqueCount="29">
  <si>
    <t>Номер региона</t>
  </si>
  <si>
    <t>N</t>
  </si>
  <si>
    <t>Коэффициент самооценки</t>
  </si>
  <si>
    <t>Уровень спроса</t>
  </si>
  <si>
    <t>сред.</t>
  </si>
  <si>
    <t>мед.</t>
  </si>
  <si>
    <t>мин</t>
  </si>
  <si>
    <t>макс</t>
  </si>
  <si>
    <t>квартиль</t>
  </si>
  <si>
    <t>ДИ нижн</t>
  </si>
  <si>
    <t>ДИ верхн</t>
  </si>
  <si>
    <t>ДИ вне</t>
  </si>
  <si>
    <t>X</t>
  </si>
  <si>
    <t>Y</t>
  </si>
  <si>
    <t>XY</t>
  </si>
  <si>
    <t>X^2</t>
  </si>
  <si>
    <t>Y~</t>
  </si>
  <si>
    <t>S^2</t>
  </si>
  <si>
    <t>b</t>
  </si>
  <si>
    <t>a</t>
  </si>
  <si>
    <t>(X-Xcp)</t>
  </si>
  <si>
    <t>(Y-Ycp)</t>
  </si>
  <si>
    <t>(X-Xcp)^2</t>
  </si>
  <si>
    <t>(Y-Ycp)^2</t>
  </si>
  <si>
    <t>(X-Xcp)(Y-Ycp)</t>
  </si>
  <si>
    <t>r</t>
  </si>
  <si>
    <t>(Y~-Ycp)^2</t>
  </si>
  <si>
    <t>R^2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</si>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</sst>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topLeftCell="A9" workbookViewId="0">
      <selection activeCell="A25" sqref="A25"/>
    </sheetView>
  </sheetViews>
  <sheetFormatPr defaultRowHeight="15" x14ac:dyDescent="0.25"/>
  <cols>
    <col min="1" max="1" width="9.28515625" bestFit="1" customWidth="1"/>
    <col min="2" max="2" width="10.140625" style="1" bestFit="1" customWidth="1"/>
    <col min="3" max="3" width="9.42578125" bestFit="1" customWidth="1"/>
    <col min="4" max="4" width="10.7109375" bestFit="1" customWidth="1"/>
    <col min="5" max="5" width="10.5703125" bestFit="1" customWidth="1"/>
    <col min="6" max="8" width="9.28515625" bestFit="1" customWidth="1"/>
    <col min="9" max="9" width="10.42578125" customWidth="1"/>
    <col min="10" max="10" width="10" customWidth="1"/>
    <col min="11" max="11" width="9.5703125" bestFit="1" customWidth="1"/>
    <col min="12" max="12" width="9.7109375" customWidth="1"/>
  </cols>
  <sheetData>
    <row r="1" spans="1:13" x14ac:dyDescent="0.25">
      <c r="A1" t="s">
        <v>1</v>
      </c>
      <c r="B1" s="1">
        <f>-5</f>
        <v>-5</v>
      </c>
    </row>
    <row r="3" spans="1:13" x14ac:dyDescent="0.25">
      <c r="A3" t="s">
        <v>0</v>
      </c>
      <c r="B3" s="1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26</v>
      </c>
    </row>
    <row r="4" spans="1:13" s="1" customFormat="1" x14ac:dyDescent="0.25">
      <c r="A4" s="1">
        <v>1</v>
      </c>
      <c r="B4" s="1">
        <v>970</v>
      </c>
      <c r="C4" s="1">
        <f>1610+10*$B$1</f>
        <v>1560</v>
      </c>
      <c r="D4" s="1">
        <f>B4*C4</f>
        <v>1513200</v>
      </c>
      <c r="E4" s="1">
        <f>B4^2</f>
        <v>940900</v>
      </c>
      <c r="F4" s="1">
        <f>$B$21+$B$20*B4</f>
        <v>1475.7939489816099</v>
      </c>
      <c r="G4" s="1">
        <f>B4-$B$17</f>
        <v>88.333333333333371</v>
      </c>
      <c r="H4" s="1">
        <f>C4-$C$17</f>
        <v>167.5</v>
      </c>
      <c r="I4" s="1">
        <f>G4^2</f>
        <v>7802.7777777777846</v>
      </c>
      <c r="J4" s="1">
        <f>H4^2</f>
        <v>28056.25</v>
      </c>
      <c r="K4" s="1">
        <f>G4*H4</f>
        <v>14795.833333333339</v>
      </c>
      <c r="L4" s="1">
        <f>(F4-$C$17)^2</f>
        <v>6937.8819369510329</v>
      </c>
      <c r="M4" s="1">
        <f>ABS((C4-F4)/C4)</f>
        <v>5.3978237832301344E-2</v>
      </c>
    </row>
    <row r="5" spans="1:13" s="1" customFormat="1" x14ac:dyDescent="0.25">
      <c r="A5" s="1">
        <v>2</v>
      </c>
      <c r="B5" s="1">
        <v>730</v>
      </c>
      <c r="C5" s="1">
        <f>1310+10*$B$1</f>
        <v>1260</v>
      </c>
      <c r="D5" s="1">
        <f t="shared" ref="D5:D15" si="0">B5*C5</f>
        <v>919800</v>
      </c>
      <c r="E5" s="1">
        <f t="shared" ref="E5:E15" si="1">B5^2</f>
        <v>532900</v>
      </c>
      <c r="F5" s="1">
        <f t="shared" ref="F5:F15" si="2">$B$21+$B$20*B5</f>
        <v>1249.4858611825191</v>
      </c>
      <c r="G5" s="1">
        <f t="shared" ref="G5:G15" si="3">B5-$B$17</f>
        <v>-151.66666666666663</v>
      </c>
      <c r="H5" s="1">
        <f t="shared" ref="H5:H15" si="4">C5-$C$17</f>
        <v>-132.5</v>
      </c>
      <c r="I5" s="1">
        <f t="shared" ref="I5:I14" si="5">G5^2</f>
        <v>23002.777777777766</v>
      </c>
      <c r="J5" s="1">
        <f t="shared" ref="J5:J15" si="6">H5^2</f>
        <v>17556.25</v>
      </c>
      <c r="K5" s="1">
        <f t="shared" ref="K5:K15" si="7">G5*H5</f>
        <v>20095.833333333328</v>
      </c>
      <c r="L5" s="1">
        <f t="shared" ref="L5:L15" si="8">(F5-$C$17)^2</f>
        <v>20453.043901705696</v>
      </c>
      <c r="M5" s="1">
        <f t="shared" ref="M5:M15" si="9">ABS((C5-F5)/C5)</f>
        <v>8.3445546170483314E-3</v>
      </c>
    </row>
    <row r="6" spans="1:13" s="1" customFormat="1" x14ac:dyDescent="0.25">
      <c r="A6" s="1">
        <v>3</v>
      </c>
      <c r="B6" s="1">
        <v>790</v>
      </c>
      <c r="C6" s="1">
        <f>1350+10*$B$1</f>
        <v>1300</v>
      </c>
      <c r="D6" s="1">
        <f t="shared" si="0"/>
        <v>1027000</v>
      </c>
      <c r="E6" s="1">
        <f t="shared" si="1"/>
        <v>624100</v>
      </c>
      <c r="F6" s="1">
        <f t="shared" si="2"/>
        <v>1306.0628831322917</v>
      </c>
      <c r="G6" s="1">
        <f t="shared" si="3"/>
        <v>-91.666666666666629</v>
      </c>
      <c r="H6" s="1">
        <f t="shared" si="4"/>
        <v>-92.5</v>
      </c>
      <c r="I6" s="1">
        <f t="shared" si="5"/>
        <v>8402.7777777777701</v>
      </c>
      <c r="J6" s="1">
        <f t="shared" si="6"/>
        <v>8556.25</v>
      </c>
      <c r="K6" s="1">
        <f t="shared" si="7"/>
        <v>8479.1666666666624</v>
      </c>
      <c r="L6" s="1">
        <f t="shared" si="8"/>
        <v>7471.3751724018548</v>
      </c>
      <c r="M6" s="1">
        <f t="shared" si="9"/>
        <v>4.6637562556090346E-3</v>
      </c>
    </row>
    <row r="7" spans="1:13" s="1" customFormat="1" x14ac:dyDescent="0.25">
      <c r="A7" s="1">
        <v>4</v>
      </c>
      <c r="B7" s="1">
        <v>990</v>
      </c>
      <c r="C7" s="1">
        <f>1470+10*$B$1</f>
        <v>1420</v>
      </c>
      <c r="D7" s="1">
        <f t="shared" si="0"/>
        <v>1405800</v>
      </c>
      <c r="E7" s="1">
        <f t="shared" si="1"/>
        <v>980100</v>
      </c>
      <c r="F7" s="1">
        <f t="shared" si="2"/>
        <v>1494.6529562982007</v>
      </c>
      <c r="G7" s="1">
        <f t="shared" si="3"/>
        <v>108.33333333333337</v>
      </c>
      <c r="H7" s="1">
        <f t="shared" si="4"/>
        <v>27.5</v>
      </c>
      <c r="I7" s="1">
        <f t="shared" si="5"/>
        <v>11736.111111111119</v>
      </c>
      <c r="J7" s="1">
        <f t="shared" si="6"/>
        <v>756.25</v>
      </c>
      <c r="K7" s="1">
        <f t="shared" si="7"/>
        <v>2979.1666666666679</v>
      </c>
      <c r="L7" s="1">
        <f t="shared" si="8"/>
        <v>10435.226480462103</v>
      </c>
      <c r="M7" s="1">
        <f t="shared" si="9"/>
        <v>5.2572504435352607E-2</v>
      </c>
    </row>
    <row r="8" spans="1:13" s="1" customFormat="1" x14ac:dyDescent="0.25">
      <c r="A8" s="1">
        <v>5</v>
      </c>
      <c r="B8" s="1">
        <v>860</v>
      </c>
      <c r="C8" s="1">
        <f>1390+10*$B$1</f>
        <v>1340</v>
      </c>
      <c r="D8" s="1">
        <f t="shared" si="0"/>
        <v>1152400</v>
      </c>
      <c r="E8" s="1">
        <f t="shared" si="1"/>
        <v>739600</v>
      </c>
      <c r="F8" s="1">
        <f t="shared" si="2"/>
        <v>1372.0694087403599</v>
      </c>
      <c r="G8" s="1">
        <f t="shared" si="3"/>
        <v>-21.666666666666629</v>
      </c>
      <c r="H8" s="1">
        <f t="shared" si="4"/>
        <v>-52.5</v>
      </c>
      <c r="I8" s="1">
        <f t="shared" si="5"/>
        <v>469.44444444444281</v>
      </c>
      <c r="J8" s="1">
        <f t="shared" si="6"/>
        <v>2756.25</v>
      </c>
      <c r="K8" s="1">
        <f t="shared" si="7"/>
        <v>1137.499999999998</v>
      </c>
      <c r="L8" s="1">
        <f t="shared" si="8"/>
        <v>417.4090592184823</v>
      </c>
      <c r="M8" s="1">
        <f t="shared" si="9"/>
        <v>2.3932394582358137E-2</v>
      </c>
    </row>
    <row r="9" spans="1:13" s="1" customFormat="1" x14ac:dyDescent="0.25">
      <c r="A9" s="1">
        <v>6</v>
      </c>
      <c r="B9" s="1">
        <v>910</v>
      </c>
      <c r="C9" s="1">
        <f>1510+10*$B$1</f>
        <v>1460</v>
      </c>
      <c r="D9" s="1">
        <f t="shared" si="0"/>
        <v>1328600</v>
      </c>
      <c r="E9" s="1">
        <f t="shared" si="1"/>
        <v>828100</v>
      </c>
      <c r="F9" s="1">
        <f t="shared" si="2"/>
        <v>1419.2169270318373</v>
      </c>
      <c r="G9" s="1">
        <f t="shared" si="3"/>
        <v>28.333333333333371</v>
      </c>
      <c r="H9" s="1">
        <f t="shared" si="4"/>
        <v>67.5</v>
      </c>
      <c r="I9" s="1">
        <f t="shared" si="5"/>
        <v>802.77777777777987</v>
      </c>
      <c r="J9" s="1">
        <f t="shared" si="6"/>
        <v>4556.25</v>
      </c>
      <c r="K9" s="1">
        <f t="shared" si="7"/>
        <v>1912.5000000000025</v>
      </c>
      <c r="L9" s="1">
        <f t="shared" si="8"/>
        <v>713.79419002451641</v>
      </c>
      <c r="M9" s="1">
        <f t="shared" si="9"/>
        <v>2.7933611622029276E-2</v>
      </c>
    </row>
    <row r="10" spans="1:13" s="1" customFormat="1" x14ac:dyDescent="0.25">
      <c r="A10" s="1">
        <v>7</v>
      </c>
      <c r="B10" s="1">
        <v>850</v>
      </c>
      <c r="C10" s="1">
        <f>1350+10*$B$1</f>
        <v>1300</v>
      </c>
      <c r="D10" s="1">
        <f t="shared" si="0"/>
        <v>1105000</v>
      </c>
      <c r="E10" s="1">
        <f t="shared" si="1"/>
        <v>722500</v>
      </c>
      <c r="F10" s="1">
        <f t="shared" si="2"/>
        <v>1362.6399050820644</v>
      </c>
      <c r="G10" s="1">
        <f t="shared" si="3"/>
        <v>-31.666666666666629</v>
      </c>
      <c r="H10" s="1">
        <f t="shared" si="4"/>
        <v>-92.5</v>
      </c>
      <c r="I10" s="1">
        <f t="shared" si="5"/>
        <v>1002.7777777777753</v>
      </c>
      <c r="J10" s="1">
        <f t="shared" si="6"/>
        <v>8556.25</v>
      </c>
      <c r="K10" s="1">
        <f t="shared" si="7"/>
        <v>2929.1666666666633</v>
      </c>
      <c r="L10" s="1">
        <f t="shared" si="8"/>
        <v>891.62526850812412</v>
      </c>
      <c r="M10" s="1">
        <f t="shared" si="9"/>
        <v>4.8184542370818761E-2</v>
      </c>
    </row>
    <row r="11" spans="1:13" s="1" customFormat="1" x14ac:dyDescent="0.25">
      <c r="A11" s="1">
        <v>8</v>
      </c>
      <c r="B11" s="1">
        <v>770</v>
      </c>
      <c r="C11" s="1">
        <f>1320+10*$B$1</f>
        <v>1270</v>
      </c>
      <c r="D11" s="1">
        <f t="shared" si="0"/>
        <v>977900</v>
      </c>
      <c r="E11" s="1">
        <f t="shared" si="1"/>
        <v>592900</v>
      </c>
      <c r="F11" s="1">
        <f t="shared" si="2"/>
        <v>1287.2038758157009</v>
      </c>
      <c r="G11" s="1">
        <f t="shared" si="3"/>
        <v>-111.66666666666663</v>
      </c>
      <c r="H11" s="1">
        <f t="shared" si="4"/>
        <v>-122.5</v>
      </c>
      <c r="I11" s="1">
        <f t="shared" si="5"/>
        <v>12469.444444444436</v>
      </c>
      <c r="J11" s="1">
        <f t="shared" si="6"/>
        <v>15006.25</v>
      </c>
      <c r="K11" s="1">
        <f t="shared" si="7"/>
        <v>13679.166666666662</v>
      </c>
      <c r="L11" s="1">
        <f t="shared" si="8"/>
        <v>11087.273768235329</v>
      </c>
      <c r="M11" s="1">
        <f t="shared" si="9"/>
        <v>1.3546358910000739E-2</v>
      </c>
    </row>
    <row r="12" spans="1:13" s="1" customFormat="1" x14ac:dyDescent="0.25">
      <c r="A12" s="1">
        <v>9</v>
      </c>
      <c r="B12" s="1">
        <v>890</v>
      </c>
      <c r="C12" s="1">
        <f>1610+10*$B$1</f>
        <v>1560</v>
      </c>
      <c r="D12" s="1">
        <f t="shared" si="0"/>
        <v>1388400</v>
      </c>
      <c r="E12" s="1">
        <f t="shared" si="1"/>
        <v>792100</v>
      </c>
      <c r="F12" s="1">
        <f t="shared" si="2"/>
        <v>1400.3579197152462</v>
      </c>
      <c r="G12" s="1">
        <f t="shared" si="3"/>
        <v>8.3333333333333712</v>
      </c>
      <c r="H12" s="1">
        <f t="shared" si="4"/>
        <v>167.5</v>
      </c>
      <c r="I12" s="1">
        <f t="shared" si="5"/>
        <v>69.444444444445082</v>
      </c>
      <c r="J12" s="1">
        <f t="shared" si="6"/>
        <v>28056.25</v>
      </c>
      <c r="K12" s="1">
        <f t="shared" si="7"/>
        <v>1395.8333333333396</v>
      </c>
      <c r="L12" s="1">
        <f t="shared" si="8"/>
        <v>61.746902251255321</v>
      </c>
      <c r="M12" s="1">
        <f t="shared" si="9"/>
        <v>0.10233466684920113</v>
      </c>
    </row>
    <row r="13" spans="1:13" s="1" customFormat="1" x14ac:dyDescent="0.25">
      <c r="A13" s="1">
        <v>10</v>
      </c>
      <c r="B13" s="1">
        <v>950</v>
      </c>
      <c r="C13" s="1">
        <f>1590+10*$B$1</f>
        <v>1540</v>
      </c>
      <c r="D13" s="1">
        <f t="shared" si="0"/>
        <v>1463000</v>
      </c>
      <c r="E13" s="1">
        <f t="shared" si="1"/>
        <v>902500</v>
      </c>
      <c r="F13" s="1">
        <f t="shared" si="2"/>
        <v>1456.9349416650189</v>
      </c>
      <c r="G13" s="1">
        <f t="shared" si="3"/>
        <v>68.333333333333371</v>
      </c>
      <c r="H13" s="1">
        <f t="shared" si="4"/>
        <v>147.5</v>
      </c>
      <c r="I13" s="1">
        <f t="shared" si="5"/>
        <v>4669.4444444444498</v>
      </c>
      <c r="J13" s="1">
        <f t="shared" si="6"/>
        <v>21756.25</v>
      </c>
      <c r="K13" s="1">
        <f t="shared" si="7"/>
        <v>10079.166666666672</v>
      </c>
      <c r="L13" s="1">
        <f t="shared" si="8"/>
        <v>4151.8617073743844</v>
      </c>
      <c r="M13" s="1">
        <f t="shared" si="9"/>
        <v>5.3938349568169563E-2</v>
      </c>
    </row>
    <row r="14" spans="1:13" s="1" customFormat="1" x14ac:dyDescent="0.25">
      <c r="A14" s="1">
        <v>11</v>
      </c>
      <c r="B14" s="1">
        <v>720</v>
      </c>
      <c r="C14" s="1">
        <f>1200+10*$B$1</f>
        <v>1150</v>
      </c>
      <c r="D14" s="1">
        <f t="shared" si="0"/>
        <v>828000</v>
      </c>
      <c r="E14" s="1">
        <f t="shared" si="1"/>
        <v>518400</v>
      </c>
      <c r="F14" s="1">
        <f t="shared" si="2"/>
        <v>1240.0563575242236</v>
      </c>
      <c r="G14" s="1">
        <f t="shared" si="3"/>
        <v>-161.66666666666663</v>
      </c>
      <c r="H14" s="1">
        <f t="shared" si="4"/>
        <v>-242.5</v>
      </c>
      <c r="I14" s="1">
        <f t="shared" si="5"/>
        <v>26136.111111111099</v>
      </c>
      <c r="J14" s="1">
        <f t="shared" si="6"/>
        <v>58806.25</v>
      </c>
      <c r="K14" s="1">
        <f t="shared" si="7"/>
        <v>39204.166666666657</v>
      </c>
      <c r="L14" s="1">
        <f t="shared" si="8"/>
        <v>23239.064131282343</v>
      </c>
      <c r="M14" s="1">
        <f t="shared" si="9"/>
        <v>7.830987610802051E-2</v>
      </c>
    </row>
    <row r="15" spans="1:13" s="1" customFormat="1" x14ac:dyDescent="0.25">
      <c r="A15" s="1">
        <v>12</v>
      </c>
      <c r="B15" s="1">
        <v>1150</v>
      </c>
      <c r="C15" s="1">
        <f>1600+10*$B$1</f>
        <v>1550</v>
      </c>
      <c r="D15" s="1">
        <f t="shared" si="0"/>
        <v>1782500</v>
      </c>
      <c r="E15" s="1">
        <f t="shared" si="1"/>
        <v>1322500</v>
      </c>
      <c r="F15" s="1">
        <f t="shared" si="2"/>
        <v>1645.5250148309278</v>
      </c>
      <c r="G15" s="1">
        <f t="shared" si="3"/>
        <v>268.33333333333337</v>
      </c>
      <c r="H15" s="1">
        <f t="shared" si="4"/>
        <v>157.5</v>
      </c>
      <c r="I15" s="1">
        <f>G15^2</f>
        <v>72002.777777777796</v>
      </c>
      <c r="J15" s="1">
        <f t="shared" si="6"/>
        <v>24806.25</v>
      </c>
      <c r="K15" s="1">
        <f t="shared" si="7"/>
        <v>42262.500000000007</v>
      </c>
      <c r="L15" s="1">
        <f t="shared" si="8"/>
        <v>64021.658130191252</v>
      </c>
      <c r="M15" s="1">
        <f t="shared" si="9"/>
        <v>6.1629041826405051E-2</v>
      </c>
    </row>
    <row r="16" spans="1:13" s="1" customFormat="1" x14ac:dyDescent="0.25"/>
    <row r="17" spans="1:13" s="1" customFormat="1" x14ac:dyDescent="0.25">
      <c r="B17" s="1">
        <f>AVERAGE(B4:B15)</f>
        <v>881.66666666666663</v>
      </c>
      <c r="C17" s="1">
        <f t="shared" ref="C17:E17" si="10">AVERAGE(C4:C15)</f>
        <v>1392.5</v>
      </c>
      <c r="D17" s="1">
        <f t="shared" si="10"/>
        <v>1240966.6666666667</v>
      </c>
      <c r="E17" s="1">
        <f t="shared" si="10"/>
        <v>791383.33333333337</v>
      </c>
    </row>
    <row r="18" spans="1:13" x14ac:dyDescent="0.25">
      <c r="C18" s="1"/>
      <c r="D18" s="1"/>
      <c r="E18" s="1"/>
      <c r="I18" s="1">
        <f>SUM(I4:I15)</f>
        <v>168566.66666666666</v>
      </c>
      <c r="J18" s="1">
        <f>SUM(J4:J15)</f>
        <v>219225</v>
      </c>
      <c r="K18" s="1">
        <f>SUM(K4:K15)</f>
        <v>158950</v>
      </c>
      <c r="L18" s="1">
        <f>SUM(L4:L15)</f>
        <v>149881.96064860636</v>
      </c>
      <c r="M18" s="1">
        <f>SUM(M4:M15)</f>
        <v>0.52936789497731451</v>
      </c>
    </row>
    <row r="19" spans="1:13" x14ac:dyDescent="0.25">
      <c r="A19" t="s">
        <v>17</v>
      </c>
      <c r="B19" s="1">
        <f>E17-B17^2</f>
        <v>14047.222222222365</v>
      </c>
      <c r="C19" s="1"/>
      <c r="D19" s="1"/>
      <c r="E19" s="1"/>
    </row>
    <row r="20" spans="1:13" x14ac:dyDescent="0.25">
      <c r="A20" t="s">
        <v>18</v>
      </c>
      <c r="B20" s="1">
        <f>(D17-B17*C17)/B19</f>
        <v>0.94295036582954472</v>
      </c>
      <c r="C20" s="1"/>
      <c r="D20" s="1"/>
      <c r="E20" s="1"/>
    </row>
    <row r="21" spans="1:13" x14ac:dyDescent="0.25">
      <c r="A21" t="s">
        <v>19</v>
      </c>
      <c r="B21" s="1">
        <f>C17-B20*B17</f>
        <v>561.13209412695142</v>
      </c>
      <c r="C21" s="1"/>
      <c r="D21" s="1"/>
      <c r="E21" s="1"/>
    </row>
    <row r="22" spans="1:13" x14ac:dyDescent="0.25">
      <c r="A22" t="s">
        <v>25</v>
      </c>
      <c r="B22" s="1">
        <f>K18/SQRT(I18*J18)</f>
        <v>0.82685554545441686</v>
      </c>
      <c r="C22" s="1"/>
      <c r="D22" s="1"/>
      <c r="E22" s="1"/>
    </row>
    <row r="23" spans="1:13" x14ac:dyDescent="0.25">
      <c r="A23" t="s">
        <v>27</v>
      </c>
      <c r="B23" s="1">
        <f>L18/J18</f>
        <v>0.6836900930487233</v>
      </c>
    </row>
    <row r="24" spans="1:13" x14ac:dyDescent="0.25">
      <c r="A24" t="s">
        <v>28</v>
      </c>
      <c r="B24" s="1">
        <f>1/A15*M18</f>
        <v>4.4113991248109538E-2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C20" sqref="C20"/>
    </sheetView>
  </sheetViews>
  <sheetFormatPr defaultRowHeight="15" x14ac:dyDescent="0.25"/>
  <sheetData>
    <row r="1" spans="1:4" x14ac:dyDescent="0.25">
      <c r="B1" t="s">
        <v>2</v>
      </c>
      <c r="C1" t="s">
        <v>3</v>
      </c>
    </row>
    <row r="2" spans="1:4" x14ac:dyDescent="0.25">
      <c r="A2">
        <v>1</v>
      </c>
      <c r="B2">
        <v>1</v>
      </c>
      <c r="C2">
        <v>85</v>
      </c>
      <c r="D2">
        <f>B2*C2</f>
        <v>85</v>
      </c>
    </row>
    <row r="3" spans="1:4" x14ac:dyDescent="0.25">
      <c r="A3">
        <v>2</v>
      </c>
      <c r="B3">
        <v>9</v>
      </c>
      <c r="C3">
        <v>83</v>
      </c>
      <c r="D3">
        <f t="shared" ref="D3:D11" si="0">B3*C3</f>
        <v>747</v>
      </c>
    </row>
    <row r="4" spans="1:4" x14ac:dyDescent="0.25">
      <c r="A4">
        <v>3</v>
      </c>
      <c r="B4">
        <v>5</v>
      </c>
      <c r="C4">
        <v>9</v>
      </c>
      <c r="D4">
        <f t="shared" si="0"/>
        <v>45</v>
      </c>
    </row>
    <row r="5" spans="1:4" x14ac:dyDescent="0.25">
      <c r="A5">
        <v>4</v>
      </c>
      <c r="B5">
        <v>4</v>
      </c>
      <c r="C5">
        <v>93</v>
      </c>
      <c r="D5">
        <f t="shared" si="0"/>
        <v>372</v>
      </c>
    </row>
    <row r="6" spans="1:4" x14ac:dyDescent="0.25">
      <c r="A6">
        <v>5</v>
      </c>
      <c r="B6">
        <v>10</v>
      </c>
      <c r="C6">
        <v>55</v>
      </c>
      <c r="D6">
        <f t="shared" si="0"/>
        <v>550</v>
      </c>
    </row>
    <row r="7" spans="1:4" x14ac:dyDescent="0.25">
      <c r="A7">
        <v>6</v>
      </c>
      <c r="B7">
        <v>2</v>
      </c>
      <c r="C7">
        <v>50</v>
      </c>
      <c r="D7">
        <f t="shared" si="0"/>
        <v>100</v>
      </c>
    </row>
    <row r="8" spans="1:4" x14ac:dyDescent="0.25">
      <c r="A8">
        <v>7</v>
      </c>
      <c r="B8">
        <v>10</v>
      </c>
      <c r="C8">
        <v>16</v>
      </c>
      <c r="D8">
        <f t="shared" si="0"/>
        <v>160</v>
      </c>
    </row>
    <row r="9" spans="1:4" x14ac:dyDescent="0.25">
      <c r="A9">
        <v>8</v>
      </c>
      <c r="B9">
        <v>9</v>
      </c>
      <c r="C9">
        <v>41</v>
      </c>
      <c r="D9">
        <f t="shared" si="0"/>
        <v>369</v>
      </c>
    </row>
    <row r="10" spans="1:4" x14ac:dyDescent="0.25">
      <c r="A10">
        <v>9</v>
      </c>
      <c r="B10">
        <v>3</v>
      </c>
      <c r="C10">
        <v>5</v>
      </c>
      <c r="D10">
        <f t="shared" si="0"/>
        <v>15</v>
      </c>
    </row>
    <row r="11" spans="1:4" x14ac:dyDescent="0.25">
      <c r="A11">
        <v>10</v>
      </c>
      <c r="B11">
        <v>10</v>
      </c>
      <c r="C11">
        <v>19</v>
      </c>
      <c r="D11">
        <f t="shared" si="0"/>
        <v>190</v>
      </c>
    </row>
    <row r="13" spans="1:4" x14ac:dyDescent="0.25">
      <c r="A13" t="s">
        <v>4</v>
      </c>
      <c r="B13">
        <f>AVERAGE(B2:B11)</f>
        <v>6.3</v>
      </c>
      <c r="C13">
        <f>AVERAGE(C2:C11)</f>
        <v>45.6</v>
      </c>
      <c r="D13">
        <f>SUM(D2:D11)/SUM(B2:B11)</f>
        <v>41.793650793650791</v>
      </c>
    </row>
    <row r="14" spans="1:4" x14ac:dyDescent="0.25">
      <c r="A14" t="s">
        <v>5</v>
      </c>
      <c r="C14">
        <f>MEDIAN(C2:C11)</f>
        <v>45.5</v>
      </c>
    </row>
    <row r="15" spans="1:4" x14ac:dyDescent="0.25">
      <c r="A15" t="s">
        <v>6</v>
      </c>
      <c r="C15">
        <f>MIN(C2:C11)</f>
        <v>5</v>
      </c>
    </row>
    <row r="16" spans="1:4" x14ac:dyDescent="0.25">
      <c r="A16" t="s">
        <v>7</v>
      </c>
      <c r="C16">
        <f>MAX(C2:C11)</f>
        <v>93</v>
      </c>
    </row>
    <row r="17" spans="1:3" x14ac:dyDescent="0.25">
      <c r="A17" t="s">
        <v>8</v>
      </c>
      <c r="C17">
        <f>(C16-C15)/4</f>
        <v>22</v>
      </c>
    </row>
    <row r="18" spans="1:3" x14ac:dyDescent="0.25">
      <c r="A18" t="s">
        <v>9</v>
      </c>
      <c r="C18">
        <f>C15+C17</f>
        <v>27</v>
      </c>
    </row>
    <row r="19" spans="1:3" x14ac:dyDescent="0.25">
      <c r="A19" t="s">
        <v>10</v>
      </c>
      <c r="C19">
        <f>C16-C17</f>
        <v>71</v>
      </c>
    </row>
    <row r="20" spans="1:3" x14ac:dyDescent="0.25">
      <c r="A20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Лаб1</vt:lpstr>
      <vt:lpstr>Метод Делфи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2017-02-12T17:09:33Z</dcterms:modified>
</cp:coreProperties>
</file>