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48" windowWidth="15312" windowHeight="7992" tabRatio="858" firstSheet="2" activeTab="4"/>
  </bookViews>
  <sheets>
    <sheet name="Sheet1" sheetId="1" state="hidden" r:id="rId1"/>
    <sheet name="waterproofing- Brickbat " sheetId="6" r:id="rId2"/>
    <sheet name="waterproofing Basecoat" sheetId="7" r:id="rId3"/>
    <sheet name="Labour work capacity" sheetId="9" r:id="rId4"/>
    <sheet name="labour req. as per qty" sheetId="12" r:id="rId5"/>
    <sheet name="Material req. as per Std." sheetId="11" r:id="rId6"/>
    <sheet name="Sheet3" sheetId="13" r:id="rId7"/>
    <sheet name="Attendence Sheet" sheetId="14" r:id="rId8"/>
    <sheet name="Sheet1 (2)" sheetId="15" r:id="rId9"/>
    <sheet name="Bldg Details" sheetId="16" r:id="rId10"/>
  </sheets>
  <definedNames>
    <definedName name="_xlnm.Print_Area" localSheetId="9">'Bldg Details'!$A$4:$K$19</definedName>
    <definedName name="_xlnm.Print_Area" localSheetId="8">'Sheet1 (2)'!$A$2:$D$17</definedName>
  </definedNames>
  <calcPr calcId="152511" concurrentCalc="0"/>
</workbook>
</file>

<file path=xl/calcChain.xml><?xml version="1.0" encoding="utf-8"?>
<calcChain xmlns="http://schemas.openxmlformats.org/spreadsheetml/2006/main">
  <c r="M32" i="12" l="1"/>
  <c r="M31" i="12"/>
  <c r="M30" i="12"/>
  <c r="M25" i="12"/>
  <c r="M24" i="12"/>
  <c r="M23" i="12"/>
  <c r="M22" i="12"/>
  <c r="L23" i="12"/>
  <c r="L22" i="12"/>
  <c r="L21" i="12"/>
  <c r="J13" i="13"/>
  <c r="J11" i="12"/>
  <c r="J12" i="12"/>
  <c r="J15" i="12"/>
  <c r="J10" i="12"/>
  <c r="J46" i="12"/>
  <c r="J47" i="12"/>
  <c r="J48" i="12"/>
  <c r="J49" i="12"/>
  <c r="J5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20" i="12"/>
  <c r="D7" i="7"/>
  <c r="F23" i="1"/>
  <c r="F22" i="1"/>
  <c r="F21" i="1"/>
  <c r="F20" i="1"/>
  <c r="F19" i="1"/>
  <c r="F15" i="1"/>
  <c r="F16" i="1"/>
  <c r="F10" i="1"/>
  <c r="F11" i="1"/>
  <c r="F8" i="1"/>
  <c r="F9" i="1"/>
  <c r="F14" i="1"/>
  <c r="F6" i="1"/>
  <c r="F7" i="1"/>
  <c r="F5" i="1"/>
  <c r="D4" i="1"/>
  <c r="F4" i="1"/>
  <c r="F24" i="1"/>
  <c r="F17" i="1"/>
  <c r="F12" i="1"/>
  <c r="F26" i="1"/>
  <c r="D8" i="7"/>
  <c r="D9" i="7"/>
  <c r="D10" i="7"/>
  <c r="D11" i="7"/>
  <c r="D6" i="6"/>
  <c r="D7" i="6"/>
  <c r="D8" i="6"/>
  <c r="D12" i="7"/>
  <c r="D13" i="7"/>
  <c r="D14" i="7"/>
  <c r="D9" i="6"/>
  <c r="D10" i="6"/>
  <c r="D11" i="6"/>
  <c r="D12" i="6"/>
  <c r="D13" i="6"/>
  <c r="D14" i="6"/>
</calcChain>
</file>

<file path=xl/comments1.xml><?xml version="1.0" encoding="utf-8"?>
<comments xmlns="http://schemas.openxmlformats.org/spreadsheetml/2006/main">
  <authors>
    <author>KARAN</author>
    <author>ashish</author>
    <author>Administrator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Ashish: Went at Mandwa site</t>
        </r>
      </text>
    </comment>
    <comment ref="E11" authorId="1" shapeId="0">
      <text>
        <r>
          <rPr>
            <b/>
            <sz val="9"/>
            <color indexed="81"/>
            <rFont val="Tahoma"/>
            <charset val="1"/>
          </rPr>
          <t>ashish:</t>
        </r>
        <r>
          <rPr>
            <sz val="9"/>
            <color indexed="81"/>
            <rFont val="Tahoma"/>
            <charset val="1"/>
          </rPr>
          <t xml:space="preserve">
Went at Nahur Site. @ 11am</t>
        </r>
      </text>
    </comment>
    <comment ref="E23" authorId="2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Went to Kamraj nagar Site as per Karan sir Instruction.</t>
        </r>
      </text>
    </comment>
  </commentList>
</comments>
</file>

<file path=xl/sharedStrings.xml><?xml version="1.0" encoding="utf-8"?>
<sst xmlns="http://schemas.openxmlformats.org/spreadsheetml/2006/main" count="721" uniqueCount="516">
  <si>
    <t>Terrace</t>
  </si>
  <si>
    <t>L</t>
  </si>
  <si>
    <t>B</t>
  </si>
  <si>
    <t>area</t>
  </si>
  <si>
    <t>Nos</t>
  </si>
  <si>
    <t>Tank</t>
  </si>
  <si>
    <t>Vata</t>
  </si>
  <si>
    <t>canopy</t>
  </si>
  <si>
    <t>vata</t>
  </si>
  <si>
    <t>sloping roof vata will be at one side only</t>
  </si>
  <si>
    <t>Total-A</t>
  </si>
  <si>
    <t>Total-B</t>
  </si>
  <si>
    <t>Total-C</t>
  </si>
  <si>
    <t>Total A+B+C</t>
  </si>
  <si>
    <t>TERRACE</t>
  </si>
  <si>
    <t>TANK</t>
  </si>
  <si>
    <t>CANOPY</t>
  </si>
  <si>
    <t>Decription</t>
  </si>
  <si>
    <t>Remark</t>
  </si>
  <si>
    <t>Sr.no.</t>
  </si>
  <si>
    <t>Description</t>
  </si>
  <si>
    <t>Ratio for waterproofing in 1:4</t>
  </si>
  <si>
    <t>Summary of Brick bat plaster</t>
  </si>
  <si>
    <t>200 mm thk.</t>
  </si>
  <si>
    <t>Total Quantity of Brick-bat work in m3</t>
  </si>
  <si>
    <r>
      <t xml:space="preserve">50% For mortar in cum </t>
    </r>
    <r>
      <rPr>
        <b/>
        <sz val="11"/>
        <rFont val="Calibri"/>
        <family val="2"/>
      </rPr>
      <t>(Dry Volume, Ratio-1:4)</t>
    </r>
  </si>
  <si>
    <t>No. of cement bags</t>
  </si>
  <si>
    <t>Quantity of Sand in Cum</t>
  </si>
  <si>
    <t>Quantity of Sand in Cuft</t>
  </si>
  <si>
    <t>Quantity of Sand in Brass</t>
  </si>
  <si>
    <t>Total Bricks With 5% wastage</t>
  </si>
  <si>
    <t>Area of Building</t>
  </si>
  <si>
    <t>----</t>
  </si>
  <si>
    <t>No of Bricks per Sft</t>
  </si>
  <si>
    <t>Material Calculation- Total Base coat</t>
  </si>
  <si>
    <t>Ratio for Waterproofing in 1:4</t>
  </si>
  <si>
    <t>Summary of Base coat plaster</t>
  </si>
  <si>
    <t>Quantity</t>
  </si>
  <si>
    <t>Total Quantity for plaster in Sqm</t>
  </si>
  <si>
    <r>
      <t>For wet volume quantity incresed by</t>
    </r>
    <r>
      <rPr>
        <b/>
        <sz val="11"/>
        <rFont val="Calibri"/>
        <family val="2"/>
      </rPr>
      <t xml:space="preserve"> 35%</t>
    </r>
  </si>
  <si>
    <t>Total no of cement bags</t>
  </si>
  <si>
    <t>Volume of sand in cum</t>
  </si>
  <si>
    <t>Volume of sand in cuft</t>
  </si>
  <si>
    <t>Volume of sand in Brass</t>
  </si>
  <si>
    <t>Additional 5% taken for Bulkage</t>
  </si>
  <si>
    <t>Total No of Brick bats 4"</t>
  </si>
  <si>
    <r>
      <t xml:space="preserve">Dry Volume </t>
    </r>
    <r>
      <rPr>
        <b/>
        <sz val="11"/>
        <rFont val="Calibri"/>
        <family val="2"/>
      </rPr>
      <t>(Thickness is Average 2.54 cm i.e. 1")</t>
    </r>
  </si>
  <si>
    <r>
      <t>Wet Volume of Brick bat work Incresed for 35</t>
    </r>
    <r>
      <rPr>
        <b/>
        <sz val="11"/>
        <rFont val="Calibri"/>
        <family val="2"/>
      </rPr>
      <t>%</t>
    </r>
  </si>
  <si>
    <t>Wastage 10%</t>
  </si>
  <si>
    <t>Qty in Sqm x depth of Brickbat</t>
  </si>
  <si>
    <r>
      <t xml:space="preserve">(Total wet volme of mortar*proprtion of sand) </t>
    </r>
    <r>
      <rPr>
        <b/>
        <sz val="10"/>
        <rFont val="Arial"/>
        <family val="2"/>
      </rPr>
      <t>/</t>
    </r>
    <r>
      <rPr>
        <sz val="10"/>
        <rFont val="Arial"/>
        <family val="2"/>
      </rPr>
      <t xml:space="preserve"> (sum of proportion)</t>
    </r>
  </si>
  <si>
    <t xml:space="preserve">Calculation </t>
  </si>
  <si>
    <t>Take 50% as a mortar</t>
  </si>
  <si>
    <t>Increase 10% as a wastage</t>
  </si>
  <si>
    <t>Increse 35% for wet volume</t>
  </si>
  <si>
    <r>
      <t xml:space="preserve">{(Total wet volme of mortar*proprtion of Cement) </t>
    </r>
    <r>
      <rPr>
        <b/>
        <sz val="10"/>
        <rFont val="Arial"/>
        <family val="2"/>
      </rPr>
      <t>/</t>
    </r>
    <r>
      <rPr>
        <sz val="10"/>
        <rFont val="Arial"/>
        <family val="2"/>
      </rPr>
      <t xml:space="preserve"> (sum of proportion)} * (density of cement/wt of 1 cement bag )</t>
    </r>
  </si>
  <si>
    <t>1cumec= 35.3 Cuft</t>
  </si>
  <si>
    <t>1brass=100cuft hence divde by 100</t>
  </si>
  <si>
    <t>area*thickness in m (average thickness is considered as 1")</t>
  </si>
  <si>
    <t>Increase dry volume by 35% to get Wet volme</t>
  </si>
  <si>
    <t>considered for 10 Sqm</t>
  </si>
  <si>
    <t>Claculation</t>
  </si>
  <si>
    <t>Sr. No.</t>
  </si>
  <si>
    <t>Description of work</t>
  </si>
  <si>
    <t>Location</t>
  </si>
  <si>
    <t xml:space="preserve">Brick work in lime or cement mortar </t>
  </si>
  <si>
    <t xml:space="preserve">foundation and plinth
</t>
  </si>
  <si>
    <t>1.25cum</t>
  </si>
  <si>
    <t>(45cuft)per mason</t>
  </si>
  <si>
    <t>1.00cum</t>
  </si>
  <si>
    <t>(35cuft)per mason</t>
  </si>
  <si>
    <t>1.50cum</t>
  </si>
  <si>
    <t>(55cuft)per mason</t>
  </si>
  <si>
    <t>0.55 cum</t>
  </si>
  <si>
    <t>(20cuft)per mason</t>
  </si>
  <si>
    <t>5.00sqm</t>
  </si>
  <si>
    <t>(50sqft)per mason</t>
  </si>
  <si>
    <t>Coursed rubble stone masonry in lime cement mortar including dressing</t>
  </si>
  <si>
    <t>0.80cum</t>
  </si>
  <si>
    <t>(30 cuft)per mason</t>
  </si>
  <si>
    <t>Ashlars masonry in lime or cement mortar</t>
  </si>
  <si>
    <t>0.40cum</t>
  </si>
  <si>
    <t>(15cuft)per mason</t>
  </si>
  <si>
    <t>Stone arch work</t>
  </si>
  <si>
    <t>8.50cum</t>
  </si>
  <si>
    <t>(300cuft)per mason</t>
  </si>
  <si>
    <t>6.00cum</t>
  </si>
  <si>
    <t>(200cuft)per mason</t>
  </si>
  <si>
    <t>Lime concrete 1:2;4</t>
  </si>
  <si>
    <t>5.00cum</t>
  </si>
  <si>
    <t>(175cuft)per mason</t>
  </si>
  <si>
    <t>RB work</t>
  </si>
  <si>
    <t>RCC work</t>
  </si>
  <si>
    <t>3.00cum</t>
  </si>
  <si>
    <t>(125cuft)per mason</t>
  </si>
  <si>
    <t>12mm (1/2) plastering with cement or lime mortar</t>
  </si>
  <si>
    <t>8.00sqm</t>
  </si>
  <si>
    <t>(80sqft)per mason</t>
  </si>
  <si>
    <t>Pointing with cement or lime mortar</t>
  </si>
  <si>
    <t>10.00sqm</t>
  </si>
  <si>
    <t>(100sqft)per mason</t>
  </si>
  <si>
    <t>White washing or colour washing coats</t>
  </si>
  <si>
    <t>70.00sqm</t>
  </si>
  <si>
    <t>(700sqft)per white washer</t>
  </si>
  <si>
    <t>200.00sqm</t>
  </si>
  <si>
    <t>(2000sqft)per white washer</t>
  </si>
  <si>
    <t>Painting or varnishing doors or windows one coat</t>
  </si>
  <si>
    <t>25sqm</t>
  </si>
  <si>
    <t>(250sqft)per painter</t>
  </si>
  <si>
    <t>Coal tarring or soligum painting one coat</t>
  </si>
  <si>
    <t>35.00sqm</t>
  </si>
  <si>
    <t>(350sqft)per painter</t>
  </si>
  <si>
    <t>Painting large surface one coat</t>
  </si>
  <si>
    <t>Distempering one coat</t>
  </si>
  <si>
    <t>2.5cm(1’) CC floor</t>
  </si>
  <si>
    <t>7.50sqm</t>
  </si>
  <si>
    <t>(75sqft)per painter</t>
  </si>
  <si>
    <t>Flag store floor laying with lime or cement mortar excluding LC</t>
  </si>
  <si>
    <t>(100sqft)per painter</t>
  </si>
  <si>
    <t>Brick on edge in floor lime or cement mortar excluding LC</t>
  </si>
  <si>
    <t>7.00sqm</t>
  </si>
  <si>
    <t>(70sqft)per painter</t>
  </si>
  <si>
    <t>Brick bat floor as in above</t>
  </si>
  <si>
    <t>(80sqft)per painter</t>
  </si>
  <si>
    <t>Timber framing sal or teak wood</t>
  </si>
  <si>
    <t>0.07cum</t>
  </si>
  <si>
    <t>(2.5cuft)percarpenter</t>
  </si>
  <si>
    <t>Timber framing sal or country  wood</t>
  </si>
  <si>
    <t>0.15cum</t>
  </si>
  <si>
    <t>(5cuft)per carpenter</t>
  </si>
  <si>
    <t>Door and window shutters paneled or glazed</t>
  </si>
  <si>
    <t>0.15sqm</t>
  </si>
  <si>
    <t>(7sqft) per carpenter</t>
  </si>
  <si>
    <t>Door and window shutters paneled or battened</t>
  </si>
  <si>
    <t>0.80sqm</t>
  </si>
  <si>
    <t>(0.80sqft)percarpenter</t>
  </si>
  <si>
    <t>Sawing hard wood</t>
  </si>
  <si>
    <t>4.00sqm</t>
  </si>
  <si>
    <t>(40sqft) per pair of sawers</t>
  </si>
  <si>
    <t>Sawing soft wood</t>
  </si>
  <si>
    <t>6.00sqm</t>
  </si>
  <si>
    <t>(60sqft) per pair of sawers</t>
  </si>
  <si>
    <t>Single allahabad tiling or mangalore tiling</t>
  </si>
  <si>
    <t>(60sqft) per tile layer</t>
  </si>
  <si>
    <t>Double allahabad tiling</t>
  </si>
  <si>
    <t>(40sqft) per tile layer</t>
  </si>
  <si>
    <t>Breaking of brick ballest 40mm (11/2”) gauge</t>
  </si>
  <si>
    <t>0.75cum</t>
  </si>
  <si>
    <t>(35cuft)per labourer or breaker</t>
  </si>
  <si>
    <t>Breaking of brick ballest 25mm (1”) gauge</t>
  </si>
  <si>
    <t>0.55cum</t>
  </si>
  <si>
    <t>(20cuft)per labourer or breaker</t>
  </si>
  <si>
    <t>Breaking of stone ballest 40mm (11/2”) gauge</t>
  </si>
  <si>
    <t>(10cuft)per labourer or breaker</t>
  </si>
  <si>
    <t>Breaking of stone ballest 25mm (1”) gauge</t>
  </si>
  <si>
    <t>0.25cum</t>
  </si>
  <si>
    <t>Ashlar stone dressing</t>
  </si>
  <si>
    <t>0.70cum</t>
  </si>
  <si>
    <t>(25cuft)perstonecutter</t>
  </si>
  <si>
    <t>Flag stone dressing</t>
  </si>
  <si>
    <t>1.50sqm</t>
  </si>
  <si>
    <t>(25sqft)perstonecutter</t>
  </si>
  <si>
    <t>Earthwork in excavation in ordinary soil</t>
  </si>
  <si>
    <t>(100cuft)per belder mazdoor</t>
  </si>
  <si>
    <t>Earthwork in excavation in hard soil</t>
  </si>
  <si>
    <t>2.00cum</t>
  </si>
  <si>
    <t>(75cuft)per belder mazdoor</t>
  </si>
  <si>
    <t>Excavation in soil</t>
  </si>
  <si>
    <t>(35cuft)per belder mazdoor</t>
  </si>
  <si>
    <t>Number of bricks laid by a mason in brick work upto a height of 3m(10”)</t>
  </si>
  <si>
    <t>600 bricks per mason</t>
  </si>
  <si>
    <t>Amount of work done by a mazdoor helper per day</t>
  </si>
  <si>
    <t>Mix</t>
  </si>
  <si>
    <t>(100cuft)mortar per mazdoor</t>
  </si>
  <si>
    <t>Deliver brick</t>
  </si>
  <si>
    <t>4000 nos to a distance of 15m (50”) per mazdoor</t>
  </si>
  <si>
    <t>Deliver mortar</t>
  </si>
  <si>
    <t>5.5cum</t>
  </si>
  <si>
    <t>(200cuft) per mazdoor</t>
  </si>
  <si>
    <t>Scaffolding cost for single storey building</t>
  </si>
  <si>
    <t>Re.0.50per cum</t>
  </si>
  <si>
    <t>(Rest.1.5%cuft) of brick work.</t>
  </si>
  <si>
    <t>Superstructure</t>
  </si>
  <si>
    <t>Per day</t>
  </si>
  <si>
    <t>Brick work in mud mortar</t>
  </si>
  <si>
    <t>Arches</t>
  </si>
  <si>
    <t>Jack arches</t>
  </si>
  <si>
    <t>Partition</t>
  </si>
  <si>
    <t xml:space="preserve">Half brick wall </t>
  </si>
  <si>
    <t>-</t>
  </si>
  <si>
    <t>Lime Concrete</t>
  </si>
  <si>
    <t>Foundation / Floor</t>
  </si>
  <si>
    <t>Roof Terracing</t>
  </si>
  <si>
    <t>a.</t>
  </si>
  <si>
    <t>b.</t>
  </si>
  <si>
    <t>c.</t>
  </si>
  <si>
    <t>The capacity of doing work by an artisan or skilled labour in the form of quantity of work per day</t>
  </si>
  <si>
    <t>LABOUR (MAZDOOR) REQUIRED FOR DIFFERENT WORKS</t>
  </si>
  <si>
    <t>a) Earthwork per 28.30 cum (12000cuft)</t>
  </si>
  <si>
    <r>
      <t>1)</t>
    </r>
    <r>
      <rPr>
        <sz val="7"/>
        <color rgb="FF000000"/>
        <rFont val="Times New Roman"/>
        <family val="1"/>
      </rPr>
      <t>     </t>
    </r>
    <r>
      <rPr>
        <sz val="10"/>
        <color rgb="FF000000"/>
        <rFont val="Arial"/>
        <family val="2"/>
      </rPr>
      <t>Excavation in foundations, trenches etc., in ordinary soil including disposal up to 30m (100’) and lift of 1.5m(5ft) –5 beldars and 4 mazdoors can do 28.30 cum (1000cuft) per day.</t>
    </r>
  </si>
  <si>
    <r>
      <t>2)</t>
    </r>
    <r>
      <rPr>
        <sz val="7"/>
        <color rgb="FF000000"/>
        <rFont val="Times New Roman"/>
        <family val="1"/>
      </rPr>
      <t>     </t>
    </r>
    <r>
      <rPr>
        <sz val="10"/>
        <color rgb="FF000000"/>
        <rFont val="Arial"/>
        <family val="2"/>
      </rPr>
      <t>Refilling excavated earth in foundations, pointh etc, including consolidation in 15cm(6”) layers-3 beldars, 2 mazdoors and ½ bhisti can do 28.30 cum (1000cuft) per day.</t>
    </r>
  </si>
  <si>
    <r>
      <t>3)</t>
    </r>
    <r>
      <rPr>
        <sz val="7"/>
        <color rgb="FF000000"/>
        <rFont val="Times New Roman"/>
        <family val="1"/>
      </rPr>
      <t>     </t>
    </r>
    <r>
      <rPr>
        <sz val="10"/>
        <color rgb="FF000000"/>
        <rFont val="Arial"/>
        <family val="2"/>
      </rPr>
      <t>Disposal of surplus earth within a lead of 30m (100’)-1 mazdoor can do 2.83cum (100 cuft) per day.</t>
    </r>
  </si>
  <si>
    <t>b) Cement concrete work per 2.83 cum (100cuft)</t>
  </si>
  <si>
    <t>laying cement concrete – 2 beldars, 3 mazdoors, ¾ bhisti and ¼ mason, can do 2.83 cum (100 cuft) per day.</t>
  </si>
  <si>
    <t>c) R C C work:-</t>
  </si>
  <si>
    <t>1) Laying reinforced concrete – 3 beldars, 3 mazdoors, 1½ Bhisti and ½ mason can do 2.83 cum (100cuft) per day.</t>
  </si>
  <si>
    <t>2) Centering and shuttering for flat surfaces – 4 beldars and 4 carpenters (II class) can do 9.6sqm(96sqft) per day.</t>
  </si>
  <si>
    <t>3)Reinforcement work for R C C –1 blacksmith or fitter and 1 beldar can bend and place in position 1 quintal (2 cwt) of steel per day.</t>
  </si>
  <si>
    <t>d) Stone work per 2.83 cum (100cuft)-</t>
  </si>
  <si>
    <t>Random rubble masonry with blue stone in foundations-3 masons, 3 beldars, 2 mazdoors and 1/4bhisti can do 2.83 cum (100cuft0 per day</t>
  </si>
  <si>
    <r>
      <t>e) </t>
    </r>
    <r>
      <rPr>
        <b/>
        <sz val="10"/>
        <color rgb="FF000000"/>
        <rFont val="Arial"/>
        <family val="2"/>
      </rPr>
      <t>Brick work per 2.83 cum (100cuft)-</t>
    </r>
  </si>
  <si>
    <t>First class brick work in 1:4 cement mortar in superstructure partition walls, junctions of roof, parapet walls and string course – 2½masons,4½  mazdoors and 1/2 bhisti can do 2.83 cum (100cuft) per day.</t>
  </si>
  <si>
    <r>
      <t>F) </t>
    </r>
    <r>
      <rPr>
        <b/>
        <sz val="10"/>
        <color rgb="FF000000"/>
        <rFont val="Arial"/>
        <family val="2"/>
      </rPr>
      <t>Wood work :-</t>
    </r>
  </si>
  <si>
    <r>
      <t>1)</t>
    </r>
    <r>
      <rPr>
        <sz val="7"/>
        <color rgb="FF000000"/>
        <rFont val="Times New Roman"/>
        <family val="1"/>
      </rPr>
      <t>    </t>
    </r>
    <r>
      <rPr>
        <sz val="10"/>
        <color rgb="FF000000"/>
        <rFont val="Arial"/>
        <family val="2"/>
      </rPr>
      <t>For the frames of doors and windows –2 carpenters and 1 beldar can work 0.18 cum (6.40cuft) of wood equivalent to door frames 7.5cm x 10m of 1.2m x 2.1m (3’x4’of 3’x11’x7’)size per day.</t>
    </r>
  </si>
  <si>
    <r>
      <t>2)</t>
    </r>
    <r>
      <rPr>
        <sz val="7"/>
        <color rgb="FF000000"/>
        <rFont val="Times New Roman"/>
        <family val="1"/>
      </rPr>
      <t>    </t>
    </r>
    <r>
      <rPr>
        <sz val="10"/>
        <color rgb="FF000000"/>
        <rFont val="Arial"/>
        <family val="2"/>
      </rPr>
      <t>For paneled, glazed, etc, shutters-15 carpenters and 4 beldars can make and fix 4 shutters 40 mm thick of size 2.00m x 1.15m (1 ½ thick of size of 6’-9x 3’-9’) per day.  Quantity of wood per shutter – 0.075 cum, ie2.66 cuft.</t>
    </r>
  </si>
  <si>
    <r>
      <t>g) </t>
    </r>
    <r>
      <rPr>
        <b/>
        <sz val="10"/>
        <color rgb="FF000000"/>
        <rFont val="Arial"/>
        <family val="2"/>
      </rPr>
      <t>Iron work :-</t>
    </r>
  </si>
  <si>
    <r>
      <t>1)</t>
    </r>
    <r>
      <rPr>
        <sz val="7"/>
        <color rgb="FF000000"/>
        <rFont val="Times New Roman"/>
        <family val="1"/>
      </rPr>
      <t>    </t>
    </r>
    <r>
      <rPr>
        <sz val="10"/>
        <color rgb="FF000000"/>
        <rFont val="Arial"/>
        <family val="2"/>
      </rPr>
      <t>Fixing 40mm x 3mm=38cm(1 ½ “ x ½ ‘x 15”0 flat iron holdfasts-1 blacksmith (II class), I mason and I beldar can fix 36 holdfasts per day.</t>
    </r>
  </si>
  <si>
    <r>
      <t>2)</t>
    </r>
    <r>
      <rPr>
        <sz val="7"/>
        <color rgb="FF000000"/>
        <rFont val="Times New Roman"/>
        <family val="1"/>
      </rPr>
      <t>    </t>
    </r>
    <r>
      <rPr>
        <sz val="10"/>
        <color rgb="FF000000"/>
        <rFont val="Arial"/>
        <family val="2"/>
      </rPr>
      <t>Fixing 16mm dia. 5/3” dia) M S rods –1 blacksmith (II class), 2 carpenters (II class) and 3 mazdoors can fix 16.5m (54rft) per day.</t>
    </r>
  </si>
  <si>
    <r>
      <t>h) </t>
    </r>
    <r>
      <rPr>
        <b/>
        <sz val="10"/>
        <color rgb="FF000000"/>
        <rFont val="Arial"/>
        <family val="2"/>
      </rPr>
      <t>Flooring: -</t>
    </r>
  </si>
  <si>
    <t>4cm thick (1 1/2 “)thick cement concrete flooring of 40sqm (400sqft) require 5 masons, 4 beldars, 3 mazdoors and 1 bhisti per day for mixing laying and finishing.</t>
  </si>
  <si>
    <r>
      <t>I) </t>
    </r>
    <r>
      <rPr>
        <b/>
        <sz val="10"/>
        <color rgb="FF000000"/>
        <rFont val="Arial"/>
        <family val="2"/>
      </rPr>
      <t>Finishing :-</t>
    </r>
  </si>
  <si>
    <r>
      <t>1)</t>
    </r>
    <r>
      <rPr>
        <b/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Plastering with any mortar 12mm (5”) thick – 3 masons, 3 mazdoors and 1 bhisti can plaster 40sqm (400a  ft) per day.</t>
    </r>
  </si>
  <si>
    <t>2)White washing or colour washing (3 coats) – 1 white washer and 1 mazdoor can do 60sqm (600sqft) per day.</t>
  </si>
  <si>
    <r>
      <t>3)</t>
    </r>
    <r>
      <rPr>
        <sz val="7"/>
        <color rgb="FF000000"/>
        <rFont val="Times New Roman"/>
        <family val="1"/>
      </rPr>
      <t>    </t>
    </r>
    <r>
      <rPr>
        <sz val="10"/>
        <color rgb="FF000000"/>
        <rFont val="Arial"/>
        <family val="2"/>
      </rPr>
      <t>Painting two coats such as chocolate, red, grey, etc on wood are steel –3</t>
    </r>
  </si>
  <si>
    <t>MATERIALS FOR DIFFERENT ITEMS OF WORKS</t>
  </si>
  <si>
    <t>The requirement of materials for different items of works is as given below:-</t>
  </si>
  <si>
    <t>Sl#</t>
  </si>
  <si>
    <t>Particulars</t>
  </si>
  <si>
    <r>
      <t>1.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</si>
  <si>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Bricks (9” x 4 ½ “ x3” or 20 cm x 10cm x 10cm nominal size) for brick work</t>
  </si>
  <si>
    <t>1350 nos for 100cuft</t>
  </si>
  <si>
    <t>50000 nos per % cum (500nos.per cum)</t>
  </si>
  <si>
    <r>
      <t>2.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</si>
  <si>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Dry mortar for brick work 30%</t>
  </si>
  <si>
    <t>30cuft for 100 cuft</t>
  </si>
  <si>
    <t>30cum for 100 cum</t>
  </si>
  <si>
    <r>
      <t>3.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</si>
  <si>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Stone for rubble stone masonry 125%</t>
  </si>
  <si>
    <t>125cuft for 100 cuft</t>
  </si>
  <si>
    <t>125cum for 100 cum</t>
  </si>
  <si>
    <r>
      <t>4.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</si>
  <si>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Dry mortar for rubble stone masonry 42%</t>
  </si>
  <si>
    <t>42cuft for 100 cuft</t>
  </si>
  <si>
    <t>42cum for 100 cum</t>
  </si>
  <si>
    <r>
      <t>5.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</si>
  <si>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Bricks for brick ballast for lime concrete</t>
  </si>
  <si>
    <t>1050cuft for 100 cuft</t>
  </si>
  <si>
    <t>37000cum for 100 cum</t>
  </si>
  <si>
    <r>
      <t>6.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</si>
  <si>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Brick bats or brick ballast for lime concrete</t>
  </si>
  <si>
    <t>150cuft for 100 cuft</t>
  </si>
  <si>
    <t>150cum for 100 cum</t>
  </si>
  <si>
    <r>
      <t>7.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</si>
  <si>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Brick ballast for lime concrete</t>
  </si>
  <si>
    <t>100cuft for 100 cuft</t>
  </si>
  <si>
    <t>100cum for 100 cum</t>
  </si>
  <si>
    <r>
      <t>8.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</si>
  <si>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Dry mortar for lime concrete I foundation and floor 35%</t>
  </si>
  <si>
    <t>35cuft for 100cuft</t>
  </si>
  <si>
    <t>35cum for 100 cum</t>
  </si>
  <si>
    <r>
      <t>9.</t>
    </r>
    <r>
      <rPr>
        <sz val="7"/>
        <color rgb="FF000000"/>
        <rFont val="Times New Roman"/>
        <family val="1"/>
      </rPr>
      <t>      </t>
    </r>
    <r>
      <rPr>
        <sz val="10"/>
        <color rgb="FF000000"/>
        <rFont val="Arial"/>
        <family val="2"/>
      </rPr>
      <t> </t>
    </r>
  </si>
  <si>
    <t>Dry mortar for lime concrete in roof terracing 45%</t>
  </si>
  <si>
    <t>45cuft for 100cuft</t>
  </si>
  <si>
    <t>45cum for 100 cum</t>
  </si>
  <si>
    <r>
      <t>10.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</si>
  <si>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Materials for cement concrete 1:2:4</t>
  </si>
  <si>
    <t>Ballast or grit 88%</t>
  </si>
  <si>
    <t>88cuft for 100cuft</t>
  </si>
  <si>
    <t>88cum for 100 cum</t>
  </si>
  <si>
    <t>Sand 44%</t>
  </si>
  <si>
    <t>44cuft for 100cuft</t>
  </si>
  <si>
    <t>44cum for 100 cum</t>
  </si>
  <si>
    <t>Cement 22%</t>
  </si>
  <si>
    <t>22cuft for 100cuft</t>
  </si>
  <si>
    <t>22cum (60 bags)for 100 cum</t>
  </si>
  <si>
    <r>
      <t>11.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</si>
  <si>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Materials for 2.5cm (1”)cc 1:2:4 floor</t>
  </si>
  <si>
    <t>Stone grit</t>
  </si>
  <si>
    <t>8cuft for 100sqft</t>
  </si>
  <si>
    <t>2.40cum for 100 cum</t>
  </si>
  <si>
    <t>Sand</t>
  </si>
  <si>
    <t>4cuft for 100sqft</t>
  </si>
  <si>
    <t>1.20cum for 100 cum</t>
  </si>
  <si>
    <t>Cement</t>
  </si>
  <si>
    <t>2 ¼cuft (2 bags) for 100cuft</t>
  </si>
  <si>
    <t>0.08cum (24 bags)for 100 cum</t>
  </si>
  <si>
    <r>
      <t>12.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</si>
  <si>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Bricks for R B work</t>
  </si>
  <si>
    <t>1200 nos for 100cuft</t>
  </si>
  <si>
    <t>42000nos/% cum(420 mps.[er ci,)</t>
  </si>
  <si>
    <r>
      <t>13.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</si>
  <si>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Dry mortar for R B work 45%</t>
  </si>
  <si>
    <r>
      <t>14.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</si>
  <si>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Dry mortar for 12mm (1/2) plastering</t>
  </si>
  <si>
    <t>6cuft for 100sqft</t>
  </si>
  <si>
    <t>2.00cum for 100 sqm</t>
  </si>
  <si>
    <r>
      <t>15.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</si>
  <si>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Dry mortar for pointing in brickwork</t>
  </si>
  <si>
    <t>2cuft for 100sqft</t>
  </si>
  <si>
    <t>0.60cum for 100 sqm</t>
  </si>
  <si>
    <r>
      <t>16.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</si>
  <si>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Lime for white washing one coat</t>
  </si>
  <si>
    <t>1kg for 100sqft</t>
  </si>
  <si>
    <t>10kg for 100 sqm</t>
  </si>
  <si>
    <r>
      <t>17.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</si>
  <si>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Dry distemper for ist coat</t>
  </si>
  <si>
    <t>0.65 kg for 100sqft</t>
  </si>
  <si>
    <t>6 ½ kg for 100 sqm</t>
  </si>
  <si>
    <r>
      <t>18.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</si>
  <si>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r>
      <t>Dry distemper for 2</t>
    </r>
    <r>
      <rPr>
        <vertAlign val="superscript"/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> coat</t>
    </r>
  </si>
  <si>
    <t>0.50 kg for 100sqft</t>
  </si>
  <si>
    <t>5kg for 100 sqm</t>
  </si>
  <si>
    <r>
      <t>19.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</si>
  <si>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Snow-Cem for Ist coat</t>
  </si>
  <si>
    <t>3kg for 100sqft</t>
  </si>
  <si>
    <t>30kg for 100 sqm</t>
  </si>
  <si>
    <r>
      <t>20.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</si>
  <si>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r>
      <t>Snow-Cem for 2</t>
    </r>
    <r>
      <rPr>
        <vertAlign val="superscript"/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> coat</t>
    </r>
  </si>
  <si>
    <t>2kg for 100sqft</t>
  </si>
  <si>
    <t>20kg for 100 sqm</t>
  </si>
  <si>
    <r>
      <t>21.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</si>
  <si>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Paint ready mixed for painting one coat</t>
  </si>
  <si>
    <t>1/3gl.for 100sqft</t>
  </si>
  <si>
    <t>10ltr for 100 sqm</t>
  </si>
  <si>
    <r>
      <t>22.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</si>
  <si>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Paint (stiff) for painting one coat</t>
  </si>
  <si>
    <r>
      <t>23.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</si>
  <si>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Bricks (20 x 10 x 10cm) for brick floor or half brick wall</t>
  </si>
  <si>
    <t>500 nos for 100sqft</t>
  </si>
  <si>
    <t>5000nos.for 100sqm</t>
  </si>
  <si>
    <r>
      <t>24.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</si>
  <si>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Dry mortar for brick floor or half brick wall</t>
  </si>
  <si>
    <t>12cuft for 100sqft</t>
  </si>
  <si>
    <t>3.20 cum for 100 sqm</t>
  </si>
  <si>
    <r>
      <t>25.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</si>
  <si>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Bricks (9” x 4 ½ “ x3”) for brick flat work</t>
  </si>
  <si>
    <t>350 nos for 100sqft</t>
  </si>
  <si>
    <t>3500nos.for 100sqm</t>
  </si>
  <si>
    <r>
      <t>26.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</si>
  <si>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Dry mortar for brick flat floor</t>
  </si>
  <si>
    <t>2.25cum for 100 cum</t>
  </si>
  <si>
    <r>
      <t>27.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</si>
  <si>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Bricks (9” x 4 ½ “ x3”) required for honey comb wall</t>
  </si>
  <si>
    <t>325 nos for 100sqft</t>
  </si>
  <si>
    <t>3250 nos.for 100sqm</t>
  </si>
  <si>
    <r>
      <t>28.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</si>
  <si>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Dry mortar for honey comb wall</t>
  </si>
  <si>
    <t>2.5cum for 100 cum</t>
  </si>
  <si>
    <r>
      <t>29.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</si>
  <si>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Materials for 2cm (3/4”)thick damp proof course of 1:2 cement mortar</t>
  </si>
  <si>
    <t>3cuft (2.5bags) for 100sqft</t>
  </si>
  <si>
    <t>0.90cum (27 bags)for 100 cum</t>
  </si>
  <si>
    <t>1.80cum for 100 cum</t>
  </si>
  <si>
    <t>Compound or impermo @ 1kg per bag of cement</t>
  </si>
  <si>
    <t>2.5kg for 100sqft</t>
  </si>
  <si>
    <t>27kg for 100 sqm</t>
  </si>
  <si>
    <r>
      <t>30.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</si>
  <si>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Materials for 2.5cm (1”)cc 1:1 ½ :3 damp proof course</t>
  </si>
  <si>
    <t>Sand coarse</t>
  </si>
  <si>
    <t>1.13cum for 100 cum</t>
  </si>
  <si>
    <t>2 ½ cuft (2 ½ bags) for 100sqft</t>
  </si>
  <si>
    <t>0.75cum for (221/2bags)for100 cum</t>
  </si>
  <si>
    <t>21/2 kg for 100sqft</t>
  </si>
  <si>
    <t>22½  kg for 100 sqm</t>
  </si>
  <si>
    <r>
      <t>31.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</si>
  <si>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r>
      <t>Bitumen or asphalt for painting on D P C or on roof – 1</t>
    </r>
    <r>
      <rPr>
        <vertAlign val="superscript"/>
        <sz val="10"/>
        <color rgb="FF000000"/>
        <rFont val="Arial"/>
        <family val="2"/>
      </rPr>
      <t>st</t>
    </r>
    <r>
      <rPr>
        <sz val="10"/>
        <color rgb="FF000000"/>
        <rFont val="Arial"/>
        <family val="2"/>
      </rPr>
      <t> coat</t>
    </r>
  </si>
  <si>
    <t>15 kg for 100sqft</t>
  </si>
  <si>
    <t>150 kg for 100 sqm</t>
  </si>
  <si>
    <r>
      <t>2</t>
    </r>
    <r>
      <rPr>
        <vertAlign val="superscript"/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> coat</t>
    </r>
  </si>
  <si>
    <t>10 kg for 100sqft</t>
  </si>
  <si>
    <t>100 kg for 100 sqm</t>
  </si>
  <si>
    <r>
      <t>32.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</si>
  <si>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G G I sheet for roof</t>
  </si>
  <si>
    <t>128sqft for 100sqft</t>
  </si>
  <si>
    <t>128 sqmfor 100sqm</t>
  </si>
  <si>
    <r>
      <t>33.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</si>
  <si>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A G corrugated sheet for roof</t>
  </si>
  <si>
    <t>115sqft for 100sqft</t>
  </si>
  <si>
    <t>115 sqmfor 100sqm</t>
  </si>
  <si>
    <r>
      <t>34.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</si>
  <si>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Timber for paneled door shutter 4cm (1 ½”) thick</t>
  </si>
  <si>
    <t>15cuft for 100sqft</t>
  </si>
  <si>
    <t>4.5 cum for 100 cum</t>
  </si>
  <si>
    <r>
      <t>35.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</si>
  <si>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Timber for battend door shutter 4cm (1 ½”) thick</t>
  </si>
  <si>
    <t>13cuft for 100sqft</t>
  </si>
  <si>
    <t>4.0 cum for 100 cum</t>
  </si>
  <si>
    <r>
      <t>36.</t>
    </r>
    <r>
      <rPr>
        <sz val="7"/>
        <color rgb="FF000000"/>
        <rFont val="Times New Roman"/>
        <family val="1"/>
      </rPr>
      <t>   </t>
    </r>
    <r>
      <rPr>
        <sz val="10"/>
        <color rgb="FF000000"/>
        <rFont val="Arial"/>
        <family val="2"/>
      </rPr>
      <t> </t>
    </r>
  </si>
  <si>
    <t>Timber for paneled &amp; glazed shutter 4cm (1 ½”) thick</t>
  </si>
  <si>
    <t>11cuft for 100sqft</t>
  </si>
  <si>
    <t>3.0 cum for 100 cum</t>
  </si>
  <si>
    <t>Timber for fully glazed shutter 4cm (1 ½”) thick</t>
  </si>
  <si>
    <t>2.0 cum for 100 cum</t>
  </si>
  <si>
    <t>Extracts from the report on productivity projects in building industries issued by National Building Organisation are given below:-</t>
  </si>
  <si>
    <t>Painters and 2 mazdoors can paint 10sqm (100sqft) per day</t>
  </si>
  <si>
    <t>Mazdoor</t>
  </si>
  <si>
    <t>Bhisti</t>
  </si>
  <si>
    <t>Mason</t>
  </si>
  <si>
    <t>Backsmith / Fitter</t>
  </si>
  <si>
    <t>Belder</t>
  </si>
  <si>
    <t>Carpenter  -II class</t>
  </si>
  <si>
    <t>Total</t>
  </si>
  <si>
    <t>Qty</t>
  </si>
  <si>
    <t>100 Cuft</t>
  </si>
  <si>
    <t>100 Sqft</t>
  </si>
  <si>
    <t>1 quintal</t>
  </si>
  <si>
    <t>400 Sqft</t>
  </si>
  <si>
    <t>Beldars</t>
  </si>
  <si>
    <t>1000 Cuft</t>
  </si>
  <si>
    <t>Daily Report No.</t>
  </si>
  <si>
    <t>Date:</t>
  </si>
  <si>
    <t>Project Name:</t>
  </si>
  <si>
    <t>Day:</t>
  </si>
  <si>
    <t>Status of work</t>
  </si>
  <si>
    <t>Responsible Engineer</t>
  </si>
  <si>
    <t>Daily Progress Report</t>
  </si>
  <si>
    <t>Sun</t>
  </si>
  <si>
    <t>Mon</t>
  </si>
  <si>
    <t>Tue</t>
  </si>
  <si>
    <t>Wed</t>
  </si>
  <si>
    <t>Thu</t>
  </si>
  <si>
    <t>Fri</t>
  </si>
  <si>
    <t>Sat</t>
  </si>
  <si>
    <t>In</t>
  </si>
  <si>
    <t>Out</t>
  </si>
  <si>
    <t>Date</t>
  </si>
  <si>
    <t>Day</t>
  </si>
  <si>
    <t>18 min Extra</t>
  </si>
  <si>
    <t>January</t>
  </si>
  <si>
    <t>February</t>
  </si>
  <si>
    <t>March</t>
  </si>
  <si>
    <t>Holiday</t>
  </si>
  <si>
    <t>5 min Extra</t>
  </si>
  <si>
    <t>10 min Extra</t>
  </si>
  <si>
    <t>Republic Day</t>
  </si>
  <si>
    <t>32 min Extra</t>
  </si>
  <si>
    <t>2 min Extra</t>
  </si>
  <si>
    <t>45 min Extra</t>
  </si>
  <si>
    <t>25 min Extra</t>
  </si>
  <si>
    <t>Late</t>
  </si>
  <si>
    <t>4.:00</t>
  </si>
  <si>
    <t>Took Half day</t>
  </si>
  <si>
    <t>Note: For Abstract preaparation complete Specification of materials will be required.</t>
  </si>
  <si>
    <t>Complete Abstract</t>
  </si>
  <si>
    <t>Nahur Tower-1</t>
  </si>
  <si>
    <t>BBS</t>
  </si>
  <si>
    <t>Till 15 jan 2015</t>
  </si>
  <si>
    <t>Nahur Tower -2</t>
  </si>
  <si>
    <t>Already Started Will Be completed till 15th Dec 14</t>
  </si>
  <si>
    <t>Done</t>
  </si>
  <si>
    <t>Approx Costing</t>
  </si>
  <si>
    <t>Spiro Tower Aproximate costing</t>
  </si>
  <si>
    <t>Completed &amp; File prepared</t>
  </si>
  <si>
    <t>Spiro Tenant Bldg -Mulund</t>
  </si>
  <si>
    <t>Spiro Tower sale Bldg -Mulund</t>
  </si>
  <si>
    <t>Kamraj Nagar Rehab Bldg No-2B</t>
  </si>
  <si>
    <t>Kamraj Nagar Rehab Bldg No-1</t>
  </si>
  <si>
    <t>Kamraj Bagar Sale Building</t>
  </si>
  <si>
    <t>Completion Date</t>
  </si>
  <si>
    <t>Work</t>
  </si>
  <si>
    <t>Project</t>
  </si>
  <si>
    <t>3rd Dec 2014</t>
  </si>
  <si>
    <t>Work Schedule</t>
  </si>
  <si>
    <t>Tower-4</t>
  </si>
  <si>
    <t>Tower-3</t>
  </si>
  <si>
    <t>Sanino</t>
  </si>
  <si>
    <t>Silvino</t>
  </si>
  <si>
    <t>Tower-2</t>
  </si>
  <si>
    <t>Sanctura</t>
  </si>
  <si>
    <t>Serena</t>
  </si>
  <si>
    <t>Stilt+2 Pod. +28 Resid.</t>
  </si>
  <si>
    <t>Tower-1</t>
  </si>
  <si>
    <t>Senroof</t>
  </si>
  <si>
    <t>Rehab Bldg-2B</t>
  </si>
  <si>
    <t>Rehab Bldg-2A</t>
  </si>
  <si>
    <t>Rehab. Bldg-1</t>
  </si>
  <si>
    <t>6 Flats</t>
  </si>
  <si>
    <t>3-2BHk, 2-2.5Bhk &amp; 1-3Bhk</t>
  </si>
  <si>
    <t>Saveria</t>
  </si>
  <si>
    <t>Base+ 3 pod +25 Resi.</t>
  </si>
  <si>
    <t>Setaria</t>
  </si>
  <si>
    <t>Solscite Sale Bldg</t>
  </si>
  <si>
    <t>Kamraj Nagar</t>
  </si>
  <si>
    <t>Balwadi, Soc. Off, welfare centre @ G.F.</t>
  </si>
  <si>
    <t>35+2 @GF (1Bhk)</t>
  </si>
  <si>
    <t>5 flats</t>
  </si>
  <si>
    <t>1-Bhk</t>
  </si>
  <si>
    <t>Gr.+7 floors</t>
  </si>
  <si>
    <t>Spiro Tenant Bldg</t>
  </si>
  <si>
    <t>Health club, Society office at 5th Pod Floor &amp; 4shops @ G.F.</t>
  </si>
  <si>
    <t>14-3Bhk, 3-2BHk</t>
  </si>
  <si>
    <t>3-2bhk</t>
  </si>
  <si>
    <t>1 Flat</t>
  </si>
  <si>
    <t>2 &amp; 3Bhk</t>
  </si>
  <si>
    <t>Gr.+ 5pod +17 Resi.</t>
  </si>
  <si>
    <t>Spiro Sale</t>
  </si>
  <si>
    <t>Star Premises</t>
  </si>
  <si>
    <t>Civil Contractor</t>
  </si>
  <si>
    <t>Extra Amenities</t>
  </si>
  <si>
    <t>Total B.U.A Area in Sq.Ft</t>
  </si>
  <si>
    <t>Total Flats</t>
  </si>
  <si>
    <t>Total Refuge Flats</t>
  </si>
  <si>
    <t>No. Of Flats/Floor in Each Wing</t>
  </si>
  <si>
    <t>Type Of Flats</t>
  </si>
  <si>
    <t>Wings</t>
  </si>
  <si>
    <t>Storied</t>
  </si>
  <si>
    <t>Building Name</t>
  </si>
  <si>
    <t>Site/project name</t>
  </si>
  <si>
    <t>Neelam Realtors all Site Details</t>
  </si>
  <si>
    <t>20 min Extra</t>
  </si>
  <si>
    <t>35 min Extra</t>
  </si>
  <si>
    <t>10 min Early</t>
  </si>
  <si>
    <t>17 min Extra</t>
  </si>
  <si>
    <t>30 min Extra</t>
  </si>
  <si>
    <t>5min Extra</t>
  </si>
  <si>
    <t>went Shri 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</si>
</sst>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00"/>
    <numFmt numFmtId="166" formatCode="[$-409]d\-mmm\-yy;@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7"/>
      <color rgb="FF000000"/>
      <name val="Times New Roman"/>
      <family val="1"/>
    </font>
    <font>
      <b/>
      <i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4D0C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D4D0C8"/>
      </top>
      <bottom style="medium">
        <color indexed="64"/>
      </bottom>
      <diagonal/>
    </border>
    <border>
      <left style="thin">
        <color rgb="FFD4D0C8"/>
      </left>
      <right style="medium">
        <color indexed="64"/>
      </right>
      <top style="thin">
        <color rgb="FFD4D0C8"/>
      </top>
      <bottom style="medium">
        <color indexed="64"/>
      </bottom>
      <diagonal/>
    </border>
    <border>
      <left style="thin">
        <color rgb="FFD4D0C8"/>
      </left>
      <right style="thin">
        <color rgb="FFD4D0C8"/>
      </right>
      <top style="thin">
        <color rgb="FFD4D0C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>
      <alignment vertical="center"/>
    </xf>
    <xf numFmtId="164" fontId="8" fillId="0" borderId="0" applyProtection="0"/>
    <xf numFmtId="164" fontId="8" fillId="0" borderId="0" applyFont="0" applyFill="0" applyBorder="0" applyAlignment="0" applyProtection="0">
      <alignment vertical="center"/>
    </xf>
    <xf numFmtId="164" fontId="8" fillId="0" borderId="0" applyProtection="0"/>
    <xf numFmtId="164" fontId="8" fillId="0" borderId="0" applyProtection="0"/>
    <xf numFmtId="164" fontId="8" fillId="0" borderId="0" applyProtection="0"/>
    <xf numFmtId="0" fontId="8" fillId="0" borderId="0"/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97">
    <xf numFmtId="0" fontId="0" fillId="0" borderId="0" xfId="0"/>
    <xf numFmtId="0" fontId="0" fillId="0" borderId="0" xfId="0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vertical="center"/>
    </xf>
    <xf numFmtId="0" fontId="1" fillId="0" borderId="13" xfId="1" applyFont="1" applyBorder="1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13" xfId="1" applyFont="1" applyBorder="1" applyAlignment="1">
      <alignment vertical="center"/>
    </xf>
    <xf numFmtId="0" fontId="4" fillId="0" borderId="0" xfId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left" vertical="center" wrapText="1"/>
    </xf>
    <xf numFmtId="0" fontId="10" fillId="4" borderId="19" xfId="0" applyFont="1" applyFill="1" applyBorder="1" applyAlignment="1">
      <alignment horizontal="left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" fillId="0" borderId="21" xfId="1" applyFont="1" applyBorder="1" applyAlignment="1">
      <alignment vertical="center"/>
    </xf>
    <xf numFmtId="0" fontId="1" fillId="0" borderId="22" xfId="1" applyFont="1" applyBorder="1" applyAlignment="1">
      <alignment vertical="center"/>
    </xf>
    <xf numFmtId="4" fontId="3" fillId="0" borderId="24" xfId="1" applyNumberFormat="1" applyFont="1" applyBorder="1" applyAlignment="1">
      <alignment horizontal="right" vertical="center"/>
    </xf>
    <xf numFmtId="4" fontId="5" fillId="0" borderId="24" xfId="1" applyNumberFormat="1" applyFont="1" applyBorder="1" applyAlignment="1">
      <alignment horizontal="right" vertical="center" wrapText="1"/>
    </xf>
    <xf numFmtId="4" fontId="3" fillId="0" borderId="24" xfId="1" applyNumberFormat="1" applyFont="1" applyBorder="1" applyAlignment="1">
      <alignment horizontal="right" vertical="center" wrapText="1"/>
    </xf>
    <xf numFmtId="2" fontId="3" fillId="0" borderId="24" xfId="1" applyNumberFormat="1" applyFont="1" applyBorder="1" applyAlignment="1">
      <alignment horizontal="right" vertical="center"/>
    </xf>
    <xf numFmtId="2" fontId="1" fillId="0" borderId="25" xfId="1" applyNumberFormat="1" applyFont="1" applyBorder="1" applyAlignment="1">
      <alignment horizontal="right" vertical="center"/>
    </xf>
    <xf numFmtId="0" fontId="4" fillId="0" borderId="24" xfId="1" applyBorder="1" applyAlignment="1">
      <alignment horizontal="center" vertical="center"/>
    </xf>
    <xf numFmtId="0" fontId="4" fillId="0" borderId="24" xfId="1" applyBorder="1" applyAlignment="1">
      <alignment horizontal="center" vertical="center" wrapText="1"/>
    </xf>
    <xf numFmtId="0" fontId="4" fillId="0" borderId="25" xfId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21" xfId="1" applyFont="1" applyBorder="1" applyAlignment="1">
      <alignment vertical="center"/>
    </xf>
    <xf numFmtId="0" fontId="3" fillId="0" borderId="27" xfId="1" applyFont="1" applyBorder="1" applyAlignment="1">
      <alignment horizontal="center" vertical="center"/>
    </xf>
    <xf numFmtId="0" fontId="4" fillId="0" borderId="27" xfId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1" fillId="0" borderId="14" xfId="1" applyFont="1" applyBorder="1" applyAlignment="1">
      <alignment vertical="center" wrapText="1"/>
    </xf>
    <xf numFmtId="4" fontId="3" fillId="0" borderId="21" xfId="1" applyNumberFormat="1" applyFont="1" applyBorder="1" applyAlignment="1">
      <alignment horizontal="right" vertical="center" wrapText="1"/>
    </xf>
    <xf numFmtId="4" fontId="3" fillId="0" borderId="2" xfId="1" applyNumberFormat="1" applyFont="1" applyBorder="1" applyAlignment="1">
      <alignment horizontal="right" vertical="center" wrapText="1"/>
    </xf>
    <xf numFmtId="4" fontId="5" fillId="0" borderId="2" xfId="1" applyNumberFormat="1" applyFont="1" applyBorder="1" applyAlignment="1">
      <alignment horizontal="right" vertical="center" wrapText="1"/>
    </xf>
    <xf numFmtId="4" fontId="5" fillId="0" borderId="2" xfId="1" quotePrefix="1" applyNumberFormat="1" applyFont="1" applyBorder="1" applyAlignment="1">
      <alignment horizontal="right" vertical="center" wrapText="1"/>
    </xf>
    <xf numFmtId="4" fontId="3" fillId="0" borderId="33" xfId="1" quotePrefix="1" applyNumberFormat="1" applyFont="1" applyBorder="1" applyAlignment="1">
      <alignment horizontal="right" vertical="center" wrapText="1"/>
    </xf>
    <xf numFmtId="0" fontId="4" fillId="0" borderId="25" xfId="1" applyBorder="1" applyAlignment="1">
      <alignment horizontal="center" vertical="center" wrapText="1"/>
    </xf>
    <xf numFmtId="0" fontId="4" fillId="0" borderId="27" xfId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32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0" fontId="0" fillId="0" borderId="3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19" fillId="0" borderId="1" xfId="0" applyNumberFormat="1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166" fontId="19" fillId="0" borderId="15" xfId="0" applyNumberFormat="1" applyFon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33" xfId="0" applyNumberForma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2" fontId="0" fillId="0" borderId="43" xfId="0" applyNumberForma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0" fillId="0" borderId="47" xfId="0" applyNumberForma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25" fillId="0" borderId="32" xfId="10" applyFont="1" applyBorder="1" applyAlignment="1" applyProtection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50" xfId="0" applyBorder="1" applyAlignment="1">
      <alignment horizontal="center" vertical="center"/>
    </xf>
    <xf numFmtId="0" fontId="23" fillId="0" borderId="51" xfId="0" applyFont="1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2" xfId="0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166" fontId="19" fillId="0" borderId="54" xfId="0" applyNumberFormat="1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20" fontId="0" fillId="0" borderId="52" xfId="0" applyNumberFormat="1" applyBorder="1" applyAlignment="1">
      <alignment horizontal="center" vertical="center"/>
    </xf>
    <xf numFmtId="166" fontId="3" fillId="0" borderId="28" xfId="0" applyNumberFormat="1" applyFont="1" applyBorder="1" applyAlignment="1">
      <alignment horizontal="center" vertical="center"/>
    </xf>
    <xf numFmtId="20" fontId="19" fillId="0" borderId="52" xfId="0" applyNumberFormat="1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1" applyFont="1" applyFill="1" applyBorder="1" applyAlignment="1">
      <alignment horizontal="left" vertical="center"/>
    </xf>
    <xf numFmtId="0" fontId="1" fillId="0" borderId="31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left" vertical="center"/>
    </xf>
    <xf numFmtId="0" fontId="9" fillId="0" borderId="23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>
      <alignment horizontal="left" vertical="center"/>
    </xf>
    <xf numFmtId="0" fontId="1" fillId="2" borderId="12" xfId="1" applyFont="1" applyFill="1" applyBorder="1" applyAlignment="1">
      <alignment horizontal="left" vertical="center"/>
    </xf>
    <xf numFmtId="0" fontId="7" fillId="0" borderId="23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1">
    <cellStyle name="Comma 2" xfId="2"/>
    <cellStyle name="Comma 3" xfId="3"/>
    <cellStyle name="Comma 3 2" xfId="4"/>
    <cellStyle name="Comma 4" xfId="5"/>
    <cellStyle name="Comma 4 2" xfId="6"/>
    <cellStyle name="Hyperlink" xfId="10" builtinId="8"/>
    <cellStyle name="Normal" xfId="0" builtinId="0"/>
    <cellStyle name="Normal 2" xfId="7"/>
    <cellStyle name="Normal 2 2" xfId="8"/>
    <cellStyle name="Normal 5" xfId="9"/>
    <cellStyle name="Normal 6" xfId="1"/>
  </cellStyles>
  <dxfs count="0"/>
  <tableStyles count="0" defaultTableStyle="TableStyleMedium9" defaultPivotStyle="PivotStyleLight16"/>
  <colors>
    <mruColors>
      <color rgb="FFFF3399"/>
      <color rgb="FFFF00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35+2@GF%20(1Bh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I23" sqref="I23"/>
    </sheetView>
  </sheetViews>
  <sheetFormatPr defaultRowHeight="14.4" x14ac:dyDescent="0.3"/>
  <cols>
    <col min="1" max="1" width="9.109375" style="1"/>
    <col min="2" max="2" width="10.33203125" style="1" bestFit="1" customWidth="1"/>
    <col min="3" max="6" width="9.109375" style="1"/>
    <col min="7" max="7" width="19.33203125" customWidth="1"/>
  </cols>
  <sheetData>
    <row r="2" spans="2:7" x14ac:dyDescent="0.3">
      <c r="B2" s="3" t="s">
        <v>17</v>
      </c>
      <c r="C2" s="4" t="s">
        <v>4</v>
      </c>
      <c r="D2" s="4" t="s">
        <v>1</v>
      </c>
      <c r="E2" s="4" t="s">
        <v>2</v>
      </c>
      <c r="F2" s="4" t="s">
        <v>3</v>
      </c>
      <c r="G2" s="6" t="s">
        <v>18</v>
      </c>
    </row>
    <row r="3" spans="2:7" x14ac:dyDescent="0.3">
      <c r="B3" s="148" t="s">
        <v>14</v>
      </c>
      <c r="C3" s="149"/>
      <c r="D3" s="149"/>
      <c r="E3" s="150"/>
      <c r="F3" s="3"/>
      <c r="G3" s="7"/>
    </row>
    <row r="4" spans="2:7" x14ac:dyDescent="0.3">
      <c r="B4" s="3" t="s">
        <v>0</v>
      </c>
      <c r="C4" s="3">
        <v>1</v>
      </c>
      <c r="D4" s="3">
        <f>88.42</f>
        <v>88.42</v>
      </c>
      <c r="E4" s="3">
        <v>45</v>
      </c>
      <c r="F4" s="3">
        <f>D4*E4*C4</f>
        <v>3978.9</v>
      </c>
      <c r="G4" s="7"/>
    </row>
    <row r="5" spans="2:7" x14ac:dyDescent="0.3">
      <c r="B5" s="3"/>
      <c r="C5" s="3">
        <v>-1</v>
      </c>
      <c r="D5" s="3">
        <v>32.33</v>
      </c>
      <c r="E5" s="3">
        <v>23.17</v>
      </c>
      <c r="F5" s="3">
        <f t="shared" ref="F5:F11" si="0">D5*E5*C5</f>
        <v>-749.08609999999999</v>
      </c>
      <c r="G5" s="7"/>
    </row>
    <row r="6" spans="2:7" x14ac:dyDescent="0.3">
      <c r="B6" s="3"/>
      <c r="C6" s="3">
        <v>-2</v>
      </c>
      <c r="D6" s="3">
        <v>13.83</v>
      </c>
      <c r="E6" s="3">
        <v>10.08</v>
      </c>
      <c r="F6" s="3">
        <f t="shared" si="0"/>
        <v>-278.81279999999998</v>
      </c>
      <c r="G6" s="7"/>
    </row>
    <row r="7" spans="2:7" x14ac:dyDescent="0.3">
      <c r="B7" s="3"/>
      <c r="C7" s="3">
        <v>-1</v>
      </c>
      <c r="D7" s="3">
        <v>9.42</v>
      </c>
      <c r="E7" s="3">
        <v>5.42</v>
      </c>
      <c r="F7" s="3">
        <f t="shared" si="0"/>
        <v>-51.056399999999996</v>
      </c>
      <c r="G7" s="7"/>
    </row>
    <row r="8" spans="2:7" x14ac:dyDescent="0.3">
      <c r="B8" s="3" t="s">
        <v>6</v>
      </c>
      <c r="C8" s="3">
        <v>2</v>
      </c>
      <c r="D8" s="3">
        <v>88.42</v>
      </c>
      <c r="E8" s="3">
        <v>1</v>
      </c>
      <c r="F8" s="3">
        <f>D8*E8*C8</f>
        <v>176.84</v>
      </c>
      <c r="G8" s="7"/>
    </row>
    <row r="9" spans="2:7" x14ac:dyDescent="0.3">
      <c r="B9" s="3"/>
      <c r="C9" s="3">
        <v>2</v>
      </c>
      <c r="D9" s="3">
        <v>45</v>
      </c>
      <c r="E9" s="3">
        <v>1</v>
      </c>
      <c r="F9" s="3">
        <f t="shared" si="0"/>
        <v>90</v>
      </c>
      <c r="G9" s="7"/>
    </row>
    <row r="10" spans="2:7" x14ac:dyDescent="0.3">
      <c r="B10" s="3"/>
      <c r="C10" s="3">
        <v>4</v>
      </c>
      <c r="D10" s="3">
        <v>13.83</v>
      </c>
      <c r="E10" s="3">
        <v>1</v>
      </c>
      <c r="F10" s="3">
        <f t="shared" si="0"/>
        <v>55.32</v>
      </c>
      <c r="G10" s="7"/>
    </row>
    <row r="11" spans="2:7" x14ac:dyDescent="0.3">
      <c r="B11" s="3"/>
      <c r="C11" s="3">
        <v>2</v>
      </c>
      <c r="D11" s="3">
        <v>23.17</v>
      </c>
      <c r="E11" s="3">
        <v>1</v>
      </c>
      <c r="F11" s="3">
        <f t="shared" si="0"/>
        <v>46.34</v>
      </c>
      <c r="G11" s="7"/>
    </row>
    <row r="12" spans="2:7" x14ac:dyDescent="0.3">
      <c r="B12" s="151"/>
      <c r="C12" s="152"/>
      <c r="D12" s="153"/>
      <c r="E12" s="4" t="s">
        <v>10</v>
      </c>
      <c r="F12" s="4">
        <f>SUM(F4:F11)</f>
        <v>3268.4447000000005</v>
      </c>
      <c r="G12" s="7"/>
    </row>
    <row r="13" spans="2:7" x14ac:dyDescent="0.3">
      <c r="B13" s="148" t="s">
        <v>15</v>
      </c>
      <c r="C13" s="149"/>
      <c r="D13" s="149"/>
      <c r="E13" s="150"/>
      <c r="F13" s="3"/>
      <c r="G13" s="7"/>
    </row>
    <row r="14" spans="2:7" x14ac:dyDescent="0.3">
      <c r="B14" s="3" t="s">
        <v>5</v>
      </c>
      <c r="C14" s="3">
        <v>1</v>
      </c>
      <c r="D14" s="3">
        <v>30.83</v>
      </c>
      <c r="E14" s="3">
        <v>22.67</v>
      </c>
      <c r="F14" s="5">
        <f>D14*E14*C14</f>
        <v>698.91610000000003</v>
      </c>
      <c r="G14" s="7"/>
    </row>
    <row r="15" spans="2:7" x14ac:dyDescent="0.3">
      <c r="B15" s="3" t="s">
        <v>6</v>
      </c>
      <c r="C15" s="3">
        <v>2</v>
      </c>
      <c r="D15" s="3">
        <v>30.83</v>
      </c>
      <c r="E15" s="3">
        <v>1</v>
      </c>
      <c r="F15" s="3">
        <f>D15*E15*C15</f>
        <v>61.66</v>
      </c>
      <c r="G15" s="7"/>
    </row>
    <row r="16" spans="2:7" x14ac:dyDescent="0.3">
      <c r="B16" s="3"/>
      <c r="C16" s="3">
        <v>2</v>
      </c>
      <c r="D16" s="3">
        <v>22.67</v>
      </c>
      <c r="E16" s="3">
        <v>1</v>
      </c>
      <c r="F16" s="3">
        <f>D16*E16*C16</f>
        <v>45.34</v>
      </c>
      <c r="G16" s="7"/>
    </row>
    <row r="17" spans="2:7" x14ac:dyDescent="0.3">
      <c r="B17" s="3"/>
      <c r="C17" s="3"/>
      <c r="D17" s="3"/>
      <c r="E17" s="4" t="s">
        <v>11</v>
      </c>
      <c r="F17" s="2">
        <f>SUM(F14:F16)</f>
        <v>805.91610000000003</v>
      </c>
      <c r="G17" s="7"/>
    </row>
    <row r="18" spans="2:7" x14ac:dyDescent="0.3">
      <c r="B18" s="148" t="s">
        <v>16</v>
      </c>
      <c r="C18" s="149"/>
      <c r="D18" s="149"/>
      <c r="E18" s="150"/>
      <c r="F18" s="3"/>
      <c r="G18" s="7"/>
    </row>
    <row r="19" spans="2:7" x14ac:dyDescent="0.3">
      <c r="B19" s="3" t="s">
        <v>7</v>
      </c>
      <c r="C19" s="3">
        <v>1</v>
      </c>
      <c r="D19" s="3">
        <v>25</v>
      </c>
      <c r="E19" s="3">
        <v>22</v>
      </c>
      <c r="F19" s="5">
        <f>D19*E19*C19</f>
        <v>550</v>
      </c>
      <c r="G19" s="7"/>
    </row>
    <row r="20" spans="2:7" ht="28.8" x14ac:dyDescent="0.3">
      <c r="B20" s="3" t="s">
        <v>8</v>
      </c>
      <c r="C20" s="3">
        <v>1</v>
      </c>
      <c r="D20" s="3">
        <v>22</v>
      </c>
      <c r="E20" s="3">
        <v>1</v>
      </c>
      <c r="F20" s="5">
        <f>D20*E20*C20</f>
        <v>22</v>
      </c>
      <c r="G20" s="8" t="s">
        <v>9</v>
      </c>
    </row>
    <row r="21" spans="2:7" x14ac:dyDescent="0.3">
      <c r="B21" s="3"/>
      <c r="C21" s="3">
        <v>1</v>
      </c>
      <c r="D21" s="3">
        <v>19.25</v>
      </c>
      <c r="E21" s="3">
        <v>13.83</v>
      </c>
      <c r="F21" s="3">
        <f>D21*E21*C21</f>
        <v>266.22750000000002</v>
      </c>
      <c r="G21" s="7"/>
    </row>
    <row r="22" spans="2:7" x14ac:dyDescent="0.3">
      <c r="B22" s="3" t="s">
        <v>8</v>
      </c>
      <c r="C22" s="3">
        <v>2</v>
      </c>
      <c r="D22" s="3">
        <v>19.25</v>
      </c>
      <c r="E22" s="3">
        <v>1</v>
      </c>
      <c r="F22" s="3">
        <f>D22*E22*C22</f>
        <v>38.5</v>
      </c>
      <c r="G22" s="7"/>
    </row>
    <row r="23" spans="2:7" x14ac:dyDescent="0.3">
      <c r="B23" s="3"/>
      <c r="C23" s="3">
        <v>2</v>
      </c>
      <c r="D23" s="3">
        <v>13.83</v>
      </c>
      <c r="E23" s="3">
        <v>1</v>
      </c>
      <c r="F23" s="3">
        <f>D23*E23*C23</f>
        <v>27.66</v>
      </c>
      <c r="G23" s="7"/>
    </row>
    <row r="24" spans="2:7" x14ac:dyDescent="0.3">
      <c r="B24" s="3"/>
      <c r="C24" s="3"/>
      <c r="D24" s="3"/>
      <c r="E24" s="4" t="s">
        <v>12</v>
      </c>
      <c r="F24" s="2">
        <f>SUM(F19:F23)</f>
        <v>904.38749999999993</v>
      </c>
      <c r="G24" s="7"/>
    </row>
    <row r="25" spans="2:7" x14ac:dyDescent="0.3">
      <c r="B25" s="3"/>
      <c r="C25" s="3"/>
      <c r="D25" s="3"/>
      <c r="E25" s="3"/>
      <c r="F25" s="3"/>
      <c r="G25" s="7"/>
    </row>
    <row r="26" spans="2:7" x14ac:dyDescent="0.3">
      <c r="B26" s="147" t="s">
        <v>13</v>
      </c>
      <c r="C26" s="147"/>
      <c r="D26" s="147"/>
      <c r="E26" s="147"/>
      <c r="F26" s="2">
        <f>SUM(F4:F24)/2</f>
        <v>4978.7483000000011</v>
      </c>
      <c r="G26" s="7"/>
    </row>
  </sheetData>
  <mergeCells count="5">
    <mergeCell ref="B26:E26"/>
    <mergeCell ref="B13:E13"/>
    <mergeCell ref="B12:D12"/>
    <mergeCell ref="B3:E3"/>
    <mergeCell ref="B18:E1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17"/>
  <sheetViews>
    <sheetView workbookViewId="0">
      <selection activeCell="G8" sqref="G8"/>
    </sheetView>
  </sheetViews>
  <sheetFormatPr defaultColWidth="9.109375" defaultRowHeight="14.4" x14ac:dyDescent="0.3"/>
  <cols>
    <col min="1" max="2" width="9.109375" style="10"/>
    <col min="3" max="3" width="56.109375" style="10" bestFit="1" customWidth="1"/>
    <col min="4" max="4" width="14.109375" style="10" customWidth="1"/>
    <col min="5" max="5" width="24.5546875" style="1" customWidth="1"/>
    <col min="6" max="6" width="9.109375" style="10"/>
    <col min="7" max="7" width="11.5546875" style="10" bestFit="1" customWidth="1"/>
    <col min="8" max="16384" width="9.109375" style="10"/>
  </cols>
  <sheetData>
    <row r="1" spans="2:5" s="15" customFormat="1" ht="13.8" thickBot="1" x14ac:dyDescent="0.35">
      <c r="E1" s="19"/>
    </row>
    <row r="2" spans="2:5" s="15" customFormat="1" x14ac:dyDescent="0.3">
      <c r="B2" s="154" t="s">
        <v>21</v>
      </c>
      <c r="C2" s="155"/>
      <c r="D2" s="155"/>
      <c r="E2" s="159" t="s">
        <v>51</v>
      </c>
    </row>
    <row r="3" spans="2:5" s="15" customFormat="1" x14ac:dyDescent="0.3">
      <c r="B3" s="156" t="s">
        <v>22</v>
      </c>
      <c r="C3" s="157"/>
      <c r="D3" s="158"/>
      <c r="E3" s="160"/>
    </row>
    <row r="4" spans="2:5" s="15" customFormat="1" ht="15" thickBot="1" x14ac:dyDescent="0.35">
      <c r="B4" s="74" t="s">
        <v>19</v>
      </c>
      <c r="C4" s="75" t="s">
        <v>20</v>
      </c>
      <c r="D4" s="76" t="s">
        <v>23</v>
      </c>
      <c r="E4" s="161"/>
    </row>
    <row r="5" spans="2:5" s="17" customFormat="1" ht="26.4" x14ac:dyDescent="0.3">
      <c r="B5" s="63">
        <v>1</v>
      </c>
      <c r="C5" s="16" t="s">
        <v>24</v>
      </c>
      <c r="D5" s="67">
        <v>1</v>
      </c>
      <c r="E5" s="73" t="s">
        <v>49</v>
      </c>
    </row>
    <row r="6" spans="2:5" s="17" customFormat="1" x14ac:dyDescent="0.3">
      <c r="B6" s="64">
        <v>2</v>
      </c>
      <c r="C6" s="16" t="s">
        <v>25</v>
      </c>
      <c r="D6" s="68">
        <f>D5*0.5</f>
        <v>0.5</v>
      </c>
      <c r="E6" s="54" t="s">
        <v>52</v>
      </c>
    </row>
    <row r="7" spans="2:5" s="17" customFormat="1" x14ac:dyDescent="0.3">
      <c r="B7" s="64">
        <v>3</v>
      </c>
      <c r="C7" s="16" t="s">
        <v>48</v>
      </c>
      <c r="D7" s="68">
        <f>D6*1.1</f>
        <v>0.55000000000000004</v>
      </c>
      <c r="E7" s="54" t="s">
        <v>53</v>
      </c>
    </row>
    <row r="8" spans="2:5" s="17" customFormat="1" x14ac:dyDescent="0.3">
      <c r="B8" s="64">
        <v>4</v>
      </c>
      <c r="C8" s="18" t="s">
        <v>47</v>
      </c>
      <c r="D8" s="68">
        <f>D7*1.35</f>
        <v>0.74250000000000016</v>
      </c>
      <c r="E8" s="54" t="s">
        <v>54</v>
      </c>
    </row>
    <row r="9" spans="2:5" s="17" customFormat="1" ht="66" x14ac:dyDescent="0.3">
      <c r="B9" s="64">
        <v>5</v>
      </c>
      <c r="C9" s="16" t="s">
        <v>26</v>
      </c>
      <c r="D9" s="69">
        <f>D8*(1/(1+4))*(1440/50)</f>
        <v>4.2768000000000015</v>
      </c>
      <c r="E9" s="54" t="s">
        <v>55</v>
      </c>
    </row>
    <row r="10" spans="2:5" s="17" customFormat="1" ht="39.6" x14ac:dyDescent="0.3">
      <c r="B10" s="64">
        <v>6</v>
      </c>
      <c r="C10" s="18" t="s">
        <v>27</v>
      </c>
      <c r="D10" s="68">
        <f>(D8*4)/(1+4)</f>
        <v>0.59400000000000008</v>
      </c>
      <c r="E10" s="54" t="s">
        <v>50</v>
      </c>
    </row>
    <row r="11" spans="2:5" s="17" customFormat="1" x14ac:dyDescent="0.3">
      <c r="B11" s="64">
        <v>7</v>
      </c>
      <c r="C11" s="16" t="s">
        <v>28</v>
      </c>
      <c r="D11" s="68">
        <f>D10*35.3</f>
        <v>20.9682</v>
      </c>
      <c r="E11" s="54" t="s">
        <v>56</v>
      </c>
    </row>
    <row r="12" spans="2:5" s="17" customFormat="1" ht="26.4" x14ac:dyDescent="0.3">
      <c r="B12" s="64">
        <v>8</v>
      </c>
      <c r="C12" s="18" t="s">
        <v>29</v>
      </c>
      <c r="D12" s="69">
        <f>D11/100</f>
        <v>0.20968200000000001</v>
      </c>
      <c r="E12" s="54" t="s">
        <v>57</v>
      </c>
    </row>
    <row r="13" spans="2:5" s="17" customFormat="1" x14ac:dyDescent="0.3">
      <c r="B13" s="64">
        <v>9</v>
      </c>
      <c r="C13" s="16" t="s">
        <v>45</v>
      </c>
      <c r="D13" s="68">
        <f>ROUND((D5-D6)/(0.19*0.09*0.09),0)</f>
        <v>325</v>
      </c>
      <c r="E13" s="54"/>
    </row>
    <row r="14" spans="2:5" s="17" customFormat="1" x14ac:dyDescent="0.3">
      <c r="B14" s="64">
        <v>10</v>
      </c>
      <c r="C14" s="18" t="s">
        <v>30</v>
      </c>
      <c r="D14" s="69">
        <f>D13*1.05</f>
        <v>341.25</v>
      </c>
      <c r="E14" s="54"/>
    </row>
    <row r="15" spans="2:5" s="17" customFormat="1" x14ac:dyDescent="0.3">
      <c r="B15" s="64">
        <v>11</v>
      </c>
      <c r="C15" s="16" t="s">
        <v>31</v>
      </c>
      <c r="D15" s="70" t="s">
        <v>32</v>
      </c>
      <c r="E15" s="54"/>
    </row>
    <row r="16" spans="2:5" s="17" customFormat="1" ht="15" thickBot="1" x14ac:dyDescent="0.35">
      <c r="B16" s="65">
        <v>12</v>
      </c>
      <c r="C16" s="66" t="s">
        <v>33</v>
      </c>
      <c r="D16" s="71" t="s">
        <v>32</v>
      </c>
      <c r="E16" s="72"/>
    </row>
    <row r="17" spans="5:5" s="15" customFormat="1" ht="13.2" x14ac:dyDescent="0.3">
      <c r="E17" s="19"/>
    </row>
  </sheetData>
  <mergeCells count="3">
    <mergeCell ref="B2:D2"/>
    <mergeCell ref="B3:D3"/>
    <mergeCell ref="E2:E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17"/>
  <sheetViews>
    <sheetView workbookViewId="0">
      <selection activeCell="F11" sqref="F11"/>
    </sheetView>
  </sheetViews>
  <sheetFormatPr defaultColWidth="9.109375" defaultRowHeight="14.4" x14ac:dyDescent="0.3"/>
  <cols>
    <col min="1" max="1" width="8" style="10" customWidth="1"/>
    <col min="2" max="2" width="9.109375" style="10"/>
    <col min="3" max="3" width="45.33203125" style="10" bestFit="1" customWidth="1"/>
    <col min="4" max="4" width="8.6640625" style="10" bestFit="1" customWidth="1"/>
    <col min="5" max="5" width="27.44140625" style="1" customWidth="1"/>
    <col min="6" max="16384" width="9.109375" style="10"/>
  </cols>
  <sheetData>
    <row r="1" spans="2:10" ht="40.5" customHeight="1" thickBot="1" x14ac:dyDescent="0.35"/>
    <row r="2" spans="2:10" ht="16.2" thickBot="1" x14ac:dyDescent="0.35">
      <c r="B2" s="162" t="s">
        <v>34</v>
      </c>
      <c r="C2" s="163"/>
      <c r="D2" s="164"/>
      <c r="E2" s="168" t="s">
        <v>61</v>
      </c>
      <c r="F2" s="20"/>
      <c r="G2" s="9"/>
    </row>
    <row r="3" spans="2:10" s="15" customFormat="1" ht="18.75" customHeight="1" thickBot="1" x14ac:dyDescent="0.35">
      <c r="B3" s="21" t="s">
        <v>35</v>
      </c>
      <c r="C3" s="22"/>
      <c r="D3" s="24"/>
      <c r="E3" s="169"/>
    </row>
    <row r="4" spans="2:10" s="15" customFormat="1" ht="15" thickBot="1" x14ac:dyDescent="0.35">
      <c r="B4" s="165" t="s">
        <v>36</v>
      </c>
      <c r="C4" s="166"/>
      <c r="D4" s="167"/>
      <c r="E4" s="169"/>
    </row>
    <row r="5" spans="2:10" s="15" customFormat="1" ht="15" thickBot="1" x14ac:dyDescent="0.35">
      <c r="B5" s="60" t="s">
        <v>19</v>
      </c>
      <c r="C5" s="61" t="s">
        <v>20</v>
      </c>
      <c r="D5" s="62" t="s">
        <v>37</v>
      </c>
      <c r="E5" s="170"/>
    </row>
    <row r="6" spans="2:10" s="15" customFormat="1" x14ac:dyDescent="0.3">
      <c r="B6" s="56"/>
      <c r="C6" s="57"/>
      <c r="D6" s="58"/>
      <c r="E6" s="59"/>
    </row>
    <row r="7" spans="2:10" s="17" customFormat="1" x14ac:dyDescent="0.3">
      <c r="B7" s="11">
        <v>1</v>
      </c>
      <c r="C7" s="46" t="s">
        <v>38</v>
      </c>
      <c r="D7" s="48">
        <f>10</f>
        <v>10</v>
      </c>
      <c r="E7" s="53" t="s">
        <v>60</v>
      </c>
      <c r="J7" s="15"/>
    </row>
    <row r="8" spans="2:10" s="15" customFormat="1" ht="26.4" x14ac:dyDescent="0.3">
      <c r="B8" s="11">
        <v>2</v>
      </c>
      <c r="C8" s="46" t="s">
        <v>46</v>
      </c>
      <c r="D8" s="48">
        <f>(D7*0.0127)</f>
        <v>0.127</v>
      </c>
      <c r="E8" s="54" t="s">
        <v>58</v>
      </c>
      <c r="H8" s="17"/>
    </row>
    <row r="9" spans="2:10" s="15" customFormat="1" ht="26.4" x14ac:dyDescent="0.3">
      <c r="B9" s="11">
        <v>3</v>
      </c>
      <c r="C9" s="46" t="s">
        <v>39</v>
      </c>
      <c r="D9" s="48">
        <f>D8*1.35</f>
        <v>0.17145000000000002</v>
      </c>
      <c r="E9" s="54" t="s">
        <v>59</v>
      </c>
      <c r="H9" s="17"/>
    </row>
    <row r="10" spans="2:10" s="15" customFormat="1" ht="52.8" x14ac:dyDescent="0.3">
      <c r="B10" s="11">
        <v>4</v>
      </c>
      <c r="C10" s="46" t="s">
        <v>40</v>
      </c>
      <c r="D10" s="49">
        <f>D9*(1/(1+4))*(1440/50)</f>
        <v>0.98755200000000021</v>
      </c>
      <c r="E10" s="54" t="s">
        <v>55</v>
      </c>
      <c r="H10" s="23"/>
    </row>
    <row r="11" spans="2:10" s="15" customFormat="1" ht="39.6" x14ac:dyDescent="0.3">
      <c r="B11" s="11">
        <v>5</v>
      </c>
      <c r="C11" s="46" t="s">
        <v>41</v>
      </c>
      <c r="D11" s="50">
        <f>(D9*4)/(1+4)</f>
        <v>0.13716</v>
      </c>
      <c r="E11" s="54" t="s">
        <v>50</v>
      </c>
    </row>
    <row r="12" spans="2:10" s="15" customFormat="1" x14ac:dyDescent="0.3">
      <c r="B12" s="11">
        <v>6</v>
      </c>
      <c r="C12" s="46" t="s">
        <v>42</v>
      </c>
      <c r="D12" s="51">
        <f>D11*35.3</f>
        <v>4.8417479999999999</v>
      </c>
      <c r="E12" s="54" t="s">
        <v>56</v>
      </c>
    </row>
    <row r="13" spans="2:10" s="15" customFormat="1" ht="26.4" x14ac:dyDescent="0.3">
      <c r="B13" s="11">
        <v>7</v>
      </c>
      <c r="C13" s="46" t="s">
        <v>43</v>
      </c>
      <c r="D13" s="51">
        <f>D12/100</f>
        <v>4.8417479999999999E-2</v>
      </c>
      <c r="E13" s="54" t="s">
        <v>57</v>
      </c>
    </row>
    <row r="14" spans="2:10" s="15" customFormat="1" ht="15" thickBot="1" x14ac:dyDescent="0.35">
      <c r="B14" s="12">
        <v>8</v>
      </c>
      <c r="C14" s="47" t="s">
        <v>44</v>
      </c>
      <c r="D14" s="52">
        <f>D13*1.05</f>
        <v>5.0838354000000002E-2</v>
      </c>
      <c r="E14" s="55"/>
    </row>
    <row r="15" spans="2:10" s="15" customFormat="1" ht="13.2" x14ac:dyDescent="0.3">
      <c r="E15" s="19"/>
    </row>
    <row r="16" spans="2:10" s="15" customFormat="1" ht="13.2" x14ac:dyDescent="0.3">
      <c r="E16" s="19"/>
    </row>
    <row r="17" spans="5:5" s="15" customFormat="1" ht="13.2" x14ac:dyDescent="0.3">
      <c r="E17" s="19"/>
    </row>
  </sheetData>
  <mergeCells count="3">
    <mergeCell ref="B2:D2"/>
    <mergeCell ref="B4:D4"/>
    <mergeCell ref="E2:E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D4" sqref="D4"/>
    </sheetView>
  </sheetViews>
  <sheetFormatPr defaultColWidth="9.109375" defaultRowHeight="24.75" customHeight="1" x14ac:dyDescent="0.3"/>
  <cols>
    <col min="1" max="1" width="8.88671875" style="1" bestFit="1" customWidth="1"/>
    <col min="2" max="2" width="50.44140625" style="1" bestFit="1" customWidth="1"/>
    <col min="3" max="3" width="21.88671875" style="25" bestFit="1" customWidth="1"/>
    <col min="4" max="4" width="14.6640625" style="1" bestFit="1" customWidth="1"/>
    <col min="5" max="5" width="29" style="1" bestFit="1" customWidth="1"/>
    <col min="6" max="16384" width="9.109375" style="10"/>
  </cols>
  <sheetData>
    <row r="1" spans="1:6" ht="34.5" customHeight="1" x14ac:dyDescent="0.3">
      <c r="A1" s="172" t="s">
        <v>196</v>
      </c>
      <c r="B1" s="172"/>
      <c r="C1" s="172"/>
      <c r="D1" s="172"/>
      <c r="E1" s="172"/>
    </row>
    <row r="2" spans="1:6" ht="24.75" customHeight="1" x14ac:dyDescent="0.3">
      <c r="A2" s="13" t="s">
        <v>62</v>
      </c>
      <c r="B2" s="13" t="s">
        <v>63</v>
      </c>
      <c r="C2" s="13" t="s">
        <v>64</v>
      </c>
      <c r="D2" s="13" t="s">
        <v>37</v>
      </c>
      <c r="E2" s="13" t="s">
        <v>183</v>
      </c>
    </row>
    <row r="3" spans="1:6" ht="24.75" customHeight="1" x14ac:dyDescent="0.3">
      <c r="A3" s="3">
        <v>1</v>
      </c>
      <c r="B3" s="27" t="s">
        <v>65</v>
      </c>
      <c r="C3" s="3" t="s">
        <v>66</v>
      </c>
      <c r="D3" s="3" t="s">
        <v>67</v>
      </c>
      <c r="E3" s="3" t="s">
        <v>68</v>
      </c>
    </row>
    <row r="4" spans="1:6" ht="24.75" customHeight="1" x14ac:dyDescent="0.3">
      <c r="A4" s="3">
        <v>2</v>
      </c>
      <c r="B4" s="27" t="s">
        <v>65</v>
      </c>
      <c r="C4" s="3" t="s">
        <v>182</v>
      </c>
      <c r="D4" s="3" t="s">
        <v>69</v>
      </c>
      <c r="E4" s="3" t="s">
        <v>70</v>
      </c>
    </row>
    <row r="5" spans="1:6" ht="24.75" customHeight="1" x14ac:dyDescent="0.3">
      <c r="A5" s="3">
        <v>3</v>
      </c>
      <c r="B5" s="27" t="s">
        <v>184</v>
      </c>
      <c r="C5" s="3" t="s">
        <v>66</v>
      </c>
      <c r="D5" s="3" t="s">
        <v>71</v>
      </c>
      <c r="E5" s="3" t="s">
        <v>72</v>
      </c>
    </row>
    <row r="6" spans="1:6" ht="24.75" customHeight="1" x14ac:dyDescent="0.3">
      <c r="A6" s="3">
        <v>4</v>
      </c>
      <c r="B6" s="27" t="s">
        <v>184</v>
      </c>
      <c r="C6" s="3" t="s">
        <v>182</v>
      </c>
      <c r="D6" s="3" t="s">
        <v>67</v>
      </c>
      <c r="E6" s="3" t="s">
        <v>68</v>
      </c>
    </row>
    <row r="7" spans="1:6" ht="24.75" customHeight="1" x14ac:dyDescent="0.3">
      <c r="A7" s="3">
        <v>5</v>
      </c>
      <c r="B7" s="27" t="s">
        <v>65</v>
      </c>
      <c r="C7" s="3" t="s">
        <v>185</v>
      </c>
      <c r="D7" s="3" t="s">
        <v>73</v>
      </c>
      <c r="E7" s="3" t="s">
        <v>74</v>
      </c>
    </row>
    <row r="8" spans="1:6" ht="24.75" customHeight="1" x14ac:dyDescent="0.3">
      <c r="A8" s="3">
        <v>6</v>
      </c>
      <c r="B8" s="27" t="s">
        <v>65</v>
      </c>
      <c r="C8" s="3" t="s">
        <v>186</v>
      </c>
      <c r="D8" s="3" t="s">
        <v>73</v>
      </c>
      <c r="E8" s="3" t="s">
        <v>74</v>
      </c>
    </row>
    <row r="9" spans="1:6" ht="24.75" customHeight="1" x14ac:dyDescent="0.3">
      <c r="A9" s="3">
        <v>7</v>
      </c>
      <c r="B9" s="27" t="s">
        <v>188</v>
      </c>
      <c r="C9" s="3" t="s">
        <v>187</v>
      </c>
      <c r="D9" s="3" t="s">
        <v>75</v>
      </c>
      <c r="E9" s="3" t="s">
        <v>76</v>
      </c>
      <c r="F9" s="1"/>
    </row>
    <row r="10" spans="1:6" ht="28.8" x14ac:dyDescent="0.3">
      <c r="A10" s="3">
        <v>8</v>
      </c>
      <c r="B10" s="27" t="s">
        <v>77</v>
      </c>
      <c r="C10" s="3" t="s">
        <v>189</v>
      </c>
      <c r="D10" s="3" t="s">
        <v>78</v>
      </c>
      <c r="E10" s="3" t="s">
        <v>79</v>
      </c>
    </row>
    <row r="11" spans="1:6" ht="28.8" x14ac:dyDescent="0.3">
      <c r="A11" s="3">
        <v>9</v>
      </c>
      <c r="B11" s="27" t="s">
        <v>77</v>
      </c>
      <c r="C11" s="3" t="s">
        <v>189</v>
      </c>
      <c r="D11" s="3" t="s">
        <v>69</v>
      </c>
      <c r="E11" s="3" t="s">
        <v>70</v>
      </c>
    </row>
    <row r="12" spans="1:6" ht="24.75" customHeight="1" x14ac:dyDescent="0.3">
      <c r="A12" s="3">
        <v>10</v>
      </c>
      <c r="B12" s="27" t="s">
        <v>80</v>
      </c>
      <c r="C12" s="3"/>
      <c r="D12" s="3" t="s">
        <v>81</v>
      </c>
      <c r="E12" s="3" t="s">
        <v>82</v>
      </c>
    </row>
    <row r="13" spans="1:6" ht="24.75" customHeight="1" x14ac:dyDescent="0.3">
      <c r="A13" s="3">
        <v>11</v>
      </c>
      <c r="B13" s="27" t="s">
        <v>83</v>
      </c>
      <c r="C13" s="3" t="s">
        <v>185</v>
      </c>
      <c r="D13" s="3" t="s">
        <v>81</v>
      </c>
      <c r="E13" s="3" t="s">
        <v>82</v>
      </c>
    </row>
    <row r="14" spans="1:6" ht="24.75" customHeight="1" x14ac:dyDescent="0.3">
      <c r="A14" s="3">
        <v>12</v>
      </c>
      <c r="B14" s="27" t="s">
        <v>190</v>
      </c>
      <c r="C14" s="8" t="s">
        <v>191</v>
      </c>
      <c r="D14" s="3" t="s">
        <v>84</v>
      </c>
      <c r="E14" s="3" t="s">
        <v>85</v>
      </c>
    </row>
    <row r="15" spans="1:6" ht="24.75" customHeight="1" x14ac:dyDescent="0.3">
      <c r="A15" s="3">
        <v>13</v>
      </c>
      <c r="B15" s="27" t="s">
        <v>190</v>
      </c>
      <c r="C15" s="3" t="s">
        <v>192</v>
      </c>
      <c r="D15" s="3" t="s">
        <v>86</v>
      </c>
      <c r="E15" s="3" t="s">
        <v>87</v>
      </c>
    </row>
    <row r="16" spans="1:6" ht="24.75" customHeight="1" x14ac:dyDescent="0.3">
      <c r="A16" s="3">
        <v>14</v>
      </c>
      <c r="B16" s="27" t="s">
        <v>88</v>
      </c>
      <c r="C16" s="3"/>
      <c r="D16" s="3" t="s">
        <v>89</v>
      </c>
      <c r="E16" s="3" t="s">
        <v>90</v>
      </c>
    </row>
    <row r="17" spans="1:5" ht="24.75" customHeight="1" x14ac:dyDescent="0.3">
      <c r="A17" s="3">
        <v>15</v>
      </c>
      <c r="B17" s="28" t="s">
        <v>91</v>
      </c>
      <c r="C17" s="3"/>
      <c r="D17" s="3" t="s">
        <v>69</v>
      </c>
      <c r="E17" s="3" t="s">
        <v>70</v>
      </c>
    </row>
    <row r="18" spans="1:5" ht="24.75" customHeight="1" x14ac:dyDescent="0.3">
      <c r="A18" s="3">
        <v>16</v>
      </c>
      <c r="B18" s="27" t="s">
        <v>92</v>
      </c>
      <c r="C18" s="8"/>
      <c r="D18" s="3" t="s">
        <v>93</v>
      </c>
      <c r="E18" s="3" t="s">
        <v>94</v>
      </c>
    </row>
    <row r="19" spans="1:5" ht="24.75" customHeight="1" x14ac:dyDescent="0.3">
      <c r="A19" s="3">
        <v>17</v>
      </c>
      <c r="B19" s="27" t="s">
        <v>95</v>
      </c>
      <c r="C19" s="3"/>
      <c r="D19" s="3" t="s">
        <v>96</v>
      </c>
      <c r="E19" s="3" t="s">
        <v>97</v>
      </c>
    </row>
    <row r="20" spans="1:5" ht="24.75" customHeight="1" x14ac:dyDescent="0.3">
      <c r="A20" s="3">
        <v>18</v>
      </c>
      <c r="B20" s="27" t="s">
        <v>98</v>
      </c>
      <c r="C20" s="3"/>
      <c r="D20" s="3" t="s">
        <v>99</v>
      </c>
      <c r="E20" s="3" t="s">
        <v>100</v>
      </c>
    </row>
    <row r="21" spans="1:5" ht="24.75" customHeight="1" x14ac:dyDescent="0.3">
      <c r="A21" s="3">
        <v>19</v>
      </c>
      <c r="B21" s="27" t="s">
        <v>101</v>
      </c>
      <c r="C21" s="3"/>
      <c r="D21" s="3" t="s">
        <v>102</v>
      </c>
      <c r="E21" s="3" t="s">
        <v>103</v>
      </c>
    </row>
    <row r="22" spans="1:5" ht="24.75" customHeight="1" x14ac:dyDescent="0.3">
      <c r="A22" s="3">
        <v>20</v>
      </c>
      <c r="B22" s="27" t="s">
        <v>101</v>
      </c>
      <c r="C22" s="8"/>
      <c r="D22" s="3" t="s">
        <v>104</v>
      </c>
      <c r="E22" s="3" t="s">
        <v>105</v>
      </c>
    </row>
    <row r="23" spans="1:5" ht="24.75" customHeight="1" x14ac:dyDescent="0.3">
      <c r="A23" s="3">
        <v>21</v>
      </c>
      <c r="B23" s="27" t="s">
        <v>106</v>
      </c>
      <c r="C23" s="3"/>
      <c r="D23" s="3" t="s">
        <v>107</v>
      </c>
      <c r="E23" s="3" t="s">
        <v>108</v>
      </c>
    </row>
    <row r="24" spans="1:5" ht="24.75" customHeight="1" x14ac:dyDescent="0.3">
      <c r="A24" s="3">
        <v>22</v>
      </c>
      <c r="B24" s="27" t="s">
        <v>109</v>
      </c>
      <c r="C24" s="3"/>
      <c r="D24" s="3" t="s">
        <v>110</v>
      </c>
      <c r="E24" s="3" t="s">
        <v>111</v>
      </c>
    </row>
    <row r="25" spans="1:5" ht="24.75" customHeight="1" x14ac:dyDescent="0.3">
      <c r="A25" s="3">
        <v>23</v>
      </c>
      <c r="B25" s="27" t="s">
        <v>112</v>
      </c>
      <c r="C25" s="3"/>
      <c r="D25" s="3" t="s">
        <v>110</v>
      </c>
      <c r="E25" s="3" t="s">
        <v>111</v>
      </c>
    </row>
    <row r="26" spans="1:5" ht="24.75" customHeight="1" x14ac:dyDescent="0.3">
      <c r="A26" s="3">
        <v>24</v>
      </c>
      <c r="B26" s="27" t="s">
        <v>113</v>
      </c>
      <c r="C26" s="3"/>
      <c r="D26" s="3" t="s">
        <v>110</v>
      </c>
      <c r="E26" s="3" t="s">
        <v>111</v>
      </c>
    </row>
    <row r="27" spans="1:5" ht="24.75" customHeight="1" x14ac:dyDescent="0.3">
      <c r="A27" s="3">
        <v>25</v>
      </c>
      <c r="B27" s="27" t="s">
        <v>114</v>
      </c>
      <c r="C27" s="3"/>
      <c r="D27" s="3" t="s">
        <v>115</v>
      </c>
      <c r="E27" s="3" t="s">
        <v>116</v>
      </c>
    </row>
    <row r="28" spans="1:5" ht="28.8" x14ac:dyDescent="0.3">
      <c r="A28" s="3">
        <v>26</v>
      </c>
      <c r="B28" s="27" t="s">
        <v>117</v>
      </c>
      <c r="C28" s="3"/>
      <c r="D28" s="3" t="s">
        <v>99</v>
      </c>
      <c r="E28" s="3" t="s">
        <v>118</v>
      </c>
    </row>
    <row r="29" spans="1:5" ht="14.4" x14ac:dyDescent="0.3">
      <c r="A29" s="3">
        <v>27</v>
      </c>
      <c r="B29" s="27" t="s">
        <v>119</v>
      </c>
      <c r="C29" s="8"/>
      <c r="D29" s="3" t="s">
        <v>120</v>
      </c>
      <c r="E29" s="3" t="s">
        <v>121</v>
      </c>
    </row>
    <row r="30" spans="1:5" ht="24.75" customHeight="1" x14ac:dyDescent="0.3">
      <c r="A30" s="3">
        <v>28</v>
      </c>
      <c r="B30" s="27" t="s">
        <v>122</v>
      </c>
      <c r="C30" s="8"/>
      <c r="D30" s="3" t="s">
        <v>96</v>
      </c>
      <c r="E30" s="3" t="s">
        <v>123</v>
      </c>
    </row>
    <row r="31" spans="1:5" ht="24.75" customHeight="1" x14ac:dyDescent="0.3">
      <c r="A31" s="3">
        <v>29</v>
      </c>
      <c r="B31" s="27" t="s">
        <v>124</v>
      </c>
      <c r="C31" s="8"/>
      <c r="D31" s="3" t="s">
        <v>125</v>
      </c>
      <c r="E31" s="3" t="s">
        <v>126</v>
      </c>
    </row>
    <row r="32" spans="1:5" ht="24.75" customHeight="1" x14ac:dyDescent="0.3">
      <c r="A32" s="3">
        <v>30</v>
      </c>
      <c r="B32" s="27" t="s">
        <v>127</v>
      </c>
      <c r="C32" s="8"/>
      <c r="D32" s="3" t="s">
        <v>128</v>
      </c>
      <c r="E32" s="3" t="s">
        <v>129</v>
      </c>
    </row>
    <row r="33" spans="1:5" ht="24.75" customHeight="1" x14ac:dyDescent="0.3">
      <c r="A33" s="3">
        <v>31</v>
      </c>
      <c r="B33" s="27" t="s">
        <v>130</v>
      </c>
      <c r="C33" s="8"/>
      <c r="D33" s="3" t="s">
        <v>131</v>
      </c>
      <c r="E33" s="3" t="s">
        <v>132</v>
      </c>
    </row>
    <row r="34" spans="1:5" ht="24.75" customHeight="1" x14ac:dyDescent="0.3">
      <c r="A34" s="3">
        <v>32</v>
      </c>
      <c r="B34" s="27" t="s">
        <v>133</v>
      </c>
      <c r="C34" s="8"/>
      <c r="D34" s="3" t="s">
        <v>134</v>
      </c>
      <c r="E34" s="3" t="s">
        <v>135</v>
      </c>
    </row>
    <row r="35" spans="1:5" ht="24.75" customHeight="1" x14ac:dyDescent="0.3">
      <c r="A35" s="3">
        <v>33</v>
      </c>
      <c r="B35" s="27" t="s">
        <v>136</v>
      </c>
      <c r="C35" s="8"/>
      <c r="D35" s="3" t="s">
        <v>137</v>
      </c>
      <c r="E35" s="3" t="s">
        <v>138</v>
      </c>
    </row>
    <row r="36" spans="1:5" ht="24.75" customHeight="1" x14ac:dyDescent="0.3">
      <c r="A36" s="3">
        <v>34</v>
      </c>
      <c r="B36" s="27" t="s">
        <v>139</v>
      </c>
      <c r="C36" s="8"/>
      <c r="D36" s="3" t="s">
        <v>140</v>
      </c>
      <c r="E36" s="3" t="s">
        <v>141</v>
      </c>
    </row>
    <row r="37" spans="1:5" ht="24.75" customHeight="1" x14ac:dyDescent="0.3">
      <c r="A37" s="3">
        <v>35</v>
      </c>
      <c r="B37" s="27" t="s">
        <v>142</v>
      </c>
      <c r="C37" s="8"/>
      <c r="D37" s="3" t="s">
        <v>140</v>
      </c>
      <c r="E37" s="3" t="s">
        <v>143</v>
      </c>
    </row>
    <row r="38" spans="1:5" ht="24.75" customHeight="1" x14ac:dyDescent="0.3">
      <c r="A38" s="3">
        <v>36</v>
      </c>
      <c r="B38" s="27" t="s">
        <v>144</v>
      </c>
      <c r="C38" s="8"/>
      <c r="D38" s="3" t="s">
        <v>137</v>
      </c>
      <c r="E38" s="3" t="s">
        <v>145</v>
      </c>
    </row>
    <row r="39" spans="1:5" ht="24.75" customHeight="1" x14ac:dyDescent="0.3">
      <c r="A39" s="3">
        <v>37</v>
      </c>
      <c r="B39" s="27" t="s">
        <v>146</v>
      </c>
      <c r="C39" s="8"/>
      <c r="D39" s="3" t="s">
        <v>147</v>
      </c>
      <c r="E39" s="3" t="s">
        <v>148</v>
      </c>
    </row>
    <row r="40" spans="1:5" ht="24.75" customHeight="1" x14ac:dyDescent="0.3">
      <c r="A40" s="3">
        <v>38</v>
      </c>
      <c r="B40" s="27" t="s">
        <v>149</v>
      </c>
      <c r="C40" s="8"/>
      <c r="D40" s="3" t="s">
        <v>150</v>
      </c>
      <c r="E40" s="3" t="s">
        <v>151</v>
      </c>
    </row>
    <row r="41" spans="1:5" ht="24.75" customHeight="1" x14ac:dyDescent="0.3">
      <c r="A41" s="3">
        <v>39</v>
      </c>
      <c r="B41" s="27" t="s">
        <v>152</v>
      </c>
      <c r="C41" s="8"/>
      <c r="D41" s="3" t="s">
        <v>81</v>
      </c>
      <c r="E41" s="3" t="s">
        <v>153</v>
      </c>
    </row>
    <row r="42" spans="1:5" ht="24.75" customHeight="1" x14ac:dyDescent="0.3">
      <c r="A42" s="3">
        <v>40</v>
      </c>
      <c r="B42" s="27" t="s">
        <v>154</v>
      </c>
      <c r="C42" s="8"/>
      <c r="D42" s="3" t="s">
        <v>155</v>
      </c>
      <c r="E42" s="3" t="s">
        <v>153</v>
      </c>
    </row>
    <row r="43" spans="1:5" ht="24.75" customHeight="1" x14ac:dyDescent="0.3">
      <c r="A43" s="3">
        <v>41</v>
      </c>
      <c r="B43" s="27" t="s">
        <v>156</v>
      </c>
      <c r="C43" s="8"/>
      <c r="D43" s="3" t="s">
        <v>157</v>
      </c>
      <c r="E43" s="3" t="s">
        <v>158</v>
      </c>
    </row>
    <row r="44" spans="1:5" ht="24.75" customHeight="1" x14ac:dyDescent="0.3">
      <c r="A44" s="3">
        <v>42</v>
      </c>
      <c r="B44" s="27" t="s">
        <v>159</v>
      </c>
      <c r="C44" s="8"/>
      <c r="D44" s="3" t="s">
        <v>160</v>
      </c>
      <c r="E44" s="3" t="s">
        <v>161</v>
      </c>
    </row>
    <row r="45" spans="1:5" ht="24.75" customHeight="1" x14ac:dyDescent="0.3">
      <c r="A45" s="3">
        <v>43</v>
      </c>
      <c r="B45" s="27" t="s">
        <v>162</v>
      </c>
      <c r="C45" s="8"/>
      <c r="D45" s="3" t="s">
        <v>93</v>
      </c>
      <c r="E45" s="3" t="s">
        <v>163</v>
      </c>
    </row>
    <row r="46" spans="1:5" ht="24.75" customHeight="1" x14ac:dyDescent="0.3">
      <c r="A46" s="3">
        <v>44</v>
      </c>
      <c r="B46" s="27" t="s">
        <v>164</v>
      </c>
      <c r="C46" s="8"/>
      <c r="D46" s="3" t="s">
        <v>165</v>
      </c>
      <c r="E46" s="3" t="s">
        <v>166</v>
      </c>
    </row>
    <row r="47" spans="1:5" ht="24.75" customHeight="1" x14ac:dyDescent="0.3">
      <c r="A47" s="3">
        <v>45</v>
      </c>
      <c r="B47" s="27" t="s">
        <v>167</v>
      </c>
      <c r="C47" s="8"/>
      <c r="D47" s="3" t="s">
        <v>69</v>
      </c>
      <c r="E47" s="3" t="s">
        <v>168</v>
      </c>
    </row>
    <row r="48" spans="1:5" ht="28.8" x14ac:dyDescent="0.3">
      <c r="A48" s="3">
        <v>46</v>
      </c>
      <c r="B48" s="27" t="s">
        <v>169</v>
      </c>
      <c r="C48" s="8"/>
      <c r="D48" s="8" t="s">
        <v>170</v>
      </c>
      <c r="E48" s="3"/>
    </row>
    <row r="49" spans="1:5" ht="24.75" customHeight="1" x14ac:dyDescent="0.3">
      <c r="A49" s="3">
        <v>47</v>
      </c>
      <c r="B49" s="27" t="s">
        <v>171</v>
      </c>
      <c r="C49" s="8"/>
      <c r="D49" s="3"/>
      <c r="E49" s="3"/>
    </row>
    <row r="50" spans="1:5" ht="24.75" customHeight="1" x14ac:dyDescent="0.3">
      <c r="A50" s="3" t="s">
        <v>193</v>
      </c>
      <c r="B50" s="27" t="s">
        <v>172</v>
      </c>
      <c r="C50" s="8"/>
      <c r="D50" s="3" t="s">
        <v>93</v>
      </c>
      <c r="E50" s="3" t="s">
        <v>173</v>
      </c>
    </row>
    <row r="51" spans="1:5" ht="24.75" customHeight="1" x14ac:dyDescent="0.3">
      <c r="A51" s="3" t="s">
        <v>194</v>
      </c>
      <c r="B51" s="27" t="s">
        <v>174</v>
      </c>
      <c r="C51" s="8"/>
      <c r="D51" s="171" t="s">
        <v>175</v>
      </c>
      <c r="E51" s="171"/>
    </row>
    <row r="52" spans="1:5" ht="24.75" customHeight="1" x14ac:dyDescent="0.3">
      <c r="A52" s="3" t="s">
        <v>195</v>
      </c>
      <c r="B52" s="27" t="s">
        <v>176</v>
      </c>
      <c r="C52" s="8"/>
      <c r="D52" s="3" t="s">
        <v>177</v>
      </c>
      <c r="E52" s="3" t="s">
        <v>178</v>
      </c>
    </row>
    <row r="53" spans="1:5" ht="24.75" customHeight="1" x14ac:dyDescent="0.3">
      <c r="A53" s="3">
        <v>51</v>
      </c>
      <c r="B53" s="27" t="s">
        <v>179</v>
      </c>
      <c r="C53" s="8"/>
      <c r="D53" s="3" t="s">
        <v>180</v>
      </c>
      <c r="E53" s="3" t="s">
        <v>181</v>
      </c>
    </row>
    <row r="54" spans="1:5" ht="24.75" customHeight="1" x14ac:dyDescent="0.3">
      <c r="B54" s="25"/>
    </row>
    <row r="55" spans="1:5" ht="24.75" customHeight="1" x14ac:dyDescent="0.3">
      <c r="B55" s="25"/>
    </row>
    <row r="56" spans="1:5" ht="24.75" customHeight="1" x14ac:dyDescent="0.3">
      <c r="B56" s="25"/>
    </row>
    <row r="57" spans="1:5" ht="24.75" customHeight="1" x14ac:dyDescent="0.3">
      <c r="B57" s="25"/>
    </row>
    <row r="58" spans="1:5" ht="24.75" customHeight="1" x14ac:dyDescent="0.3">
      <c r="B58" s="25"/>
    </row>
    <row r="59" spans="1:5" ht="24.75" customHeight="1" x14ac:dyDescent="0.3">
      <c r="B59" s="25"/>
    </row>
    <row r="60" spans="1:5" ht="24.75" customHeight="1" x14ac:dyDescent="0.3">
      <c r="B60" s="25"/>
    </row>
    <row r="61" spans="1:5" ht="24.75" customHeight="1" x14ac:dyDescent="0.3">
      <c r="B61" s="25"/>
    </row>
    <row r="62" spans="1:5" ht="24.75" customHeight="1" x14ac:dyDescent="0.3">
      <c r="B62" s="25"/>
    </row>
    <row r="63" spans="1:5" ht="24.75" customHeight="1" x14ac:dyDescent="0.3">
      <c r="B63" s="25"/>
    </row>
    <row r="64" spans="1:5" ht="24.75" customHeight="1" x14ac:dyDescent="0.3">
      <c r="B64" s="25"/>
    </row>
    <row r="65" spans="2:2" ht="24.75" customHeight="1" x14ac:dyDescent="0.3">
      <c r="B65" s="25"/>
    </row>
    <row r="66" spans="2:2" ht="24.75" customHeight="1" x14ac:dyDescent="0.3">
      <c r="B66" s="25"/>
    </row>
    <row r="67" spans="2:2" ht="24.75" customHeight="1" x14ac:dyDescent="0.3">
      <c r="B67" s="25"/>
    </row>
    <row r="68" spans="2:2" ht="24.75" customHeight="1" x14ac:dyDescent="0.3">
      <c r="B68" s="25"/>
    </row>
    <row r="69" spans="2:2" ht="24.75" customHeight="1" x14ac:dyDescent="0.3">
      <c r="B69" s="25"/>
    </row>
    <row r="70" spans="2:2" ht="24.75" customHeight="1" x14ac:dyDescent="0.3">
      <c r="B70" s="25"/>
    </row>
    <row r="71" spans="2:2" ht="24.75" customHeight="1" x14ac:dyDescent="0.3">
      <c r="B71" s="25"/>
    </row>
    <row r="72" spans="2:2" ht="24.75" customHeight="1" x14ac:dyDescent="0.3">
      <c r="B72" s="25"/>
    </row>
    <row r="73" spans="2:2" ht="24.75" customHeight="1" x14ac:dyDescent="0.3">
      <c r="B73" s="25"/>
    </row>
    <row r="74" spans="2:2" ht="24.75" customHeight="1" x14ac:dyDescent="0.3">
      <c r="B74" s="25"/>
    </row>
    <row r="75" spans="2:2" ht="24.75" customHeight="1" x14ac:dyDescent="0.3">
      <c r="B75" s="25"/>
    </row>
    <row r="76" spans="2:2" ht="24.75" customHeight="1" x14ac:dyDescent="0.3">
      <c r="B76" s="25"/>
    </row>
    <row r="77" spans="2:2" ht="24.75" customHeight="1" x14ac:dyDescent="0.3">
      <c r="B77" s="25"/>
    </row>
    <row r="78" spans="2:2" ht="24.75" customHeight="1" x14ac:dyDescent="0.3">
      <c r="B78" s="25"/>
    </row>
    <row r="79" spans="2:2" ht="24.75" customHeight="1" x14ac:dyDescent="0.3">
      <c r="B79" s="25"/>
    </row>
    <row r="80" spans="2:2" ht="24.75" customHeight="1" x14ac:dyDescent="0.3">
      <c r="B80" s="25"/>
    </row>
    <row r="81" spans="2:2" ht="24.75" customHeight="1" x14ac:dyDescent="0.3">
      <c r="B81" s="25"/>
    </row>
    <row r="82" spans="2:2" ht="24.75" customHeight="1" x14ac:dyDescent="0.3">
      <c r="B82" s="25"/>
    </row>
    <row r="83" spans="2:2" ht="24.75" customHeight="1" x14ac:dyDescent="0.3">
      <c r="B83" s="25"/>
    </row>
    <row r="84" spans="2:2" ht="24.75" customHeight="1" x14ac:dyDescent="0.3">
      <c r="B84" s="25"/>
    </row>
    <row r="85" spans="2:2" ht="24.75" customHeight="1" x14ac:dyDescent="0.3">
      <c r="B85" s="25"/>
    </row>
    <row r="86" spans="2:2" ht="24.75" customHeight="1" x14ac:dyDescent="0.3">
      <c r="B86" s="25"/>
    </row>
    <row r="87" spans="2:2" ht="24.75" customHeight="1" x14ac:dyDescent="0.3">
      <c r="B87" s="25"/>
    </row>
    <row r="88" spans="2:2" ht="24.75" customHeight="1" x14ac:dyDescent="0.3">
      <c r="B88" s="25"/>
    </row>
    <row r="89" spans="2:2" ht="24.75" customHeight="1" x14ac:dyDescent="0.3">
      <c r="B89" s="25"/>
    </row>
    <row r="90" spans="2:2" ht="24.75" customHeight="1" x14ac:dyDescent="0.3">
      <c r="B90" s="25"/>
    </row>
    <row r="91" spans="2:2" ht="24.75" customHeight="1" x14ac:dyDescent="0.3">
      <c r="B91" s="25"/>
    </row>
    <row r="92" spans="2:2" ht="24.75" customHeight="1" x14ac:dyDescent="0.3">
      <c r="B92" s="25"/>
    </row>
    <row r="93" spans="2:2" ht="24.75" customHeight="1" x14ac:dyDescent="0.3">
      <c r="B93" s="25"/>
    </row>
    <row r="94" spans="2:2" ht="24.75" customHeight="1" x14ac:dyDescent="0.3">
      <c r="B94" s="25"/>
    </row>
    <row r="95" spans="2:2" ht="24.75" customHeight="1" x14ac:dyDescent="0.3">
      <c r="B95" s="25"/>
    </row>
    <row r="96" spans="2:2" ht="24.75" customHeight="1" x14ac:dyDescent="0.3">
      <c r="B96" s="25"/>
    </row>
    <row r="97" spans="2:2" ht="24.75" customHeight="1" x14ac:dyDescent="0.3">
      <c r="B97" s="25"/>
    </row>
    <row r="98" spans="2:2" ht="24.75" customHeight="1" x14ac:dyDescent="0.3">
      <c r="B98" s="25"/>
    </row>
    <row r="99" spans="2:2" ht="24.75" customHeight="1" x14ac:dyDescent="0.3">
      <c r="B99" s="25"/>
    </row>
    <row r="100" spans="2:2" ht="24.75" customHeight="1" x14ac:dyDescent="0.3">
      <c r="B100" s="25"/>
    </row>
    <row r="101" spans="2:2" ht="24.75" customHeight="1" x14ac:dyDescent="0.3">
      <c r="B101" s="25"/>
    </row>
    <row r="102" spans="2:2" ht="24.75" customHeight="1" x14ac:dyDescent="0.3">
      <c r="B102" s="25"/>
    </row>
    <row r="103" spans="2:2" ht="24.75" customHeight="1" x14ac:dyDescent="0.3">
      <c r="B103" s="25"/>
    </row>
    <row r="104" spans="2:2" ht="24.75" customHeight="1" x14ac:dyDescent="0.3">
      <c r="B104" s="25"/>
    </row>
    <row r="117" spans="3:3" ht="24.75" customHeight="1" x14ac:dyDescent="0.3">
      <c r="C117" s="1"/>
    </row>
    <row r="118" spans="3:3" ht="24.75" customHeight="1" x14ac:dyDescent="0.3">
      <c r="C118" s="1"/>
    </row>
    <row r="119" spans="3:3" ht="24.75" customHeight="1" x14ac:dyDescent="0.3">
      <c r="C119" s="1"/>
    </row>
    <row r="120" spans="3:3" ht="24.75" customHeight="1" x14ac:dyDescent="0.3">
      <c r="C120" s="1"/>
    </row>
    <row r="121" spans="3:3" ht="24.75" customHeight="1" x14ac:dyDescent="0.3">
      <c r="C121" s="1"/>
    </row>
    <row r="122" spans="3:3" ht="24.75" customHeight="1" x14ac:dyDescent="0.3">
      <c r="C122" s="1"/>
    </row>
    <row r="123" spans="3:3" ht="24.75" customHeight="1" x14ac:dyDescent="0.3">
      <c r="C123" s="1"/>
    </row>
    <row r="124" spans="3:3" ht="24.75" customHeight="1" x14ac:dyDescent="0.3">
      <c r="C124" s="1"/>
    </row>
    <row r="125" spans="3:3" ht="24.75" customHeight="1" x14ac:dyDescent="0.3">
      <c r="C125" s="1"/>
    </row>
    <row r="126" spans="3:3" ht="24.75" customHeight="1" x14ac:dyDescent="0.3">
      <c r="C126" s="1"/>
    </row>
    <row r="127" spans="3:3" ht="24.75" customHeight="1" x14ac:dyDescent="0.3">
      <c r="C127" s="1"/>
    </row>
    <row r="128" spans="3:3" ht="24.75" customHeight="1" x14ac:dyDescent="0.3">
      <c r="C128" s="1"/>
    </row>
    <row r="129" spans="3:3" ht="24.75" customHeight="1" x14ac:dyDescent="0.3">
      <c r="C129" s="1"/>
    </row>
    <row r="130" spans="3:3" ht="24.75" customHeight="1" x14ac:dyDescent="0.3">
      <c r="C130" s="1"/>
    </row>
    <row r="131" spans="3:3" ht="24.75" customHeight="1" x14ac:dyDescent="0.3">
      <c r="C131" s="1"/>
    </row>
    <row r="132" spans="3:3" ht="24.75" customHeight="1" x14ac:dyDescent="0.3">
      <c r="C132" s="1"/>
    </row>
    <row r="133" spans="3:3" ht="24.75" customHeight="1" x14ac:dyDescent="0.3">
      <c r="C133" s="1"/>
    </row>
    <row r="134" spans="3:3" ht="24.75" customHeight="1" x14ac:dyDescent="0.3">
      <c r="C134" s="1"/>
    </row>
    <row r="135" spans="3:3" ht="24.75" customHeight="1" x14ac:dyDescent="0.3">
      <c r="C135" s="1"/>
    </row>
    <row r="136" spans="3:3" ht="24.75" customHeight="1" x14ac:dyDescent="0.3">
      <c r="C136" s="1"/>
    </row>
    <row r="137" spans="3:3" ht="24.75" customHeight="1" x14ac:dyDescent="0.3">
      <c r="C137" s="1"/>
    </row>
    <row r="138" spans="3:3" ht="24.75" customHeight="1" x14ac:dyDescent="0.3">
      <c r="C138" s="1"/>
    </row>
    <row r="139" spans="3:3" ht="24.75" customHeight="1" x14ac:dyDescent="0.3">
      <c r="C139" s="1"/>
    </row>
    <row r="140" spans="3:3" ht="24.75" customHeight="1" x14ac:dyDescent="0.3">
      <c r="C140" s="1"/>
    </row>
    <row r="141" spans="3:3" ht="24.75" customHeight="1" x14ac:dyDescent="0.3">
      <c r="C141" s="1"/>
    </row>
    <row r="142" spans="3:3" ht="24.75" customHeight="1" x14ac:dyDescent="0.3">
      <c r="C142" s="1"/>
    </row>
    <row r="143" spans="3:3" ht="24.75" customHeight="1" x14ac:dyDescent="0.3">
      <c r="C143" s="1"/>
    </row>
    <row r="144" spans="3:3" ht="24.75" customHeight="1" x14ac:dyDescent="0.3">
      <c r="C144" s="1"/>
    </row>
    <row r="145" spans="3:3" ht="24.75" customHeight="1" x14ac:dyDescent="0.3">
      <c r="C145" s="1"/>
    </row>
  </sheetData>
  <mergeCells count="2">
    <mergeCell ref="D51:E51"/>
    <mergeCell ref="A1:E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abSelected="1" topLeftCell="A19" workbookViewId="0">
      <selection activeCell="M32" sqref="M32"/>
    </sheetView>
  </sheetViews>
  <sheetFormatPr defaultColWidth="9.109375" defaultRowHeight="14.4" x14ac:dyDescent="0.3"/>
  <cols>
    <col min="1" max="1" width="60.6640625" style="42" customWidth="1"/>
    <col min="2" max="2" width="8.6640625" style="42" bestFit="1" customWidth="1"/>
    <col min="3" max="3" width="7.6640625" style="25" bestFit="1" customWidth="1"/>
    <col min="4" max="4" width="6.88671875" style="25" bestFit="1" customWidth="1"/>
    <col min="5" max="5" width="8.6640625" style="25" bestFit="1" customWidth="1"/>
    <col min="6" max="6" width="6" style="25" bestFit="1" customWidth="1"/>
    <col min="7" max="7" width="9.88671875" style="25" bestFit="1" customWidth="1"/>
    <col min="8" max="8" width="10" style="25" bestFit="1" customWidth="1"/>
    <col min="9" max="9" width="6.88671875" style="25" bestFit="1" customWidth="1"/>
    <col min="10" max="10" width="5.44140625" style="25" bestFit="1" customWidth="1"/>
    <col min="11" max="11" width="9.109375" style="42"/>
    <col min="12" max="12" width="9.5546875" style="42" bestFit="1" customWidth="1"/>
    <col min="13" max="13" width="10.5546875" style="42" bestFit="1" customWidth="1"/>
    <col min="14" max="16384" width="9.109375" style="42"/>
  </cols>
  <sheetData>
    <row r="2" spans="1:10" x14ac:dyDescent="0.3">
      <c r="A2" s="39" t="s">
        <v>197</v>
      </c>
    </row>
    <row r="4" spans="1:10" x14ac:dyDescent="0.3">
      <c r="A4" s="40"/>
    </row>
    <row r="6" spans="1:10" ht="37.799999999999997" x14ac:dyDescent="0.3">
      <c r="A6" s="41" t="s">
        <v>393</v>
      </c>
    </row>
    <row r="8" spans="1:10" ht="28.8" x14ac:dyDescent="0.3">
      <c r="A8" s="44"/>
      <c r="B8" s="28"/>
      <c r="C8" s="26" t="s">
        <v>407</v>
      </c>
      <c r="D8" s="26" t="s">
        <v>397</v>
      </c>
      <c r="E8" s="26" t="s">
        <v>395</v>
      </c>
      <c r="F8" s="26" t="s">
        <v>396</v>
      </c>
      <c r="G8" s="26" t="s">
        <v>400</v>
      </c>
      <c r="H8" s="26" t="s">
        <v>398</v>
      </c>
      <c r="I8" s="26" t="s">
        <v>399</v>
      </c>
      <c r="J8" s="43" t="s">
        <v>401</v>
      </c>
    </row>
    <row r="9" spans="1:10" x14ac:dyDescent="0.3">
      <c r="A9" s="45" t="s">
        <v>198</v>
      </c>
      <c r="B9" s="28"/>
      <c r="C9" s="26"/>
      <c r="D9" s="26"/>
      <c r="E9" s="26"/>
      <c r="F9" s="26"/>
      <c r="G9" s="26"/>
      <c r="H9" s="26"/>
      <c r="I9" s="26"/>
      <c r="J9" s="26"/>
    </row>
    <row r="10" spans="1:10" ht="39.6" x14ac:dyDescent="0.3">
      <c r="A10" s="44" t="s">
        <v>199</v>
      </c>
      <c r="B10" s="28" t="s">
        <v>408</v>
      </c>
      <c r="C10" s="26">
        <v>5</v>
      </c>
      <c r="D10" s="26">
        <v>0</v>
      </c>
      <c r="E10" s="26">
        <v>4</v>
      </c>
      <c r="F10" s="26">
        <v>0</v>
      </c>
      <c r="G10" s="26">
        <v>0</v>
      </c>
      <c r="H10" s="26">
        <v>0</v>
      </c>
      <c r="I10" s="26">
        <v>0</v>
      </c>
      <c r="J10" s="43">
        <f>SUM(C10:I10)</f>
        <v>9</v>
      </c>
    </row>
    <row r="11" spans="1:10" ht="39.6" x14ac:dyDescent="0.3">
      <c r="A11" s="44" t="s">
        <v>200</v>
      </c>
      <c r="B11" s="28" t="s">
        <v>408</v>
      </c>
      <c r="C11" s="26">
        <v>3</v>
      </c>
      <c r="D11" s="26">
        <v>0</v>
      </c>
      <c r="E11" s="26">
        <v>2</v>
      </c>
      <c r="F11" s="26">
        <v>0.5</v>
      </c>
      <c r="G11" s="26">
        <v>0</v>
      </c>
      <c r="H11" s="26">
        <v>0</v>
      </c>
      <c r="I11" s="26">
        <v>0</v>
      </c>
      <c r="J11" s="43">
        <f>SUM(C11:I11)</f>
        <v>5.5</v>
      </c>
    </row>
    <row r="12" spans="1:10" ht="26.4" x14ac:dyDescent="0.3">
      <c r="A12" s="44" t="s">
        <v>201</v>
      </c>
      <c r="B12" s="28" t="s">
        <v>403</v>
      </c>
      <c r="C12" s="26">
        <v>0</v>
      </c>
      <c r="D12" s="26">
        <v>0</v>
      </c>
      <c r="E12" s="26">
        <v>1</v>
      </c>
      <c r="F12" s="26">
        <v>0</v>
      </c>
      <c r="G12" s="26">
        <v>0</v>
      </c>
      <c r="H12" s="26">
        <v>0</v>
      </c>
      <c r="I12" s="26">
        <v>0</v>
      </c>
      <c r="J12" s="43">
        <f>SUM(C12:I12)</f>
        <v>1</v>
      </c>
    </row>
    <row r="13" spans="1:10" x14ac:dyDescent="0.3">
      <c r="A13" s="44"/>
      <c r="B13" s="28"/>
      <c r="C13" s="26"/>
      <c r="D13" s="26"/>
      <c r="E13" s="26"/>
      <c r="F13" s="26"/>
      <c r="G13" s="26"/>
      <c r="H13" s="26"/>
      <c r="I13" s="26"/>
      <c r="J13" s="43"/>
    </row>
    <row r="14" spans="1:10" x14ac:dyDescent="0.3">
      <c r="A14" s="45" t="s">
        <v>202</v>
      </c>
      <c r="B14" s="28"/>
      <c r="C14" s="26"/>
      <c r="D14" s="26"/>
      <c r="E14" s="26"/>
      <c r="F14" s="26"/>
      <c r="G14" s="26"/>
      <c r="H14" s="26"/>
      <c r="I14" s="26"/>
      <c r="J14" s="43"/>
    </row>
    <row r="15" spans="1:10" ht="26.4" x14ac:dyDescent="0.3">
      <c r="A15" s="44" t="s">
        <v>203</v>
      </c>
      <c r="B15" s="28" t="s">
        <v>403</v>
      </c>
      <c r="C15" s="26">
        <v>2</v>
      </c>
      <c r="D15" s="26">
        <v>0.25</v>
      </c>
      <c r="E15" s="26">
        <v>3</v>
      </c>
      <c r="F15" s="26">
        <v>0</v>
      </c>
      <c r="G15" s="26">
        <v>0</v>
      </c>
      <c r="H15" s="26">
        <v>0</v>
      </c>
      <c r="I15" s="26">
        <v>0</v>
      </c>
      <c r="J15" s="43">
        <f>SUM(C15:I15)</f>
        <v>5.25</v>
      </c>
    </row>
    <row r="16" spans="1:10" x14ac:dyDescent="0.3">
      <c r="A16" s="28"/>
      <c r="B16" s="28"/>
      <c r="C16" s="26"/>
      <c r="D16" s="26"/>
      <c r="E16" s="26"/>
      <c r="F16" s="26"/>
      <c r="G16" s="26"/>
      <c r="H16" s="26"/>
      <c r="I16" s="26"/>
      <c r="J16" s="26"/>
    </row>
    <row r="17" spans="1:13" x14ac:dyDescent="0.3">
      <c r="A17" s="44"/>
      <c r="B17" s="28"/>
      <c r="C17" s="26"/>
      <c r="D17" s="26"/>
      <c r="E17" s="26"/>
      <c r="F17" s="26"/>
      <c r="G17" s="26"/>
      <c r="H17" s="26"/>
      <c r="I17" s="26"/>
      <c r="J17" s="26"/>
    </row>
    <row r="18" spans="1:13" ht="28.8" x14ac:dyDescent="0.3">
      <c r="A18" s="45" t="s">
        <v>204</v>
      </c>
      <c r="B18" s="28" t="s">
        <v>402</v>
      </c>
      <c r="C18" s="26" t="s">
        <v>407</v>
      </c>
      <c r="D18" s="26" t="s">
        <v>397</v>
      </c>
      <c r="E18" s="26" t="s">
        <v>395</v>
      </c>
      <c r="F18" s="26" t="s">
        <v>396</v>
      </c>
      <c r="G18" s="26" t="s">
        <v>400</v>
      </c>
      <c r="H18" s="26" t="s">
        <v>398</v>
      </c>
      <c r="I18" s="26" t="s">
        <v>399</v>
      </c>
      <c r="J18" s="43" t="s">
        <v>401</v>
      </c>
    </row>
    <row r="19" spans="1:13" x14ac:dyDescent="0.3">
      <c r="A19" s="44"/>
      <c r="B19" s="28"/>
      <c r="C19" s="26"/>
      <c r="D19" s="26"/>
      <c r="E19" s="26"/>
      <c r="F19" s="26"/>
      <c r="G19" s="26"/>
      <c r="H19" s="26"/>
      <c r="I19" s="26"/>
      <c r="J19" s="43"/>
    </row>
    <row r="20" spans="1:13" ht="26.4" x14ac:dyDescent="0.3">
      <c r="A20" s="44" t="s">
        <v>205</v>
      </c>
      <c r="B20" s="28" t="s">
        <v>403</v>
      </c>
      <c r="C20" s="26">
        <v>3</v>
      </c>
      <c r="D20" s="26">
        <v>0.5</v>
      </c>
      <c r="E20" s="26">
        <v>3</v>
      </c>
      <c r="F20" s="26">
        <v>1.5</v>
      </c>
      <c r="G20" s="26">
        <v>0</v>
      </c>
      <c r="H20" s="26">
        <v>0</v>
      </c>
      <c r="I20" s="26">
        <v>0</v>
      </c>
      <c r="J20" s="43">
        <f>SUM(C20:I20)</f>
        <v>8</v>
      </c>
    </row>
    <row r="21" spans="1:13" ht="26.4" x14ac:dyDescent="0.3">
      <c r="A21" s="44" t="s">
        <v>206</v>
      </c>
      <c r="B21" s="28" t="s">
        <v>404</v>
      </c>
      <c r="C21" s="26">
        <v>4</v>
      </c>
      <c r="D21" s="26">
        <v>0</v>
      </c>
      <c r="E21" s="26">
        <v>0</v>
      </c>
      <c r="F21" s="26">
        <v>0</v>
      </c>
      <c r="G21" s="26">
        <v>4</v>
      </c>
      <c r="H21" s="26">
        <v>0</v>
      </c>
      <c r="I21" s="26">
        <v>0</v>
      </c>
      <c r="J21" s="43">
        <f t="shared" ref="J21:J50" si="0">SUM(C21:I21)</f>
        <v>8</v>
      </c>
      <c r="L21" s="42">
        <f>735</f>
        <v>735</v>
      </c>
    </row>
    <row r="22" spans="1:13" ht="26.4" x14ac:dyDescent="0.3">
      <c r="A22" s="44" t="s">
        <v>207</v>
      </c>
      <c r="B22" s="28" t="s">
        <v>405</v>
      </c>
      <c r="C22" s="26">
        <v>1</v>
      </c>
      <c r="D22" s="26">
        <v>0</v>
      </c>
      <c r="E22" s="26">
        <v>0</v>
      </c>
      <c r="F22" s="26">
        <v>0</v>
      </c>
      <c r="G22" s="26">
        <v>0</v>
      </c>
      <c r="H22" s="26">
        <v>1</v>
      </c>
      <c r="I22" s="26">
        <v>0</v>
      </c>
      <c r="J22" s="43">
        <f t="shared" si="0"/>
        <v>2</v>
      </c>
      <c r="L22" s="42">
        <f>L21*10.764</f>
        <v>7911.54</v>
      </c>
      <c r="M22" s="42">
        <f>L22/20</f>
        <v>395.577</v>
      </c>
    </row>
    <row r="23" spans="1:13" x14ac:dyDescent="0.3">
      <c r="A23" s="44"/>
      <c r="B23" s="28"/>
      <c r="C23" s="26"/>
      <c r="D23" s="26"/>
      <c r="E23" s="26"/>
      <c r="F23" s="26"/>
      <c r="G23" s="26"/>
      <c r="H23" s="26"/>
      <c r="I23" s="26"/>
      <c r="J23" s="43">
        <f t="shared" si="0"/>
        <v>0</v>
      </c>
      <c r="L23" s="42">
        <f>L22/200</f>
        <v>39.557699999999997</v>
      </c>
      <c r="M23" s="42">
        <f>M22/96</f>
        <v>4.1205937500000003</v>
      </c>
    </row>
    <row r="24" spans="1:13" x14ac:dyDescent="0.3">
      <c r="A24" s="45" t="s">
        <v>208</v>
      </c>
      <c r="B24" s="28"/>
      <c r="C24" s="26"/>
      <c r="D24" s="26"/>
      <c r="E24" s="26"/>
      <c r="F24" s="26"/>
      <c r="G24" s="26"/>
      <c r="H24" s="26"/>
      <c r="I24" s="26"/>
      <c r="J24" s="43">
        <f t="shared" si="0"/>
        <v>0</v>
      </c>
      <c r="M24" s="42">
        <f>4*4</f>
        <v>16</v>
      </c>
    </row>
    <row r="25" spans="1:13" x14ac:dyDescent="0.3">
      <c r="A25" s="45"/>
      <c r="B25" s="28"/>
      <c r="C25" s="26"/>
      <c r="D25" s="26"/>
      <c r="E25" s="26"/>
      <c r="F25" s="26"/>
      <c r="G25" s="26"/>
      <c r="H25" s="26"/>
      <c r="I25" s="26"/>
      <c r="J25" s="43">
        <f t="shared" si="0"/>
        <v>0</v>
      </c>
      <c r="M25" s="42">
        <f>4*4</f>
        <v>16</v>
      </c>
    </row>
    <row r="26" spans="1:13" ht="26.4" x14ac:dyDescent="0.3">
      <c r="A26" s="44" t="s">
        <v>209</v>
      </c>
      <c r="B26" s="28" t="s">
        <v>403</v>
      </c>
      <c r="C26" s="26">
        <v>3</v>
      </c>
      <c r="D26" s="26">
        <v>3</v>
      </c>
      <c r="E26" s="26">
        <v>2</v>
      </c>
      <c r="F26" s="26">
        <v>0.25</v>
      </c>
      <c r="G26" s="26">
        <v>0</v>
      </c>
      <c r="H26" s="26">
        <v>0</v>
      </c>
      <c r="I26" s="26">
        <v>0</v>
      </c>
      <c r="J26" s="43">
        <f t="shared" si="0"/>
        <v>8.25</v>
      </c>
    </row>
    <row r="27" spans="1:13" x14ac:dyDescent="0.3">
      <c r="A27" s="44"/>
      <c r="B27" s="28"/>
      <c r="C27" s="26"/>
      <c r="D27" s="26"/>
      <c r="E27" s="26"/>
      <c r="F27" s="26"/>
      <c r="G27" s="26"/>
      <c r="H27" s="26"/>
      <c r="I27" s="26"/>
      <c r="J27" s="43">
        <f t="shared" si="0"/>
        <v>0</v>
      </c>
    </row>
    <row r="28" spans="1:13" x14ac:dyDescent="0.3">
      <c r="A28" s="44" t="s">
        <v>210</v>
      </c>
      <c r="B28" s="28"/>
      <c r="C28" s="26"/>
      <c r="D28" s="26"/>
      <c r="E28" s="26"/>
      <c r="F28" s="26"/>
      <c r="G28" s="26"/>
      <c r="H28" s="26"/>
      <c r="I28" s="26"/>
      <c r="J28" s="43">
        <f t="shared" si="0"/>
        <v>0</v>
      </c>
    </row>
    <row r="29" spans="1:13" x14ac:dyDescent="0.3">
      <c r="A29" s="44"/>
      <c r="B29" s="28"/>
      <c r="C29" s="26"/>
      <c r="D29" s="26"/>
      <c r="E29" s="26"/>
      <c r="F29" s="26"/>
      <c r="G29" s="26"/>
      <c r="H29" s="26"/>
      <c r="I29" s="26"/>
      <c r="J29" s="43">
        <f t="shared" si="0"/>
        <v>0</v>
      </c>
    </row>
    <row r="30" spans="1:13" ht="52.8" x14ac:dyDescent="0.3">
      <c r="A30" s="44" t="s">
        <v>211</v>
      </c>
      <c r="B30" s="28" t="s">
        <v>403</v>
      </c>
      <c r="C30" s="26">
        <v>0</v>
      </c>
      <c r="D30" s="26">
        <v>2.5</v>
      </c>
      <c r="E30" s="26">
        <v>4.5</v>
      </c>
      <c r="F30" s="26">
        <v>0.5</v>
      </c>
      <c r="G30" s="26">
        <v>0</v>
      </c>
      <c r="H30" s="26">
        <v>0</v>
      </c>
      <c r="I30" s="26">
        <v>0</v>
      </c>
      <c r="J30" s="43">
        <f t="shared" si="0"/>
        <v>7.5</v>
      </c>
      <c r="M30" s="42">
        <f>35*0.35</f>
        <v>12.25</v>
      </c>
    </row>
    <row r="31" spans="1:13" x14ac:dyDescent="0.3">
      <c r="A31" s="44"/>
      <c r="B31" s="28"/>
      <c r="C31" s="26"/>
      <c r="D31" s="26"/>
      <c r="E31" s="26"/>
      <c r="F31" s="26"/>
      <c r="G31" s="26"/>
      <c r="H31" s="26"/>
      <c r="I31" s="26"/>
      <c r="J31" s="43">
        <f t="shared" si="0"/>
        <v>0</v>
      </c>
      <c r="M31" s="42">
        <f>35*8.3</f>
        <v>290.5</v>
      </c>
    </row>
    <row r="32" spans="1:13" ht="15" customHeight="1" x14ac:dyDescent="0.3">
      <c r="A32" s="44" t="s">
        <v>212</v>
      </c>
      <c r="B32" s="28"/>
      <c r="C32" s="26"/>
      <c r="D32" s="26"/>
      <c r="E32" s="26"/>
      <c r="F32" s="26"/>
      <c r="G32" s="26"/>
      <c r="H32" s="26"/>
      <c r="I32" s="26"/>
      <c r="J32" s="43">
        <f t="shared" si="0"/>
        <v>0</v>
      </c>
      <c r="M32" s="42">
        <f>M31*0.35</f>
        <v>101.675</v>
      </c>
    </row>
    <row r="33" spans="1:10" x14ac:dyDescent="0.3">
      <c r="A33" s="45"/>
      <c r="B33" s="28"/>
      <c r="C33" s="26"/>
      <c r="D33" s="26"/>
      <c r="E33" s="26"/>
      <c r="F33" s="26"/>
      <c r="G33" s="26"/>
      <c r="H33" s="26"/>
      <c r="I33" s="26"/>
      <c r="J33" s="43">
        <f t="shared" si="0"/>
        <v>0</v>
      </c>
    </row>
    <row r="34" spans="1:10" ht="39.6" x14ac:dyDescent="0.3">
      <c r="A34" s="44" t="s">
        <v>213</v>
      </c>
      <c r="B34" s="28"/>
      <c r="C34" s="26">
        <v>1</v>
      </c>
      <c r="D34" s="26"/>
      <c r="E34" s="26"/>
      <c r="F34" s="26"/>
      <c r="G34" s="26">
        <v>2</v>
      </c>
      <c r="H34" s="26"/>
      <c r="I34" s="26"/>
      <c r="J34" s="43">
        <f t="shared" si="0"/>
        <v>3</v>
      </c>
    </row>
    <row r="35" spans="1:10" ht="52.8" x14ac:dyDescent="0.3">
      <c r="A35" s="44" t="s">
        <v>214</v>
      </c>
      <c r="B35" s="28"/>
      <c r="C35" s="26">
        <v>4</v>
      </c>
      <c r="D35" s="26"/>
      <c r="E35" s="26"/>
      <c r="F35" s="26"/>
      <c r="G35" s="26">
        <v>15</v>
      </c>
      <c r="H35" s="26"/>
      <c r="I35" s="26"/>
      <c r="J35" s="43">
        <f t="shared" si="0"/>
        <v>19</v>
      </c>
    </row>
    <row r="36" spans="1:10" x14ac:dyDescent="0.3">
      <c r="A36" s="44" t="s">
        <v>215</v>
      </c>
      <c r="B36" s="28"/>
      <c r="C36" s="26"/>
      <c r="D36" s="26"/>
      <c r="E36" s="26"/>
      <c r="F36" s="26"/>
      <c r="G36" s="26"/>
      <c r="H36" s="26"/>
      <c r="I36" s="26"/>
      <c r="J36" s="43">
        <f t="shared" si="0"/>
        <v>0</v>
      </c>
    </row>
    <row r="37" spans="1:10" x14ac:dyDescent="0.3">
      <c r="A37" s="45"/>
      <c r="B37" s="28"/>
      <c r="C37" s="26"/>
      <c r="D37" s="26"/>
      <c r="E37" s="26"/>
      <c r="F37" s="26"/>
      <c r="G37" s="26"/>
      <c r="H37" s="26"/>
      <c r="I37" s="26"/>
      <c r="J37" s="43">
        <f t="shared" si="0"/>
        <v>0</v>
      </c>
    </row>
    <row r="38" spans="1:10" ht="26.4" x14ac:dyDescent="0.3">
      <c r="A38" s="44" t="s">
        <v>216</v>
      </c>
      <c r="B38" s="28"/>
      <c r="C38" s="26"/>
      <c r="D38" s="26"/>
      <c r="E38" s="26"/>
      <c r="F38" s="26"/>
      <c r="G38" s="26"/>
      <c r="H38" s="26"/>
      <c r="I38" s="26"/>
      <c r="J38" s="43">
        <f t="shared" si="0"/>
        <v>0</v>
      </c>
    </row>
    <row r="39" spans="1:10" ht="26.4" x14ac:dyDescent="0.3">
      <c r="A39" s="44" t="s">
        <v>217</v>
      </c>
      <c r="B39" s="28"/>
      <c r="C39" s="26"/>
      <c r="D39" s="26"/>
      <c r="E39" s="26"/>
      <c r="F39" s="26"/>
      <c r="G39" s="26"/>
      <c r="H39" s="26"/>
      <c r="I39" s="26"/>
      <c r="J39" s="43">
        <f t="shared" si="0"/>
        <v>0</v>
      </c>
    </row>
    <row r="40" spans="1:10" x14ac:dyDescent="0.3">
      <c r="A40" s="44"/>
      <c r="B40" s="28"/>
      <c r="C40" s="26"/>
      <c r="D40" s="26"/>
      <c r="E40" s="26"/>
      <c r="F40" s="26"/>
      <c r="G40" s="26"/>
      <c r="H40" s="26"/>
      <c r="I40" s="26"/>
      <c r="J40" s="43">
        <f t="shared" si="0"/>
        <v>0</v>
      </c>
    </row>
    <row r="41" spans="1:10" x14ac:dyDescent="0.3">
      <c r="A41" s="44" t="s">
        <v>218</v>
      </c>
      <c r="B41" s="28"/>
      <c r="C41" s="26"/>
      <c r="D41" s="26"/>
      <c r="E41" s="26"/>
      <c r="F41" s="26"/>
      <c r="G41" s="26"/>
      <c r="H41" s="26"/>
      <c r="I41" s="26"/>
      <c r="J41" s="43">
        <f t="shared" si="0"/>
        <v>0</v>
      </c>
    </row>
    <row r="42" spans="1:10" ht="39.6" x14ac:dyDescent="0.3">
      <c r="A42" s="44" t="s">
        <v>219</v>
      </c>
      <c r="B42" s="28" t="s">
        <v>406</v>
      </c>
      <c r="C42" s="26">
        <v>4</v>
      </c>
      <c r="D42" s="26">
        <v>5</v>
      </c>
      <c r="E42" s="26">
        <v>3</v>
      </c>
      <c r="F42" s="26">
        <v>1</v>
      </c>
      <c r="G42" s="26">
        <v>0</v>
      </c>
      <c r="H42" s="26">
        <v>0</v>
      </c>
      <c r="I42" s="26">
        <v>0</v>
      </c>
      <c r="J42" s="43">
        <f t="shared" si="0"/>
        <v>13</v>
      </c>
    </row>
    <row r="43" spans="1:10" x14ac:dyDescent="0.3">
      <c r="A43" s="28"/>
      <c r="B43" s="28"/>
      <c r="C43" s="26"/>
      <c r="D43" s="26"/>
      <c r="E43" s="26"/>
      <c r="F43" s="26"/>
      <c r="G43" s="26"/>
      <c r="H43" s="26"/>
      <c r="I43" s="26"/>
      <c r="J43" s="43">
        <f t="shared" si="0"/>
        <v>0</v>
      </c>
    </row>
    <row r="44" spans="1:10" x14ac:dyDescent="0.3">
      <c r="A44" s="44"/>
      <c r="B44" s="28"/>
      <c r="C44" s="26"/>
      <c r="D44" s="26"/>
      <c r="E44" s="26"/>
      <c r="F44" s="26"/>
      <c r="G44" s="26"/>
      <c r="H44" s="26"/>
      <c r="I44" s="26"/>
      <c r="J44" s="43">
        <f t="shared" si="0"/>
        <v>0</v>
      </c>
    </row>
    <row r="45" spans="1:10" x14ac:dyDescent="0.3">
      <c r="A45" s="44" t="s">
        <v>220</v>
      </c>
      <c r="B45" s="28"/>
      <c r="C45" s="26"/>
      <c r="D45" s="26"/>
      <c r="E45" s="26"/>
      <c r="F45" s="26"/>
      <c r="G45" s="26"/>
      <c r="H45" s="26"/>
      <c r="I45" s="26"/>
      <c r="J45" s="43">
        <f t="shared" si="0"/>
        <v>0</v>
      </c>
    </row>
    <row r="46" spans="1:10" x14ac:dyDescent="0.3">
      <c r="A46" s="45"/>
      <c r="B46" s="28"/>
      <c r="C46" s="26"/>
      <c r="D46" s="26"/>
      <c r="E46" s="26"/>
      <c r="F46" s="26"/>
      <c r="G46" s="26"/>
      <c r="H46" s="26"/>
      <c r="I46" s="26"/>
      <c r="J46" s="43">
        <f t="shared" si="0"/>
        <v>0</v>
      </c>
    </row>
    <row r="47" spans="1:10" ht="26.4" x14ac:dyDescent="0.3">
      <c r="A47" s="44" t="s">
        <v>221</v>
      </c>
      <c r="B47" s="28"/>
      <c r="C47" s="26">
        <v>0</v>
      </c>
      <c r="D47" s="26">
        <v>3</v>
      </c>
      <c r="E47" s="26">
        <v>3</v>
      </c>
      <c r="F47" s="26">
        <v>1</v>
      </c>
      <c r="G47" s="26">
        <v>0</v>
      </c>
      <c r="H47" s="26">
        <v>0</v>
      </c>
      <c r="I47" s="26">
        <v>0</v>
      </c>
      <c r="J47" s="43">
        <f t="shared" si="0"/>
        <v>7</v>
      </c>
    </row>
    <row r="48" spans="1:10" ht="26.4" x14ac:dyDescent="0.3">
      <c r="A48" s="44" t="s">
        <v>222</v>
      </c>
      <c r="B48" s="28"/>
      <c r="C48" s="26"/>
      <c r="D48" s="26">
        <v>1</v>
      </c>
      <c r="E48" s="26">
        <v>1</v>
      </c>
      <c r="F48" s="26"/>
      <c r="G48" s="26"/>
      <c r="H48" s="26"/>
      <c r="I48" s="26"/>
      <c r="J48" s="43">
        <f t="shared" si="0"/>
        <v>2</v>
      </c>
    </row>
    <row r="49" spans="1:10" ht="26.4" x14ac:dyDescent="0.3">
      <c r="A49" s="44" t="s">
        <v>223</v>
      </c>
      <c r="B49" s="28"/>
      <c r="C49" s="26"/>
      <c r="D49" s="26"/>
      <c r="E49" s="26"/>
      <c r="F49" s="26"/>
      <c r="G49" s="26"/>
      <c r="H49" s="26"/>
      <c r="I49" s="26"/>
      <c r="J49" s="26">
        <f t="shared" si="0"/>
        <v>0</v>
      </c>
    </row>
    <row r="50" spans="1:10" x14ac:dyDescent="0.3">
      <c r="A50" s="44" t="s">
        <v>394</v>
      </c>
      <c r="B50" s="28"/>
      <c r="C50" s="26"/>
      <c r="D50" s="26"/>
      <c r="E50" s="26"/>
      <c r="F50" s="26"/>
      <c r="G50" s="26"/>
      <c r="H50" s="26"/>
      <c r="I50" s="26"/>
      <c r="J50" s="26">
        <f t="shared" si="0"/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workbookViewId="0">
      <selection activeCell="G17" sqref="G17"/>
    </sheetView>
  </sheetViews>
  <sheetFormatPr defaultColWidth="9.109375" defaultRowHeight="14.4" x14ac:dyDescent="0.3"/>
  <cols>
    <col min="1" max="1" width="9.109375" style="1"/>
    <col min="2" max="2" width="44" style="14" customWidth="1"/>
    <col min="3" max="3" width="26.33203125" style="1" customWidth="1"/>
    <col min="4" max="4" width="39.88671875" style="1" customWidth="1"/>
    <col min="5" max="16384" width="9.109375" style="1"/>
  </cols>
  <sheetData>
    <row r="2" spans="1:11" x14ac:dyDescent="0.3">
      <c r="A2" s="173" t="s">
        <v>224</v>
      </c>
      <c r="B2" s="173"/>
      <c r="C2" s="173"/>
      <c r="D2" s="173"/>
      <c r="E2" s="29"/>
      <c r="F2" s="29"/>
      <c r="G2" s="29"/>
      <c r="H2" s="29"/>
      <c r="I2" s="29"/>
      <c r="J2" s="29"/>
      <c r="K2" s="29"/>
    </row>
    <row r="3" spans="1:11" x14ac:dyDescent="0.3">
      <c r="A3" s="30"/>
    </row>
    <row r="4" spans="1:11" ht="17.25" customHeight="1" x14ac:dyDescent="0.3">
      <c r="A4" s="174" t="s">
        <v>225</v>
      </c>
      <c r="B4" s="174"/>
      <c r="C4" s="174"/>
      <c r="D4" s="174"/>
    </row>
    <row r="5" spans="1:11" ht="15" thickBot="1" x14ac:dyDescent="0.35">
      <c r="A5" s="30"/>
    </row>
    <row r="6" spans="1:11" ht="15" thickBot="1" x14ac:dyDescent="0.35">
      <c r="A6" s="31" t="s">
        <v>226</v>
      </c>
      <c r="B6" s="35" t="s">
        <v>227</v>
      </c>
      <c r="C6" s="32" t="s">
        <v>37</v>
      </c>
      <c r="D6" s="32"/>
    </row>
    <row r="7" spans="1:11" ht="27" thickBot="1" x14ac:dyDescent="0.35">
      <c r="A7" s="33" t="s">
        <v>228</v>
      </c>
      <c r="B7" s="36" t="s">
        <v>229</v>
      </c>
      <c r="C7" s="34" t="s">
        <v>230</v>
      </c>
      <c r="D7" s="34" t="s">
        <v>231</v>
      </c>
    </row>
    <row r="8" spans="1:11" ht="15" thickBot="1" x14ac:dyDescent="0.35">
      <c r="A8" s="33" t="s">
        <v>232</v>
      </c>
      <c r="B8" s="36" t="s">
        <v>233</v>
      </c>
      <c r="C8" s="34" t="s">
        <v>234</v>
      </c>
      <c r="D8" s="34" t="s">
        <v>235</v>
      </c>
    </row>
    <row r="9" spans="1:11" ht="15" thickBot="1" x14ac:dyDescent="0.35">
      <c r="A9" s="33" t="s">
        <v>236</v>
      </c>
      <c r="B9" s="36" t="s">
        <v>237</v>
      </c>
      <c r="C9" s="34" t="s">
        <v>238</v>
      </c>
      <c r="D9" s="34" t="s">
        <v>239</v>
      </c>
    </row>
    <row r="10" spans="1:11" ht="15" thickBot="1" x14ac:dyDescent="0.35">
      <c r="A10" s="33" t="s">
        <v>240</v>
      </c>
      <c r="B10" s="36" t="s">
        <v>241</v>
      </c>
      <c r="C10" s="34" t="s">
        <v>242</v>
      </c>
      <c r="D10" s="34" t="s">
        <v>243</v>
      </c>
    </row>
    <row r="11" spans="1:11" ht="15" thickBot="1" x14ac:dyDescent="0.35">
      <c r="A11" s="33" t="s">
        <v>244</v>
      </c>
      <c r="B11" s="36" t="s">
        <v>245</v>
      </c>
      <c r="C11" s="34" t="s">
        <v>246</v>
      </c>
      <c r="D11" s="34" t="s">
        <v>247</v>
      </c>
    </row>
    <row r="12" spans="1:11" ht="15" thickBot="1" x14ac:dyDescent="0.35">
      <c r="A12" s="33" t="s">
        <v>248</v>
      </c>
      <c r="B12" s="36" t="s">
        <v>249</v>
      </c>
      <c r="C12" s="34" t="s">
        <v>250</v>
      </c>
      <c r="D12" s="34" t="s">
        <v>251</v>
      </c>
    </row>
    <row r="13" spans="1:11" ht="15" thickBot="1" x14ac:dyDescent="0.35">
      <c r="A13" s="33" t="s">
        <v>252</v>
      </c>
      <c r="B13" s="36" t="s">
        <v>253</v>
      </c>
      <c r="C13" s="34" t="s">
        <v>254</v>
      </c>
      <c r="D13" s="34" t="s">
        <v>255</v>
      </c>
    </row>
    <row r="14" spans="1:11" ht="15" thickBot="1" x14ac:dyDescent="0.35">
      <c r="A14" s="37"/>
      <c r="B14" s="38"/>
      <c r="C14" s="37"/>
      <c r="D14" s="37"/>
    </row>
    <row r="15" spans="1:11" ht="15" thickBot="1" x14ac:dyDescent="0.35">
      <c r="A15" s="31" t="s">
        <v>226</v>
      </c>
      <c r="B15" s="35" t="s">
        <v>227</v>
      </c>
      <c r="C15" s="32" t="s">
        <v>37</v>
      </c>
      <c r="D15" s="32"/>
    </row>
    <row r="16" spans="1:11" ht="27" thickBot="1" x14ac:dyDescent="0.35">
      <c r="A16" s="33" t="s">
        <v>256</v>
      </c>
      <c r="B16" s="36" t="s">
        <v>257</v>
      </c>
      <c r="C16" s="34" t="s">
        <v>258</v>
      </c>
      <c r="D16" s="34" t="s">
        <v>259</v>
      </c>
    </row>
    <row r="17" spans="1:4" ht="15" thickBot="1" x14ac:dyDescent="0.35">
      <c r="A17" s="33" t="s">
        <v>260</v>
      </c>
      <c r="B17" s="36" t="s">
        <v>261</v>
      </c>
      <c r="C17" s="34" t="s">
        <v>262</v>
      </c>
      <c r="D17" s="34" t="s">
        <v>263</v>
      </c>
    </row>
    <row r="18" spans="1:4" ht="15" thickBot="1" x14ac:dyDescent="0.35">
      <c r="A18" s="33" t="s">
        <v>264</v>
      </c>
      <c r="B18" s="36" t="s">
        <v>265</v>
      </c>
      <c r="C18" s="34"/>
      <c r="D18" s="34"/>
    </row>
    <row r="19" spans="1:4" ht="15" thickBot="1" x14ac:dyDescent="0.35">
      <c r="A19" s="33"/>
      <c r="B19" s="36" t="s">
        <v>266</v>
      </c>
      <c r="C19" s="34" t="s">
        <v>267</v>
      </c>
      <c r="D19" s="34" t="s">
        <v>268</v>
      </c>
    </row>
    <row r="20" spans="1:4" ht="15" thickBot="1" x14ac:dyDescent="0.35">
      <c r="A20" s="33"/>
      <c r="B20" s="36" t="s">
        <v>269</v>
      </c>
      <c r="C20" s="34" t="s">
        <v>270</v>
      </c>
      <c r="D20" s="34" t="s">
        <v>271</v>
      </c>
    </row>
    <row r="21" spans="1:4" ht="15" thickBot="1" x14ac:dyDescent="0.35">
      <c r="A21" s="33"/>
      <c r="B21" s="36" t="s">
        <v>272</v>
      </c>
      <c r="C21" s="34" t="s">
        <v>273</v>
      </c>
      <c r="D21" s="34" t="s">
        <v>274</v>
      </c>
    </row>
    <row r="22" spans="1:4" ht="15" thickBot="1" x14ac:dyDescent="0.35">
      <c r="A22" s="33" t="s">
        <v>275</v>
      </c>
      <c r="B22" s="36" t="s">
        <v>276</v>
      </c>
      <c r="C22" s="34"/>
      <c r="D22" s="34"/>
    </row>
    <row r="23" spans="1:4" ht="15" thickBot="1" x14ac:dyDescent="0.35">
      <c r="A23" s="33"/>
      <c r="B23" s="36" t="s">
        <v>277</v>
      </c>
      <c r="C23" s="34" t="s">
        <v>278</v>
      </c>
      <c r="D23" s="34" t="s">
        <v>279</v>
      </c>
    </row>
    <row r="24" spans="1:4" ht="15" thickBot="1" x14ac:dyDescent="0.35">
      <c r="A24" s="33"/>
      <c r="B24" s="36" t="s">
        <v>280</v>
      </c>
      <c r="C24" s="34" t="s">
        <v>281</v>
      </c>
      <c r="D24" s="34" t="s">
        <v>282</v>
      </c>
    </row>
    <row r="25" spans="1:4" ht="15" thickBot="1" x14ac:dyDescent="0.35">
      <c r="A25" s="33"/>
      <c r="B25" s="36" t="s">
        <v>283</v>
      </c>
      <c r="C25" s="34" t="s">
        <v>284</v>
      </c>
      <c r="D25" s="34" t="s">
        <v>285</v>
      </c>
    </row>
    <row r="26" spans="1:4" ht="15" thickBot="1" x14ac:dyDescent="0.35">
      <c r="A26" s="33" t="s">
        <v>286</v>
      </c>
      <c r="B26" s="36" t="s">
        <v>287</v>
      </c>
      <c r="C26" s="34" t="s">
        <v>288</v>
      </c>
      <c r="D26" s="34" t="s">
        <v>289</v>
      </c>
    </row>
    <row r="27" spans="1:4" ht="15" thickBot="1" x14ac:dyDescent="0.35">
      <c r="A27" s="33" t="s">
        <v>290</v>
      </c>
      <c r="B27" s="36" t="s">
        <v>291</v>
      </c>
      <c r="C27" s="34" t="s">
        <v>262</v>
      </c>
      <c r="D27" s="34" t="s">
        <v>263</v>
      </c>
    </row>
    <row r="28" spans="1:4" ht="15" thickBot="1" x14ac:dyDescent="0.35">
      <c r="A28" s="33" t="s">
        <v>292</v>
      </c>
      <c r="B28" s="36" t="s">
        <v>293</v>
      </c>
      <c r="C28" s="34" t="s">
        <v>294</v>
      </c>
      <c r="D28" s="34" t="s">
        <v>295</v>
      </c>
    </row>
    <row r="29" spans="1:4" ht="15" thickBot="1" x14ac:dyDescent="0.35">
      <c r="A29" s="33" t="s">
        <v>296</v>
      </c>
      <c r="B29" s="36" t="s">
        <v>297</v>
      </c>
      <c r="C29" s="34" t="s">
        <v>298</v>
      </c>
      <c r="D29" s="34" t="s">
        <v>299</v>
      </c>
    </row>
    <row r="30" spans="1:4" ht="15" thickBot="1" x14ac:dyDescent="0.35">
      <c r="A30" s="33" t="s">
        <v>300</v>
      </c>
      <c r="B30" s="36" t="s">
        <v>301</v>
      </c>
      <c r="C30" s="34" t="s">
        <v>302</v>
      </c>
      <c r="D30" s="34" t="s">
        <v>303</v>
      </c>
    </row>
    <row r="31" spans="1:4" ht="15" thickBot="1" x14ac:dyDescent="0.35">
      <c r="A31" s="33" t="s">
        <v>304</v>
      </c>
      <c r="B31" s="36" t="s">
        <v>305</v>
      </c>
      <c r="C31" s="34" t="s">
        <v>306</v>
      </c>
      <c r="D31" s="34" t="s">
        <v>307</v>
      </c>
    </row>
    <row r="32" spans="1:4" ht="16.2" thickBot="1" x14ac:dyDescent="0.35">
      <c r="A32" s="33" t="s">
        <v>308</v>
      </c>
      <c r="B32" s="36" t="s">
        <v>309</v>
      </c>
      <c r="C32" s="34" t="s">
        <v>310</v>
      </c>
      <c r="D32" s="34" t="s">
        <v>311</v>
      </c>
    </row>
    <row r="33" spans="1:4" ht="15" thickBot="1" x14ac:dyDescent="0.35">
      <c r="A33" s="33" t="s">
        <v>312</v>
      </c>
      <c r="B33" s="36" t="s">
        <v>313</v>
      </c>
      <c r="C33" s="34" t="s">
        <v>314</v>
      </c>
      <c r="D33" s="34" t="s">
        <v>315</v>
      </c>
    </row>
    <row r="34" spans="1:4" ht="16.2" thickBot="1" x14ac:dyDescent="0.35">
      <c r="A34" s="33" t="s">
        <v>316</v>
      </c>
      <c r="B34" s="36" t="s">
        <v>317</v>
      </c>
      <c r="C34" s="34" t="s">
        <v>318</v>
      </c>
      <c r="D34" s="34" t="s">
        <v>319</v>
      </c>
    </row>
    <row r="35" spans="1:4" ht="15" thickBot="1" x14ac:dyDescent="0.35">
      <c r="A35" s="33" t="s">
        <v>320</v>
      </c>
      <c r="B35" s="36" t="s">
        <v>321</v>
      </c>
      <c r="C35" s="34" t="s">
        <v>322</v>
      </c>
      <c r="D35" s="34" t="s">
        <v>323</v>
      </c>
    </row>
    <row r="36" spans="1:4" ht="15" thickBot="1" x14ac:dyDescent="0.35">
      <c r="A36" s="33" t="s">
        <v>324</v>
      </c>
      <c r="B36" s="36" t="s">
        <v>325</v>
      </c>
      <c r="C36" s="34" t="s">
        <v>302</v>
      </c>
      <c r="D36" s="34" t="s">
        <v>303</v>
      </c>
    </row>
    <row r="37" spans="1:4" ht="27" thickBot="1" x14ac:dyDescent="0.35">
      <c r="A37" s="33" t="s">
        <v>326</v>
      </c>
      <c r="B37" s="36" t="s">
        <v>327</v>
      </c>
      <c r="C37" s="34" t="s">
        <v>328</v>
      </c>
      <c r="D37" s="34" t="s">
        <v>329</v>
      </c>
    </row>
    <row r="38" spans="1:4" ht="15" thickBot="1" x14ac:dyDescent="0.35">
      <c r="A38" s="33" t="s">
        <v>330</v>
      </c>
      <c r="B38" s="36" t="s">
        <v>331</v>
      </c>
      <c r="C38" s="34" t="s">
        <v>332</v>
      </c>
      <c r="D38" s="34" t="s">
        <v>333</v>
      </c>
    </row>
    <row r="39" spans="1:4" ht="15" thickBot="1" x14ac:dyDescent="0.35">
      <c r="A39" s="33" t="s">
        <v>334</v>
      </c>
      <c r="B39" s="36" t="s">
        <v>335</v>
      </c>
      <c r="C39" s="34" t="s">
        <v>336</v>
      </c>
      <c r="D39" s="34" t="s">
        <v>337</v>
      </c>
    </row>
    <row r="40" spans="1:4" ht="15" thickBot="1" x14ac:dyDescent="0.35">
      <c r="A40" s="33" t="s">
        <v>338</v>
      </c>
      <c r="B40" s="36" t="s">
        <v>339</v>
      </c>
      <c r="C40" s="34" t="s">
        <v>278</v>
      </c>
      <c r="D40" s="34" t="s">
        <v>340</v>
      </c>
    </row>
    <row r="41" spans="1:4" ht="15" thickBot="1" x14ac:dyDescent="0.35">
      <c r="A41" s="33" t="s">
        <v>341</v>
      </c>
      <c r="B41" s="36" t="s">
        <v>342</v>
      </c>
      <c r="C41" s="34" t="s">
        <v>343</v>
      </c>
      <c r="D41" s="34" t="s">
        <v>344</v>
      </c>
    </row>
    <row r="42" spans="1:4" ht="15" thickBot="1" x14ac:dyDescent="0.35">
      <c r="A42" s="33" t="s">
        <v>345</v>
      </c>
      <c r="B42" s="36" t="s">
        <v>346</v>
      </c>
      <c r="C42" s="34" t="s">
        <v>278</v>
      </c>
      <c r="D42" s="34" t="s">
        <v>347</v>
      </c>
    </row>
    <row r="43" spans="1:4" ht="27" thickBot="1" x14ac:dyDescent="0.35">
      <c r="A43" s="33" t="s">
        <v>348</v>
      </c>
      <c r="B43" s="36" t="s">
        <v>349</v>
      </c>
      <c r="C43" s="34"/>
      <c r="D43" s="34"/>
    </row>
    <row r="44" spans="1:4" ht="15" thickBot="1" x14ac:dyDescent="0.35">
      <c r="A44" s="33"/>
      <c r="B44" s="36" t="s">
        <v>283</v>
      </c>
      <c r="C44" s="34" t="s">
        <v>350</v>
      </c>
      <c r="D44" s="34" t="s">
        <v>351</v>
      </c>
    </row>
    <row r="45" spans="1:4" ht="15" thickBot="1" x14ac:dyDescent="0.35">
      <c r="A45" s="33"/>
      <c r="B45" s="36" t="s">
        <v>280</v>
      </c>
      <c r="C45" s="34" t="s">
        <v>294</v>
      </c>
      <c r="D45" s="34" t="s">
        <v>352</v>
      </c>
    </row>
    <row r="46" spans="1:4" ht="15" thickBot="1" x14ac:dyDescent="0.35">
      <c r="A46" s="33"/>
      <c r="B46" s="36" t="s">
        <v>353</v>
      </c>
      <c r="C46" s="34" t="s">
        <v>354</v>
      </c>
      <c r="D46" s="34" t="s">
        <v>355</v>
      </c>
    </row>
    <row r="47" spans="1:4" ht="27" thickBot="1" x14ac:dyDescent="0.35">
      <c r="A47" s="33" t="s">
        <v>356</v>
      </c>
      <c r="B47" s="36" t="s">
        <v>357</v>
      </c>
      <c r="C47" s="34"/>
      <c r="D47" s="34"/>
    </row>
    <row r="48" spans="1:4" ht="15" thickBot="1" x14ac:dyDescent="0.35">
      <c r="A48" s="33"/>
      <c r="B48" s="36" t="s">
        <v>277</v>
      </c>
      <c r="C48" s="34" t="s">
        <v>278</v>
      </c>
      <c r="D48" s="34" t="s">
        <v>340</v>
      </c>
    </row>
    <row r="49" spans="1:4" ht="15" thickBot="1" x14ac:dyDescent="0.35">
      <c r="A49" s="33"/>
      <c r="B49" s="36" t="s">
        <v>358</v>
      </c>
      <c r="C49" s="34" t="s">
        <v>281</v>
      </c>
      <c r="D49" s="34" t="s">
        <v>359</v>
      </c>
    </row>
    <row r="50" spans="1:4" ht="27" thickBot="1" x14ac:dyDescent="0.35">
      <c r="A50" s="33"/>
      <c r="B50" s="36" t="s">
        <v>283</v>
      </c>
      <c r="C50" s="34" t="s">
        <v>360</v>
      </c>
      <c r="D50" s="34" t="s">
        <v>361</v>
      </c>
    </row>
    <row r="51" spans="1:4" ht="15" thickBot="1" x14ac:dyDescent="0.35">
      <c r="A51" s="33"/>
      <c r="B51" s="36" t="s">
        <v>353</v>
      </c>
      <c r="C51" s="34" t="s">
        <v>362</v>
      </c>
      <c r="D51" s="34" t="s">
        <v>363</v>
      </c>
    </row>
    <row r="52" spans="1:4" ht="29.4" thickBot="1" x14ac:dyDescent="0.35">
      <c r="A52" s="33" t="s">
        <v>364</v>
      </c>
      <c r="B52" s="36" t="s">
        <v>365</v>
      </c>
      <c r="C52" s="34" t="s">
        <v>366</v>
      </c>
      <c r="D52" s="34" t="s">
        <v>367</v>
      </c>
    </row>
    <row r="53" spans="1:4" ht="16.2" thickBot="1" x14ac:dyDescent="0.35">
      <c r="A53" s="33"/>
      <c r="B53" s="36" t="s">
        <v>368</v>
      </c>
      <c r="C53" s="34" t="s">
        <v>369</v>
      </c>
      <c r="D53" s="34" t="s">
        <v>370</v>
      </c>
    </row>
    <row r="54" spans="1:4" ht="15" thickBot="1" x14ac:dyDescent="0.35">
      <c r="A54" s="33" t="s">
        <v>371</v>
      </c>
      <c r="B54" s="36" t="s">
        <v>372</v>
      </c>
      <c r="C54" s="34" t="s">
        <v>373</v>
      </c>
      <c r="D54" s="34" t="s">
        <v>374</v>
      </c>
    </row>
    <row r="55" spans="1:4" ht="15" thickBot="1" x14ac:dyDescent="0.35">
      <c r="A55" s="33" t="s">
        <v>375</v>
      </c>
      <c r="B55" s="36" t="s">
        <v>376</v>
      </c>
      <c r="C55" s="34" t="s">
        <v>377</v>
      </c>
      <c r="D55" s="34" t="s">
        <v>378</v>
      </c>
    </row>
    <row r="56" spans="1:4" ht="15" thickBot="1" x14ac:dyDescent="0.35">
      <c r="A56" s="33" t="s">
        <v>379</v>
      </c>
      <c r="B56" s="36" t="s">
        <v>380</v>
      </c>
      <c r="C56" s="34" t="s">
        <v>381</v>
      </c>
      <c r="D56" s="34" t="s">
        <v>382</v>
      </c>
    </row>
    <row r="57" spans="1:4" ht="15" thickBot="1" x14ac:dyDescent="0.35">
      <c r="A57" s="33" t="s">
        <v>383</v>
      </c>
      <c r="B57" s="36" t="s">
        <v>384</v>
      </c>
      <c r="C57" s="34" t="s">
        <v>385</v>
      </c>
      <c r="D57" s="34" t="s">
        <v>386</v>
      </c>
    </row>
    <row r="58" spans="1:4" ht="27" thickBot="1" x14ac:dyDescent="0.35">
      <c r="A58" s="33" t="s">
        <v>387</v>
      </c>
      <c r="B58" s="36" t="s">
        <v>388</v>
      </c>
      <c r="C58" s="34" t="s">
        <v>389</v>
      </c>
      <c r="D58" s="34" t="s">
        <v>390</v>
      </c>
    </row>
    <row r="59" spans="1:4" ht="15" thickBot="1" x14ac:dyDescent="0.35">
      <c r="A59" s="33"/>
      <c r="B59" s="36" t="s">
        <v>391</v>
      </c>
      <c r="C59" s="34" t="s">
        <v>278</v>
      </c>
      <c r="D59" s="34" t="s">
        <v>392</v>
      </c>
    </row>
  </sheetData>
  <mergeCells count="2">
    <mergeCell ref="A2:D2"/>
    <mergeCell ref="A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K7" sqref="K7"/>
    </sheetView>
  </sheetViews>
  <sheetFormatPr defaultColWidth="9.109375" defaultRowHeight="14.4" x14ac:dyDescent="0.3"/>
  <cols>
    <col min="1" max="1" width="15.33203125" style="10" customWidth="1"/>
    <col min="2" max="5" width="9.109375" style="10"/>
    <col min="6" max="6" width="13.6640625" style="10" bestFit="1" customWidth="1"/>
    <col min="7" max="7" width="20.44140625" style="10" bestFit="1" customWidth="1"/>
    <col min="8" max="16384" width="9.109375" style="10"/>
  </cols>
  <sheetData>
    <row r="1" spans="1:10" ht="18.75" customHeight="1" x14ac:dyDescent="0.3">
      <c r="A1" s="176" t="s">
        <v>415</v>
      </c>
      <c r="B1" s="176"/>
      <c r="C1" s="176"/>
      <c r="D1" s="176"/>
      <c r="E1" s="176"/>
      <c r="F1" s="176"/>
      <c r="G1" s="176"/>
    </row>
    <row r="2" spans="1:10" ht="18.75" customHeight="1" x14ac:dyDescent="0.3">
      <c r="A2" s="10" t="s">
        <v>409</v>
      </c>
      <c r="G2" s="10" t="s">
        <v>410</v>
      </c>
    </row>
    <row r="3" spans="1:10" ht="18.75" customHeight="1" x14ac:dyDescent="0.3">
      <c r="A3" s="10" t="s">
        <v>411</v>
      </c>
      <c r="G3" s="10" t="s">
        <v>412</v>
      </c>
    </row>
    <row r="4" spans="1:10" ht="18.75" customHeight="1" x14ac:dyDescent="0.3"/>
    <row r="5" spans="1:10" ht="23.25" customHeight="1" x14ac:dyDescent="0.3">
      <c r="A5" s="77" t="s">
        <v>64</v>
      </c>
      <c r="B5" s="175" t="s">
        <v>63</v>
      </c>
      <c r="C5" s="175"/>
      <c r="D5" s="175"/>
      <c r="E5" s="175"/>
      <c r="F5" s="77" t="s">
        <v>413</v>
      </c>
      <c r="G5" s="77" t="s">
        <v>414</v>
      </c>
    </row>
    <row r="6" spans="1:10" ht="45.75" customHeight="1" x14ac:dyDescent="0.3">
      <c r="A6" s="77"/>
      <c r="B6" s="175"/>
      <c r="C6" s="175"/>
      <c r="D6" s="175"/>
      <c r="E6" s="175"/>
      <c r="F6" s="77"/>
      <c r="G6" s="77"/>
    </row>
    <row r="7" spans="1:10" ht="45.75" customHeight="1" x14ac:dyDescent="0.3">
      <c r="A7" s="77"/>
      <c r="B7" s="175"/>
      <c r="C7" s="175"/>
      <c r="D7" s="175"/>
      <c r="E7" s="175"/>
      <c r="F7" s="77"/>
      <c r="G7" s="77"/>
    </row>
    <row r="8" spans="1:10" ht="45.75" customHeight="1" x14ac:dyDescent="0.3">
      <c r="A8" s="77"/>
      <c r="B8" s="175"/>
      <c r="C8" s="175"/>
      <c r="D8" s="175"/>
      <c r="E8" s="175"/>
      <c r="F8" s="77"/>
      <c r="G8" s="77"/>
    </row>
    <row r="9" spans="1:10" ht="45.75" customHeight="1" x14ac:dyDescent="0.3">
      <c r="A9" s="77"/>
      <c r="B9" s="175"/>
      <c r="C9" s="175"/>
      <c r="D9" s="175"/>
      <c r="E9" s="175"/>
      <c r="F9" s="77"/>
      <c r="G9" s="77"/>
    </row>
    <row r="10" spans="1:10" ht="45.75" customHeight="1" x14ac:dyDescent="0.3">
      <c r="A10" s="77"/>
      <c r="B10" s="175"/>
      <c r="C10" s="175"/>
      <c r="D10" s="175"/>
      <c r="E10" s="175"/>
      <c r="F10" s="77"/>
      <c r="G10" s="77"/>
    </row>
    <row r="11" spans="1:10" ht="45.75" customHeight="1" x14ac:dyDescent="0.3">
      <c r="A11" s="77"/>
      <c r="B11" s="175"/>
      <c r="C11" s="175"/>
      <c r="D11" s="175"/>
      <c r="E11" s="175"/>
      <c r="F11" s="77"/>
      <c r="G11" s="77"/>
    </row>
    <row r="12" spans="1:10" ht="45.75" customHeight="1" x14ac:dyDescent="0.3">
      <c r="A12" s="77"/>
      <c r="B12" s="175"/>
      <c r="C12" s="175"/>
      <c r="D12" s="175"/>
      <c r="E12" s="175"/>
      <c r="F12" s="77"/>
      <c r="G12" s="77"/>
    </row>
    <row r="13" spans="1:10" x14ac:dyDescent="0.3">
      <c r="J13" s="10">
        <f>3.28*3.28*3.28</f>
        <v>35.287551999999991</v>
      </c>
    </row>
  </sheetData>
  <mergeCells count="9">
    <mergeCell ref="B10:E10"/>
    <mergeCell ref="B11:E11"/>
    <mergeCell ref="B12:E12"/>
    <mergeCell ref="A1:G1"/>
    <mergeCell ref="B5:E5"/>
    <mergeCell ref="B6:E6"/>
    <mergeCell ref="B7:E7"/>
    <mergeCell ref="B8:E8"/>
    <mergeCell ref="B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1"/>
  <sheetViews>
    <sheetView workbookViewId="0">
      <selection activeCell="J3" sqref="J3"/>
    </sheetView>
  </sheetViews>
  <sheetFormatPr defaultColWidth="9.109375" defaultRowHeight="14.4" x14ac:dyDescent="0.3"/>
  <cols>
    <col min="1" max="1" width="9.33203125" style="78" bestFit="1" customWidth="1"/>
    <col min="2" max="2" width="5.109375" style="78" bestFit="1" customWidth="1"/>
    <col min="3" max="3" width="6" style="78" bestFit="1" customWidth="1"/>
    <col min="4" max="4" width="5.5546875" style="78" bestFit="1" customWidth="1"/>
    <col min="5" max="5" width="17.33203125" style="78" bestFit="1" customWidth="1"/>
    <col min="6" max="6" width="14.109375" style="142" customWidth="1"/>
    <col min="7" max="7" width="5.5546875" style="78" customWidth="1"/>
    <col min="8" max="8" width="9.6640625" style="90" bestFit="1" customWidth="1"/>
    <col min="9" max="9" width="5.109375" style="90" bestFit="1" customWidth="1"/>
    <col min="10" max="10" width="6" style="90" bestFit="1" customWidth="1"/>
    <col min="11" max="11" width="4.5546875" style="90" bestFit="1" customWidth="1"/>
    <col min="12" max="12" width="11.6640625" style="90" bestFit="1" customWidth="1"/>
    <col min="13" max="13" width="5.88671875" style="78" customWidth="1"/>
    <col min="14" max="14" width="9.88671875" style="90" bestFit="1" customWidth="1"/>
    <col min="15" max="15" width="5.109375" style="90" bestFit="1" customWidth="1"/>
    <col min="16" max="16" width="6" style="90" bestFit="1" customWidth="1"/>
    <col min="17" max="17" width="4.5546875" style="90" bestFit="1" customWidth="1"/>
    <col min="18" max="18" width="11.6640625" style="90" bestFit="1" customWidth="1"/>
    <col min="19" max="16384" width="9.109375" style="78"/>
  </cols>
  <sheetData>
    <row r="1" spans="1:18" s="90" customFormat="1" ht="15" thickBot="1" x14ac:dyDescent="0.35">
      <c r="A1" s="177" t="s">
        <v>428</v>
      </c>
      <c r="B1" s="178"/>
      <c r="C1" s="178"/>
      <c r="D1" s="178"/>
      <c r="E1" s="179"/>
      <c r="F1" s="143"/>
      <c r="H1" s="177" t="s">
        <v>429</v>
      </c>
      <c r="I1" s="178"/>
      <c r="J1" s="178"/>
      <c r="K1" s="178"/>
      <c r="L1" s="179"/>
      <c r="N1" s="177" t="s">
        <v>430</v>
      </c>
      <c r="O1" s="178"/>
      <c r="P1" s="178"/>
      <c r="Q1" s="178"/>
      <c r="R1" s="179"/>
    </row>
    <row r="2" spans="1:18" ht="16.2" thickBot="1" x14ac:dyDescent="0.35">
      <c r="A2" s="86" t="s">
        <v>425</v>
      </c>
      <c r="B2" s="87" t="s">
        <v>426</v>
      </c>
      <c r="C2" s="87" t="s">
        <v>423</v>
      </c>
      <c r="D2" s="87" t="s">
        <v>424</v>
      </c>
      <c r="E2" s="88" t="s">
        <v>18</v>
      </c>
      <c r="F2" s="144"/>
      <c r="H2" s="86" t="s">
        <v>425</v>
      </c>
      <c r="I2" s="87" t="s">
        <v>426</v>
      </c>
      <c r="J2" s="87" t="s">
        <v>423</v>
      </c>
      <c r="K2" s="87" t="s">
        <v>424</v>
      </c>
      <c r="L2" s="88" t="s">
        <v>18</v>
      </c>
      <c r="N2" s="86" t="s">
        <v>425</v>
      </c>
      <c r="O2" s="87" t="s">
        <v>426</v>
      </c>
      <c r="P2" s="87" t="s">
        <v>423</v>
      </c>
      <c r="Q2" s="87" t="s">
        <v>424</v>
      </c>
      <c r="R2" s="88" t="s">
        <v>18</v>
      </c>
    </row>
    <row r="3" spans="1:18" x14ac:dyDescent="0.3">
      <c r="A3" s="135">
        <v>42005</v>
      </c>
      <c r="B3" s="136" t="s">
        <v>420</v>
      </c>
      <c r="C3" s="139">
        <v>0</v>
      </c>
      <c r="D3" s="139">
        <v>0</v>
      </c>
      <c r="E3" s="140" t="s">
        <v>431</v>
      </c>
      <c r="F3" s="145"/>
      <c r="H3" s="96">
        <v>42036</v>
      </c>
      <c r="I3" s="92" t="s">
        <v>416</v>
      </c>
      <c r="J3" s="84"/>
      <c r="K3" s="84"/>
      <c r="L3" s="85"/>
      <c r="N3" s="135">
        <v>42064</v>
      </c>
      <c r="O3" s="136" t="s">
        <v>416</v>
      </c>
      <c r="P3" s="137"/>
      <c r="Q3" s="137"/>
      <c r="R3" s="124"/>
    </row>
    <row r="4" spans="1:18" x14ac:dyDescent="0.3">
      <c r="A4" s="97">
        <v>42006</v>
      </c>
      <c r="B4" s="106" t="s">
        <v>421</v>
      </c>
      <c r="C4" s="93">
        <v>0.45277777777777778</v>
      </c>
      <c r="D4" s="93">
        <v>0.2986111111111111</v>
      </c>
      <c r="E4" s="80" t="s">
        <v>427</v>
      </c>
      <c r="F4" s="146"/>
      <c r="H4" s="97">
        <v>42037</v>
      </c>
      <c r="I4" s="83" t="s">
        <v>417</v>
      </c>
      <c r="J4" s="89"/>
      <c r="K4" s="89"/>
      <c r="L4" s="80"/>
      <c r="N4" s="97">
        <v>42065</v>
      </c>
      <c r="O4" s="111" t="s">
        <v>417</v>
      </c>
      <c r="P4" s="106"/>
      <c r="Q4" s="106"/>
      <c r="R4" s="80"/>
    </row>
    <row r="5" spans="1:18" x14ac:dyDescent="0.3">
      <c r="A5" s="97">
        <v>42007</v>
      </c>
      <c r="B5" s="106" t="s">
        <v>422</v>
      </c>
      <c r="C5" s="93">
        <v>0.44027777777777777</v>
      </c>
      <c r="D5" s="99">
        <v>0.27777777777777779</v>
      </c>
      <c r="E5" s="80" t="s">
        <v>432</v>
      </c>
      <c r="F5" s="146"/>
      <c r="H5" s="97">
        <v>42038</v>
      </c>
      <c r="I5" s="83" t="s">
        <v>418</v>
      </c>
      <c r="J5" s="89"/>
      <c r="K5" s="89"/>
      <c r="L5" s="80"/>
      <c r="N5" s="97">
        <v>42066</v>
      </c>
      <c r="O5" s="111" t="s">
        <v>418</v>
      </c>
      <c r="P5" s="106"/>
      <c r="Q5" s="106"/>
      <c r="R5" s="80"/>
    </row>
    <row r="6" spans="1:18" x14ac:dyDescent="0.3">
      <c r="A6" s="96">
        <v>42008</v>
      </c>
      <c r="B6" s="91" t="s">
        <v>416</v>
      </c>
      <c r="C6" s="94">
        <v>0</v>
      </c>
      <c r="D6" s="94">
        <v>0</v>
      </c>
      <c r="E6" s="95" t="s">
        <v>431</v>
      </c>
      <c r="F6" s="145"/>
      <c r="H6" s="97">
        <v>42039</v>
      </c>
      <c r="I6" s="83" t="s">
        <v>419</v>
      </c>
      <c r="J6" s="89"/>
      <c r="K6" s="89"/>
      <c r="L6" s="80"/>
      <c r="N6" s="97">
        <v>42067</v>
      </c>
      <c r="O6" s="111" t="s">
        <v>419</v>
      </c>
      <c r="P6" s="106"/>
      <c r="Q6" s="106"/>
      <c r="R6" s="80"/>
    </row>
    <row r="7" spans="1:18" x14ac:dyDescent="0.3">
      <c r="A7" s="97">
        <v>42009</v>
      </c>
      <c r="B7" s="106" t="s">
        <v>417</v>
      </c>
      <c r="C7" s="93">
        <v>0.4548611111111111</v>
      </c>
      <c r="D7" s="93">
        <v>0.2951388888888889</v>
      </c>
      <c r="E7" s="80" t="s">
        <v>433</v>
      </c>
      <c r="F7" s="146"/>
      <c r="H7" s="97">
        <v>42040</v>
      </c>
      <c r="I7" s="83" t="s">
        <v>420</v>
      </c>
      <c r="J7" s="89"/>
      <c r="K7" s="89"/>
      <c r="L7" s="80"/>
      <c r="N7" s="97">
        <v>42068</v>
      </c>
      <c r="O7" s="111" t="s">
        <v>420</v>
      </c>
      <c r="P7" s="106"/>
      <c r="Q7" s="106"/>
      <c r="R7" s="80"/>
    </row>
    <row r="8" spans="1:18" x14ac:dyDescent="0.3">
      <c r="A8" s="97">
        <v>42010</v>
      </c>
      <c r="B8" s="106" t="s">
        <v>418</v>
      </c>
      <c r="C8" s="106">
        <v>10.58</v>
      </c>
      <c r="D8" s="98">
        <v>7.3</v>
      </c>
      <c r="E8" s="80" t="s">
        <v>435</v>
      </c>
      <c r="F8" s="146"/>
      <c r="H8" s="97">
        <v>42041</v>
      </c>
      <c r="I8" s="83" t="s">
        <v>421</v>
      </c>
      <c r="J8" s="89"/>
      <c r="K8" s="89"/>
      <c r="L8" s="80"/>
      <c r="N8" s="97">
        <v>42069</v>
      </c>
      <c r="O8" s="111" t="s">
        <v>421</v>
      </c>
      <c r="P8" s="106"/>
      <c r="Q8" s="106"/>
      <c r="R8" s="80"/>
    </row>
    <row r="9" spans="1:18" x14ac:dyDescent="0.3">
      <c r="A9" s="97">
        <v>42011</v>
      </c>
      <c r="B9" s="106" t="s">
        <v>419</v>
      </c>
      <c r="C9" s="93">
        <v>0.45277777777777778</v>
      </c>
      <c r="D9" s="99">
        <v>0.28750000000000003</v>
      </c>
      <c r="E9" s="80" t="s">
        <v>436</v>
      </c>
      <c r="F9" s="146"/>
      <c r="H9" s="97">
        <v>42042</v>
      </c>
      <c r="I9" s="83" t="s">
        <v>422</v>
      </c>
      <c r="J9" s="89"/>
      <c r="K9" s="89"/>
      <c r="L9" s="80"/>
      <c r="N9" s="97">
        <v>42070</v>
      </c>
      <c r="O9" s="111" t="s">
        <v>422</v>
      </c>
      <c r="P9" s="106"/>
      <c r="Q9" s="106"/>
      <c r="R9" s="80"/>
    </row>
    <row r="10" spans="1:18" x14ac:dyDescent="0.3">
      <c r="A10" s="97">
        <v>42012</v>
      </c>
      <c r="B10" s="106" t="s">
        <v>420</v>
      </c>
      <c r="C10" s="93">
        <v>0.45208333333333334</v>
      </c>
      <c r="D10" s="93">
        <v>0.31875000000000003</v>
      </c>
      <c r="E10" s="80" t="s">
        <v>437</v>
      </c>
      <c r="F10" s="146"/>
      <c r="H10" s="96">
        <v>42043</v>
      </c>
      <c r="I10" s="92" t="s">
        <v>416</v>
      </c>
      <c r="J10" s="89"/>
      <c r="K10" s="89"/>
      <c r="L10" s="80"/>
      <c r="N10" s="96">
        <v>42071</v>
      </c>
      <c r="O10" s="92" t="s">
        <v>416</v>
      </c>
      <c r="P10" s="106"/>
      <c r="Q10" s="106"/>
      <c r="R10" s="80"/>
    </row>
    <row r="11" spans="1:18" x14ac:dyDescent="0.3">
      <c r="A11" s="97">
        <v>42013</v>
      </c>
      <c r="B11" s="106" t="s">
        <v>421</v>
      </c>
      <c r="C11" s="93">
        <v>0.45833333333333331</v>
      </c>
      <c r="D11" s="93">
        <v>0.29166666666666669</v>
      </c>
      <c r="E11" s="80" t="s">
        <v>189</v>
      </c>
      <c r="F11" s="146"/>
      <c r="H11" s="97">
        <v>42044</v>
      </c>
      <c r="I11" s="83" t="s">
        <v>417</v>
      </c>
      <c r="J11" s="89"/>
      <c r="K11" s="89"/>
      <c r="L11" s="80"/>
      <c r="N11" s="97">
        <v>42072</v>
      </c>
      <c r="O11" s="111" t="s">
        <v>417</v>
      </c>
      <c r="P11" s="106"/>
      <c r="Q11" s="106"/>
      <c r="R11" s="80"/>
    </row>
    <row r="12" spans="1:18" x14ac:dyDescent="0.3">
      <c r="A12" s="97">
        <v>42014</v>
      </c>
      <c r="B12" s="106" t="s">
        <v>422</v>
      </c>
      <c r="C12" s="93">
        <v>0.4513888888888889</v>
      </c>
      <c r="D12" s="93">
        <v>0.30208333333333331</v>
      </c>
      <c r="E12" s="80" t="s">
        <v>438</v>
      </c>
      <c r="F12" s="146"/>
      <c r="H12" s="97">
        <v>42045</v>
      </c>
      <c r="I12" s="83" t="s">
        <v>418</v>
      </c>
      <c r="J12" s="89"/>
      <c r="K12" s="89"/>
      <c r="L12" s="80"/>
      <c r="N12" s="97">
        <v>42073</v>
      </c>
      <c r="O12" s="111" t="s">
        <v>418</v>
      </c>
      <c r="P12" s="106"/>
      <c r="Q12" s="106"/>
      <c r="R12" s="80"/>
    </row>
    <row r="13" spans="1:18" x14ac:dyDescent="0.3">
      <c r="A13" s="96">
        <v>42015</v>
      </c>
      <c r="B13" s="91" t="s">
        <v>416</v>
      </c>
      <c r="C13" s="94">
        <v>0</v>
      </c>
      <c r="D13" s="94">
        <v>0</v>
      </c>
      <c r="E13" s="95" t="s">
        <v>431</v>
      </c>
      <c r="F13" s="145"/>
      <c r="H13" s="97">
        <v>42046</v>
      </c>
      <c r="I13" s="83" t="s">
        <v>419</v>
      </c>
      <c r="J13" s="89"/>
      <c r="K13" s="89"/>
      <c r="L13" s="80"/>
      <c r="N13" s="97">
        <v>42074</v>
      </c>
      <c r="O13" s="111" t="s">
        <v>419</v>
      </c>
      <c r="P13" s="106"/>
      <c r="Q13" s="106"/>
      <c r="R13" s="80"/>
    </row>
    <row r="14" spans="1:18" x14ac:dyDescent="0.3">
      <c r="A14" s="97">
        <v>42016</v>
      </c>
      <c r="B14" s="106" t="s">
        <v>417</v>
      </c>
      <c r="C14" s="99">
        <v>0.47083333333333338</v>
      </c>
      <c r="D14" s="93">
        <v>0.2986111111111111</v>
      </c>
      <c r="E14" s="95" t="s">
        <v>439</v>
      </c>
      <c r="F14" s="145"/>
      <c r="H14" s="97">
        <v>42047</v>
      </c>
      <c r="I14" s="83" t="s">
        <v>420</v>
      </c>
      <c r="J14" s="89"/>
      <c r="K14" s="89"/>
      <c r="L14" s="80"/>
      <c r="N14" s="97">
        <v>42075</v>
      </c>
      <c r="O14" s="111" t="s">
        <v>420</v>
      </c>
      <c r="P14" s="106"/>
      <c r="Q14" s="106"/>
      <c r="R14" s="80"/>
    </row>
    <row r="15" spans="1:18" ht="17.25" customHeight="1" x14ac:dyDescent="0.3">
      <c r="A15" s="97">
        <v>42017</v>
      </c>
      <c r="B15" s="106" t="s">
        <v>418</v>
      </c>
      <c r="C15" s="93">
        <v>0.45902777777777781</v>
      </c>
      <c r="D15" s="99" t="s">
        <v>440</v>
      </c>
      <c r="E15" s="80" t="s">
        <v>441</v>
      </c>
      <c r="F15" s="146"/>
      <c r="H15" s="97">
        <v>42048</v>
      </c>
      <c r="I15" s="83" t="s">
        <v>421</v>
      </c>
      <c r="J15" s="89"/>
      <c r="K15" s="89"/>
      <c r="L15" s="80"/>
      <c r="N15" s="97">
        <v>42076</v>
      </c>
      <c r="O15" s="111" t="s">
        <v>421</v>
      </c>
      <c r="P15" s="106"/>
      <c r="Q15" s="106"/>
      <c r="R15" s="80"/>
    </row>
    <row r="16" spans="1:18" x14ac:dyDescent="0.3">
      <c r="A16" s="97">
        <v>42018</v>
      </c>
      <c r="B16" s="106" t="s">
        <v>419</v>
      </c>
      <c r="C16" s="93">
        <v>0.46249999999999997</v>
      </c>
      <c r="D16" s="93">
        <v>0.30902777777777779</v>
      </c>
      <c r="E16" s="80" t="s">
        <v>509</v>
      </c>
      <c r="F16" s="146"/>
      <c r="H16" s="97">
        <v>42049</v>
      </c>
      <c r="I16" s="83" t="s">
        <v>422</v>
      </c>
      <c r="J16" s="89"/>
      <c r="K16" s="89"/>
      <c r="L16" s="80"/>
      <c r="N16" s="97">
        <v>42077</v>
      </c>
      <c r="O16" s="111" t="s">
        <v>422</v>
      </c>
      <c r="P16" s="106"/>
      <c r="Q16" s="106"/>
      <c r="R16" s="80"/>
    </row>
    <row r="17" spans="1:20" x14ac:dyDescent="0.3">
      <c r="A17" s="97">
        <v>42019</v>
      </c>
      <c r="B17" s="106" t="s">
        <v>420</v>
      </c>
      <c r="C17" s="93">
        <v>0.45277777777777778</v>
      </c>
      <c r="D17" s="93">
        <v>0.31041666666666667</v>
      </c>
      <c r="E17" s="80" t="s">
        <v>510</v>
      </c>
      <c r="F17" s="146"/>
      <c r="H17" s="96">
        <v>42050</v>
      </c>
      <c r="I17" s="92" t="s">
        <v>416</v>
      </c>
      <c r="J17" s="89"/>
      <c r="K17" s="89"/>
      <c r="L17" s="80"/>
      <c r="N17" s="96">
        <v>42078</v>
      </c>
      <c r="O17" s="92" t="s">
        <v>416</v>
      </c>
      <c r="P17" s="106"/>
      <c r="Q17" s="106"/>
      <c r="R17" s="80"/>
    </row>
    <row r="18" spans="1:20" x14ac:dyDescent="0.3">
      <c r="A18" s="97">
        <v>42020</v>
      </c>
      <c r="B18" s="106" t="s">
        <v>421</v>
      </c>
      <c r="C18" s="93">
        <v>0.45</v>
      </c>
      <c r="D18" s="93">
        <v>0.30208333333333331</v>
      </c>
      <c r="E18" s="80" t="s">
        <v>509</v>
      </c>
      <c r="F18" s="146"/>
      <c r="H18" s="97">
        <v>42051</v>
      </c>
      <c r="I18" s="83" t="s">
        <v>417</v>
      </c>
      <c r="J18" s="89"/>
      <c r="K18" s="89"/>
      <c r="L18" s="80"/>
      <c r="N18" s="97">
        <v>42079</v>
      </c>
      <c r="O18" s="111" t="s">
        <v>417</v>
      </c>
      <c r="P18" s="106"/>
      <c r="Q18" s="106"/>
      <c r="R18" s="80"/>
    </row>
    <row r="19" spans="1:20" x14ac:dyDescent="0.3">
      <c r="A19" s="97">
        <v>42021</v>
      </c>
      <c r="B19" s="106" t="s">
        <v>422</v>
      </c>
      <c r="C19" s="93">
        <v>0.45347222222222222</v>
      </c>
      <c r="D19" s="99">
        <v>0.28125</v>
      </c>
      <c r="E19" s="80" t="s">
        <v>511</v>
      </c>
      <c r="F19" s="146"/>
      <c r="H19" s="97">
        <v>42052</v>
      </c>
      <c r="I19" s="83" t="s">
        <v>418</v>
      </c>
      <c r="J19" s="89"/>
      <c r="K19" s="89"/>
      <c r="L19" s="80"/>
      <c r="N19" s="97">
        <v>42080</v>
      </c>
      <c r="O19" s="111" t="s">
        <v>418</v>
      </c>
      <c r="P19" s="106"/>
      <c r="Q19" s="106"/>
      <c r="R19" s="80"/>
    </row>
    <row r="20" spans="1:20" x14ac:dyDescent="0.3">
      <c r="A20" s="96">
        <v>42022</v>
      </c>
      <c r="B20" s="91" t="s">
        <v>416</v>
      </c>
      <c r="C20" s="94">
        <v>0</v>
      </c>
      <c r="D20" s="94">
        <v>0</v>
      </c>
      <c r="E20" s="95" t="s">
        <v>431</v>
      </c>
      <c r="F20" s="145"/>
      <c r="H20" s="97">
        <v>42053</v>
      </c>
      <c r="I20" s="83" t="s">
        <v>419</v>
      </c>
      <c r="J20" s="89"/>
      <c r="K20" s="89"/>
      <c r="L20" s="80"/>
      <c r="N20" s="97">
        <v>42081</v>
      </c>
      <c r="O20" s="111" t="s">
        <v>419</v>
      </c>
      <c r="P20" s="106"/>
      <c r="Q20" s="106"/>
      <c r="R20" s="80"/>
    </row>
    <row r="21" spans="1:20" x14ac:dyDescent="0.3">
      <c r="A21" s="97">
        <v>42023</v>
      </c>
      <c r="B21" s="106" t="s">
        <v>417</v>
      </c>
      <c r="C21" s="93">
        <v>0.45763888888888887</v>
      </c>
      <c r="D21" s="93">
        <v>0.3034722222222222</v>
      </c>
      <c r="E21" s="80" t="s">
        <v>512</v>
      </c>
      <c r="F21" s="146"/>
      <c r="H21" s="97">
        <v>42054</v>
      </c>
      <c r="I21" s="83" t="s">
        <v>420</v>
      </c>
      <c r="J21" s="89"/>
      <c r="K21" s="89"/>
      <c r="L21" s="80"/>
      <c r="N21" s="97">
        <v>42082</v>
      </c>
      <c r="O21" s="111" t="s">
        <v>420</v>
      </c>
      <c r="P21" s="106"/>
      <c r="Q21" s="106"/>
      <c r="R21" s="80"/>
    </row>
    <row r="22" spans="1:20" x14ac:dyDescent="0.3">
      <c r="A22" s="97">
        <v>42024</v>
      </c>
      <c r="B22" s="106" t="s">
        <v>418</v>
      </c>
      <c r="C22" s="93">
        <v>0.4548611111111111</v>
      </c>
      <c r="D22" s="93">
        <v>0.30208333333333331</v>
      </c>
      <c r="E22" s="80" t="s">
        <v>509</v>
      </c>
      <c r="F22" s="146"/>
      <c r="H22" s="97">
        <v>42055</v>
      </c>
      <c r="I22" s="83" t="s">
        <v>421</v>
      </c>
      <c r="J22" s="89"/>
      <c r="K22" s="89"/>
      <c r="L22" s="80"/>
      <c r="N22" s="97">
        <v>42083</v>
      </c>
      <c r="O22" s="111" t="s">
        <v>421</v>
      </c>
      <c r="P22" s="106"/>
      <c r="Q22" s="106"/>
      <c r="R22" s="80"/>
    </row>
    <row r="23" spans="1:20" x14ac:dyDescent="0.3">
      <c r="A23" s="97">
        <v>42025</v>
      </c>
      <c r="B23" s="106" t="s">
        <v>419</v>
      </c>
      <c r="C23" s="93">
        <v>0.4513888888888889</v>
      </c>
      <c r="D23" s="93">
        <v>0.30902777777777779</v>
      </c>
      <c r="E23" s="80" t="s">
        <v>513</v>
      </c>
      <c r="F23" s="146"/>
      <c r="H23" s="97">
        <v>42056</v>
      </c>
      <c r="I23" s="83" t="s">
        <v>422</v>
      </c>
      <c r="J23" s="89"/>
      <c r="K23" s="89"/>
      <c r="L23" s="80"/>
      <c r="N23" s="97">
        <v>42084</v>
      </c>
      <c r="O23" s="111" t="s">
        <v>422</v>
      </c>
      <c r="P23" s="106"/>
      <c r="Q23" s="106"/>
      <c r="R23" s="80"/>
    </row>
    <row r="24" spans="1:20" x14ac:dyDescent="0.3">
      <c r="A24" s="97">
        <v>42026</v>
      </c>
      <c r="B24" s="106" t="s">
        <v>420</v>
      </c>
      <c r="C24" s="93">
        <v>0.4597222222222222</v>
      </c>
      <c r="D24" s="93">
        <v>0.3</v>
      </c>
      <c r="E24" s="80" t="s">
        <v>433</v>
      </c>
      <c r="F24" s="146"/>
      <c r="H24" s="96">
        <v>42057</v>
      </c>
      <c r="I24" s="92" t="s">
        <v>416</v>
      </c>
      <c r="J24" s="89"/>
      <c r="K24" s="89"/>
      <c r="L24" s="80"/>
      <c r="N24" s="96">
        <v>42085</v>
      </c>
      <c r="O24" s="92" t="s">
        <v>416</v>
      </c>
      <c r="P24" s="106"/>
      <c r="Q24" s="106"/>
      <c r="R24" s="80"/>
    </row>
    <row r="25" spans="1:20" x14ac:dyDescent="0.3">
      <c r="A25" s="97">
        <v>42027</v>
      </c>
      <c r="B25" s="106" t="s">
        <v>421</v>
      </c>
      <c r="C25" s="93">
        <v>0.45416666666666666</v>
      </c>
      <c r="D25" s="93">
        <v>0.29236111111111113</v>
      </c>
      <c r="E25" s="80" t="s">
        <v>514</v>
      </c>
      <c r="F25" s="146"/>
      <c r="H25" s="97">
        <v>42058</v>
      </c>
      <c r="I25" s="83" t="s">
        <v>417</v>
      </c>
      <c r="J25" s="89"/>
      <c r="K25" s="89"/>
      <c r="L25" s="80"/>
      <c r="N25" s="97">
        <v>42086</v>
      </c>
      <c r="O25" s="111" t="s">
        <v>417</v>
      </c>
      <c r="P25" s="106"/>
      <c r="Q25" s="106"/>
      <c r="R25" s="80"/>
    </row>
    <row r="26" spans="1:20" x14ac:dyDescent="0.3">
      <c r="A26" s="97">
        <v>42028</v>
      </c>
      <c r="B26" s="106" t="s">
        <v>422</v>
      </c>
      <c r="C26" s="93">
        <v>0.46111111111111108</v>
      </c>
      <c r="D26" s="93">
        <v>0.2986111111111111</v>
      </c>
      <c r="E26" s="80" t="s">
        <v>432</v>
      </c>
      <c r="F26" s="146"/>
      <c r="H26" s="97">
        <v>42059</v>
      </c>
      <c r="I26" s="83" t="s">
        <v>418</v>
      </c>
      <c r="J26" s="89"/>
      <c r="K26" s="89"/>
      <c r="L26" s="80"/>
      <c r="N26" s="97">
        <v>42087</v>
      </c>
      <c r="O26" s="111" t="s">
        <v>418</v>
      </c>
      <c r="P26" s="106"/>
      <c r="Q26" s="106"/>
      <c r="R26" s="80"/>
      <c r="T26" s="141"/>
    </row>
    <row r="27" spans="1:20" x14ac:dyDescent="0.3">
      <c r="A27" s="96">
        <v>42029</v>
      </c>
      <c r="B27" s="91" t="s">
        <v>416</v>
      </c>
      <c r="C27" s="94">
        <v>0</v>
      </c>
      <c r="D27" s="94">
        <v>0</v>
      </c>
      <c r="E27" s="95" t="s">
        <v>431</v>
      </c>
      <c r="F27" s="145"/>
      <c r="H27" s="97">
        <v>42060</v>
      </c>
      <c r="I27" s="83" t="s">
        <v>419</v>
      </c>
      <c r="J27" s="89"/>
      <c r="K27" s="89"/>
      <c r="L27" s="80"/>
      <c r="N27" s="97">
        <v>42088</v>
      </c>
      <c r="O27" s="111" t="s">
        <v>419</v>
      </c>
      <c r="P27" s="106"/>
      <c r="Q27" s="106"/>
      <c r="R27" s="80"/>
    </row>
    <row r="28" spans="1:20" x14ac:dyDescent="0.3">
      <c r="A28" s="96">
        <v>42030</v>
      </c>
      <c r="B28" s="91" t="s">
        <v>417</v>
      </c>
      <c r="C28" s="94">
        <v>0</v>
      </c>
      <c r="D28" s="94">
        <v>0</v>
      </c>
      <c r="E28" s="95" t="s">
        <v>434</v>
      </c>
      <c r="F28" s="145"/>
      <c r="H28" s="97">
        <v>42061</v>
      </c>
      <c r="I28" s="83" t="s">
        <v>420</v>
      </c>
      <c r="J28" s="89"/>
      <c r="K28" s="89"/>
      <c r="L28" s="80"/>
      <c r="N28" s="97">
        <v>42089</v>
      </c>
      <c r="O28" s="111" t="s">
        <v>420</v>
      </c>
      <c r="P28" s="106"/>
      <c r="Q28" s="106"/>
      <c r="R28" s="80"/>
    </row>
    <row r="29" spans="1:20" x14ac:dyDescent="0.3">
      <c r="A29" s="97">
        <v>42031</v>
      </c>
      <c r="B29" s="106" t="s">
        <v>418</v>
      </c>
      <c r="C29" s="93">
        <v>0.45694444444444443</v>
      </c>
      <c r="D29" s="93">
        <v>0.29166666666666669</v>
      </c>
      <c r="E29" s="80" t="s">
        <v>189</v>
      </c>
      <c r="F29" s="146"/>
      <c r="H29" s="97">
        <v>42062</v>
      </c>
      <c r="I29" s="83" t="s">
        <v>421</v>
      </c>
      <c r="J29" s="89"/>
      <c r="K29" s="89"/>
      <c r="L29" s="80"/>
      <c r="N29" s="97">
        <v>42090</v>
      </c>
      <c r="O29" s="111" t="s">
        <v>421</v>
      </c>
      <c r="P29" s="106"/>
      <c r="Q29" s="106"/>
      <c r="R29" s="80"/>
    </row>
    <row r="30" spans="1:20" ht="15" thickBot="1" x14ac:dyDescent="0.35">
      <c r="A30" s="97">
        <v>42032</v>
      </c>
      <c r="B30" s="106" t="s">
        <v>419</v>
      </c>
      <c r="C30" s="93">
        <v>0.45555555555555555</v>
      </c>
      <c r="D30" s="99">
        <v>0.29166666666666669</v>
      </c>
      <c r="E30" s="80" t="s">
        <v>515</v>
      </c>
      <c r="F30" s="146"/>
      <c r="H30" s="97">
        <v>42063</v>
      </c>
      <c r="I30" s="81" t="s">
        <v>422</v>
      </c>
      <c r="J30" s="81"/>
      <c r="K30" s="81"/>
      <c r="L30" s="82"/>
      <c r="N30" s="97">
        <v>42091</v>
      </c>
      <c r="O30" s="111" t="s">
        <v>422</v>
      </c>
      <c r="P30" s="106"/>
      <c r="Q30" s="106"/>
      <c r="R30" s="80"/>
    </row>
    <row r="31" spans="1:20" x14ac:dyDescent="0.3">
      <c r="A31" s="97">
        <v>42033</v>
      </c>
      <c r="B31" s="106" t="s">
        <v>420</v>
      </c>
      <c r="C31" s="93">
        <v>0.46319444444444446</v>
      </c>
      <c r="D31" s="106"/>
      <c r="E31" s="80"/>
      <c r="F31" s="146"/>
      <c r="H31" s="79"/>
      <c r="N31" s="96">
        <v>42092</v>
      </c>
      <c r="O31" s="92" t="s">
        <v>416</v>
      </c>
      <c r="P31" s="106"/>
      <c r="Q31" s="106"/>
      <c r="R31" s="80"/>
    </row>
    <row r="32" spans="1:20" x14ac:dyDescent="0.3">
      <c r="A32" s="97">
        <v>42034</v>
      </c>
      <c r="B32" s="106" t="s">
        <v>421</v>
      </c>
      <c r="C32" s="106"/>
      <c r="D32" s="106"/>
      <c r="E32" s="80"/>
      <c r="F32" s="146"/>
      <c r="H32" s="79"/>
      <c r="N32" s="97">
        <v>42093</v>
      </c>
      <c r="O32" s="111" t="s">
        <v>417</v>
      </c>
      <c r="P32" s="106"/>
      <c r="Q32" s="106"/>
      <c r="R32" s="80"/>
    </row>
    <row r="33" spans="1:18" ht="15" thickBot="1" x14ac:dyDescent="0.35">
      <c r="A33" s="138">
        <v>42035</v>
      </c>
      <c r="B33" s="81" t="s">
        <v>422</v>
      </c>
      <c r="C33" s="81"/>
      <c r="D33" s="81"/>
      <c r="E33" s="82"/>
      <c r="F33" s="146"/>
      <c r="H33" s="79"/>
      <c r="N33" s="138">
        <v>42094</v>
      </c>
      <c r="O33" s="81" t="s">
        <v>418</v>
      </c>
      <c r="P33" s="81"/>
      <c r="Q33" s="81"/>
      <c r="R33" s="82"/>
    </row>
    <row r="34" spans="1:18" x14ac:dyDescent="0.3">
      <c r="A34" s="79"/>
      <c r="H34" s="79"/>
      <c r="N34" s="79"/>
    </row>
    <row r="35" spans="1:18" x14ac:dyDescent="0.3">
      <c r="A35" s="79"/>
      <c r="H35" s="79"/>
      <c r="N35" s="79"/>
    </row>
    <row r="36" spans="1:18" x14ac:dyDescent="0.3">
      <c r="A36" s="79"/>
      <c r="H36" s="79"/>
      <c r="N36" s="79"/>
    </row>
    <row r="37" spans="1:18" x14ac:dyDescent="0.3">
      <c r="A37" s="79"/>
      <c r="H37" s="79"/>
      <c r="N37" s="79"/>
    </row>
    <row r="38" spans="1:18" x14ac:dyDescent="0.3">
      <c r="A38" s="79"/>
      <c r="H38" s="79"/>
      <c r="N38" s="79"/>
    </row>
    <row r="39" spans="1:18" x14ac:dyDescent="0.3">
      <c r="A39" s="79"/>
      <c r="H39" s="79"/>
      <c r="N39" s="79"/>
    </row>
    <row r="40" spans="1:18" x14ac:dyDescent="0.3">
      <c r="A40" s="79"/>
      <c r="H40" s="79"/>
      <c r="N40" s="79"/>
    </row>
    <row r="41" spans="1:18" x14ac:dyDescent="0.3">
      <c r="A41" s="79"/>
      <c r="H41" s="79"/>
      <c r="N41" s="79"/>
    </row>
    <row r="42" spans="1:18" x14ac:dyDescent="0.3">
      <c r="A42" s="79"/>
      <c r="H42" s="79"/>
      <c r="N42" s="79"/>
    </row>
    <row r="43" spans="1:18" x14ac:dyDescent="0.3">
      <c r="A43" s="79"/>
      <c r="H43" s="79"/>
      <c r="N43" s="79"/>
    </row>
    <row r="44" spans="1:18" x14ac:dyDescent="0.3">
      <c r="A44" s="79"/>
      <c r="H44" s="79"/>
      <c r="N44" s="79"/>
    </row>
    <row r="45" spans="1:18" x14ac:dyDescent="0.3">
      <c r="A45" s="79"/>
      <c r="H45" s="79"/>
      <c r="N45" s="79"/>
    </row>
    <row r="46" spans="1:18" x14ac:dyDescent="0.3">
      <c r="A46" s="79"/>
      <c r="H46" s="79"/>
      <c r="N46" s="79"/>
    </row>
    <row r="47" spans="1:18" x14ac:dyDescent="0.3">
      <c r="A47" s="79"/>
      <c r="H47" s="79"/>
      <c r="N47" s="79"/>
    </row>
    <row r="48" spans="1:18" x14ac:dyDescent="0.3">
      <c r="A48" s="79"/>
      <c r="H48" s="79"/>
      <c r="N48" s="79"/>
    </row>
    <row r="49" spans="1:14" x14ac:dyDescent="0.3">
      <c r="A49" s="79"/>
      <c r="H49" s="79"/>
      <c r="N49" s="79"/>
    </row>
    <row r="50" spans="1:14" x14ac:dyDescent="0.3">
      <c r="A50" s="79"/>
      <c r="H50" s="79"/>
      <c r="N50" s="79"/>
    </row>
    <row r="51" spans="1:14" x14ac:dyDescent="0.3">
      <c r="A51" s="79"/>
      <c r="H51" s="79"/>
      <c r="N51" s="79"/>
    </row>
  </sheetData>
  <mergeCells count="3">
    <mergeCell ref="A1:E1"/>
    <mergeCell ref="H1:L1"/>
    <mergeCell ref="N1:R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H14" sqref="H14"/>
    </sheetView>
  </sheetViews>
  <sheetFormatPr defaultColWidth="9.109375" defaultRowHeight="14.4" x14ac:dyDescent="0.3"/>
  <cols>
    <col min="1" max="1" width="8.88671875" style="100" bestFit="1" customWidth="1"/>
    <col min="2" max="2" width="31" style="14" bestFit="1" customWidth="1"/>
    <col min="3" max="3" width="18.44140625" style="100" bestFit="1" customWidth="1"/>
    <col min="4" max="4" width="33.44140625" style="100" bestFit="1" customWidth="1"/>
    <col min="5" max="16384" width="9.109375" style="100"/>
  </cols>
  <sheetData>
    <row r="2" spans="1:4" ht="24" customHeight="1" x14ac:dyDescent="0.3">
      <c r="A2" s="181" t="s">
        <v>462</v>
      </c>
      <c r="B2" s="181"/>
      <c r="C2" s="181"/>
      <c r="D2" s="100" t="s">
        <v>461</v>
      </c>
    </row>
    <row r="3" spans="1:4" ht="34.5" customHeight="1" x14ac:dyDescent="0.3">
      <c r="A3" s="13" t="s">
        <v>62</v>
      </c>
      <c r="B3" s="13" t="s">
        <v>460</v>
      </c>
      <c r="C3" s="13" t="s">
        <v>459</v>
      </c>
      <c r="D3" s="13" t="s">
        <v>458</v>
      </c>
    </row>
    <row r="4" spans="1:4" ht="34.5" customHeight="1" x14ac:dyDescent="0.3">
      <c r="A4" s="103">
        <v>1</v>
      </c>
      <c r="B4" s="104" t="s">
        <v>457</v>
      </c>
      <c r="C4" s="103" t="s">
        <v>445</v>
      </c>
      <c r="D4" s="103" t="s">
        <v>452</v>
      </c>
    </row>
    <row r="5" spans="1:4" ht="34.5" customHeight="1" x14ac:dyDescent="0.3">
      <c r="A5" s="103">
        <v>2</v>
      </c>
      <c r="B5" s="104" t="s">
        <v>456</v>
      </c>
      <c r="C5" s="103" t="s">
        <v>445</v>
      </c>
      <c r="D5" s="103" t="s">
        <v>452</v>
      </c>
    </row>
    <row r="6" spans="1:4" ht="34.5" customHeight="1" x14ac:dyDescent="0.3">
      <c r="A6" s="103">
        <v>3</v>
      </c>
      <c r="B6" s="104" t="s">
        <v>455</v>
      </c>
      <c r="C6" s="103" t="s">
        <v>445</v>
      </c>
      <c r="D6" s="103" t="s">
        <v>452</v>
      </c>
    </row>
    <row r="7" spans="1:4" ht="34.5" customHeight="1" x14ac:dyDescent="0.3">
      <c r="A7" s="103">
        <v>4</v>
      </c>
      <c r="B7" s="104" t="s">
        <v>454</v>
      </c>
      <c r="C7" s="103" t="s">
        <v>445</v>
      </c>
      <c r="D7" s="103" t="s">
        <v>452</v>
      </c>
    </row>
    <row r="8" spans="1:4" ht="34.5" customHeight="1" x14ac:dyDescent="0.3">
      <c r="A8" s="103">
        <v>5</v>
      </c>
      <c r="B8" s="104" t="s">
        <v>453</v>
      </c>
      <c r="C8" s="103" t="s">
        <v>445</v>
      </c>
      <c r="D8" s="103" t="s">
        <v>452</v>
      </c>
    </row>
    <row r="9" spans="1:4" ht="34.5" customHeight="1" x14ac:dyDescent="0.3">
      <c r="A9" s="103">
        <v>6</v>
      </c>
      <c r="B9" s="104" t="s">
        <v>451</v>
      </c>
      <c r="C9" s="103" t="s">
        <v>450</v>
      </c>
      <c r="D9" s="103" t="s">
        <v>449</v>
      </c>
    </row>
    <row r="10" spans="1:4" ht="34.5" customHeight="1" x14ac:dyDescent="0.3">
      <c r="A10" s="103">
        <v>7</v>
      </c>
      <c r="B10" s="104" t="s">
        <v>447</v>
      </c>
      <c r="C10" s="103" t="s">
        <v>445</v>
      </c>
      <c r="D10" s="105" t="s">
        <v>448</v>
      </c>
    </row>
    <row r="11" spans="1:4" ht="34.5" customHeight="1" x14ac:dyDescent="0.3">
      <c r="A11" s="103">
        <v>8</v>
      </c>
      <c r="B11" s="104" t="s">
        <v>447</v>
      </c>
      <c r="C11" s="103" t="s">
        <v>443</v>
      </c>
      <c r="D11" s="103" t="s">
        <v>446</v>
      </c>
    </row>
    <row r="12" spans="1:4" ht="34.5" customHeight="1" x14ac:dyDescent="0.3">
      <c r="A12" s="103">
        <v>9</v>
      </c>
      <c r="B12" s="104" t="s">
        <v>444</v>
      </c>
      <c r="C12" s="103" t="s">
        <v>445</v>
      </c>
      <c r="D12" s="103"/>
    </row>
    <row r="13" spans="1:4" ht="34.5" customHeight="1" x14ac:dyDescent="0.3">
      <c r="A13" s="103">
        <v>10</v>
      </c>
      <c r="B13" s="104" t="s">
        <v>444</v>
      </c>
      <c r="C13" s="103" t="s">
        <v>443</v>
      </c>
      <c r="D13" s="103"/>
    </row>
    <row r="14" spans="1:4" ht="34.5" customHeight="1" x14ac:dyDescent="0.3">
      <c r="A14" s="103">
        <v>9</v>
      </c>
      <c r="B14" s="104"/>
      <c r="C14" s="103"/>
      <c r="D14" s="103"/>
    </row>
    <row r="15" spans="1:4" ht="34.5" customHeight="1" x14ac:dyDescent="0.3">
      <c r="A15" s="103">
        <v>10</v>
      </c>
      <c r="B15" s="104"/>
      <c r="C15" s="103"/>
      <c r="D15" s="103"/>
    </row>
    <row r="17" spans="2:4" ht="24" customHeight="1" x14ac:dyDescent="0.3">
      <c r="B17" s="180" t="s">
        <v>442</v>
      </c>
      <c r="C17" s="180"/>
      <c r="D17" s="180"/>
    </row>
  </sheetData>
  <mergeCells count="2">
    <mergeCell ref="B17:D17"/>
    <mergeCell ref="A2:C2"/>
  </mergeCells>
  <printOptions horizontalCentered="1"/>
  <pageMargins left="0.2" right="0.2" top="0.5" bottom="0.5" header="0.3" footer="0.3"/>
  <pageSetup paperSize="9" scale="10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90" zoomScaleNormal="90" workbookViewId="0">
      <selection activeCell="E10" sqref="E10"/>
    </sheetView>
  </sheetViews>
  <sheetFormatPr defaultColWidth="9.109375" defaultRowHeight="21.9" customHeight="1" x14ac:dyDescent="0.3"/>
  <cols>
    <col min="1" max="1" width="13.109375" style="102" bestFit="1" customWidth="1"/>
    <col min="2" max="2" width="14.109375" style="14" bestFit="1" customWidth="1"/>
    <col min="3" max="3" width="11.5546875" style="102" customWidth="1"/>
    <col min="4" max="4" width="8.5546875" style="102" bestFit="1" customWidth="1"/>
    <col min="5" max="5" width="17" style="102" customWidth="1"/>
    <col min="6" max="6" width="10.5546875" style="102" bestFit="1" customWidth="1"/>
    <col min="7" max="7" width="9.109375" style="102" customWidth="1"/>
    <col min="8" max="8" width="15.88671875" style="102" bestFit="1" customWidth="1"/>
    <col min="9" max="9" width="12.109375" style="102" bestFit="1" customWidth="1"/>
    <col min="10" max="10" width="13.88671875" style="102" customWidth="1"/>
    <col min="11" max="11" width="14.6640625" style="102" bestFit="1" customWidth="1"/>
    <col min="12" max="16384" width="9.109375" style="102"/>
  </cols>
  <sheetData>
    <row r="1" spans="1:11" ht="21.9" customHeight="1" thickBot="1" x14ac:dyDescent="0.35"/>
    <row r="2" spans="1:11" ht="21.9" customHeight="1" thickBot="1" x14ac:dyDescent="0.35">
      <c r="A2" s="177" t="s">
        <v>508</v>
      </c>
      <c r="B2" s="178"/>
      <c r="C2" s="178"/>
      <c r="D2" s="178"/>
      <c r="E2" s="178"/>
      <c r="F2" s="178"/>
      <c r="G2" s="178"/>
      <c r="H2" s="178"/>
      <c r="I2" s="178"/>
      <c r="J2" s="178"/>
      <c r="K2" s="179"/>
    </row>
    <row r="3" spans="1:11" ht="21.9" customHeight="1" thickBot="1" x14ac:dyDescent="0.35"/>
    <row r="4" spans="1:11" ht="58.2" thickBot="1" x14ac:dyDescent="0.35">
      <c r="A4" s="134" t="s">
        <v>507</v>
      </c>
      <c r="B4" s="133" t="s">
        <v>506</v>
      </c>
      <c r="C4" s="133" t="s">
        <v>505</v>
      </c>
      <c r="D4" s="133" t="s">
        <v>504</v>
      </c>
      <c r="E4" s="133" t="s">
        <v>503</v>
      </c>
      <c r="F4" s="132" t="s">
        <v>502</v>
      </c>
      <c r="G4" s="132" t="s">
        <v>501</v>
      </c>
      <c r="H4" s="132" t="s">
        <v>500</v>
      </c>
      <c r="I4" s="131" t="s">
        <v>499</v>
      </c>
      <c r="J4" s="131" t="s">
        <v>498</v>
      </c>
      <c r="K4" s="130" t="s">
        <v>497</v>
      </c>
    </row>
    <row r="5" spans="1:11" ht="48" x14ac:dyDescent="0.3">
      <c r="A5" s="189" t="s">
        <v>496</v>
      </c>
      <c r="B5" s="129" t="s">
        <v>495</v>
      </c>
      <c r="C5" s="128" t="s">
        <v>494</v>
      </c>
      <c r="D5" s="127" t="s">
        <v>189</v>
      </c>
      <c r="E5" s="127" t="s">
        <v>493</v>
      </c>
      <c r="F5" s="127" t="s">
        <v>492</v>
      </c>
      <c r="G5" s="127" t="s">
        <v>491</v>
      </c>
      <c r="H5" s="127" t="s">
        <v>490</v>
      </c>
      <c r="I5" s="126">
        <v>44335</v>
      </c>
      <c r="J5" s="125" t="s">
        <v>489</v>
      </c>
      <c r="K5" s="124"/>
    </row>
    <row r="6" spans="1:11" ht="36.6" thickBot="1" x14ac:dyDescent="0.35">
      <c r="A6" s="190"/>
      <c r="B6" s="123" t="s">
        <v>488</v>
      </c>
      <c r="C6" s="81" t="s">
        <v>487</v>
      </c>
      <c r="D6" s="81" t="s">
        <v>189</v>
      </c>
      <c r="E6" s="81" t="s">
        <v>486</v>
      </c>
      <c r="F6" s="81" t="s">
        <v>485</v>
      </c>
      <c r="G6" s="81" t="s">
        <v>189</v>
      </c>
      <c r="H6" s="122" t="s">
        <v>484</v>
      </c>
      <c r="I6" s="121">
        <v>15767</v>
      </c>
      <c r="J6" s="120" t="s">
        <v>483</v>
      </c>
      <c r="K6" s="82"/>
    </row>
    <row r="7" spans="1:11" ht="28.8" x14ac:dyDescent="0.3">
      <c r="A7" s="193" t="s">
        <v>482</v>
      </c>
      <c r="B7" s="191" t="s">
        <v>481</v>
      </c>
      <c r="C7" s="119" t="s">
        <v>479</v>
      </c>
      <c r="D7" s="83" t="s">
        <v>480</v>
      </c>
      <c r="E7" s="119" t="s">
        <v>477</v>
      </c>
      <c r="F7" s="83" t="s">
        <v>476</v>
      </c>
      <c r="G7" s="83" t="s">
        <v>189</v>
      </c>
      <c r="H7" s="83"/>
      <c r="I7" s="118"/>
      <c r="J7" s="118"/>
      <c r="K7" s="85"/>
    </row>
    <row r="8" spans="1:11" ht="28.8" x14ac:dyDescent="0.3">
      <c r="A8" s="194"/>
      <c r="B8" s="192"/>
      <c r="C8" s="119" t="s">
        <v>479</v>
      </c>
      <c r="D8" s="83" t="s">
        <v>478</v>
      </c>
      <c r="E8" s="119" t="s">
        <v>477</v>
      </c>
      <c r="F8" s="83" t="s">
        <v>476</v>
      </c>
      <c r="G8" s="83" t="s">
        <v>189</v>
      </c>
      <c r="H8" s="83"/>
      <c r="I8" s="118"/>
      <c r="J8" s="118"/>
      <c r="K8" s="85"/>
    </row>
    <row r="9" spans="1:11" ht="30.75" customHeight="1" x14ac:dyDescent="0.3">
      <c r="A9" s="194"/>
      <c r="B9" s="117" t="s">
        <v>475</v>
      </c>
      <c r="C9" s="101"/>
      <c r="D9" s="101"/>
      <c r="E9" s="101"/>
      <c r="F9" s="101"/>
      <c r="G9" s="101"/>
      <c r="H9" s="101"/>
      <c r="I9" s="116"/>
      <c r="J9" s="116"/>
      <c r="K9" s="80"/>
    </row>
    <row r="10" spans="1:11" ht="30.75" customHeight="1" x14ac:dyDescent="0.3">
      <c r="A10" s="194"/>
      <c r="B10" s="115" t="s">
        <v>474</v>
      </c>
      <c r="C10" s="110"/>
      <c r="D10" s="110"/>
      <c r="E10" s="110"/>
      <c r="F10" s="110"/>
      <c r="G10" s="110"/>
      <c r="H10" s="110"/>
      <c r="I10" s="109"/>
      <c r="J10" s="109"/>
      <c r="K10" s="108"/>
    </row>
    <row r="11" spans="1:11" ht="30.75" customHeight="1" thickBot="1" x14ac:dyDescent="0.35">
      <c r="A11" s="194"/>
      <c r="B11" s="115" t="s">
        <v>473</v>
      </c>
      <c r="C11" s="110"/>
      <c r="D11" s="110"/>
      <c r="E11" s="110"/>
      <c r="F11" s="110"/>
      <c r="G11" s="110"/>
      <c r="H11" s="110"/>
      <c r="I11" s="109"/>
      <c r="J11" s="109"/>
      <c r="K11" s="108"/>
    </row>
    <row r="12" spans="1:11" ht="21.9" customHeight="1" x14ac:dyDescent="0.3">
      <c r="A12" s="185" t="s">
        <v>472</v>
      </c>
      <c r="B12" s="188" t="s">
        <v>471</v>
      </c>
      <c r="C12" s="195" t="s">
        <v>470</v>
      </c>
      <c r="D12" s="114" t="s">
        <v>469</v>
      </c>
      <c r="E12" s="114"/>
      <c r="F12" s="114"/>
      <c r="G12" s="114"/>
      <c r="H12" s="114"/>
      <c r="I12" s="113"/>
      <c r="J12" s="113"/>
      <c r="K12" s="112"/>
    </row>
    <row r="13" spans="1:11" ht="21.9" customHeight="1" x14ac:dyDescent="0.3">
      <c r="A13" s="186"/>
      <c r="B13" s="183"/>
      <c r="C13" s="196"/>
      <c r="D13" s="110" t="s">
        <v>468</v>
      </c>
      <c r="E13" s="110"/>
      <c r="F13" s="110"/>
      <c r="G13" s="110"/>
      <c r="H13" s="110"/>
      <c r="I13" s="109"/>
      <c r="J13" s="109"/>
      <c r="K13" s="108"/>
    </row>
    <row r="14" spans="1:11" ht="21.9" customHeight="1" x14ac:dyDescent="0.3">
      <c r="A14" s="186"/>
      <c r="B14" s="182" t="s">
        <v>467</v>
      </c>
      <c r="C14" s="182"/>
      <c r="D14" s="110" t="s">
        <v>466</v>
      </c>
      <c r="E14" s="110"/>
      <c r="F14" s="110"/>
      <c r="G14" s="110"/>
      <c r="H14" s="110"/>
      <c r="I14" s="109"/>
      <c r="J14" s="109"/>
      <c r="K14" s="108"/>
    </row>
    <row r="15" spans="1:11" ht="21.9" customHeight="1" x14ac:dyDescent="0.3">
      <c r="A15" s="186"/>
      <c r="B15" s="183"/>
      <c r="C15" s="183"/>
      <c r="D15" s="110" t="s">
        <v>465</v>
      </c>
      <c r="E15" s="110"/>
      <c r="F15" s="110"/>
      <c r="G15" s="110"/>
      <c r="H15" s="110"/>
      <c r="I15" s="109"/>
      <c r="J15" s="109"/>
      <c r="K15" s="108"/>
    </row>
    <row r="16" spans="1:11" ht="21.9" customHeight="1" x14ac:dyDescent="0.3">
      <c r="A16" s="186"/>
      <c r="B16" s="182" t="s">
        <v>464</v>
      </c>
      <c r="C16" s="182"/>
      <c r="D16" s="110"/>
      <c r="E16" s="110"/>
      <c r="F16" s="110"/>
      <c r="G16" s="110"/>
      <c r="H16" s="110"/>
      <c r="I16" s="109"/>
      <c r="J16" s="109"/>
      <c r="K16" s="108"/>
    </row>
    <row r="17" spans="1:11" ht="21.9" customHeight="1" x14ac:dyDescent="0.3">
      <c r="A17" s="186"/>
      <c r="B17" s="183"/>
      <c r="C17" s="183"/>
      <c r="D17" s="110"/>
      <c r="E17" s="110"/>
      <c r="F17" s="110"/>
      <c r="G17" s="110"/>
      <c r="H17" s="110"/>
      <c r="I17" s="109"/>
      <c r="J17" s="109"/>
      <c r="K17" s="108"/>
    </row>
    <row r="18" spans="1:11" ht="21.9" customHeight="1" x14ac:dyDescent="0.3">
      <c r="A18" s="186"/>
      <c r="B18" s="182" t="s">
        <v>463</v>
      </c>
      <c r="C18" s="182"/>
      <c r="D18" s="110"/>
      <c r="E18" s="110"/>
      <c r="F18" s="110"/>
      <c r="G18" s="110"/>
      <c r="H18" s="110"/>
      <c r="I18" s="109"/>
      <c r="J18" s="109"/>
      <c r="K18" s="108"/>
    </row>
    <row r="19" spans="1:11" ht="21.9" customHeight="1" thickBot="1" x14ac:dyDescent="0.35">
      <c r="A19" s="187"/>
      <c r="B19" s="184"/>
      <c r="C19" s="184"/>
      <c r="D19" s="81"/>
      <c r="E19" s="81"/>
      <c r="F19" s="81"/>
      <c r="G19" s="81"/>
      <c r="H19" s="81"/>
      <c r="I19" s="107"/>
      <c r="J19" s="107"/>
      <c r="K19" s="82"/>
    </row>
  </sheetData>
  <mergeCells count="13">
    <mergeCell ref="A2:K2"/>
    <mergeCell ref="A5:A6"/>
    <mergeCell ref="B7:B8"/>
    <mergeCell ref="A7:A11"/>
    <mergeCell ref="C12:C13"/>
    <mergeCell ref="C16:C17"/>
    <mergeCell ref="C18:C19"/>
    <mergeCell ref="A12:A19"/>
    <mergeCell ref="B12:B13"/>
    <mergeCell ref="B14:B15"/>
    <mergeCell ref="B16:B17"/>
    <mergeCell ref="B18:B19"/>
    <mergeCell ref="C14:C15"/>
  </mergeCells>
  <hyperlinks>
    <hyperlink ref="H6" r:id="rId1" display="35+2@GF (1Bhk)"/>
  </hyperlinks>
  <printOptions horizontalCentered="1" verticalCentered="1"/>
  <pageMargins left="0" right="0" top="0" bottom="0" header="0" footer="0"/>
  <pageSetup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waterproofing- Brickbat </vt:lpstr>
      <vt:lpstr>waterproofing Basecoat</vt:lpstr>
      <vt:lpstr>Labour work capacity</vt:lpstr>
      <vt:lpstr>labour req. as per qty</vt:lpstr>
      <vt:lpstr>Material req. as per Std.</vt:lpstr>
      <vt:lpstr>Sheet3</vt:lpstr>
      <vt:lpstr>Attendence Sheet</vt:lpstr>
      <vt:lpstr>Sheet1 (2)</vt:lpstr>
      <vt:lpstr>Bldg Details</vt:lpstr>
      <vt:lpstr>'Bldg Details'!Print_Area</vt:lpstr>
      <vt:lpstr>'Sheet1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Ryan Augustine</cp:lastModifiedBy>
  <dcterms:created xsi:type="dcterms:W3CDTF">2014-10-18T06:15:06Z</dcterms:created>
  <dcterms:modified xsi:type="dcterms:W3CDTF">2015-03-08T11:51:43Z</dcterms:modified>
</cp:coreProperties>
</file>