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top kek\Desktop\Python\2_External APIs\profiles\ADBE\"/>
    </mc:Choice>
  </mc:AlternateContent>
  <xr:revisionPtr revIDLastSave="0" documentId="13_ncr:1_{11046E2D-F6AA-4A90-A3C4-24EE76851685}" xr6:coauthVersionLast="47" xr6:coauthVersionMax="47" xr10:uidLastSave="{00000000-0000-0000-0000-000000000000}"/>
  <bookViews>
    <workbookView xWindow="-108" yWindow="-108" windowWidth="24792" windowHeight="12576" activeTab="9" xr2:uid="{9DC73D57-5531-4FDF-871C-B058328D7CA8}"/>
  </bookViews>
  <sheets>
    <sheet name="Intro" sheetId="2" r:id="rId1"/>
    <sheet name="Design" sheetId="1" r:id="rId2"/>
    <sheet name="Overview" sheetId="3" r:id="rId3"/>
    <sheet name="IS" sheetId="6" r:id="rId4"/>
    <sheet name="BS" sheetId="5" r:id="rId5"/>
    <sheet name="CF" sheetId="7" r:id="rId6"/>
    <sheet name="Div" sheetId="18" r:id="rId7"/>
    <sheet name="1" sheetId="9" r:id="rId8"/>
    <sheet name="2" sheetId="10" r:id="rId9"/>
    <sheet name="# 01" sheetId="12" r:id="rId10"/>
    <sheet name="# 02" sheetId="13" r:id="rId11"/>
    <sheet name="# 03" sheetId="14" r:id="rId12"/>
    <sheet name="# 04" sheetId="15" r:id="rId13"/>
    <sheet name="# 05" sheetId="16" r:id="rId14"/>
    <sheet name="# 06" sheetId="17" r:id="rId15"/>
  </sheets>
  <externalReferences>
    <externalReference r:id="rId16"/>
    <externalReference r:id="rId17"/>
    <externalReference r:id="rId18"/>
  </externalReferences>
  <definedNames>
    <definedName name="in.scale" localSheetId="7">'1'!$I$2</definedName>
    <definedName name="in.scale" localSheetId="8">'2'!$I$2</definedName>
    <definedName name="in.scale">Overview!$H$2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18" l="1" a="1"/>
  <c r="G6" i="18" s="1"/>
  <c r="H5" i="18"/>
  <c r="G5" i="18"/>
  <c r="H3" i="18"/>
  <c r="I3" i="18" s="1"/>
  <c r="P8" i="15"/>
  <c r="P9" i="15"/>
  <c r="P10" i="15"/>
  <c r="P11" i="15"/>
  <c r="P12" i="15"/>
  <c r="P13" i="15"/>
  <c r="P7" i="15"/>
  <c r="O8" i="15"/>
  <c r="O9" i="15"/>
  <c r="O10" i="15"/>
  <c r="O11" i="15"/>
  <c r="O12" i="15"/>
  <c r="O13" i="15"/>
  <c r="O7" i="15"/>
  <c r="M9" i="14"/>
  <c r="M10" i="14"/>
  <c r="M11" i="14"/>
  <c r="M12" i="14"/>
  <c r="M13" i="14"/>
  <c r="M8" i="14"/>
  <c r="N9" i="12"/>
  <c r="N10" i="12" s="1"/>
  <c r="N11" i="12" s="1"/>
  <c r="N12" i="12" s="1"/>
  <c r="N13" i="12" s="1"/>
  <c r="N8" i="12"/>
  <c r="F32" i="10"/>
  <c r="F21" i="10"/>
  <c r="F13" i="10"/>
  <c r="F15" i="10"/>
  <c r="F17" i="10"/>
  <c r="F19" i="10"/>
  <c r="F12" i="10"/>
  <c r="J9" i="10"/>
  <c r="K9" i="10" s="1"/>
  <c r="L9" i="10" s="1"/>
  <c r="M9" i="10" s="1"/>
  <c r="N9" i="10" s="1"/>
  <c r="O9" i="10" s="1"/>
  <c r="N7" i="10"/>
  <c r="M7" i="10" s="1"/>
  <c r="L7" i="10" s="1"/>
  <c r="K7" i="10" s="1"/>
  <c r="J7" i="10" s="1"/>
  <c r="I7" i="10" s="1"/>
  <c r="I2" i="10"/>
  <c r="F32" i="9"/>
  <c r="H24" i="9"/>
  <c r="F44" i="9"/>
  <c r="F43" i="9"/>
  <c r="F42" i="9"/>
  <c r="F41" i="9"/>
  <c r="F40" i="9"/>
  <c r="F23" i="9"/>
  <c r="F17" i="9"/>
  <c r="F39" i="9"/>
  <c r="F38" i="9"/>
  <c r="F37" i="9"/>
  <c r="F36" i="9"/>
  <c r="F18" i="9"/>
  <c r="F12" i="9"/>
  <c r="J9" i="9"/>
  <c r="K9" i="9" s="1"/>
  <c r="L9" i="9" s="1"/>
  <c r="M9" i="9" s="1"/>
  <c r="N9" i="9" s="1"/>
  <c r="O9" i="9" s="1"/>
  <c r="N7" i="9"/>
  <c r="M7" i="9" s="1"/>
  <c r="L7" i="9" s="1"/>
  <c r="K7" i="9" s="1"/>
  <c r="J7" i="9" s="1"/>
  <c r="I7" i="9" s="1"/>
  <c r="I2" i="9"/>
  <c r="F73" i="3"/>
  <c r="F72" i="3"/>
  <c r="N7" i="3"/>
  <c r="M7" i="3" s="1"/>
  <c r="L7" i="3" s="1"/>
  <c r="K7" i="3" s="1"/>
  <c r="J7" i="3" s="1"/>
  <c r="I7" i="3" s="1"/>
  <c r="H2" i="3"/>
  <c r="F51" i="3"/>
  <c r="F50" i="3"/>
  <c r="F49" i="3"/>
  <c r="F68" i="3"/>
  <c r="F67" i="3"/>
  <c r="F66" i="3"/>
  <c r="F65" i="3"/>
  <c r="F64" i="3"/>
  <c r="F26" i="3"/>
  <c r="F25" i="3"/>
  <c r="F24" i="3"/>
  <c r="F23" i="3"/>
  <c r="F22" i="3"/>
  <c r="F29" i="3"/>
  <c r="F28" i="3"/>
  <c r="F27" i="3"/>
  <c r="F16" i="3"/>
  <c r="F17" i="3"/>
  <c r="F15" i="3"/>
  <c r="F10" i="3"/>
  <c r="F11" i="3"/>
  <c r="F12" i="3"/>
  <c r="G6" i="7" a="1"/>
  <c r="G6" i="7" s="1"/>
  <c r="G6" i="6" a="1"/>
  <c r="G6" i="6" s="1"/>
  <c r="G6" i="5" a="1"/>
  <c r="G6" i="5" s="1"/>
  <c r="N5" i="7"/>
  <c r="H5" i="5"/>
  <c r="I5" i="5"/>
  <c r="J5" i="5"/>
  <c r="K5" i="5"/>
  <c r="L5" i="5"/>
  <c r="M5" i="5"/>
  <c r="N5" i="5"/>
  <c r="G5" i="6"/>
  <c r="G5" i="7"/>
  <c r="G5" i="5"/>
  <c r="I3" i="7"/>
  <c r="J3" i="7" s="1"/>
  <c r="K3" i="7" s="1"/>
  <c r="L3" i="7" s="1"/>
  <c r="M3" i="7" s="1"/>
  <c r="N3" i="7" s="1"/>
  <c r="I3" i="5"/>
  <c r="J3" i="5" s="1"/>
  <c r="H3" i="6"/>
  <c r="H5" i="6" s="1"/>
  <c r="H3" i="7"/>
  <c r="H5" i="7" s="1"/>
  <c r="H3" i="5"/>
  <c r="J56" i="3"/>
  <c r="K56" i="3" s="1"/>
  <c r="L56" i="3" s="1"/>
  <c r="M56" i="3" s="1"/>
  <c r="N56" i="3" s="1"/>
  <c r="O56" i="3" s="1"/>
  <c r="J40" i="3"/>
  <c r="K40" i="3" s="1"/>
  <c r="L40" i="3" s="1"/>
  <c r="M40" i="3" s="1"/>
  <c r="N40" i="3" s="1"/>
  <c r="O40" i="3" s="1"/>
  <c r="J34" i="3"/>
  <c r="K34" i="3" s="1"/>
  <c r="L34" i="3" s="1"/>
  <c r="M34" i="3" s="1"/>
  <c r="N34" i="3" s="1"/>
  <c r="O34" i="3" s="1"/>
  <c r="J9" i="3"/>
  <c r="K9" i="3" s="1"/>
  <c r="L9" i="3" s="1"/>
  <c r="M9" i="3" s="1"/>
  <c r="N9" i="3" s="1"/>
  <c r="O9" i="3" s="1"/>
  <c r="G5" i="1" a="1"/>
  <c r="G11" i="1" a="1"/>
  <c r="K10" i="1" a="1"/>
  <c r="I12" i="1" a="1"/>
  <c r="J10" i="1" a="1"/>
  <c r="G12" i="1" a="1"/>
  <c r="G7" i="1" a="1"/>
  <c r="J11" i="1" a="1"/>
  <c r="J7" i="1" a="1"/>
  <c r="I5" i="1" a="1"/>
  <c r="J6" i="1" a="1"/>
  <c r="K7" i="1" a="1"/>
  <c r="H10" i="1" a="1"/>
  <c r="J5" i="1" a="1"/>
  <c r="K6" i="1" a="1"/>
  <c r="G10" i="1" a="1"/>
  <c r="K5" i="1" a="1"/>
  <c r="I10" i="1" a="1"/>
  <c r="K12" i="1" a="1"/>
  <c r="H7" i="1" a="1"/>
  <c r="J12" i="1" a="1"/>
  <c r="H12" i="1" a="1"/>
  <c r="I7" i="1" a="1"/>
  <c r="H11" i="1" a="1"/>
  <c r="I6" i="1" a="1"/>
  <c r="G6" i="1" a="1"/>
  <c r="H6" i="1" a="1"/>
  <c r="I11" i="1" a="1"/>
  <c r="H5" i="1" a="1"/>
  <c r="K11" i="1" a="1"/>
  <c r="K15" i="10" a="1"/>
  <c r="K29" i="3" a="1"/>
  <c r="O68" i="3" a="1"/>
  <c r="K12" i="9" a="1"/>
  <c r="N12" i="9" a="1"/>
  <c r="J21" i="10" a="1"/>
  <c r="J26" i="3" a="1"/>
  <c r="H44" i="9" a="1"/>
  <c r="M42" i="9" a="1"/>
  <c r="H37" i="9" a="1"/>
  <c r="O29" i="3" a="1"/>
  <c r="O32" i="10" a="1"/>
  <c r="J36" i="9" a="1"/>
  <c r="M12" i="3" a="1"/>
  <c r="M43" i="9" a="1"/>
  <c r="K27" i="3" a="1"/>
  <c r="N68" i="3" a="1"/>
  <c r="O21" i="10" a="1"/>
  <c r="I38" i="9" a="1"/>
  <c r="H27" i="3" a="1"/>
  <c r="L66" i="3" a="1"/>
  <c r="O39" i="9" a="1"/>
  <c r="L21" i="10" a="1"/>
  <c r="M37" i="9" a="1"/>
  <c r="M17" i="3" a="1"/>
  <c r="H40" i="9" a="1"/>
  <c r="J50" i="3" a="1"/>
  <c r="I10" i="3" a="1"/>
  <c r="H17" i="9" a="1"/>
  <c r="O19" i="10" a="1"/>
  <c r="O13" i="10" a="1"/>
  <c r="L22" i="3" a="1"/>
  <c r="M50" i="3" a="1"/>
  <c r="K49" i="3" a="1"/>
  <c r="M12" i="10" a="1"/>
  <c r="H68" i="3" a="1"/>
  <c r="N39" i="9" a="1"/>
  <c r="L29" i="3" a="1"/>
  <c r="L26" i="3" a="1"/>
  <c r="M13" i="10" a="1"/>
  <c r="J39" i="9" a="1"/>
  <c r="H39" i="9" a="1"/>
  <c r="N29" i="3" a="1"/>
  <c r="L17" i="10" a="1"/>
  <c r="K66" i="3" a="1"/>
  <c r="K12" i="3" a="1"/>
  <c r="N37" i="9" a="1"/>
  <c r="J22" i="3" a="1"/>
  <c r="K12" i="10" a="1"/>
  <c r="M16" i="3" a="1"/>
  <c r="K44" i="9" a="1"/>
  <c r="I12" i="9" a="1"/>
  <c r="I15" i="3" a="1"/>
  <c r="I22" i="3" a="1"/>
  <c r="J12" i="10" a="1"/>
  <c r="H51" i="3" a="1"/>
  <c r="H66" i="3" a="1"/>
  <c r="J37" i="9" a="1"/>
  <c r="M29" i="3" a="1"/>
  <c r="O28" i="3" a="1"/>
  <c r="N15" i="10" a="1"/>
  <c r="O67" i="3" a="1"/>
  <c r="H11" i="3" a="1"/>
  <c r="I17" i="3" a="1"/>
  <c r="L39" i="9" a="1"/>
  <c r="K43" i="9" a="1"/>
  <c r="O49" i="3" a="1"/>
  <c r="O36" i="9" a="1"/>
  <c r="M12" i="9" a="1"/>
  <c r="M21" i="10" a="1"/>
  <c r="I12" i="3" a="1"/>
  <c r="H65" i="3" a="1"/>
  <c r="L16" i="3" a="1"/>
  <c r="I36" i="9" a="1"/>
  <c r="I18" i="9" a="1"/>
  <c r="O17" i="10" a="1"/>
  <c r="O26" i="3" a="1"/>
  <c r="M51" i="3" a="1"/>
  <c r="N26" i="3" a="1"/>
  <c r="O32" i="9" a="1"/>
  <c r="N11" i="3" a="1"/>
  <c r="H23" i="9" a="1"/>
  <c r="I67" i="3" a="1"/>
  <c r="K40" i="9" a="1"/>
  <c r="I17" i="10" a="1"/>
  <c r="N40" i="9" a="1"/>
  <c r="M26" i="3" a="1"/>
  <c r="H18" i="9" a="1"/>
  <c r="L64" i="3" a="1"/>
  <c r="H38" i="9" a="1"/>
  <c r="O24" i="3" a="1"/>
  <c r="H16" i="3" a="1"/>
  <c r="J17" i="10" a="1"/>
  <c r="L27" i="3" a="1"/>
  <c r="J18" i="9" a="1"/>
  <c r="O23" i="3" a="1"/>
  <c r="J67" i="3" a="1"/>
  <c r="N16" i="3" a="1"/>
  <c r="N17" i="10" a="1"/>
  <c r="M10" i="3" a="1"/>
  <c r="N17" i="3" a="1"/>
  <c r="I37" i="9" a="1"/>
  <c r="L11" i="3" a="1"/>
  <c r="H32" i="10" a="1"/>
  <c r="K13" i="10" a="1"/>
  <c r="O11" i="3" a="1"/>
  <c r="N12" i="3" a="1"/>
  <c r="K17" i="3" a="1"/>
  <c r="H49" i="3" a="1"/>
  <c r="M38" i="9" a="1"/>
  <c r="I29" i="3" a="1"/>
  <c r="K26" i="3" a="1"/>
  <c r="N27" i="3" a="1"/>
  <c r="M19" i="10" a="1"/>
  <c r="H29" i="3" a="1"/>
  <c r="H24" i="3" a="1"/>
  <c r="K64" i="3" a="1"/>
  <c r="I50" i="3" a="1"/>
  <c r="O51" i="3" a="1"/>
  <c r="H12" i="10" a="1"/>
  <c r="L17" i="3" a="1"/>
  <c r="L37" i="9" a="1"/>
  <c r="L15" i="3" a="1"/>
  <c r="I51" i="3" a="1"/>
  <c r="I49" i="3" a="1"/>
  <c r="N12" i="10" a="1"/>
  <c r="O27" i="3" a="1"/>
  <c r="O10" i="3" a="1"/>
  <c r="O38" i="9" a="1"/>
  <c r="N28" i="3" a="1"/>
  <c r="K17" i="10" a="1"/>
  <c r="I64" i="3" a="1"/>
  <c r="M49" i="3" a="1"/>
  <c r="M23" i="3" a="1"/>
  <c r="J49" i="3" a="1"/>
  <c r="J28" i="3" a="1"/>
  <c r="J64" i="3" a="1"/>
  <c r="O22" i="3" a="1"/>
  <c r="M15" i="3" a="1"/>
  <c r="L67" i="3" a="1"/>
  <c r="O12" i="3" a="1"/>
  <c r="M32" i="9" a="1"/>
  <c r="O15" i="3" a="1"/>
  <c r="M17" i="10" a="1"/>
  <c r="J25" i="3" a="1"/>
  <c r="I12" i="10" a="1"/>
  <c r="M64" i="3" a="1"/>
  <c r="L23" i="9" a="1"/>
  <c r="M67" i="3" a="1"/>
  <c r="M23" i="9" a="1"/>
  <c r="J41" i="9" a="1"/>
  <c r="O42" i="9" a="1"/>
  <c r="K65" i="3" a="1"/>
  <c r="K22" i="3" a="1"/>
  <c r="N65" i="3" a="1"/>
  <c r="K19" i="10" a="1"/>
  <c r="N23" i="9" a="1"/>
  <c r="L68" i="3" a="1"/>
  <c r="J24" i="3" a="1"/>
  <c r="M65" i="3" a="1"/>
  <c r="I32" i="10" a="1"/>
  <c r="L43" i="9" a="1"/>
  <c r="M17" i="9" a="1"/>
  <c r="K24" i="3" a="1"/>
  <c r="L12" i="10" a="1"/>
  <c r="K11" i="3" a="1"/>
  <c r="J65" i="3" a="1"/>
  <c r="J11" i="3" a="1"/>
  <c r="K17" i="9" a="1"/>
  <c r="L23" i="3" a="1"/>
  <c r="J15" i="10" a="1"/>
  <c r="L24" i="3" a="1"/>
  <c r="M24" i="3" a="1"/>
  <c r="M68" i="3" a="1"/>
  <c r="K68" i="3" a="1"/>
  <c r="K15" i="3" a="1"/>
  <c r="M66" i="3" a="1"/>
  <c r="I23" i="9" a="1"/>
  <c r="L36" i="9" a="1"/>
  <c r="H12" i="3" a="1"/>
  <c r="N51" i="3" a="1"/>
  <c r="J29" i="3" a="1"/>
  <c r="L40" i="9" a="1"/>
  <c r="N44" i="9" a="1"/>
  <c r="H22" i="3" a="1"/>
  <c r="H50" i="3" a="1"/>
  <c r="O25" i="3" a="1"/>
  <c r="I15" i="10" a="1"/>
  <c r="O40" i="9" a="1"/>
  <c r="K41" i="9" a="1"/>
  <c r="O65" i="3" a="1"/>
  <c r="L15" i="10" a="1"/>
  <c r="L12" i="3" a="1"/>
  <c r="O16" i="3" a="1"/>
  <c r="I13" i="10" a="1"/>
  <c r="I44" i="9" a="1"/>
  <c r="N50" i="3" a="1"/>
  <c r="M25" i="3" a="1"/>
  <c r="J23" i="3" a="1"/>
  <c r="O44" i="9" a="1"/>
  <c r="O64" i="3" a="1"/>
  <c r="N49" i="3" a="1"/>
  <c r="N42" i="9" a="1"/>
  <c r="M41" i="9" a="1"/>
  <c r="K37" i="9" a="1"/>
  <c r="J12" i="3" a="1"/>
  <c r="I28" i="3" a="1"/>
  <c r="L65" i="3" a="1"/>
  <c r="M36" i="9" a="1"/>
  <c r="O43" i="9" a="1"/>
  <c r="M28" i="3" a="1"/>
  <c r="K51" i="3" a="1"/>
  <c r="N25" i="3" a="1"/>
  <c r="L32" i="9" a="1"/>
  <c r="M39" i="9" a="1"/>
  <c r="O41" i="9" a="1"/>
  <c r="H15" i="3" a="1"/>
  <c r="N32" i="9" a="1"/>
  <c r="I24" i="3" a="1"/>
  <c r="J66" i="3" a="1"/>
  <c r="H43" i="9" a="1"/>
  <c r="J43" i="9" a="1"/>
  <c r="I65" i="3" a="1"/>
  <c r="O17" i="9" a="1"/>
  <c r="H64" i="3" a="1"/>
  <c r="K23" i="3" a="1"/>
  <c r="M27" i="3" a="1"/>
  <c r="N36" i="9" a="1"/>
  <c r="N21" i="10" a="1"/>
  <c r="H25" i="3" a="1"/>
  <c r="M40" i="9" a="1"/>
  <c r="N22" i="3" a="1"/>
  <c r="J15" i="3" a="1"/>
  <c r="L25" i="3" a="1"/>
  <c r="I26" i="3" a="1"/>
  <c r="L12" i="9" a="1"/>
  <c r="I42" i="9" a="1"/>
  <c r="O12" i="10" a="1"/>
  <c r="K67" i="3" a="1"/>
  <c r="O15" i="10" a="1"/>
  <c r="H12" i="9" a="1"/>
  <c r="J68" i="3" a="1"/>
  <c r="J44" i="9" a="1"/>
  <c r="K10" i="3" a="1"/>
  <c r="N17" i="9" a="1"/>
  <c r="H23" i="3" a="1"/>
  <c r="N13" i="10" a="1"/>
  <c r="M11" i="3" a="1"/>
  <c r="K42" i="9" a="1"/>
  <c r="K16" i="3" a="1"/>
  <c r="I41" i="9" a="1"/>
  <c r="L10" i="3" a="1"/>
  <c r="O50" i="3" a="1"/>
  <c r="I21" i="10" a="1"/>
  <c r="N64" i="3" a="1"/>
  <c r="L19" i="10" a="1"/>
  <c r="H26" i="3" a="1"/>
  <c r="L42" i="9" a="1"/>
  <c r="N67" i="3" a="1"/>
  <c r="J40" i="9" a="1"/>
  <c r="N43" i="9" a="1"/>
  <c r="L50" i="3" a="1"/>
  <c r="J12" i="9" a="1"/>
  <c r="H36" i="9" a="1"/>
  <c r="K38" i="9" a="1"/>
  <c r="K50" i="3" a="1"/>
  <c r="H17" i="3" a="1"/>
  <c r="J10" i="3" a="1"/>
  <c r="J17" i="3" a="1"/>
  <c r="J19" i="10" a="1"/>
  <c r="L32" i="10" a="1"/>
  <c r="K36" i="9" a="1"/>
  <c r="I23" i="3" a="1"/>
  <c r="J13" i="10" a="1"/>
  <c r="M15" i="10" a="1"/>
  <c r="K28" i="3" a="1"/>
  <c r="L18" i="9" a="1"/>
  <c r="I19" i="10" a="1"/>
  <c r="J51" i="3" a="1"/>
  <c r="K32" i="9" a="1"/>
  <c r="N41" i="9" a="1"/>
  <c r="H28" i="3" a="1"/>
  <c r="O66" i="3" a="1"/>
  <c r="K18" i="9" a="1"/>
  <c r="N32" i="10" a="1"/>
  <c r="K21" i="10" a="1"/>
  <c r="N38" i="9" a="1"/>
  <c r="J27" i="3" a="1"/>
  <c r="O23" i="9" a="1"/>
  <c r="K23" i="9" a="1"/>
  <c r="N10" i="3" a="1"/>
  <c r="O37" i="9" a="1"/>
  <c r="J32" i="9" a="1"/>
  <c r="L38" i="9" a="1"/>
  <c r="J17" i="9" a="1"/>
  <c r="N19" i="10" a="1"/>
  <c r="L28" i="3" a="1"/>
  <c r="L49" i="3" a="1"/>
  <c r="I43" i="9" a="1"/>
  <c r="J42" i="9" a="1"/>
  <c r="J32" i="10" a="1"/>
  <c r="J38" i="9" a="1"/>
  <c r="I17" i="9" a="1"/>
  <c r="L13" i="10" a="1"/>
  <c r="H41" i="9" a="1"/>
  <c r="M18" i="9" a="1"/>
  <c r="M32" i="10" a="1"/>
  <c r="N18" i="9" a="1"/>
  <c r="K25" i="3" a="1"/>
  <c r="L44" i="9" a="1"/>
  <c r="L51" i="3" a="1"/>
  <c r="N24" i="3" a="1"/>
  <c r="H67" i="3" a="1"/>
  <c r="O12" i="9" a="1"/>
  <c r="I66" i="3" a="1"/>
  <c r="O18" i="9" a="1"/>
  <c r="M44" i="9" a="1"/>
  <c r="O17" i="3" a="1"/>
  <c r="K39" i="9" a="1"/>
  <c r="N66" i="3" a="1"/>
  <c r="H42" i="9" a="1"/>
  <c r="I16" i="3" a="1"/>
  <c r="I39" i="9" a="1"/>
  <c r="J16" i="3" a="1"/>
  <c r="K32" i="10" a="1"/>
  <c r="H10" i="3" a="1"/>
  <c r="N23" i="3" a="1"/>
  <c r="I11" i="3" a="1"/>
  <c r="M22" i="3" a="1"/>
  <c r="I32" i="9" a="1"/>
  <c r="I25" i="3" a="1"/>
  <c r="J23" i="9" a="1"/>
  <c r="I40" i="9" a="1"/>
  <c r="L41" i="9" a="1"/>
  <c r="N15" i="3" a="1"/>
  <c r="L17" i="9" a="1"/>
  <c r="I27" i="3" a="1"/>
  <c r="I68" i="3" a="1"/>
  <c r="I5" i="18" l="1"/>
  <c r="J3" i="18"/>
  <c r="O32" i="10"/>
  <c r="M32" i="10"/>
  <c r="I32" i="10"/>
  <c r="K32" i="10"/>
  <c r="J32" i="10"/>
  <c r="L32" i="10"/>
  <c r="N32" i="10"/>
  <c r="H32" i="10"/>
  <c r="J21" i="10"/>
  <c r="K21" i="10"/>
  <c r="L21" i="10"/>
  <c r="M21" i="10"/>
  <c r="N21" i="10"/>
  <c r="I21" i="10"/>
  <c r="O21" i="10"/>
  <c r="L17" i="10"/>
  <c r="N13" i="10"/>
  <c r="I12" i="10"/>
  <c r="J19" i="10"/>
  <c r="M13" i="10"/>
  <c r="K17" i="10"/>
  <c r="L15" i="10"/>
  <c r="N12" i="10"/>
  <c r="O19" i="10"/>
  <c r="L13" i="10"/>
  <c r="I19" i="10"/>
  <c r="J17" i="10"/>
  <c r="K15" i="10"/>
  <c r="M12" i="10"/>
  <c r="O17" i="10"/>
  <c r="I17" i="10"/>
  <c r="J15" i="10"/>
  <c r="K13" i="10"/>
  <c r="L12" i="10"/>
  <c r="N17" i="10"/>
  <c r="O15" i="10"/>
  <c r="I15" i="10"/>
  <c r="J13" i="10"/>
  <c r="K12" i="10"/>
  <c r="N19" i="10"/>
  <c r="I13" i="10"/>
  <c r="M19" i="10"/>
  <c r="L19" i="10"/>
  <c r="M17" i="10"/>
  <c r="N15" i="10"/>
  <c r="O13" i="10"/>
  <c r="J12" i="10"/>
  <c r="K19" i="10"/>
  <c r="M15" i="10"/>
  <c r="O12" i="10"/>
  <c r="H12" i="10"/>
  <c r="O32" i="9"/>
  <c r="N32" i="9"/>
  <c r="M32" i="9"/>
  <c r="K32" i="9"/>
  <c r="L32" i="9"/>
  <c r="J32" i="9"/>
  <c r="I32" i="9"/>
  <c r="I23" i="9"/>
  <c r="I30" i="9" s="1"/>
  <c r="H23" i="9"/>
  <c r="H18" i="9"/>
  <c r="I18" i="9"/>
  <c r="I17" i="9"/>
  <c r="H17" i="9"/>
  <c r="H12" i="9"/>
  <c r="J17" i="9"/>
  <c r="O17" i="9"/>
  <c r="K17" i="9"/>
  <c r="N17" i="9"/>
  <c r="M17" i="9"/>
  <c r="L17" i="9"/>
  <c r="K23" i="9"/>
  <c r="K30" i="9" s="1"/>
  <c r="O23" i="9"/>
  <c r="O30" i="9" s="1"/>
  <c r="N23" i="9"/>
  <c r="N30" i="9" s="1"/>
  <c r="M23" i="9"/>
  <c r="M30" i="9" s="1"/>
  <c r="L23" i="9"/>
  <c r="L30" i="9" s="1"/>
  <c r="J23" i="9"/>
  <c r="J30" i="9" s="1"/>
  <c r="L41" i="9"/>
  <c r="M43" i="9"/>
  <c r="I40" i="9"/>
  <c r="O40" i="9"/>
  <c r="J42" i="9"/>
  <c r="K44" i="9"/>
  <c r="I42" i="9"/>
  <c r="M41" i="9"/>
  <c r="H43" i="9"/>
  <c r="N43" i="9"/>
  <c r="H40" i="9"/>
  <c r="J40" i="9"/>
  <c r="K42" i="9"/>
  <c r="L44" i="9"/>
  <c r="J44" i="9"/>
  <c r="H41" i="9"/>
  <c r="N41" i="9"/>
  <c r="I43" i="9"/>
  <c r="O43" i="9"/>
  <c r="O42" i="9"/>
  <c r="K40" i="9"/>
  <c r="L42" i="9"/>
  <c r="M44" i="9"/>
  <c r="I41" i="9"/>
  <c r="J43" i="9"/>
  <c r="N40" i="9"/>
  <c r="O41" i="9"/>
  <c r="L40" i="9"/>
  <c r="M42" i="9"/>
  <c r="H44" i="9"/>
  <c r="N44" i="9"/>
  <c r="J41" i="9"/>
  <c r="K43" i="9"/>
  <c r="M40" i="9"/>
  <c r="H42" i="9"/>
  <c r="N42" i="9"/>
  <c r="I44" i="9"/>
  <c r="O44" i="9"/>
  <c r="K41" i="9"/>
  <c r="L43" i="9"/>
  <c r="L12" i="9"/>
  <c r="M18" i="9"/>
  <c r="L37" i="9"/>
  <c r="H38" i="9"/>
  <c r="N38" i="9"/>
  <c r="I36" i="9"/>
  <c r="O36" i="9"/>
  <c r="L39" i="9"/>
  <c r="M37" i="9"/>
  <c r="I38" i="9"/>
  <c r="O38" i="9"/>
  <c r="J36" i="9"/>
  <c r="M39" i="9"/>
  <c r="N12" i="9"/>
  <c r="N37" i="9"/>
  <c r="J38" i="9"/>
  <c r="K36" i="9"/>
  <c r="H39" i="9"/>
  <c r="N39" i="9"/>
  <c r="M12" i="9"/>
  <c r="O18" i="9"/>
  <c r="O12" i="9"/>
  <c r="I37" i="9"/>
  <c r="N18" i="9"/>
  <c r="H37" i="9"/>
  <c r="I12" i="9"/>
  <c r="J18" i="9"/>
  <c r="O37" i="9"/>
  <c r="K38" i="9"/>
  <c r="L36" i="9"/>
  <c r="I39" i="9"/>
  <c r="O39" i="9"/>
  <c r="J12" i="9"/>
  <c r="K18" i="9"/>
  <c r="J37" i="9"/>
  <c r="L38" i="9"/>
  <c r="M36" i="9"/>
  <c r="J39" i="9"/>
  <c r="K12" i="9"/>
  <c r="L18" i="9"/>
  <c r="K37" i="9"/>
  <c r="M38" i="9"/>
  <c r="H36" i="9"/>
  <c r="N36" i="9"/>
  <c r="K39" i="9"/>
  <c r="H65" i="3"/>
  <c r="H66" i="3"/>
  <c r="H67" i="3"/>
  <c r="H68" i="3"/>
  <c r="H64" i="3"/>
  <c r="H50" i="3"/>
  <c r="H49" i="3"/>
  <c r="H51" i="3"/>
  <c r="H24" i="3"/>
  <c r="H25" i="3"/>
  <c r="H26" i="3"/>
  <c r="H23" i="3"/>
  <c r="H27" i="3"/>
  <c r="H14" i="3" s="1"/>
  <c r="H22" i="3"/>
  <c r="H28" i="3"/>
  <c r="H29" i="3"/>
  <c r="H12" i="3"/>
  <c r="H15" i="3"/>
  <c r="H16" i="3"/>
  <c r="H17" i="3"/>
  <c r="H10" i="3"/>
  <c r="H11" i="3"/>
  <c r="K68" i="3"/>
  <c r="M68" i="3"/>
  <c r="J68" i="3"/>
  <c r="N68" i="3"/>
  <c r="I68" i="3"/>
  <c r="O68" i="3"/>
  <c r="L68" i="3"/>
  <c r="J67" i="3"/>
  <c r="K67" i="3"/>
  <c r="L67" i="3"/>
  <c r="M67" i="3"/>
  <c r="N67" i="3"/>
  <c r="I67" i="3"/>
  <c r="O67" i="3"/>
  <c r="K66" i="3"/>
  <c r="L66" i="3"/>
  <c r="M66" i="3"/>
  <c r="J66" i="3"/>
  <c r="N66" i="3"/>
  <c r="I66" i="3"/>
  <c r="O66" i="3"/>
  <c r="J65" i="3"/>
  <c r="L65" i="3"/>
  <c r="K65" i="3"/>
  <c r="M65" i="3"/>
  <c r="N65" i="3"/>
  <c r="I65" i="3"/>
  <c r="O65" i="3"/>
  <c r="L64" i="3"/>
  <c r="M64" i="3"/>
  <c r="K64" i="3"/>
  <c r="N64" i="3"/>
  <c r="J64" i="3"/>
  <c r="I64" i="3"/>
  <c r="O64" i="3"/>
  <c r="J51" i="3"/>
  <c r="L51" i="3"/>
  <c r="M51" i="3"/>
  <c r="K51" i="3"/>
  <c r="N51" i="3"/>
  <c r="I51" i="3"/>
  <c r="O51" i="3"/>
  <c r="L50" i="3"/>
  <c r="J50" i="3"/>
  <c r="M50" i="3"/>
  <c r="N50" i="3"/>
  <c r="I50" i="3"/>
  <c r="O50" i="3"/>
  <c r="K50" i="3"/>
  <c r="K49" i="3"/>
  <c r="L49" i="3"/>
  <c r="J49" i="3"/>
  <c r="N49" i="3"/>
  <c r="M49" i="3"/>
  <c r="I49" i="3"/>
  <c r="O49" i="3"/>
  <c r="K29" i="3"/>
  <c r="J29" i="3"/>
  <c r="M29" i="3"/>
  <c r="L29" i="3"/>
  <c r="N29" i="3"/>
  <c r="I29" i="3"/>
  <c r="O29" i="3"/>
  <c r="J28" i="3"/>
  <c r="K28" i="3"/>
  <c r="L28" i="3"/>
  <c r="M28" i="3"/>
  <c r="N28" i="3"/>
  <c r="I28" i="3"/>
  <c r="O28" i="3"/>
  <c r="O27" i="3"/>
  <c r="O14" i="3" s="1"/>
  <c r="J27" i="3"/>
  <c r="J14" i="3" s="1"/>
  <c r="M27" i="3"/>
  <c r="M14" i="3" s="1"/>
  <c r="N27" i="3"/>
  <c r="N14" i="3" s="1"/>
  <c r="I27" i="3"/>
  <c r="I14" i="3" s="1"/>
  <c r="K27" i="3"/>
  <c r="K14" i="3" s="1"/>
  <c r="L27" i="3"/>
  <c r="L14" i="3" s="1"/>
  <c r="L26" i="3"/>
  <c r="K26" i="3"/>
  <c r="M26" i="3"/>
  <c r="N26" i="3"/>
  <c r="J26" i="3"/>
  <c r="I26" i="3"/>
  <c r="O26" i="3"/>
  <c r="N25" i="3"/>
  <c r="I25" i="3"/>
  <c r="J25" i="3"/>
  <c r="O25" i="3"/>
  <c r="K25" i="3"/>
  <c r="L25" i="3"/>
  <c r="M25" i="3"/>
  <c r="K24" i="3"/>
  <c r="M24" i="3"/>
  <c r="L24" i="3"/>
  <c r="J24" i="3"/>
  <c r="N24" i="3"/>
  <c r="I24" i="3"/>
  <c r="O24" i="3"/>
  <c r="N23" i="3"/>
  <c r="O23" i="3"/>
  <c r="J23" i="3"/>
  <c r="I23" i="3"/>
  <c r="K23" i="3"/>
  <c r="M23" i="3"/>
  <c r="L23" i="3"/>
  <c r="J22" i="3"/>
  <c r="I22" i="3"/>
  <c r="K22" i="3"/>
  <c r="L22" i="3"/>
  <c r="M22" i="3"/>
  <c r="N22" i="3"/>
  <c r="O22" i="3"/>
  <c r="J17" i="3"/>
  <c r="L17" i="3"/>
  <c r="K17" i="3"/>
  <c r="M17" i="3"/>
  <c r="N17" i="3"/>
  <c r="I17" i="3"/>
  <c r="O17" i="3"/>
  <c r="J16" i="3"/>
  <c r="K16" i="3"/>
  <c r="L16" i="3"/>
  <c r="M16" i="3"/>
  <c r="N16" i="3"/>
  <c r="I16" i="3"/>
  <c r="O16" i="3"/>
  <c r="J15" i="3"/>
  <c r="K15" i="3"/>
  <c r="L15" i="3"/>
  <c r="M15" i="3"/>
  <c r="N15" i="3"/>
  <c r="I15" i="3"/>
  <c r="O15" i="3"/>
  <c r="N10" i="3"/>
  <c r="M11" i="3"/>
  <c r="M10" i="3"/>
  <c r="L10" i="3"/>
  <c r="K12" i="3"/>
  <c r="L12" i="3"/>
  <c r="K10" i="3"/>
  <c r="L11" i="3"/>
  <c r="J10" i="3"/>
  <c r="O11" i="3"/>
  <c r="J12" i="3"/>
  <c r="K11" i="3"/>
  <c r="O12" i="3"/>
  <c r="I12" i="3"/>
  <c r="J11" i="3"/>
  <c r="N12" i="3"/>
  <c r="I11" i="3"/>
  <c r="M12" i="3"/>
  <c r="N11" i="3"/>
  <c r="O10" i="3"/>
  <c r="I10" i="3"/>
  <c r="M5" i="7"/>
  <c r="K5" i="7"/>
  <c r="I5" i="7"/>
  <c r="J5" i="7"/>
  <c r="L5" i="7"/>
  <c r="I3" i="6"/>
  <c r="K3" i="5"/>
  <c r="K11" i="1"/>
  <c r="H5" i="1"/>
  <c r="I11" i="1"/>
  <c r="H6" i="1"/>
  <c r="G6" i="1"/>
  <c r="I6" i="1"/>
  <c r="H11" i="1"/>
  <c r="I7" i="1"/>
  <c r="H12" i="1"/>
  <c r="J12" i="1"/>
  <c r="H7" i="1"/>
  <c r="K12" i="1"/>
  <c r="I10" i="1"/>
  <c r="K5" i="1"/>
  <c r="G10" i="1"/>
  <c r="K6" i="1"/>
  <c r="J5" i="1"/>
  <c r="H10" i="1"/>
  <c r="K7" i="1"/>
  <c r="J6" i="1"/>
  <c r="I5" i="1"/>
  <c r="J7" i="1"/>
  <c r="J11" i="1"/>
  <c r="G7" i="1"/>
  <c r="G12" i="1"/>
  <c r="J10" i="1"/>
  <c r="I12" i="1"/>
  <c r="K10" i="1"/>
  <c r="G11" i="1"/>
  <c r="G5" i="1"/>
  <c r="J5" i="18" l="1"/>
  <c r="K3" i="18"/>
  <c r="K33" i="10"/>
  <c r="N33" i="10"/>
  <c r="J33" i="10"/>
  <c r="I33" i="10"/>
  <c r="O33" i="10"/>
  <c r="M33" i="10"/>
  <c r="L33" i="10"/>
  <c r="I29" i="10" a="1"/>
  <c r="N18" i="10"/>
  <c r="L18" i="10"/>
  <c r="M20" i="10"/>
  <c r="K16" i="10"/>
  <c r="K20" i="10"/>
  <c r="O20" i="10"/>
  <c r="L20" i="10"/>
  <c r="J20" i="10"/>
  <c r="O18" i="10"/>
  <c r="N20" i="10"/>
  <c r="I20" i="10"/>
  <c r="M16" i="10"/>
  <c r="K18" i="10"/>
  <c r="J18" i="10"/>
  <c r="O14" i="10"/>
  <c r="N16" i="10"/>
  <c r="M18" i="10"/>
  <c r="J16" i="10"/>
  <c r="I18" i="10"/>
  <c r="I16" i="10"/>
  <c r="O16" i="10"/>
  <c r="L16" i="10"/>
  <c r="M14" i="10"/>
  <c r="N14" i="10"/>
  <c r="J14" i="10"/>
  <c r="L14" i="10"/>
  <c r="K14" i="10"/>
  <c r="I14" i="10"/>
  <c r="K25" i="10"/>
  <c r="M25" i="10"/>
  <c r="O25" i="10"/>
  <c r="N25" i="10"/>
  <c r="L25" i="10"/>
  <c r="J25" i="10"/>
  <c r="N23" i="10"/>
  <c r="N24" i="10" s="1"/>
  <c r="I23" i="10"/>
  <c r="I24" i="10" s="1"/>
  <c r="I25" i="10"/>
  <c r="J23" i="10"/>
  <c r="J24" i="10" s="1"/>
  <c r="M23" i="10"/>
  <c r="M24" i="10" s="1"/>
  <c r="K23" i="10"/>
  <c r="K24" i="10" s="1"/>
  <c r="O23" i="10"/>
  <c r="O24" i="10" s="1"/>
  <c r="L23" i="10"/>
  <c r="L24" i="10" s="1"/>
  <c r="I19" i="9"/>
  <c r="I29" i="9" s="1"/>
  <c r="O19" i="9"/>
  <c r="O29" i="9" s="1"/>
  <c r="L19" i="9"/>
  <c r="L29" i="9" s="1"/>
  <c r="M19" i="9"/>
  <c r="M29" i="9" s="1"/>
  <c r="N19" i="9"/>
  <c r="N29" i="9" s="1"/>
  <c r="K19" i="9"/>
  <c r="K29" i="9" s="1"/>
  <c r="J19" i="9"/>
  <c r="J29" i="9" s="1"/>
  <c r="O20" i="9"/>
  <c r="J20" i="9"/>
  <c r="N20" i="9"/>
  <c r="K20" i="9"/>
  <c r="I20" i="9"/>
  <c r="L20" i="9"/>
  <c r="M20" i="9"/>
  <c r="K13" i="9"/>
  <c r="O13" i="9"/>
  <c r="J13" i="9"/>
  <c r="M13" i="9"/>
  <c r="L13" i="9"/>
  <c r="I13" i="9"/>
  <c r="N13" i="9"/>
  <c r="K14" i="9"/>
  <c r="M14" i="9"/>
  <c r="N14" i="9"/>
  <c r="O14" i="9"/>
  <c r="J14" i="9"/>
  <c r="L14" i="9"/>
  <c r="I14" i="9"/>
  <c r="L45" i="9"/>
  <c r="L24" i="9" s="1"/>
  <c r="O45" i="9"/>
  <c r="O24" i="9" s="1"/>
  <c r="I45" i="9"/>
  <c r="I24" i="9" s="1"/>
  <c r="M45" i="9"/>
  <c r="M24" i="9" s="1"/>
  <c r="J45" i="9"/>
  <c r="J24" i="9" s="1"/>
  <c r="K45" i="9"/>
  <c r="K24" i="9" s="1"/>
  <c r="N45" i="9"/>
  <c r="N24" i="9" s="1"/>
  <c r="K28" i="9"/>
  <c r="J28" i="9"/>
  <c r="N28" i="9"/>
  <c r="M28" i="9"/>
  <c r="O28" i="9"/>
  <c r="L28" i="9"/>
  <c r="I28" i="9"/>
  <c r="H28" i="9"/>
  <c r="J35" i="3"/>
  <c r="L35" i="3"/>
  <c r="N35" i="3"/>
  <c r="M35" i="3"/>
  <c r="K35" i="3"/>
  <c r="O35" i="3"/>
  <c r="I35" i="3"/>
  <c r="H71" i="3"/>
  <c r="H47" i="3"/>
  <c r="H36" i="3" s="1"/>
  <c r="H13" i="3"/>
  <c r="H38" i="3" s="1"/>
  <c r="H19" i="3"/>
  <c r="H70" i="3" s="1"/>
  <c r="H18" i="3"/>
  <c r="K71" i="3"/>
  <c r="O71" i="3"/>
  <c r="N71" i="3"/>
  <c r="J71" i="3"/>
  <c r="M71" i="3"/>
  <c r="L71" i="3"/>
  <c r="I71" i="3"/>
  <c r="M47" i="3"/>
  <c r="M36" i="3" s="1"/>
  <c r="I47" i="3"/>
  <c r="I36" i="3" s="1"/>
  <c r="J47" i="3"/>
  <c r="J36" i="3" s="1"/>
  <c r="K19" i="3"/>
  <c r="K70" i="3" s="1"/>
  <c r="N47" i="3"/>
  <c r="N36" i="3" s="1"/>
  <c r="K47" i="3"/>
  <c r="K36" i="3" s="1"/>
  <c r="O47" i="3"/>
  <c r="O36" i="3" s="1"/>
  <c r="L47" i="3"/>
  <c r="L36" i="3" s="1"/>
  <c r="N18" i="3"/>
  <c r="K13" i="3"/>
  <c r="K38" i="3" s="1"/>
  <c r="J19" i="3"/>
  <c r="J70" i="3" s="1"/>
  <c r="I13" i="3"/>
  <c r="I38" i="3" s="1"/>
  <c r="O18" i="3"/>
  <c r="M19" i="3"/>
  <c r="M70" i="3" s="1"/>
  <c r="I18" i="3"/>
  <c r="J13" i="3"/>
  <c r="J38" i="3" s="1"/>
  <c r="O13" i="3"/>
  <c r="O38" i="3" s="1"/>
  <c r="L13" i="3"/>
  <c r="L38" i="3" s="1"/>
  <c r="M13" i="3"/>
  <c r="M38" i="3" s="1"/>
  <c r="N13" i="3"/>
  <c r="N38" i="3" s="1"/>
  <c r="L18" i="3"/>
  <c r="K18" i="3"/>
  <c r="M18" i="3"/>
  <c r="J18" i="3"/>
  <c r="O19" i="3"/>
  <c r="O70" i="3" s="1"/>
  <c r="N19" i="3"/>
  <c r="N70" i="3" s="1"/>
  <c r="L19" i="3"/>
  <c r="L70" i="3" s="1"/>
  <c r="I19" i="3"/>
  <c r="I70" i="3" s="1"/>
  <c r="J3" i="6"/>
  <c r="I5" i="6"/>
  <c r="L3" i="5"/>
  <c r="L3" i="18" l="1"/>
  <c r="K5" i="18"/>
  <c r="I29" i="10"/>
  <c r="I30" i="10" s="1"/>
  <c r="K30" i="10"/>
  <c r="L30" i="10"/>
  <c r="N30" i="10"/>
  <c r="O30" i="10"/>
  <c r="J30" i="10"/>
  <c r="M30" i="10"/>
  <c r="K27" i="10"/>
  <c r="K28" i="10" s="1"/>
  <c r="K26" i="10"/>
  <c r="J27" i="10"/>
  <c r="J28" i="10" s="1"/>
  <c r="J26" i="10"/>
  <c r="L27" i="10"/>
  <c r="L28" i="10" s="1"/>
  <c r="L26" i="10"/>
  <c r="N27" i="10"/>
  <c r="N28" i="10" s="1"/>
  <c r="N26" i="10"/>
  <c r="O27" i="10"/>
  <c r="O28" i="10" s="1"/>
  <c r="O26" i="10"/>
  <c r="M27" i="10"/>
  <c r="M28" i="10" s="1"/>
  <c r="M26" i="10"/>
  <c r="I27" i="10"/>
  <c r="I28" i="10" s="1"/>
  <c r="I26" i="10"/>
  <c r="J31" i="9"/>
  <c r="J33" i="9" s="1"/>
  <c r="K31" i="9"/>
  <c r="K33" i="9" s="1"/>
  <c r="M31" i="9"/>
  <c r="M33" i="9" s="1"/>
  <c r="N31" i="9"/>
  <c r="N33" i="9" s="1"/>
  <c r="L31" i="9"/>
  <c r="L33" i="9" s="1"/>
  <c r="O31" i="9"/>
  <c r="O33" i="9" s="1"/>
  <c r="I31" i="9"/>
  <c r="I33" i="9" s="1"/>
  <c r="I48" i="3"/>
  <c r="I75" i="3"/>
  <c r="I61" i="3" s="1"/>
  <c r="K48" i="3"/>
  <c r="K75" i="3"/>
  <c r="K61" i="3" s="1"/>
  <c r="N48" i="3"/>
  <c r="N75" i="3"/>
  <c r="N61" i="3" s="1"/>
  <c r="M48" i="3"/>
  <c r="M75" i="3"/>
  <c r="M61" i="3" s="1"/>
  <c r="L48" i="3"/>
  <c r="L75" i="3"/>
  <c r="L61" i="3" s="1"/>
  <c r="O48" i="3"/>
  <c r="O75" i="3"/>
  <c r="O61" i="3" s="1"/>
  <c r="J48" i="3"/>
  <c r="J75" i="3"/>
  <c r="J61" i="3" s="1"/>
  <c r="H48" i="3"/>
  <c r="H75" i="3"/>
  <c r="H61" i="3" s="1"/>
  <c r="J59" i="3"/>
  <c r="K59" i="3"/>
  <c r="L59" i="3"/>
  <c r="M59" i="3"/>
  <c r="I59" i="3"/>
  <c r="N59" i="3"/>
  <c r="O59" i="3"/>
  <c r="H59" i="3"/>
  <c r="K3" i="6"/>
  <c r="J5" i="6"/>
  <c r="M3" i="5"/>
  <c r="M3" i="18" l="1"/>
  <c r="L5" i="18"/>
  <c r="J69" i="3"/>
  <c r="J72" i="3" s="1"/>
  <c r="J37" i="3"/>
  <c r="O69" i="3"/>
  <c r="O73" i="3" s="1"/>
  <c r="O37" i="3"/>
  <c r="L69" i="3"/>
  <c r="L58" i="3" s="1"/>
  <c r="L37" i="3"/>
  <c r="I69" i="3"/>
  <c r="I72" i="3" s="1"/>
  <c r="I37" i="3"/>
  <c r="M69" i="3"/>
  <c r="M73" i="3" s="1"/>
  <c r="M37" i="3"/>
  <c r="N69" i="3"/>
  <c r="N73" i="3" s="1"/>
  <c r="N37" i="3"/>
  <c r="K69" i="3"/>
  <c r="K72" i="3" s="1"/>
  <c r="K37" i="3"/>
  <c r="H69" i="3"/>
  <c r="H72" i="3" s="1"/>
  <c r="H37" i="3"/>
  <c r="L3" i="6"/>
  <c r="K5" i="6"/>
  <c r="N3" i="5"/>
  <c r="M5" i="18" l="1"/>
  <c r="N3" i="18"/>
  <c r="N5" i="18" s="1"/>
  <c r="L73" i="3"/>
  <c r="L72" i="3"/>
  <c r="I73" i="3"/>
  <c r="I74" i="3" s="1"/>
  <c r="I60" i="3" s="1"/>
  <c r="I58" i="3"/>
  <c r="O58" i="3"/>
  <c r="O72" i="3"/>
  <c r="O74" i="3" s="1"/>
  <c r="O60" i="3" s="1"/>
  <c r="H73" i="3"/>
  <c r="H74" i="3" s="1"/>
  <c r="H60" i="3" s="1"/>
  <c r="K73" i="3"/>
  <c r="K74" i="3" s="1"/>
  <c r="K60" i="3" s="1"/>
  <c r="N58" i="3"/>
  <c r="M58" i="3"/>
  <c r="K58" i="3"/>
  <c r="J58" i="3"/>
  <c r="M72" i="3"/>
  <c r="M74" i="3" s="1"/>
  <c r="M60" i="3" s="1"/>
  <c r="N72" i="3"/>
  <c r="N74" i="3" s="1"/>
  <c r="N60" i="3" s="1"/>
  <c r="J73" i="3"/>
  <c r="J74" i="3" s="1"/>
  <c r="J60" i="3" s="1"/>
  <c r="H58" i="3"/>
  <c r="M3" i="6"/>
  <c r="L5" i="6"/>
  <c r="L74" i="3" l="1"/>
  <c r="L60" i="3" s="1"/>
  <c r="N3" i="6"/>
  <c r="N5" i="6" s="1"/>
  <c r="M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top kek</author>
  </authors>
  <commentList>
    <comment ref="G54" authorId="0" shapeId="0" xr:uid="{7DBE328D-CFA5-4179-8126-719BDD5BF3EB}">
      <text>
        <r>
          <rPr>
            <b/>
            <sz val="9"/>
            <color indexed="81"/>
            <rFont val="Tahoma"/>
            <charset val="1"/>
          </rPr>
          <t>top kek:</t>
        </r>
        <r>
          <rPr>
            <sz val="9"/>
            <color indexed="81"/>
            <rFont val="Tahoma"/>
            <charset val="1"/>
          </rPr>
          <t xml:space="preserve">
Check the S&amp;P methodology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<sst xmlns="http://schemas.openxmlformats.org/spreadsheetml/2006/main" count="688" uniqueCount="292">
  <si>
    <t>EURm</t>
  </si>
  <si>
    <t>financials</t>
  </si>
  <si>
    <t>percent</t>
  </si>
  <si>
    <t>multiple</t>
  </si>
  <si>
    <t>date</t>
  </si>
  <si>
    <t>manual</t>
  </si>
  <si>
    <t>formula</t>
  </si>
  <si>
    <t>reference</t>
  </si>
  <si>
    <t>data-source</t>
  </si>
  <si>
    <t>output</t>
  </si>
  <si>
    <t>code</t>
  </si>
  <si>
    <t xml:space="preserve"> #,##0  ;(#,##0) ; - ; @ </t>
  </si>
  <si>
    <t xml:space="preserve"> 0.0% ;(0.0%); - ; @ </t>
  </si>
  <si>
    <t xml:space="preserve"> 0.0x ; "nm"  ; - ; @ </t>
  </si>
  <si>
    <t xml:space="preserve"> dd-mmm-yy </t>
  </si>
  <si>
    <t>fill</t>
  </si>
  <si>
    <t>text</t>
  </si>
  <si>
    <t>border</t>
  </si>
  <si>
    <t>RGB</t>
  </si>
  <si>
    <t>#HEX</t>
  </si>
  <si>
    <t>Additional</t>
  </si>
  <si>
    <t>validated</t>
  </si>
  <si>
    <t>wrong</t>
  </si>
  <si>
    <t>ok</t>
  </si>
  <si>
    <t>fill inv</t>
  </si>
  <si>
    <t>add-ons</t>
  </si>
  <si>
    <t>Document type</t>
  </si>
  <si>
    <t>Last update</t>
  </si>
  <si>
    <t>Stakeholders</t>
  </si>
  <si>
    <t>Contact information</t>
  </si>
  <si>
    <t>Sources</t>
  </si>
  <si>
    <t>Author: Aleksei Shvetsov</t>
  </si>
  <si>
    <t>Company profile on ADBE</t>
  </si>
  <si>
    <t>Aleksei</t>
  </si>
  <si>
    <t>Company Profile</t>
  </si>
  <si>
    <t>1.</t>
  </si>
  <si>
    <t>USDm</t>
  </si>
  <si>
    <t>revenue</t>
  </si>
  <si>
    <t>EBIT</t>
  </si>
  <si>
    <t>D&amp;A</t>
  </si>
  <si>
    <t>CAPEX</t>
  </si>
  <si>
    <t>working capital</t>
  </si>
  <si>
    <t>Cash flow dynamics</t>
  </si>
  <si>
    <t>2.</t>
  </si>
  <si>
    <t>Operational efficiency</t>
  </si>
  <si>
    <t>EBIT margin</t>
  </si>
  <si>
    <t>EBITDA margin</t>
  </si>
  <si>
    <t>GP margin</t>
  </si>
  <si>
    <t>Sales growth</t>
  </si>
  <si>
    <t>days</t>
  </si>
  <si>
    <t>working capital turnover</t>
  </si>
  <si>
    <t>receivables turnover</t>
  </si>
  <si>
    <t>payables turnover</t>
  </si>
  <si>
    <t>inventory turnover</t>
  </si>
  <si>
    <t>dividends + buybacks</t>
  </si>
  <si>
    <t>3.</t>
  </si>
  <si>
    <t>Solvency</t>
  </si>
  <si>
    <t>leverage</t>
  </si>
  <si>
    <t>interest cover</t>
  </si>
  <si>
    <t>D/E</t>
  </si>
  <si>
    <t>working capital ratio</t>
  </si>
  <si>
    <t>multiples</t>
  </si>
  <si>
    <t>solvency ratio</t>
  </si>
  <si>
    <t>link</t>
  </si>
  <si>
    <t>Source</t>
  </si>
  <si>
    <t>IS</t>
  </si>
  <si>
    <t>R&amp;D</t>
  </si>
  <si>
    <t>SG&amp;A</t>
  </si>
  <si>
    <t>Field</t>
  </si>
  <si>
    <t>cost of revenue</t>
  </si>
  <si>
    <t>taxes</t>
  </si>
  <si>
    <t>costOfRevenue</t>
  </si>
  <si>
    <t>sellingGeneralAndAdministrativeExpenses</t>
  </si>
  <si>
    <t>depreciationAndAmortization</t>
  </si>
  <si>
    <t>researchAndDevelopmentExpenses</t>
  </si>
  <si>
    <t>Support</t>
  </si>
  <si>
    <t>interest income</t>
  </si>
  <si>
    <t>interest expense</t>
  </si>
  <si>
    <t>calcs</t>
  </si>
  <si>
    <t>[internal]</t>
  </si>
  <si>
    <t>incomeTaxExpense</t>
  </si>
  <si>
    <t>interestIncome</t>
  </si>
  <si>
    <t>interestExpense</t>
  </si>
  <si>
    <t>inventory</t>
  </si>
  <si>
    <t>BS</t>
  </si>
  <si>
    <t>current  assets</t>
  </si>
  <si>
    <t>current liabilities</t>
  </si>
  <si>
    <t>totalCurrentAssets</t>
  </si>
  <si>
    <t>totalCurrentLiabilities</t>
  </si>
  <si>
    <t>change in WC</t>
  </si>
  <si>
    <t>CF</t>
  </si>
  <si>
    <t>changeInWorkingCapital</t>
  </si>
  <si>
    <t>investmentsInPropertyPlantAndEquipment</t>
  </si>
  <si>
    <t>commonStockRepurchased</t>
  </si>
  <si>
    <t>buybacks</t>
  </si>
  <si>
    <t>dividendsPaid</t>
  </si>
  <si>
    <t>dividends</t>
  </si>
  <si>
    <t>gross profit</t>
  </si>
  <si>
    <t>receivables</t>
  </si>
  <si>
    <t>payables</t>
  </si>
  <si>
    <t>accountPayables</t>
  </si>
  <si>
    <t>netReceivables</t>
  </si>
  <si>
    <t>shortTermDebt</t>
  </si>
  <si>
    <t>longTermDebt</t>
  </si>
  <si>
    <t>capitalLeaseObligations</t>
  </si>
  <si>
    <t>cashAndCashEquivalents</t>
  </si>
  <si>
    <t>shortTermInvestments</t>
  </si>
  <si>
    <t>cash</t>
  </si>
  <si>
    <t>st investments</t>
  </si>
  <si>
    <t>st debt</t>
  </si>
  <si>
    <t>lt debt</t>
  </si>
  <si>
    <t>leasing</t>
  </si>
  <si>
    <t>EBITDA</t>
  </si>
  <si>
    <t>net debt</t>
  </si>
  <si>
    <t>symbol</t>
  </si>
  <si>
    <t>reportedCurrency</t>
  </si>
  <si>
    <t>cik</t>
  </si>
  <si>
    <t>fillingDate</t>
  </si>
  <si>
    <t>acceptedDate</t>
  </si>
  <si>
    <t>calendarYear</t>
  </si>
  <si>
    <t>period</t>
  </si>
  <si>
    <t>cashAndShortTermInvestments</t>
  </si>
  <si>
    <t>otherCurrentAssets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</si>
  <si>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</si>
  <si>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</si>
  <si>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</si>
  <si>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</si>
  <si>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</si>
  <si>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</si>
  <si>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</si>
  <si>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</si>
  <si>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</si>
  <si>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</si>
  <si>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taxPayables</t>
  </si>
  <si>
    <t>deferredRevenue</t>
  </si>
  <si>
    <t>otherCurrentLiabilities</t>
  </si>
  <si>
    <t>deferredRevenueNonCurrent</t>
  </si>
  <si>
    <t>deferredTaxLiabilitiesNonCurrent</t>
  </si>
  <si>
    <t>otherNonCurrentLiabilities</t>
  </si>
  <si>
    <t>totalNonCurrentLiabilities</t>
  </si>
  <si>
    <t>otherLiabilities</t>
  </si>
  <si>
    <t>totalLiabilities</t>
  </si>
  <si>
    <t>preferredStock</t>
  </si>
  <si>
    <t>commonStock</t>
  </si>
  <si>
    <t>retainedEarnings</t>
  </si>
  <si>
    <t>accumulatedOtherComprehensiveIncomeLoss</t>
  </si>
  <si>
    <t>othertotalStockholdersEquity</t>
  </si>
  <si>
    <t>totalStockholdersEquity</t>
  </si>
  <si>
    <t>totalEquity</t>
  </si>
  <si>
    <t>totalLiabilitiesAndStockholdersEquity</t>
  </si>
  <si>
    <t>minorityInterest</t>
  </si>
  <si>
    <t>totalLiabilitiesAndTotalEquity</t>
  </si>
  <si>
    <t>totalInvestments</t>
  </si>
  <si>
    <t>totalDebt</t>
  </si>
  <si>
    <t>netDebt</t>
  </si>
  <si>
    <t>finalLink</t>
  </si>
  <si>
    <t>Column</t>
  </si>
  <si>
    <t>grossProfit</t>
  </si>
  <si>
    <t>grossProfitRatio</t>
  </si>
  <si>
    <t>generalAndAdministrativeExpenses</t>
  </si>
  <si>
    <t>sellingAndMarketingExpenses</t>
  </si>
  <si>
    <t>otherExpenses</t>
  </si>
  <si>
    <t>operatingExpenses</t>
  </si>
  <si>
    <t>costAndExpenses</t>
  </si>
  <si>
    <t>ebitda</t>
  </si>
  <si>
    <t>ebitdaratio</t>
  </si>
  <si>
    <t>operatingIncome</t>
  </si>
  <si>
    <t>operatingIncomeRatio</t>
  </si>
  <si>
    <t>totalOtherIncomeExpensesNet</t>
  </si>
  <si>
    <t>incomeBeforeTax</t>
  </si>
  <si>
    <t>incomeBeforeTaxRatio</t>
  </si>
  <si>
    <t>netIncome</t>
  </si>
  <si>
    <t>netIncomeRatio</t>
  </si>
  <si>
    <t>eps</t>
  </si>
  <si>
    <t>epsdiluted</t>
  </si>
  <si>
    <t>weightedAverageShsOut</t>
  </si>
  <si>
    <t>weightedAverageShsOutDil</t>
  </si>
  <si>
    <t>deferredIncomeTax</t>
  </si>
  <si>
    <t>stockBasedCompensation</t>
  </si>
  <si>
    <t>accountsReceivables</t>
  </si>
  <si>
    <t>accountsPayables</t>
  </si>
  <si>
    <t>otherWorkingCapital</t>
  </si>
  <si>
    <t>otherNonCashItems</t>
  </si>
  <si>
    <t>netCashProvidedByOperatingActivities</t>
  </si>
  <si>
    <t>acquisitionsNet</t>
  </si>
  <si>
    <t>purchasesOfInvestments</t>
  </si>
  <si>
    <t>salesMaturitiesOfInvestments</t>
  </si>
  <si>
    <t>otherInvestingActivites</t>
  </si>
  <si>
    <t>netCashUsedForInvestingActivites</t>
  </si>
  <si>
    <t>debtRepayment</t>
  </si>
  <si>
    <t>commonStockIssued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</si>
  <si>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</si>
  <si>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</si>
  <si>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</si>
  <si>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</si>
  <si>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</si>
  <si>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</si>
  <si>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</si>
  <si>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</si>
  <si>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</si>
  <si>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relevant for quarterly reports</t>
  </si>
  <si>
    <t>#</t>
  </si>
  <si>
    <t>Scale</t>
  </si>
  <si>
    <t>$F$5</t>
  </si>
  <si>
    <t>current assets</t>
  </si>
  <si>
    <t>nopat</t>
  </si>
  <si>
    <t>Business expansion</t>
  </si>
  <si>
    <t>Investment in business</t>
  </si>
  <si>
    <t>Revenue</t>
  </si>
  <si>
    <t>acquisitions</t>
  </si>
  <si>
    <t>Investments in organic growth</t>
  </si>
  <si>
    <t>Investments in extensive growth</t>
  </si>
  <si>
    <t>Capital distributions</t>
  </si>
  <si>
    <t>sale of assets</t>
  </si>
  <si>
    <t>growth (%)</t>
  </si>
  <si>
    <t>growth (m)</t>
  </si>
  <si>
    <t>as of sales (%)</t>
  </si>
  <si>
    <t>Total</t>
  </si>
  <si>
    <t>organic growth</t>
  </si>
  <si>
    <t>inorganic growth</t>
  </si>
  <si>
    <t>total</t>
  </si>
  <si>
    <t>net investment as of nopat</t>
  </si>
  <si>
    <t>cogs</t>
  </si>
  <si>
    <t>sg&amp;a</t>
  </si>
  <si>
    <t>d&amp;a</t>
  </si>
  <si>
    <t>r&amp;d</t>
  </si>
  <si>
    <t>GP</t>
  </si>
  <si>
    <t>EBIDA</t>
  </si>
  <si>
    <t>margin</t>
  </si>
  <si>
    <t>as of sales</t>
  </si>
  <si>
    <t>NI</t>
  </si>
  <si>
    <t>Efficiency</t>
  </si>
  <si>
    <t>Text</t>
  </si>
  <si>
    <t>Chart1</t>
  </si>
  <si>
    <t>Chart 2</t>
  </si>
  <si>
    <t>employees</t>
  </si>
  <si>
    <t>sales per FTE</t>
  </si>
  <si>
    <t>sales</t>
  </si>
  <si>
    <t>market cap</t>
  </si>
  <si>
    <t>d/e</t>
  </si>
  <si>
    <t>description</t>
  </si>
  <si>
    <t>Adobe Inc. operates as a diversified software company worldwide, with three main segments: Digital Media, Digital Experience, and Publishing and Advertising. Founded in 1982 and headquartered in San Jose, California, Adobe provides its products and services directly to enterprise customers and end users through various channels, including its website, app stores, and a network of distributors and resellers</t>
  </si>
  <si>
    <t>Value</t>
  </si>
  <si>
    <t>Unit</t>
  </si>
  <si>
    <t>string</t>
  </si>
  <si>
    <t>k FTE</t>
  </si>
  <si>
    <t>bn USD</t>
  </si>
  <si>
    <t>m</t>
  </si>
  <si>
    <t>Digital Experience</t>
  </si>
  <si>
    <t>Digital Media</t>
  </si>
  <si>
    <t>Print and Publishing</t>
  </si>
  <si>
    <t>static</t>
  </si>
  <si>
    <t>time-series</t>
  </si>
  <si>
    <t>CAGR L3Y</t>
  </si>
  <si>
    <t>CAGR L5Y</t>
  </si>
  <si>
    <t>comment</t>
  </si>
  <si>
    <t>Some comment on the stock generated by Chat GPT</t>
  </si>
  <si>
    <t>free float</t>
  </si>
  <si>
    <t>adtv 90d</t>
  </si>
  <si>
    <t>on-balance-volume</t>
  </si>
  <si>
    <t>return L3M</t>
  </si>
  <si>
    <t>dividend yield</t>
  </si>
  <si>
    <t>vola 90d</t>
  </si>
  <si>
    <t>VaR L3Y</t>
  </si>
  <si>
    <t>close</t>
  </si>
  <si>
    <t>volume</t>
  </si>
  <si>
    <t>Chart 1</t>
  </si>
  <si>
    <t>bullet 1</t>
  </si>
  <si>
    <t>bullet 2</t>
  </si>
  <si>
    <t>bullet 3</t>
  </si>
  <si>
    <t>Flattening growth aiming + 1.8bn USD annually</t>
  </si>
  <si>
    <t>Investments mostly through R&amp;D at ~20% of sales, outpacing revenue growth</t>
  </si>
  <si>
    <t>Balance sheet capacity for further acquisitions</t>
  </si>
  <si>
    <t>yoy growth</t>
  </si>
  <si>
    <t>yoy growth (%)</t>
  </si>
  <si>
    <t>M&amp;A</t>
  </si>
  <si>
    <t>Net debt</t>
  </si>
  <si>
    <t>Organic investment as of sales</t>
  </si>
  <si>
    <t>xxx</t>
  </si>
  <si>
    <t>Healthy mix of investments in the future and capital distributions to shareholders</t>
  </si>
  <si>
    <t>Organic growth</t>
  </si>
  <si>
    <t>Inorganic growth</t>
  </si>
  <si>
    <t>delta</t>
  </si>
  <si>
    <t>as of nopat</t>
  </si>
  <si>
    <t>gp maring</t>
  </si>
  <si>
    <t>NI margin</t>
  </si>
  <si>
    <t>Chart 3</t>
  </si>
  <si>
    <t>sgna</t>
  </si>
  <si>
    <t>Chart 4</t>
  </si>
  <si>
    <t>Interest</t>
  </si>
  <si>
    <t>COGS</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</si>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</sst>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 0\ \ ;\(0\);\ \-\ ;\ @\ "/>
    <numFmt numFmtId="169" formatCode="\ 0\ \ ;\(0\)\ ;\ \-\ ;\ @\ "/>
    <numFmt numFmtId="170" formatCode="\ 0.0\x\ ;\ &quot;nm&quot;\ \ ;\ \-\ ;\ @\ "/>
    <numFmt numFmtId="171" formatCode="\ dd\-mmm\-yy\ "/>
    <numFmt numFmtId="172" formatCode="\ #,##0\ \ ;\(#,##0\)\ ;\ \-\ ;\ @\ "/>
    <numFmt numFmtId="173" formatCode="\ #,##0.00000000\ \ ;\(#,##0.00000000\)\ ;\ \-\ ;\ @\ "/>
    <numFmt numFmtId="174" formatCode="\ #,##0%\ ;\(#,##0%\);\ \-\ ;\ @\ "/>
    <numFmt numFmtId="175" formatCode="\ 0.0\x\ ;\ \-0.0\x\ ;\ \-\ ;\ @\ "/>
    <numFmt numFmtId="176" formatCode="\ #,##0.00\ \ ;\(#,##0.00\)\ ;\ \-\ ;\ @\ "/>
    <numFmt numFmtId="177" formatCode="\ #,##0.0%\ ;\(#,##0.0%\);\ \-\ ;\ @\ "/>
    <numFmt numFmtId="178" formatCode="\ #,##0.0\ \ ;\(#,##0.0\)\ ;\ \-\ ;\ @\ "/>
    <numFmt numFmtId="179" formatCode="_(* #,##0.0_);_(* \(#,##0.0\);_(* &quot;-&quot;??_);_(@_)"/>
    <numFmt numFmtId="180" formatCode="#,##0.0"/>
    <numFmt numFmtId="181" formatCode="0.0%"/>
  </numFmts>
  <fonts count="44" x14ac:knownFonts="1">
    <font>
      <sz val="10"/>
      <color rgb="FF324150"/>
      <name val="Consolas"/>
      <family val="3"/>
    </font>
    <font>
      <sz val="10"/>
      <color theme="1"/>
      <name val="Consolas"/>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0"/>
      <color rgb="FF00004B"/>
      <name val="Consolas"/>
      <family val="3"/>
    </font>
    <font>
      <sz val="10"/>
      <color theme="3" tint="-0.24994659260841701"/>
      <name val="Consolas"/>
      <family val="3"/>
    </font>
    <font>
      <sz val="10"/>
      <color rgb="FF323232"/>
      <name val="Consolas"/>
      <family val="3"/>
    </font>
    <font>
      <i/>
      <sz val="10"/>
      <color theme="0" tint="-0.34998626667073579"/>
      <name val="Consolas"/>
      <family val="3"/>
    </font>
    <font>
      <sz val="10"/>
      <color rgb="FFC86E32"/>
      <name val="Consolas"/>
      <family val="3"/>
    </font>
    <font>
      <sz val="10"/>
      <color rgb="FF324150"/>
      <name val="Consolas"/>
      <family val="3"/>
    </font>
    <font>
      <sz val="10"/>
      <color rgb="FF508237"/>
      <name val="Consolas"/>
      <family val="3"/>
    </font>
    <font>
      <sz val="6"/>
      <color rgb="FF323232"/>
      <name val="Consolas"/>
      <family val="3"/>
    </font>
    <font>
      <sz val="6"/>
      <color theme="0"/>
      <name val="Consolas"/>
      <family val="3"/>
    </font>
    <font>
      <sz val="10"/>
      <color rgb="FF6E32A0"/>
      <name val="Consolas"/>
      <family val="3"/>
    </font>
    <font>
      <sz val="10"/>
      <color rgb="FFF0F0F0"/>
      <name val="Consolas"/>
      <family val="3"/>
    </font>
    <font>
      <sz val="10"/>
      <color rgb="FF870000"/>
      <name val="Consolas"/>
      <family val="3"/>
    </font>
    <font>
      <sz val="10"/>
      <color theme="0"/>
      <name val="Consolas"/>
      <family val="3"/>
    </font>
    <font>
      <sz val="10"/>
      <color rgb="FF969696"/>
      <name val="Consolas"/>
      <family val="3"/>
    </font>
    <font>
      <b/>
      <sz val="10"/>
      <color rgb="FF969696"/>
      <name val="Consolas"/>
      <family val="3"/>
    </font>
    <font>
      <i/>
      <sz val="10"/>
      <color rgb="FF969696"/>
      <name val="Consolas"/>
      <family val="3"/>
    </font>
    <font>
      <b/>
      <sz val="10"/>
      <color rgb="FF324150"/>
      <name val="Consolas"/>
      <family val="3"/>
    </font>
    <font>
      <sz val="9"/>
      <color indexed="81"/>
      <name val="Tahoma"/>
      <charset val="1"/>
    </font>
    <font>
      <b/>
      <sz val="9"/>
      <color indexed="81"/>
      <name val="Tahoma"/>
      <charset val="1"/>
    </font>
    <font>
      <sz val="10"/>
      <color theme="2" tint="-9.9978637043366805E-2"/>
      <name val="Consolas"/>
      <family val="3"/>
    </font>
    <font>
      <sz val="8"/>
      <color theme="2" tint="-0.249977111117893"/>
      <name val="Consolas"/>
      <family val="3"/>
    </font>
    <font>
      <i/>
      <sz val="10"/>
      <color rgb="FF324150"/>
      <name val="Consolas"/>
      <family val="3"/>
    </font>
    <font>
      <i/>
      <sz val="10"/>
      <color rgb="FFC00000"/>
      <name val="Consolas"/>
      <family val="3"/>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E6"/>
        <bgColor indexed="64"/>
      </patternFill>
    </fill>
    <fill>
      <patternFill patternType="solid">
        <fgColor rgb="FFFAFAFA"/>
        <bgColor indexed="64"/>
      </patternFill>
    </fill>
    <fill>
      <patternFill patternType="solid">
        <fgColor rgb="FFFFFFF0"/>
        <bgColor indexed="64"/>
      </patternFill>
    </fill>
    <fill>
      <patternFill patternType="solid">
        <fgColor rgb="FFFFFFFF"/>
        <bgColor indexed="64"/>
      </patternFill>
    </fill>
    <fill>
      <patternFill patternType="solid">
        <fgColor rgb="FF324150"/>
        <bgColor indexed="64"/>
      </patternFill>
    </fill>
    <fill>
      <patternFill patternType="solid">
        <fgColor rgb="FF323232"/>
        <bgColor indexed="64"/>
      </patternFill>
    </fill>
    <fill>
      <patternFill patternType="solid">
        <fgColor rgb="FF508237"/>
        <bgColor indexed="64"/>
      </patternFill>
    </fill>
    <fill>
      <patternFill patternType="solid">
        <fgColor rgb="FF7030A0"/>
        <bgColor indexed="64"/>
      </patternFill>
    </fill>
    <fill>
      <patternFill patternType="solid">
        <fgColor rgb="FFC86E32"/>
        <bgColor indexed="64"/>
      </patternFill>
    </fill>
    <fill>
      <patternFill patternType="solid">
        <fgColor rgb="FFF5FAF0"/>
        <bgColor indexed="64"/>
      </patternFill>
    </fill>
    <fill>
      <patternFill patternType="solid">
        <fgColor rgb="FFFFF5F5"/>
        <bgColor indexed="64"/>
      </patternFill>
    </fill>
    <fill>
      <patternFill patternType="solid">
        <fgColor rgb="FFF0FAFF"/>
        <bgColor indexed="64"/>
      </patternFill>
    </fill>
    <fill>
      <patternFill patternType="solid">
        <fgColor rgb="FFFAF5FF"/>
        <bgColor indexed="64"/>
      </patternFill>
    </fill>
    <fill>
      <patternFill patternType="solid">
        <fgColor rgb="FFFAF0E6"/>
        <bgColor indexed="64"/>
      </patternFill>
    </fill>
    <fill>
      <patternFill patternType="solid">
        <fgColor rgb="FF465064"/>
        <bgColor indexed="64"/>
      </patternFill>
    </fill>
    <fill>
      <patternFill patternType="solid">
        <fgColor rgb="FF6E32A0"/>
        <bgColor indexed="64"/>
      </patternFill>
    </fill>
    <fill>
      <patternFill patternType="solid">
        <fgColor rgb="FF870000"/>
        <bgColor indexed="64"/>
      </patternFill>
    </fill>
    <fill>
      <patternFill patternType="solid">
        <fgColor rgb="FFE6E6E6"/>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0F0F0"/>
      </left>
      <right style="thin">
        <color rgb="FFF0F0F0"/>
      </right>
      <top style="thin">
        <color rgb="FFF0F0F0"/>
      </top>
      <bottom style="thin">
        <color rgb="FFF0F0F0"/>
      </bottom>
      <diagonal/>
    </border>
    <border>
      <left/>
      <right/>
      <top/>
      <bottom style="thin">
        <color rgb="FFF0F0F0"/>
      </bottom>
      <diagonal/>
    </border>
    <border>
      <left style="thin">
        <color rgb="FFE6E6E6"/>
      </left>
      <right style="thin">
        <color rgb="FFE6E6E6"/>
      </right>
      <top style="thin">
        <color rgb="FFE6E6E6"/>
      </top>
      <bottom style="thin">
        <color rgb="FFE6E6E6"/>
      </bottom>
      <diagonal/>
    </border>
    <border>
      <left/>
      <right/>
      <top/>
      <bottom style="thin">
        <color rgb="FFC8C8C8"/>
      </bottom>
      <diagonal/>
    </border>
    <border>
      <left style="thin">
        <color rgb="FFE6E6E6"/>
      </left>
      <right/>
      <top/>
      <bottom style="thin">
        <color theme="3"/>
      </bottom>
      <diagonal/>
    </border>
    <border>
      <left/>
      <right/>
      <top/>
      <bottom style="thin">
        <color theme="3"/>
      </bottom>
      <diagonal/>
    </border>
    <border>
      <left style="thin">
        <color rgb="FFE6E6E6"/>
      </left>
      <right/>
      <top style="thin">
        <color rgb="FFE6E6E6"/>
      </top>
      <bottom style="thin">
        <color theme="3"/>
      </bottom>
      <diagonal/>
    </border>
    <border>
      <left style="thin">
        <color rgb="FFE6E6E6"/>
      </left>
      <right style="thin">
        <color rgb="FFE6E6E6"/>
      </right>
      <top style="thin">
        <color rgb="FFE6E6E6"/>
      </top>
      <bottom style="thin">
        <color indexed="64"/>
      </bottom>
      <diagonal/>
    </border>
    <border>
      <left style="thin">
        <color rgb="FFE6E6E6"/>
      </left>
      <right style="thin">
        <color rgb="FFE6E6E6"/>
      </right>
      <top style="thin">
        <color rgb="FFE6E6E6"/>
      </top>
      <bottom/>
      <diagonal/>
    </border>
  </borders>
  <cellStyleXfs count="65">
    <xf numFmtId="172" fontId="0" fillId="0" borderId="0" applyFill="0" applyBorder="0" applyProtection="0">
      <alignment vertical="center"/>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6" fillId="35" borderId="12" applyNumberFormat="0" applyAlignment="0" applyProtection="0"/>
    <xf numFmtId="168" fontId="35" fillId="0" borderId="13" applyNumberFormat="0" applyFill="0" applyProtection="0">
      <alignment horizontal="center" vertical="center"/>
    </xf>
    <xf numFmtId="168" fontId="34" fillId="0" borderId="11" applyNumberFormat="0" applyFill="0" applyBorder="0" applyProtection="0">
      <alignment horizontal="right" vertical="center"/>
    </xf>
    <xf numFmtId="0" fontId="27" fillId="34" borderId="12" applyNumberFormat="0" applyProtection="0">
      <alignment vertical="center"/>
    </xf>
    <xf numFmtId="169" fontId="25" fillId="0" borderId="0" applyNumberFormat="0" applyFill="0" applyBorder="0" applyAlignment="0" applyProtection="0">
      <alignment vertical="center"/>
    </xf>
    <xf numFmtId="170" fontId="21" fillId="33" borderId="10" applyFont="0" applyFill="0" applyBorder="0" applyAlignment="0" applyProtection="0">
      <alignment vertical="center"/>
    </xf>
    <xf numFmtId="171" fontId="22" fillId="35" borderId="10" applyFill="0" applyBorder="0" applyAlignment="0" applyProtection="0">
      <alignment vertical="center"/>
    </xf>
    <xf numFmtId="169" fontId="23" fillId="0" borderId="0" applyNumberFormat="0" applyAlignment="0" applyProtection="0">
      <alignment vertical="center"/>
    </xf>
    <xf numFmtId="169" fontId="30" fillId="0" borderId="0" applyNumberFormat="0" applyFill="0" applyAlignment="0" applyProtection="0">
      <alignment vertical="center"/>
    </xf>
    <xf numFmtId="172" fontId="31" fillId="42" borderId="12" applyNumberFormat="0" applyFont="0" applyFill="0" applyAlignment="0" applyProtection="0">
      <alignment vertical="center"/>
    </xf>
    <xf numFmtId="174" fontId="26" fillId="0" borderId="0" applyFont="0" applyFill="0" applyBorder="0" applyAlignment="0" applyProtection="0">
      <alignment vertical="center"/>
    </xf>
    <xf numFmtId="0" fontId="1" fillId="0" borderId="0"/>
    <xf numFmtId="0" fontId="2" fillId="0" borderId="0"/>
    <xf numFmtId="9" fontId="1" fillId="0" borderId="0" applyFont="0" applyFill="0" applyBorder="0" applyAlignment="0" applyProtection="0"/>
  </cellStyleXfs>
  <cellXfs count="91">
    <xf numFmtId="172" fontId="0" fillId="0" borderId="0" xfId="0">
      <alignment vertical="center"/>
    </xf>
    <xf numFmtId="172" fontId="0" fillId="0" borderId="0" xfId="0">
      <alignment vertical="center"/>
    </xf>
    <xf numFmtId="169" fontId="35" fillId="0" borderId="13" xfId="52" applyNumberFormat="1">
      <alignment horizontal="center" vertical="center"/>
    </xf>
    <xf numFmtId="169" fontId="34" fillId="0" borderId="0" xfId="53" applyNumberFormat="1" applyBorder="1">
      <alignment horizontal="right" vertical="center"/>
    </xf>
    <xf numFmtId="171" fontId="25" fillId="0" borderId="0" xfId="55" applyNumberFormat="1" applyFill="1" applyBorder="1">
      <alignment vertical="center"/>
    </xf>
    <xf numFmtId="171" fontId="27" fillId="34" borderId="12" xfId="54" applyNumberFormat="1">
      <alignment vertical="center"/>
    </xf>
    <xf numFmtId="169" fontId="24" fillId="0" borderId="13" xfId="52" applyNumberFormat="1" applyFont="1">
      <alignment horizontal="center" vertical="center"/>
    </xf>
    <xf numFmtId="172" fontId="26" fillId="35" borderId="12" xfId="51" applyNumberFormat="1" applyAlignment="1">
      <alignment vertical="center"/>
    </xf>
    <xf numFmtId="171" fontId="26" fillId="35" borderId="12" xfId="51" applyNumberFormat="1" applyAlignment="1">
      <alignment vertical="center"/>
    </xf>
    <xf numFmtId="172" fontId="23" fillId="0" borderId="0" xfId="58" applyNumberFormat="1">
      <alignment vertical="center"/>
    </xf>
    <xf numFmtId="172" fontId="27" fillId="34" borderId="12" xfId="54" applyNumberFormat="1">
      <alignment vertical="center"/>
    </xf>
    <xf numFmtId="172" fontId="30" fillId="0" borderId="0" xfId="59" applyNumberFormat="1">
      <alignment vertical="center"/>
    </xf>
    <xf numFmtId="172" fontId="25" fillId="0" borderId="0" xfId="55" applyNumberFormat="1">
      <alignment vertical="center"/>
    </xf>
    <xf numFmtId="172" fontId="25" fillId="0" borderId="0" xfId="55" applyNumberFormat="1" applyFill="1" applyBorder="1">
      <alignment vertical="center"/>
    </xf>
    <xf numFmtId="172" fontId="23" fillId="0" borderId="0" xfId="58" applyNumberFormat="1" applyFill="1">
      <alignment vertical="center"/>
    </xf>
    <xf numFmtId="171" fontId="23" fillId="0" borderId="0" xfId="58" applyNumberFormat="1" applyFill="1">
      <alignment vertical="center"/>
    </xf>
    <xf numFmtId="172" fontId="30" fillId="0" borderId="0" xfId="59" applyNumberFormat="1" applyFill="1">
      <alignment vertical="center"/>
    </xf>
    <xf numFmtId="171" fontId="30" fillId="0" borderId="0" xfId="59" applyNumberFormat="1" applyFill="1">
      <alignment vertical="center"/>
    </xf>
    <xf numFmtId="172" fontId="34" fillId="0" borderId="0" xfId="53" applyNumberFormat="1" applyBorder="1">
      <alignment horizontal="right" vertical="center"/>
    </xf>
    <xf numFmtId="172" fontId="27" fillId="0" borderId="0" xfId="0" applyFont="1">
      <alignment vertical="center"/>
    </xf>
    <xf numFmtId="172" fontId="32" fillId="0" borderId="0" xfId="0" applyFont="1">
      <alignment vertical="center"/>
    </xf>
    <xf numFmtId="172" fontId="33" fillId="39" borderId="12" xfId="60" applyFont="1" applyFill="1">
      <alignment vertical="center"/>
    </xf>
    <xf numFmtId="172" fontId="33" fillId="49" borderId="12" xfId="60" applyFont="1" applyFill="1">
      <alignment vertical="center"/>
    </xf>
    <xf numFmtId="172" fontId="33" fillId="47" borderId="12" xfId="60" applyFont="1" applyFill="1">
      <alignment vertical="center"/>
    </xf>
    <xf numFmtId="172" fontId="33" fillId="48" borderId="12" xfId="60" applyFont="1" applyFill="1">
      <alignment vertical="center"/>
    </xf>
    <xf numFmtId="172" fontId="33" fillId="41" borderId="12" xfId="60" applyFont="1" applyFill="1">
      <alignment vertical="center"/>
    </xf>
    <xf numFmtId="172" fontId="23" fillId="42" borderId="12" xfId="60" applyFont="1" applyFill="1">
      <alignment vertical="center"/>
    </xf>
    <xf numFmtId="172" fontId="23" fillId="43" borderId="12" xfId="60" applyFont="1" applyFill="1">
      <alignment vertical="center"/>
    </xf>
    <xf numFmtId="172" fontId="23" fillId="44" borderId="12" xfId="60" applyFont="1" applyFill="1">
      <alignment vertical="center"/>
    </xf>
    <xf numFmtId="172" fontId="23" fillId="45" borderId="12" xfId="60" applyFont="1" applyFill="1">
      <alignment vertical="center"/>
    </xf>
    <xf numFmtId="172" fontId="23" fillId="46" borderId="12" xfId="60" applyFont="1" applyFill="1">
      <alignment vertical="center"/>
    </xf>
    <xf numFmtId="172" fontId="28" fillId="35" borderId="12" xfId="60" applyNumberFormat="1" applyFont="1" applyFill="1" applyAlignment="1">
      <alignment vertical="center"/>
    </xf>
    <xf numFmtId="172" fontId="28" fillId="36" borderId="12" xfId="60" applyNumberFormat="1" applyFont="1" applyFill="1" applyAlignment="1">
      <alignment vertical="center"/>
    </xf>
    <xf numFmtId="172" fontId="28" fillId="34" borderId="12" xfId="60" applyNumberFormat="1" applyFont="1" applyFill="1" applyAlignment="1">
      <alignment vertical="center"/>
    </xf>
    <xf numFmtId="172" fontId="29" fillId="37" borderId="12" xfId="60" applyNumberFormat="1" applyFont="1" applyFill="1" applyAlignment="1">
      <alignment vertical="center"/>
    </xf>
    <xf numFmtId="172" fontId="29" fillId="38" borderId="12" xfId="60" applyNumberFormat="1" applyFont="1" applyFill="1" applyAlignment="1">
      <alignment vertical="center"/>
    </xf>
    <xf numFmtId="172" fontId="29" fillId="39" borderId="12" xfId="60" applyNumberFormat="1" applyFont="1" applyFill="1" applyAlignment="1">
      <alignment vertical="center"/>
    </xf>
    <xf numFmtId="172" fontId="29" fillId="40" borderId="12" xfId="60" applyNumberFormat="1" applyFont="1" applyFill="1" applyAlignment="1">
      <alignment vertical="center"/>
    </xf>
    <xf numFmtId="172" fontId="29" fillId="41" borderId="12" xfId="60" applyNumberFormat="1" applyFont="1" applyFill="1" applyAlignment="1">
      <alignment vertical="center"/>
    </xf>
    <xf numFmtId="172" fontId="28" fillId="0" borderId="12" xfId="60" applyNumberFormat="1" applyFont="1" applyFill="1" applyAlignment="1">
      <alignment vertical="center"/>
    </xf>
    <xf numFmtId="172" fontId="28" fillId="50" borderId="12" xfId="60" applyNumberFormat="1" applyFont="1" applyFill="1" applyAlignment="1">
      <alignment vertical="center"/>
    </xf>
    <xf numFmtId="172" fontId="36" fillId="44" borderId="12" xfId="60" applyFont="1" applyFill="1" applyAlignment="1">
      <alignment horizontal="center" vertical="center"/>
    </xf>
    <xf numFmtId="172" fontId="36" fillId="44" borderId="12" xfId="60" applyNumberFormat="1" applyFont="1" applyFill="1" applyAlignment="1">
      <alignment horizontal="center" vertical="center"/>
    </xf>
    <xf numFmtId="172" fontId="37" fillId="0" borderId="0" xfId="0" applyFont="1">
      <alignment vertical="center"/>
    </xf>
    <xf numFmtId="171" fontId="22" fillId="35" borderId="12" xfId="57" applyBorder="1" applyAlignment="1">
      <alignment horizontal="left" vertical="center"/>
    </xf>
    <xf numFmtId="0" fontId="35" fillId="0" borderId="13" xfId="52" applyNumberFormat="1">
      <alignment horizontal="center" vertical="center"/>
    </xf>
    <xf numFmtId="172" fontId="34" fillId="0" borderId="0" xfId="53" applyNumberFormat="1" applyFill="1" applyBorder="1">
      <alignment horizontal="right" vertical="center"/>
    </xf>
    <xf numFmtId="172" fontId="35" fillId="0" borderId="14" xfId="52" applyNumberFormat="1" applyBorder="1" applyAlignment="1">
      <alignment horizontal="left" vertical="center"/>
    </xf>
    <xf numFmtId="172" fontId="35" fillId="0" borderId="15" xfId="52" applyNumberFormat="1" applyBorder="1">
      <alignment horizontal="center" vertical="center"/>
    </xf>
    <xf numFmtId="172" fontId="36" fillId="0" borderId="12" xfId="60" applyNumberFormat="1" applyFont="1" applyFill="1" applyAlignment="1">
      <alignment horizontal="right" vertical="center"/>
    </xf>
    <xf numFmtId="172" fontId="35" fillId="0" borderId="13" xfId="52" applyNumberFormat="1">
      <alignment horizontal="center" vertical="center"/>
    </xf>
    <xf numFmtId="172" fontId="40" fillId="0" borderId="0" xfId="0" applyFont="1">
      <alignment vertical="center"/>
    </xf>
    <xf numFmtId="0" fontId="0" fillId="0" borderId="0" xfId="0" applyNumberFormat="1" applyAlignment="1">
      <alignment horizontal="center" vertical="center"/>
    </xf>
    <xf numFmtId="172" fontId="27" fillId="34" borderId="12" xfId="54" applyNumberFormat="1" applyProtection="1">
      <alignment vertical="center"/>
    </xf>
    <xf numFmtId="172" fontId="34" fillId="0" borderId="15" xfId="52" applyNumberFormat="1" applyFont="1" applyBorder="1">
      <alignment horizontal="center" vertical="center"/>
    </xf>
    <xf numFmtId="172" fontId="35" fillId="0" borderId="15" xfId="52" applyNumberFormat="1" applyBorder="1" applyAlignment="1">
      <alignment horizontal="left" vertical="center"/>
    </xf>
    <xf numFmtId="172" fontId="0" fillId="0" borderId="15" xfId="0" applyBorder="1">
      <alignment vertical="center"/>
    </xf>
    <xf numFmtId="172" fontId="33" fillId="47" borderId="16" xfId="60" applyFont="1" applyFill="1" applyBorder="1">
      <alignment vertical="center"/>
    </xf>
    <xf numFmtId="172" fontId="41" fillId="0" borderId="0" xfId="0" applyFont="1">
      <alignment vertical="center"/>
    </xf>
    <xf numFmtId="172" fontId="33" fillId="47" borderId="17" xfId="60" quotePrefix="1" applyFont="1" applyFill="1" applyBorder="1">
      <alignment vertical="center"/>
    </xf>
    <xf numFmtId="172" fontId="41" fillId="0" borderId="0" xfId="0" applyFont="1" applyAlignment="1">
      <alignment horizontal="center" vertical="center"/>
    </xf>
    <xf numFmtId="173" fontId="26" fillId="35" borderId="12" xfId="51" applyNumberFormat="1" applyAlignment="1">
      <alignment vertical="center"/>
    </xf>
    <xf numFmtId="174" fontId="0" fillId="0" borderId="0" xfId="61" applyFont="1">
      <alignment vertical="center"/>
    </xf>
    <xf numFmtId="172" fontId="0" fillId="0" borderId="0" xfId="0" applyAlignment="1">
      <alignment horizontal="center" vertical="center"/>
    </xf>
    <xf numFmtId="0" fontId="35" fillId="0" borderId="13" xfId="52" applyNumberFormat="1" applyAlignment="1">
      <alignment horizontal="center" vertical="center"/>
    </xf>
    <xf numFmtId="175" fontId="0" fillId="0" borderId="0" xfId="56" applyNumberFormat="1" applyFont="1" applyFill="1" applyBorder="1">
      <alignment vertical="center"/>
    </xf>
    <xf numFmtId="176" fontId="0" fillId="0" borderId="0" xfId="0" applyNumberFormat="1">
      <alignment vertical="center"/>
    </xf>
    <xf numFmtId="172" fontId="36" fillId="0" borderId="0" xfId="53" applyNumberFormat="1" applyFont="1" applyFill="1" applyBorder="1">
      <alignment horizontal="right" vertical="center"/>
    </xf>
    <xf numFmtId="177" fontId="42" fillId="0" borderId="0" xfId="61" applyNumberFormat="1" applyFont="1">
      <alignment vertical="center"/>
    </xf>
    <xf numFmtId="172" fontId="26" fillId="35" borderId="12" xfId="51" applyNumberFormat="1" applyAlignment="1">
      <alignment horizontal="left" vertical="center" readingOrder="1"/>
    </xf>
    <xf numFmtId="178" fontId="26" fillId="35" borderId="12" xfId="51" applyNumberFormat="1" applyAlignment="1">
      <alignment vertical="center"/>
    </xf>
    <xf numFmtId="177" fontId="26" fillId="35" borderId="12" xfId="51" applyNumberFormat="1" applyAlignment="1">
      <alignment vertical="center"/>
    </xf>
    <xf numFmtId="174" fontId="26" fillId="35" borderId="12" xfId="61" applyFill="1" applyBorder="1" applyAlignment="1">
      <alignment vertical="center"/>
    </xf>
    <xf numFmtId="0" fontId="26" fillId="35" borderId="12" xfId="51" applyNumberFormat="1" applyAlignment="1">
      <alignment vertical="center"/>
    </xf>
    <xf numFmtId="172" fontId="26" fillId="35" borderId="12" xfId="51" applyNumberFormat="1" applyAlignment="1">
      <alignment horizontal="center" vertical="center"/>
    </xf>
    <xf numFmtId="0" fontId="26" fillId="35" borderId="12" xfId="51"/>
    <xf numFmtId="9" fontId="26" fillId="35" borderId="12" xfId="51" applyNumberFormat="1"/>
    <xf numFmtId="172" fontId="0" fillId="35" borderId="12" xfId="0" applyFill="1" applyBorder="1">
      <alignment vertical="center"/>
    </xf>
    <xf numFmtId="174" fontId="26" fillId="35" borderId="12" xfId="61" applyFill="1" applyBorder="1" applyAlignment="1"/>
    <xf numFmtId="170" fontId="26" fillId="35" borderId="12" xfId="56" applyFont="1" applyFill="1" applyBorder="1" applyAlignment="1">
      <alignment vertical="center"/>
    </xf>
    <xf numFmtId="172" fontId="43" fillId="0" borderId="0" xfId="0" applyFont="1">
      <alignment vertical="center"/>
    </xf>
    <xf numFmtId="172" fontId="0" fillId="0" borderId="0" xfId="0" applyFill="1" applyBorder="1">
      <alignment vertical="center"/>
    </xf>
    <xf numFmtId="0" fontId="26" fillId="35" borderId="12" xfId="51" applyAlignment="1">
      <alignment horizontal="center" vertical="top"/>
    </xf>
    <xf numFmtId="14" fontId="26" fillId="35" borderId="12" xfId="51" applyNumberFormat="1"/>
    <xf numFmtId="179" fontId="26" fillId="35" borderId="12" xfId="51" applyNumberFormat="1"/>
    <xf numFmtId="180" fontId="26" fillId="35" borderId="12" xfId="51" applyNumberFormat="1"/>
    <xf numFmtId="170" fontId="26" fillId="35" borderId="12" xfId="56" applyFont="1" applyFill="1" applyBorder="1" applyAlignment="1"/>
    <xf numFmtId="181" fontId="26" fillId="35" borderId="12" xfId="51" applyNumberFormat="1"/>
    <xf numFmtId="172" fontId="27" fillId="34" borderId="18" xfId="54" applyNumberFormat="1" applyBorder="1">
      <alignment vertical="center"/>
    </xf>
    <xf numFmtId="174" fontId="0" fillId="0" borderId="0" xfId="61" applyFont="1" applyFill="1" applyBorder="1">
      <alignment vertical="center"/>
    </xf>
    <xf numFmtId="170" fontId="0" fillId="0" borderId="0" xfId="56" applyFont="1" applyFill="1" applyBorder="1">
      <alignment vertical="center"/>
    </xf>
  </cellXfs>
  <cellStyles count="65">
    <cellStyle name="20% - Accent1" xfId="24" builtinId="30" hidden="1"/>
    <cellStyle name="20% - Accent2" xfId="28" builtinId="34" hidden="1"/>
    <cellStyle name="20% - Accent3" xfId="32" builtinId="38" hidden="1"/>
    <cellStyle name="20% - Accent4" xfId="36" builtinId="42" hidden="1"/>
    <cellStyle name="20% - Accent5" xfId="40" builtinId="46" hidden="1"/>
    <cellStyle name="20% - Accent6" xfId="44" builtinId="50" hidden="1"/>
    <cellStyle name="40% - Accent1" xfId="25" builtinId="31" hidden="1"/>
    <cellStyle name="40% - Accent2" xfId="29" builtinId="35" hidden="1"/>
    <cellStyle name="40% - Accent3" xfId="33" builtinId="39" hidden="1"/>
    <cellStyle name="40% - Accent4" xfId="37" builtinId="43" hidden="1"/>
    <cellStyle name="40% - Accent5" xfId="41" builtinId="47" hidden="1"/>
    <cellStyle name="40% - Accent6" xfId="45" builtinId="51" hidden="1"/>
    <cellStyle name="60% - Accent1" xfId="26" builtinId="32" hidden="1"/>
    <cellStyle name="60% - Accent2" xfId="30" builtinId="36" hidden="1"/>
    <cellStyle name="60% - Accent3" xfId="34" builtinId="40" hidden="1"/>
    <cellStyle name="60% - Accent4" xfId="38" builtinId="44" hidden="1"/>
    <cellStyle name="60% - Accent5" xfId="42" builtinId="48" hidden="1"/>
    <cellStyle name="60% - Accent6" xfId="46" builtinId="52" hidden="1"/>
    <cellStyle name="Accent1" xfId="23" builtinId="29" hidden="1"/>
    <cellStyle name="Accent2" xfId="27" builtinId="33" hidden="1"/>
    <cellStyle name="Accent3" xfId="31" builtinId="37" hidden="1"/>
    <cellStyle name="Accent4" xfId="35" builtinId="41" hidden="1"/>
    <cellStyle name="Accent5" xfId="39" builtinId="45" hidden="1"/>
    <cellStyle name="Accent6" xfId="43" builtinId="49" hidden="1"/>
    <cellStyle name="Bad" xfId="12" builtinId="27" hidden="1"/>
    <cellStyle name="Calculation" xfId="16" builtinId="22" hidden="1"/>
    <cellStyle name="Check Cell" xfId="18" builtinId="23" hidden="1"/>
    <cellStyle name="Column" xfId="52" xr:uid="{AA1E53AB-4590-4F2E-8153-5CCE2A2557CF}"/>
    <cellStyle name="Comma" xfId="1" builtinId="3" hidden="1"/>
    <cellStyle name="Comma [0]" xfId="2" builtinId="6" hidden="1"/>
    <cellStyle name="Currency" xfId="3" builtinId="4" hidden="1"/>
    <cellStyle name="Currency [0]" xfId="4" builtinId="7" hidden="1"/>
    <cellStyle name="Date" xfId="57" xr:uid="{BE894E22-1DC6-49B6-9EB7-A0D448DA8414}"/>
    <cellStyle name="Explanatory Text" xfId="21" builtinId="53" hidden="1"/>
    <cellStyle name="Followed Hyperlink" xfId="48" builtinId="9" hidden="1"/>
    <cellStyle name="Followed Hyperlink" xfId="50" builtinId="9" hidden="1"/>
    <cellStyle name="Formula" xfId="58" xr:uid="{C591363F-2A75-49C1-AC9F-E5B3D8585008}"/>
    <cellStyle name="Good" xfId="11" builtinId="26" hidden="1"/>
    <cellStyle name="Heading 1" xfId="7" builtinId="16" hidden="1"/>
    <cellStyle name="Heading 2" xfId="8" builtinId="17" hidden="1"/>
    <cellStyle name="Heading 3" xfId="9" builtinId="18" hidden="1"/>
    <cellStyle name="Heading 4" xfId="10" builtinId="19" hidden="1"/>
    <cellStyle name="Hyperlink" xfId="47" builtinId="8" hidden="1"/>
    <cellStyle name="Hyperlink" xfId="49" builtinId="8" hidden="1"/>
    <cellStyle name="Input" xfId="14" builtinId="20" hidden="1"/>
    <cellStyle name="Input" xfId="51" builtinId="20" customBuiltin="1"/>
    <cellStyle name="Linked Cell" xfId="17" builtinId="24" hidden="1"/>
    <cellStyle name="Multiple" xfId="56" xr:uid="{24BC96C9-F767-4D39-A6AA-3B9C014F979B}"/>
    <cellStyle name="Neutral" xfId="13" builtinId="28" hidden="1"/>
    <cellStyle name="Normal" xfId="0" builtinId="0" customBuiltin="1"/>
    <cellStyle name="Normal 2" xfId="62" xr:uid="{20EB8079-2ADE-4E97-87F1-B93DD3FDC21B}"/>
    <cellStyle name="Normal 2 2" xfId="63" xr:uid="{E642C2C6-7C7E-4C03-8151-DE78E855AA54}"/>
    <cellStyle name="Note" xfId="20" builtinId="10" hidden="1"/>
    <cellStyle name="Output" xfId="15" builtinId="21" hidden="1"/>
    <cellStyle name="Output" xfId="55" xr:uid="{4A6E59A4-5269-4D6F-B6C0-695B582B6695}"/>
    <cellStyle name="Percent" xfId="5" builtinId="5" hidden="1"/>
    <cellStyle name="Percent" xfId="61" builtinId="5"/>
    <cellStyle name="Percent 2" xfId="64" xr:uid="{7607DF98-35C5-4237-A058-B87FF5AFEDE8}"/>
    <cellStyle name="Reference" xfId="54" xr:uid="{03172B4B-84AB-4A2E-8B5C-012D7276CAEE}"/>
    <cellStyle name="Row" xfId="53" xr:uid="{6971F843-B778-4088-80E7-442282B4EA94}"/>
    <cellStyle name="source" xfId="59" xr:uid="{D12806E9-AAE7-4E14-B45C-7313E557687A}"/>
    <cellStyle name="Title" xfId="6" builtinId="15" hidden="1"/>
    <cellStyle name="Total" xfId="22" builtinId="25" hidden="1"/>
    <cellStyle name="Warning Text" xfId="19" builtinId="11" hidden="1"/>
    <cellStyle name="z_bordered" xfId="60" xr:uid="{AABDFF08-F692-4794-9451-142D798E8B29}"/>
  </cellStyles>
  <dxfs count="0"/>
  <tableStyles count="0" defaultTableStyle="TableStyleMedium2" defaultPivotStyle="PivotStyleLight16"/>
  <colors>
    <mruColors>
      <color rgb="FF969696"/>
      <color rgb="FFAFAFAF"/>
      <color rgb="FFC8C8C8"/>
      <color rgb="FF7D7D7D"/>
      <color rgb="FF323232"/>
      <color rgb="FFF0FAFF"/>
      <color rgb="FFC86E32"/>
      <color rgb="FF6E32A0"/>
      <color rgb="FFFFF5F5"/>
      <color rgb="FFF5F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'1'!$G$11</c:f>
          <c:strCache>
            <c:ptCount val="1"/>
            <c:pt idx="0">
              <c:v>Revenue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'1'!$G$12</c:f>
              <c:strCache>
                <c:ptCount val="1"/>
                <c:pt idx="0">
                  <c:v> revenue </c:v>
                </c:pt>
              </c:strCache>
            </c:strRef>
          </c:tx>
          <c:spPr>
            <a:solidFill>
              <a:schemeClr val="accent1"/>
            </a:solidFill>
            <a:ln>
              <a:noFill/>
            </a:ln>
            <a:effectLst/>
          </c:spPr>
          <c:invertIfNegative val="0"/>
          <c:cat>
            <c:numRef>
              <c:f>'1'!$I$9:$O$9</c:f>
              <c:numCache>
                <c:formatCode>General</c:formatCode>
                <c:ptCount val="7"/>
                <c:pt idx="0">
                  <c:v>2017</c:v>
                </c:pt>
                <c:pt idx="1">
                  <c:v>2018</c:v>
                </c:pt>
                <c:pt idx="2">
                  <c:v>2019</c:v>
                </c:pt>
                <c:pt idx="3">
                  <c:v>2020</c:v>
                </c:pt>
                <c:pt idx="4">
                  <c:v>2021</c:v>
                </c:pt>
                <c:pt idx="5">
                  <c:v>2022</c:v>
                </c:pt>
                <c:pt idx="6">
                  <c:v>2023</c:v>
                </c:pt>
              </c:numCache>
            </c:numRef>
          </c:cat>
          <c:val>
            <c:numRef>
              <c:f>'1'!$I$12:$O$12</c:f>
              <c:numCache>
                <c:formatCode>\ #,##0\ \ ;\(#,##0\)\ ;\ \-\ ;\ @\ </c:formatCode>
                <c:ptCount val="7"/>
                <c:pt idx="0">
                  <c:v>7301.5050000000001</c:v>
                </c:pt>
                <c:pt idx="1">
                  <c:v>9030.0079999999998</c:v>
                </c:pt>
                <c:pt idx="2">
                  <c:v>11171.296999999999</c:v>
                </c:pt>
                <c:pt idx="3">
                  <c:v>12868</c:v>
                </c:pt>
                <c:pt idx="4">
                  <c:v>15785</c:v>
                </c:pt>
                <c:pt idx="5">
                  <c:v>17606</c:v>
                </c:pt>
                <c:pt idx="6">
                  <c:v>19409</c:v>
                </c:pt>
              </c:numCache>
            </c:numRef>
          </c:val>
          <c:extLst>
            <c:ext xmlns:c16="http://schemas.microsoft.com/office/drawing/2014/chart" uri="{C3380CC4-5D6E-409C-BE32-E72D297353CC}">
              <c16:uniqueId val="{00000000-49C8-422D-A62A-65690D308AF3}"/>
            </c:ext>
          </c:extLst>
        </c:ser>
        <c:dLbls>
          <c:showLegendKey val="0"/>
          <c:showVal val="0"/>
          <c:showCatName val="0"/>
          <c:showSerName val="0"/>
          <c:showPercent val="0"/>
          <c:showBubbleSize val="0"/>
        </c:dLbls>
        <c:gapWidth val="219"/>
        <c:overlap val="-27"/>
        <c:axId val="238742944"/>
        <c:axId val="238744192"/>
      </c:barChart>
      <c:lineChart>
        <c:grouping val="standard"/>
        <c:varyColors val="0"/>
        <c:ser>
          <c:idx val="1"/>
          <c:order val="1"/>
          <c:tx>
            <c:strRef>
              <c:f>'1'!$G$14</c:f>
              <c:strCache>
                <c:ptCount val="1"/>
                <c:pt idx="0">
                  <c:v> growth (%) </c:v>
                </c:pt>
              </c:strCache>
            </c:strRef>
          </c:tx>
          <c:spPr>
            <a:ln w="6350" cap="rnd">
              <a:solidFill>
                <a:schemeClr val="tx1"/>
              </a:solidFill>
              <a:round/>
            </a:ln>
            <a:effectLst/>
          </c:spPr>
          <c:marker>
            <c:symbol val="circle"/>
            <c:size val="5"/>
            <c:spPr>
              <a:solidFill>
                <a:schemeClr val="bg1"/>
              </a:solidFill>
              <a:ln w="6350">
                <a:solidFill>
                  <a:schemeClr val="tx1"/>
                </a:solidFill>
              </a:ln>
              <a:effectLst/>
            </c:spPr>
          </c:marker>
          <c:val>
            <c:numRef>
              <c:f>'1'!$I$14:$O$14</c:f>
              <c:numCache>
                <c:formatCode>\ #,##0%\ ;\(#,##0%\);\ \-\ ;\ @\ </c:formatCode>
                <c:ptCount val="7"/>
                <c:pt idx="0">
                  <c:v>0.24717607008709663</c:v>
                </c:pt>
                <c:pt idx="1">
                  <c:v>0.23673242708181386</c:v>
                </c:pt>
                <c:pt idx="2">
                  <c:v>0.23713035470178978</c:v>
                </c:pt>
                <c:pt idx="3">
                  <c:v>0.151880573938729</c:v>
                </c:pt>
                <c:pt idx="4">
                  <c:v>0.22668635374572577</c:v>
                </c:pt>
                <c:pt idx="5">
                  <c:v>0.11536268609439349</c:v>
                </c:pt>
                <c:pt idx="6">
                  <c:v>0.10240826990798602</c:v>
                </c:pt>
              </c:numCache>
            </c:numRef>
          </c:val>
          <c:smooth val="0"/>
          <c:extLst>
            <c:ext xmlns:c16="http://schemas.microsoft.com/office/drawing/2014/chart" uri="{C3380CC4-5D6E-409C-BE32-E72D297353CC}">
              <c16:uniqueId val="{00000001-49C8-422D-A62A-65690D308AF3}"/>
            </c:ext>
          </c:extLst>
        </c:ser>
        <c:dLbls>
          <c:showLegendKey val="0"/>
          <c:showVal val="0"/>
          <c:showCatName val="0"/>
          <c:showSerName val="0"/>
          <c:showPercent val="0"/>
          <c:showBubbleSize val="0"/>
        </c:dLbls>
        <c:marker val="1"/>
        <c:smooth val="0"/>
        <c:axId val="124649616"/>
        <c:axId val="124652528"/>
      </c:lineChart>
      <c:catAx>
        <c:axId val="23874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744192"/>
        <c:crosses val="autoZero"/>
        <c:auto val="1"/>
        <c:lblAlgn val="ctr"/>
        <c:lblOffset val="100"/>
        <c:noMultiLvlLbl val="0"/>
      </c:catAx>
      <c:valAx>
        <c:axId val="238744192"/>
        <c:scaling>
          <c:orientation val="minMax"/>
        </c:scaling>
        <c:delete val="0"/>
        <c:axPos val="l"/>
        <c:numFmt formatCode="\ #,##0\ \ ;\(#,##0\)\ ;\ \-\ ;\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742944"/>
        <c:crosses val="autoZero"/>
        <c:crossBetween val="between"/>
      </c:valAx>
      <c:valAx>
        <c:axId val="124652528"/>
        <c:scaling>
          <c:orientation val="minMax"/>
        </c:scaling>
        <c:delete val="0"/>
        <c:axPos val="r"/>
        <c:numFmt formatCode="\ #,##0%\ ;\(#,##0%\);\ \-\ ;\ @\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649616"/>
        <c:crosses val="max"/>
        <c:crossBetween val="between"/>
      </c:valAx>
      <c:catAx>
        <c:axId val="124649616"/>
        <c:scaling>
          <c:orientation val="minMax"/>
        </c:scaling>
        <c:delete val="1"/>
        <c:axPos val="b"/>
        <c:majorTickMark val="out"/>
        <c:minorTickMark val="none"/>
        <c:tickLblPos val="nextTo"/>
        <c:crossAx val="12465252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590550</xdr:colOff>
      <xdr:row>7</xdr:row>
      <xdr:rowOff>38100</xdr:rowOff>
    </xdr:from>
    <xdr:to>
      <xdr:col>26</xdr:col>
      <xdr:colOff>91440</xdr:colOff>
      <xdr:row>17</xdr:row>
      <xdr:rowOff>76200</xdr:rowOff>
    </xdr:to>
    <xdr:graphicFrame macro="">
      <xdr:nvGraphicFramePr>
        <xdr:cNvPr id="11" name="Chart 10">
          <a:extLst>
            <a:ext uri="{FF2B5EF4-FFF2-40B4-BE49-F238E27FC236}">
              <a16:creationId xmlns:a16="http://schemas.microsoft.com/office/drawing/2014/main" id="{4092F927-D485-46A3-B6DF-1172227B8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_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_B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_C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t="str">
            <v>2023-12-01</v>
          </cell>
          <cell r="C2" t="str">
            <v>ADBE</v>
          </cell>
          <cell r="D2" t="str">
            <v>USD</v>
          </cell>
          <cell r="E2" t="str">
            <v>0000796343</v>
          </cell>
          <cell r="F2" t="str">
            <v>2024-01-17</v>
          </cell>
          <cell r="G2" t="str">
            <v>2024-01-16 20:01:55</v>
          </cell>
          <cell r="H2" t="str">
            <v>2023</v>
          </cell>
          <cell r="I2" t="str">
            <v>FY</v>
          </cell>
          <cell r="J2">
            <v>19409000000</v>
          </cell>
          <cell r="K2">
            <v>2354000000</v>
          </cell>
          <cell r="L2">
            <v>17055000000</v>
          </cell>
          <cell r="M2">
            <v>0.87871605959999999</v>
          </cell>
          <cell r="N2">
            <v>3473000000</v>
          </cell>
          <cell r="O2">
            <v>1413000000</v>
          </cell>
          <cell r="P2">
            <v>5351000000</v>
          </cell>
          <cell r="Q2">
            <v>6764000000</v>
          </cell>
          <cell r="R2">
            <v>246000000</v>
          </cell>
          <cell r="S2">
            <v>10405000000</v>
          </cell>
          <cell r="T2">
            <v>12759000000</v>
          </cell>
          <cell r="U2">
            <v>269000000</v>
          </cell>
          <cell r="V2">
            <v>113000000</v>
          </cell>
          <cell r="W2">
            <v>944000000</v>
          </cell>
          <cell r="X2">
            <v>7768000000</v>
          </cell>
          <cell r="Y2">
            <v>0.40022669900000002</v>
          </cell>
          <cell r="Z2">
            <v>6650000000</v>
          </cell>
          <cell r="AA2">
            <v>0.34262455559999999</v>
          </cell>
          <cell r="AB2">
            <v>262000000</v>
          </cell>
          <cell r="AC2">
            <v>6799000000</v>
          </cell>
          <cell r="AD2">
            <v>0.35030140659999998</v>
          </cell>
          <cell r="AE2">
            <v>1371000000</v>
          </cell>
          <cell r="AF2">
            <v>5428000000</v>
          </cell>
          <cell r="AG2">
            <v>0.27966407339999999</v>
          </cell>
          <cell r="AH2">
            <v>11.93</v>
          </cell>
          <cell r="AI2">
            <v>11.83</v>
          </cell>
          <cell r="AJ2">
            <v>457000000</v>
          </cell>
          <cell r="AK2">
            <v>459000000</v>
          </cell>
          <cell r="AL2" t="str">
            <v>https://www.sec.gov/Archives/edgar/data/796343/000079634324000006/0000796343-24-000006-index.htm</v>
          </cell>
          <cell r="AM2" t="str">
            <v>https://www.sec.gov/Archives/edgar/data/796343/000079634324000006/adbe-20231201.htm</v>
          </cell>
        </row>
        <row r="3">
          <cell r="B3" t="str">
            <v>2022-12-02</v>
          </cell>
          <cell r="C3" t="str">
            <v>ADBE</v>
          </cell>
          <cell r="D3" t="str">
            <v>USD</v>
          </cell>
          <cell r="E3" t="str">
            <v>0000796343</v>
          </cell>
          <cell r="F3" t="str">
            <v>2023-01-17</v>
          </cell>
          <cell r="G3" t="str">
            <v>2023-01-17 16:34:00</v>
          </cell>
          <cell r="H3" t="str">
            <v>2022</v>
          </cell>
          <cell r="I3" t="str">
            <v>FY</v>
          </cell>
          <cell r="J3">
            <v>17606000000</v>
          </cell>
          <cell r="K3">
            <v>2165000000</v>
          </cell>
          <cell r="L3">
            <v>15441000000</v>
          </cell>
          <cell r="M3">
            <v>0.87703055780000005</v>
          </cell>
          <cell r="N3">
            <v>2987000000</v>
          </cell>
          <cell r="O3">
            <v>1219000000</v>
          </cell>
          <cell r="P3">
            <v>4968000000</v>
          </cell>
          <cell r="Q3">
            <v>6187000000</v>
          </cell>
          <cell r="R3">
            <v>169000000</v>
          </cell>
          <cell r="S3">
            <v>9343000000</v>
          </cell>
          <cell r="T3">
            <v>11508000000</v>
          </cell>
          <cell r="U3">
            <v>61000000</v>
          </cell>
          <cell r="V3">
            <v>112000000</v>
          </cell>
          <cell r="W3">
            <v>939000000</v>
          </cell>
          <cell r="X3">
            <v>6995000000</v>
          </cell>
          <cell r="Y3">
            <v>0.39730773600000002</v>
          </cell>
          <cell r="Z3">
            <v>6098000000</v>
          </cell>
          <cell r="AA3">
            <v>0.34635919570000001</v>
          </cell>
          <cell r="AB3">
            <v>-90000000</v>
          </cell>
          <cell r="AC3">
            <v>6008000000</v>
          </cell>
          <cell r="AD3">
            <v>0.34124730209999998</v>
          </cell>
          <cell r="AE3">
            <v>1252000000</v>
          </cell>
          <cell r="AF3">
            <v>4756000000</v>
          </cell>
          <cell r="AG3">
            <v>0.27013518120000002</v>
          </cell>
          <cell r="AH3">
            <v>10.130000000000001</v>
          </cell>
          <cell r="AI3">
            <v>10.1</v>
          </cell>
          <cell r="AJ3">
            <v>470000000</v>
          </cell>
          <cell r="AK3">
            <v>471000000</v>
          </cell>
          <cell r="AL3" t="str">
            <v>https://www.sec.gov/Archives/edgar/data/796343/000079634323000007/0000796343-23-000007-index.htm</v>
          </cell>
          <cell r="AM3" t="str">
            <v>https://www.sec.gov/Archives/edgar/data/796343/000079634323000007/adbe-20221202.htm</v>
          </cell>
        </row>
        <row r="4">
          <cell r="B4" t="str">
            <v>2021-12-03</v>
          </cell>
          <cell r="C4" t="str">
            <v>ADBE</v>
          </cell>
          <cell r="D4" t="str">
            <v>USD</v>
          </cell>
          <cell r="E4" t="str">
            <v>0000796343</v>
          </cell>
          <cell r="F4" t="str">
            <v>2022-01-21</v>
          </cell>
          <cell r="G4" t="str">
            <v>2022-01-21 16:03:34</v>
          </cell>
          <cell r="H4" t="str">
            <v>2021</v>
          </cell>
          <cell r="I4" t="str">
            <v>FY</v>
          </cell>
          <cell r="J4">
            <v>15785000000</v>
          </cell>
          <cell r="K4">
            <v>1865000000</v>
          </cell>
          <cell r="L4">
            <v>13920000000</v>
          </cell>
          <cell r="M4">
            <v>0.8818498575</v>
          </cell>
          <cell r="N4">
            <v>2540000000</v>
          </cell>
          <cell r="O4">
            <v>1085000000</v>
          </cell>
          <cell r="P4">
            <v>4321000000</v>
          </cell>
          <cell r="Q4">
            <v>5406000000</v>
          </cell>
          <cell r="R4">
            <v>172000000</v>
          </cell>
          <cell r="S4">
            <v>8118000000</v>
          </cell>
          <cell r="T4">
            <v>9983000000</v>
          </cell>
          <cell r="U4">
            <v>17000000</v>
          </cell>
          <cell r="V4">
            <v>113000000</v>
          </cell>
          <cell r="W4">
            <v>861000000</v>
          </cell>
          <cell r="X4">
            <v>6590000000</v>
          </cell>
          <cell r="Y4">
            <v>0.41748495410000003</v>
          </cell>
          <cell r="Z4">
            <v>5802000000</v>
          </cell>
          <cell r="AA4">
            <v>0.36756414320000003</v>
          </cell>
          <cell r="AB4">
            <v>-97000000</v>
          </cell>
          <cell r="AC4">
            <v>5705000000</v>
          </cell>
          <cell r="AD4">
            <v>0.36141906870000001</v>
          </cell>
          <cell r="AE4">
            <v>883000000</v>
          </cell>
          <cell r="AF4">
            <v>4822000000</v>
          </cell>
          <cell r="AG4">
            <v>0.30547988599999998</v>
          </cell>
          <cell r="AH4">
            <v>10.1</v>
          </cell>
          <cell r="AI4">
            <v>10.02</v>
          </cell>
          <cell r="AJ4">
            <v>477000000</v>
          </cell>
          <cell r="AK4">
            <v>481000000</v>
          </cell>
          <cell r="AL4" t="str">
            <v>https://www.sec.gov/Archives/edgar/data/796343/000079634322000032/0000796343-22-000032-index.htm</v>
          </cell>
          <cell r="AM4" t="str">
            <v>https://www.sec.gov/Archives/edgar/data/796343/000079634322000032/adbe-20211203.htm</v>
          </cell>
        </row>
        <row r="5">
          <cell r="B5" t="str">
            <v>2020-11-27</v>
          </cell>
          <cell r="C5" t="str">
            <v>ADBE</v>
          </cell>
          <cell r="D5" t="str">
            <v>USD</v>
          </cell>
          <cell r="E5" t="str">
            <v>0000796343</v>
          </cell>
          <cell r="F5" t="str">
            <v>2021-01-15</v>
          </cell>
          <cell r="G5" t="str">
            <v>2021-01-15 16:03:42</v>
          </cell>
          <cell r="H5" t="str">
            <v>2020</v>
          </cell>
          <cell r="I5" t="str">
            <v>FY</v>
          </cell>
          <cell r="J5">
            <v>12868000000</v>
          </cell>
          <cell r="K5">
            <v>1722000000</v>
          </cell>
          <cell r="L5">
            <v>11146000000</v>
          </cell>
          <cell r="M5">
            <v>0.8661796705</v>
          </cell>
          <cell r="N5">
            <v>2188000000</v>
          </cell>
          <cell r="O5">
            <v>968000000</v>
          </cell>
          <cell r="P5">
            <v>3591000000</v>
          </cell>
          <cell r="Q5">
            <v>4559000000</v>
          </cell>
          <cell r="R5">
            <v>162000000</v>
          </cell>
          <cell r="S5">
            <v>6909000000</v>
          </cell>
          <cell r="T5">
            <v>8631000000</v>
          </cell>
          <cell r="U5">
            <v>43000000</v>
          </cell>
          <cell r="V5">
            <v>116000000</v>
          </cell>
          <cell r="W5">
            <v>844000000</v>
          </cell>
          <cell r="X5">
            <v>5036000000</v>
          </cell>
          <cell r="Y5">
            <v>0.39135840849999998</v>
          </cell>
          <cell r="Z5">
            <v>4237000000</v>
          </cell>
          <cell r="AA5">
            <v>0.32926639730000001</v>
          </cell>
          <cell r="AB5">
            <v>-61000000</v>
          </cell>
          <cell r="AC5">
            <v>4176000000</v>
          </cell>
          <cell r="AD5">
            <v>0.3245259559</v>
          </cell>
          <cell r="AE5">
            <v>-1084000000</v>
          </cell>
          <cell r="AF5">
            <v>5260000000</v>
          </cell>
          <cell r="AG5">
            <v>0.40876593100000003</v>
          </cell>
          <cell r="AH5">
            <v>10.94</v>
          </cell>
          <cell r="AI5">
            <v>10.83</v>
          </cell>
          <cell r="AJ5">
            <v>481000000</v>
          </cell>
          <cell r="AK5">
            <v>485000000</v>
          </cell>
          <cell r="AL5" t="str">
            <v>https://www.sec.gov/Archives/edgar/data/796343/000079634321000004/0000796343-21-000004-index.htm</v>
          </cell>
          <cell r="AM5" t="str">
            <v>https://www.sec.gov/Archives/edgar/data/796343/000079634321000004/adbe-20201127.htm</v>
          </cell>
        </row>
        <row r="6">
          <cell r="B6" t="str">
            <v>2019-11-29</v>
          </cell>
          <cell r="C6" t="str">
            <v>ADBE</v>
          </cell>
          <cell r="D6" t="str">
            <v>USD</v>
          </cell>
          <cell r="E6" t="str">
            <v>0000796343</v>
          </cell>
          <cell r="F6" t="str">
            <v>2020-01-21</v>
          </cell>
          <cell r="G6" t="str">
            <v>2020-01-21 06:06:41</v>
          </cell>
          <cell r="H6" t="str">
            <v>2019</v>
          </cell>
          <cell r="I6" t="str">
            <v>FY</v>
          </cell>
          <cell r="J6">
            <v>11171297000</v>
          </cell>
          <cell r="K6">
            <v>1672720000</v>
          </cell>
          <cell r="L6">
            <v>9498577000</v>
          </cell>
          <cell r="M6">
            <v>0.85026626719999998</v>
          </cell>
          <cell r="N6">
            <v>1930228000</v>
          </cell>
          <cell r="O6">
            <v>880637000</v>
          </cell>
          <cell r="P6">
            <v>3244347000</v>
          </cell>
          <cell r="Q6">
            <v>4124984000</v>
          </cell>
          <cell r="R6">
            <v>175244000</v>
          </cell>
          <cell r="S6">
            <v>6230456000</v>
          </cell>
          <cell r="T6">
            <v>7903176000</v>
          </cell>
          <cell r="U6">
            <v>42255000</v>
          </cell>
          <cell r="V6">
            <v>157214000</v>
          </cell>
          <cell r="W6">
            <v>736669000</v>
          </cell>
          <cell r="X6">
            <v>3935124000</v>
          </cell>
          <cell r="Y6">
            <v>0.35225310009999999</v>
          </cell>
          <cell r="Z6">
            <v>3268121000</v>
          </cell>
          <cell r="AA6">
            <v>0.29254624600000001</v>
          </cell>
          <cell r="AB6">
            <v>-63380000</v>
          </cell>
          <cell r="AC6">
            <v>3204741000</v>
          </cell>
          <cell r="AD6">
            <v>0.28687277760000002</v>
          </cell>
          <cell r="AE6">
            <v>253283000</v>
          </cell>
          <cell r="AF6">
            <v>2951458000</v>
          </cell>
          <cell r="AG6">
            <v>0.26420011929999998</v>
          </cell>
          <cell r="AH6">
            <v>6.07</v>
          </cell>
          <cell r="AI6">
            <v>6</v>
          </cell>
          <cell r="AJ6">
            <v>486291000</v>
          </cell>
          <cell r="AK6">
            <v>491572000</v>
          </cell>
          <cell r="AL6" t="str">
            <v>https://www.sec.gov/Archives/edgar/data/796343/000079634320000013/0000796343-20-000013-index.htm</v>
          </cell>
          <cell r="AM6" t="str">
            <v>https://www.sec.gov/Archives/edgar/data/796343/000079634320000013/adbe10kfy19.htm</v>
          </cell>
        </row>
        <row r="7">
          <cell r="B7" t="str">
            <v>2018-11-30</v>
          </cell>
          <cell r="C7" t="str">
            <v>ADBE</v>
          </cell>
          <cell r="D7" t="str">
            <v>USD</v>
          </cell>
          <cell r="E7" t="str">
            <v>0000796343</v>
          </cell>
          <cell r="F7" t="str">
            <v>2019-01-25</v>
          </cell>
          <cell r="G7" t="str">
            <v>2019-01-25 06:24:29</v>
          </cell>
          <cell r="H7" t="str">
            <v>2018</v>
          </cell>
          <cell r="I7" t="str">
            <v>FY</v>
          </cell>
          <cell r="J7">
            <v>9030008000</v>
          </cell>
          <cell r="K7">
            <v>1194999000</v>
          </cell>
          <cell r="L7">
            <v>7835009000</v>
          </cell>
          <cell r="M7">
            <v>0.86766357240000003</v>
          </cell>
          <cell r="N7">
            <v>1537812000</v>
          </cell>
          <cell r="O7">
            <v>744898000</v>
          </cell>
          <cell r="P7">
            <v>2620829000</v>
          </cell>
          <cell r="Q7">
            <v>3365727000</v>
          </cell>
          <cell r="R7">
            <v>258000</v>
          </cell>
          <cell r="S7">
            <v>4994640000</v>
          </cell>
          <cell r="T7">
            <v>6189639000</v>
          </cell>
          <cell r="U7">
            <v>92540000</v>
          </cell>
          <cell r="V7">
            <v>89242000</v>
          </cell>
          <cell r="W7">
            <v>346492000</v>
          </cell>
          <cell r="X7">
            <v>3229610000</v>
          </cell>
          <cell r="Y7">
            <v>0.35765306079999998</v>
          </cell>
          <cell r="Z7">
            <v>2840369000</v>
          </cell>
          <cell r="AA7">
            <v>0.31454778329999999</v>
          </cell>
          <cell r="AB7">
            <v>-46493000</v>
          </cell>
          <cell r="AC7">
            <v>2793876000</v>
          </cell>
          <cell r="AD7">
            <v>0.30939906140000001</v>
          </cell>
          <cell r="AE7">
            <v>203102000</v>
          </cell>
          <cell r="AF7">
            <v>2590774000</v>
          </cell>
          <cell r="AG7">
            <v>0.28690716550000001</v>
          </cell>
          <cell r="AH7">
            <v>5.28</v>
          </cell>
          <cell r="AI7">
            <v>5.2</v>
          </cell>
          <cell r="AJ7">
            <v>490564000</v>
          </cell>
          <cell r="AK7">
            <v>497843000</v>
          </cell>
          <cell r="AL7" t="str">
            <v>https://www.sec.gov/Archives/edgar/data/796343/000079634319000019/0000796343-19-000019-index.htm</v>
          </cell>
          <cell r="AM7" t="str">
            <v>https://www.sec.gov/Archives/edgar/data/796343/000079634319000019/adbe10kfy18.htm</v>
          </cell>
        </row>
        <row r="8">
          <cell r="B8" t="str">
            <v>2017-12-01</v>
          </cell>
          <cell r="C8" t="str">
            <v>ADBE</v>
          </cell>
          <cell r="D8" t="str">
            <v>USD</v>
          </cell>
          <cell r="E8" t="str">
            <v>0000796343</v>
          </cell>
          <cell r="F8" t="str">
            <v>2018-01-22</v>
          </cell>
          <cell r="G8" t="str">
            <v>2018-01-22 16:07:26</v>
          </cell>
          <cell r="H8" t="str">
            <v>2017</v>
          </cell>
          <cell r="I8" t="str">
            <v>FY</v>
          </cell>
          <cell r="J8">
            <v>7301505000</v>
          </cell>
          <cell r="K8">
            <v>1010491000</v>
          </cell>
          <cell r="L8">
            <v>6291014000</v>
          </cell>
          <cell r="M8">
            <v>0.86160510739999996</v>
          </cell>
          <cell r="N8">
            <v>1224059000</v>
          </cell>
          <cell r="O8">
            <v>624706000</v>
          </cell>
          <cell r="P8">
            <v>2197592000</v>
          </cell>
          <cell r="Q8">
            <v>2822298000</v>
          </cell>
          <cell r="R8">
            <v>83000</v>
          </cell>
          <cell r="S8">
            <v>4122919000</v>
          </cell>
          <cell r="T8">
            <v>5133410000</v>
          </cell>
          <cell r="U8">
            <v>66069000</v>
          </cell>
          <cell r="V8">
            <v>74402000</v>
          </cell>
          <cell r="W8">
            <v>325997000</v>
          </cell>
          <cell r="X8">
            <v>2538040000</v>
          </cell>
          <cell r="Y8">
            <v>0.34760504850000001</v>
          </cell>
          <cell r="Z8">
            <v>2168095000</v>
          </cell>
          <cell r="AA8">
            <v>0.29693809700000001</v>
          </cell>
          <cell r="AB8">
            <v>-30454000</v>
          </cell>
          <cell r="AC8">
            <v>2137641000</v>
          </cell>
          <cell r="AD8">
            <v>0.29276717610000003</v>
          </cell>
          <cell r="AE8">
            <v>443687000</v>
          </cell>
          <cell r="AF8">
            <v>1693954000</v>
          </cell>
          <cell r="AG8">
            <v>0.23200066289999999</v>
          </cell>
          <cell r="AH8">
            <v>3.43</v>
          </cell>
          <cell r="AI8">
            <v>3.38</v>
          </cell>
          <cell r="AJ8">
            <v>493632000</v>
          </cell>
          <cell r="AK8">
            <v>501123000</v>
          </cell>
          <cell r="AL8" t="str">
            <v>https://www.sec.gov/Archives/edgar/data/796343/000079634318000015/0000796343-18-000015-index.htm</v>
          </cell>
          <cell r="AM8" t="str">
            <v>https://www.sec.gov/Archives/edgar/data/796343/000079634318000015/adbe10kfy17.htm</v>
          </cell>
        </row>
        <row r="9">
          <cell r="B9" t="str">
            <v>2016-12-02</v>
          </cell>
          <cell r="C9" t="str">
            <v>ADBE</v>
          </cell>
          <cell r="D9" t="str">
            <v>USD</v>
          </cell>
          <cell r="E9" t="str">
            <v>0000796343</v>
          </cell>
          <cell r="F9" t="str">
            <v>2017-01-20</v>
          </cell>
          <cell r="G9" t="str">
            <v>2017-01-20 16:14:43</v>
          </cell>
          <cell r="H9" t="str">
            <v>2016</v>
          </cell>
          <cell r="I9" t="str">
            <v>FY</v>
          </cell>
          <cell r="J9">
            <v>5854430000</v>
          </cell>
          <cell r="K9">
            <v>819908000</v>
          </cell>
          <cell r="L9">
            <v>5034522000</v>
          </cell>
          <cell r="M9">
            <v>0.85995084060000004</v>
          </cell>
          <cell r="N9">
            <v>975987000</v>
          </cell>
          <cell r="O9">
            <v>577710000</v>
          </cell>
          <cell r="P9">
            <v>1910197000</v>
          </cell>
          <cell r="Q9">
            <v>2487907000</v>
          </cell>
          <cell r="R9">
            <v>29000</v>
          </cell>
          <cell r="S9">
            <v>3542428000</v>
          </cell>
          <cell r="T9">
            <v>4362336000</v>
          </cell>
          <cell r="U9">
            <v>47340000</v>
          </cell>
          <cell r="V9">
            <v>70442000</v>
          </cell>
          <cell r="W9">
            <v>331535000</v>
          </cell>
          <cell r="X9">
            <v>1837115000</v>
          </cell>
          <cell r="Y9">
            <v>0.31379912310000002</v>
          </cell>
          <cell r="Z9">
            <v>1493602000</v>
          </cell>
          <cell r="AA9">
            <v>0.2551233852</v>
          </cell>
          <cell r="AB9">
            <v>-58464000</v>
          </cell>
          <cell r="AC9">
            <v>1435138000</v>
          </cell>
          <cell r="AD9">
            <v>0.24513710129999999</v>
          </cell>
          <cell r="AE9">
            <v>266356000</v>
          </cell>
          <cell r="AF9">
            <v>1168782000</v>
          </cell>
          <cell r="AG9">
            <v>0.19964061399999999</v>
          </cell>
          <cell r="AH9">
            <v>2.35</v>
          </cell>
          <cell r="AI9">
            <v>2.3199999999999998</v>
          </cell>
          <cell r="AJ9">
            <v>498345000</v>
          </cell>
          <cell r="AK9">
            <v>504299000</v>
          </cell>
          <cell r="AL9" t="str">
            <v>https://www.sec.gov/Archives/edgar/data/796343/000079634317000031/0000796343-17-000031-index.htm</v>
          </cell>
          <cell r="AM9" t="str">
            <v>https://www.sec.gov/Archives/edgar/data/796343/000079634317000031/adbe10kfy16.htm</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t="str">
            <v>2023-12-01</v>
          </cell>
          <cell r="C2" t="str">
            <v>ADBE</v>
          </cell>
          <cell r="D2" t="str">
            <v>USD</v>
          </cell>
          <cell r="E2" t="str">
            <v>0000796343</v>
          </cell>
          <cell r="F2" t="str">
            <v>2024-01-17</v>
          </cell>
          <cell r="G2" t="str">
            <v>2024-01-16 20:01:55</v>
          </cell>
          <cell r="H2" t="str">
            <v>2023</v>
          </cell>
          <cell r="I2" t="str">
            <v>FY</v>
          </cell>
          <cell r="J2">
            <v>7141000000</v>
          </cell>
          <cell r="K2">
            <v>701000000</v>
          </cell>
          <cell r="L2">
            <v>7842000000</v>
          </cell>
          <cell r="M2">
            <v>2224000000</v>
          </cell>
          <cell r="N2">
            <v>0</v>
          </cell>
          <cell r="O2">
            <v>1018000000</v>
          </cell>
          <cell r="P2">
            <v>11084000000</v>
          </cell>
          <cell r="Q2">
            <v>2388000000</v>
          </cell>
          <cell r="R2">
            <v>12805000000</v>
          </cell>
          <cell r="S2">
            <v>1088000000</v>
          </cell>
          <cell r="T2">
            <v>13893000000</v>
          </cell>
          <cell r="U2">
            <v>0</v>
          </cell>
          <cell r="V2">
            <v>1191000000</v>
          </cell>
          <cell r="W2">
            <v>1223000000</v>
          </cell>
          <cell r="X2">
            <v>18695000000</v>
          </cell>
          <cell r="Y2">
            <v>0</v>
          </cell>
          <cell r="Z2">
            <v>29779000000</v>
          </cell>
          <cell r="AA2">
            <v>314000000</v>
          </cell>
          <cell r="AB2">
            <v>73000000</v>
          </cell>
          <cell r="AC2">
            <v>85000000</v>
          </cell>
          <cell r="AD2">
            <v>5837000000</v>
          </cell>
          <cell r="AE2">
            <v>2027000000</v>
          </cell>
          <cell r="AF2">
            <v>8251000000</v>
          </cell>
          <cell r="AG2">
            <v>4007000000</v>
          </cell>
          <cell r="AH2">
            <v>113000000</v>
          </cell>
          <cell r="AI2">
            <v>514000000</v>
          </cell>
          <cell r="AJ2">
            <v>376000000</v>
          </cell>
          <cell r="AK2">
            <v>5010000000</v>
          </cell>
          <cell r="AL2">
            <v>0</v>
          </cell>
          <cell r="AM2">
            <v>446000000</v>
          </cell>
          <cell r="AN2">
            <v>13261000000</v>
          </cell>
          <cell r="AO2">
            <v>0</v>
          </cell>
          <cell r="AP2">
            <v>0</v>
          </cell>
          <cell r="AQ2">
            <v>33346000000</v>
          </cell>
          <cell r="AR2">
            <v>-285000000</v>
          </cell>
          <cell r="AS2">
            <v>-16543000000</v>
          </cell>
          <cell r="AT2">
            <v>16518000000</v>
          </cell>
          <cell r="AU2">
            <v>16518000000</v>
          </cell>
          <cell r="AV2">
            <v>29779000000</v>
          </cell>
          <cell r="AW2">
            <v>0</v>
          </cell>
          <cell r="AX2">
            <v>29779000000</v>
          </cell>
          <cell r="AY2">
            <v>701000000</v>
          </cell>
          <cell r="AZ2">
            <v>4080000000</v>
          </cell>
          <cell r="BA2">
            <v>-3061000000</v>
          </cell>
          <cell r="BB2" t="str">
            <v>https://www.sec.gov/Archives/edgar/data/796343/000079634324000006/0000796343-24-000006-index.htm</v>
          </cell>
          <cell r="BC2" t="str">
            <v>https://www.sec.gov/Archives/edgar/data/796343/000079634324000006/adbe-20231201.htm</v>
          </cell>
        </row>
        <row r="3">
          <cell r="B3" t="str">
            <v>2022-12-02</v>
          </cell>
          <cell r="C3" t="str">
            <v>ADBE</v>
          </cell>
          <cell r="D3" t="str">
            <v>USD</v>
          </cell>
          <cell r="E3" t="str">
            <v>0000796343</v>
          </cell>
          <cell r="F3" t="str">
            <v>2023-01-17</v>
          </cell>
          <cell r="G3" t="str">
            <v>2023-01-17 16:34:00</v>
          </cell>
          <cell r="H3" t="str">
            <v>2022</v>
          </cell>
          <cell r="I3" t="str">
            <v>FY</v>
          </cell>
          <cell r="J3">
            <v>4236000000</v>
          </cell>
          <cell r="K3">
            <v>1860000000</v>
          </cell>
          <cell r="L3">
            <v>6096000000</v>
          </cell>
          <cell r="M3">
            <v>2065000000</v>
          </cell>
          <cell r="N3">
            <v>0</v>
          </cell>
          <cell r="O3">
            <v>835000000</v>
          </cell>
          <cell r="P3">
            <v>8996000000</v>
          </cell>
          <cell r="Q3">
            <v>2315000000</v>
          </cell>
          <cell r="R3">
            <v>12787000000</v>
          </cell>
          <cell r="S3">
            <v>1449000000</v>
          </cell>
          <cell r="T3">
            <v>14236000000</v>
          </cell>
          <cell r="U3">
            <v>0</v>
          </cell>
          <cell r="V3">
            <v>777000000</v>
          </cell>
          <cell r="W3">
            <v>841000000</v>
          </cell>
          <cell r="X3">
            <v>18169000000</v>
          </cell>
          <cell r="Y3">
            <v>0</v>
          </cell>
          <cell r="Z3">
            <v>27165000000</v>
          </cell>
          <cell r="AA3">
            <v>379000000</v>
          </cell>
          <cell r="AB3">
            <v>587000000</v>
          </cell>
          <cell r="AC3">
            <v>75000000</v>
          </cell>
          <cell r="AD3">
            <v>5297000000</v>
          </cell>
          <cell r="AE3">
            <v>1865000000</v>
          </cell>
          <cell r="AF3">
            <v>8128000000</v>
          </cell>
          <cell r="AG3">
            <v>4046000000</v>
          </cell>
          <cell r="AH3">
            <v>117000000</v>
          </cell>
          <cell r="AI3">
            <v>28000000</v>
          </cell>
          <cell r="AJ3">
            <v>795000000</v>
          </cell>
          <cell r="AK3">
            <v>4986000000</v>
          </cell>
          <cell r="AL3">
            <v>0</v>
          </cell>
          <cell r="AM3">
            <v>504000000</v>
          </cell>
          <cell r="AN3">
            <v>13114000000</v>
          </cell>
          <cell r="AO3">
            <v>0</v>
          </cell>
          <cell r="AP3">
            <v>0</v>
          </cell>
          <cell r="AQ3">
            <v>28319000000</v>
          </cell>
          <cell r="AR3">
            <v>-293000000</v>
          </cell>
          <cell r="AS3">
            <v>-13975000000</v>
          </cell>
          <cell r="AT3">
            <v>14051000000</v>
          </cell>
          <cell r="AU3">
            <v>14051000000</v>
          </cell>
          <cell r="AV3">
            <v>27165000000</v>
          </cell>
          <cell r="AW3">
            <v>0</v>
          </cell>
          <cell r="AX3">
            <v>27165000000</v>
          </cell>
          <cell r="AY3">
            <v>1860000000</v>
          </cell>
          <cell r="AZ3">
            <v>4633000000</v>
          </cell>
          <cell r="BA3">
            <v>397000000</v>
          </cell>
          <cell r="BB3" t="str">
            <v>https://www.sec.gov/Archives/edgar/data/796343/000079634323000007/0000796343-23-000007-index.htm</v>
          </cell>
          <cell r="BC3" t="str">
            <v>https://www.sec.gov/Archives/edgar/data/796343/000079634323000007/adbe-20221202.htm</v>
          </cell>
        </row>
        <row r="4">
          <cell r="B4" t="str">
            <v>2021-12-03</v>
          </cell>
          <cell r="C4" t="str">
            <v>ADBE</v>
          </cell>
          <cell r="D4" t="str">
            <v>USD</v>
          </cell>
          <cell r="E4" t="str">
            <v>0000796343</v>
          </cell>
          <cell r="F4" t="str">
            <v>2022-01-21</v>
          </cell>
          <cell r="G4" t="str">
            <v>2022-01-21 16:03:34</v>
          </cell>
          <cell r="H4" t="str">
            <v>2021</v>
          </cell>
          <cell r="I4" t="str">
            <v>FY</v>
          </cell>
          <cell r="J4">
            <v>3844000000</v>
          </cell>
          <cell r="K4">
            <v>1954000000</v>
          </cell>
          <cell r="L4">
            <v>5798000000</v>
          </cell>
          <cell r="M4">
            <v>1878000000</v>
          </cell>
          <cell r="N4">
            <v>0</v>
          </cell>
          <cell r="O4">
            <v>975000000</v>
          </cell>
          <cell r="P4">
            <v>8651000000</v>
          </cell>
          <cell r="Q4">
            <v>2116000000</v>
          </cell>
          <cell r="R4">
            <v>12721000000</v>
          </cell>
          <cell r="S4">
            <v>1820000000</v>
          </cell>
          <cell r="T4">
            <v>14541000000</v>
          </cell>
          <cell r="U4">
            <v>0</v>
          </cell>
          <cell r="V4">
            <v>1085000000</v>
          </cell>
          <cell r="W4">
            <v>848000000</v>
          </cell>
          <cell r="X4">
            <v>18590000000</v>
          </cell>
          <cell r="Y4">
            <v>0</v>
          </cell>
          <cell r="Z4">
            <v>27241000000</v>
          </cell>
          <cell r="AA4">
            <v>312000000</v>
          </cell>
          <cell r="AB4">
            <v>97000000</v>
          </cell>
          <cell r="AC4">
            <v>54000000</v>
          </cell>
          <cell r="AD4">
            <v>4733000000</v>
          </cell>
          <cell r="AE4">
            <v>1790000000</v>
          </cell>
          <cell r="AF4">
            <v>6932000000</v>
          </cell>
          <cell r="AG4">
            <v>4576000000</v>
          </cell>
          <cell r="AH4">
            <v>145000000</v>
          </cell>
          <cell r="AI4">
            <v>5000000</v>
          </cell>
          <cell r="AJ4">
            <v>786000000</v>
          </cell>
          <cell r="AK4">
            <v>5512000000</v>
          </cell>
          <cell r="AL4">
            <v>0</v>
          </cell>
          <cell r="AM4">
            <v>550000000</v>
          </cell>
          <cell r="AN4">
            <v>12444000000</v>
          </cell>
          <cell r="AO4">
            <v>0</v>
          </cell>
          <cell r="AP4">
            <v>0</v>
          </cell>
          <cell r="AQ4">
            <v>23905000000</v>
          </cell>
          <cell r="AR4">
            <v>-137000000</v>
          </cell>
          <cell r="AS4">
            <v>-8971000000</v>
          </cell>
          <cell r="AT4">
            <v>14797000000</v>
          </cell>
          <cell r="AU4">
            <v>14797000000</v>
          </cell>
          <cell r="AV4">
            <v>27241000000</v>
          </cell>
          <cell r="AW4">
            <v>0</v>
          </cell>
          <cell r="AX4">
            <v>27241000000</v>
          </cell>
          <cell r="AY4">
            <v>1954000000</v>
          </cell>
          <cell r="AZ4">
            <v>4673000000</v>
          </cell>
          <cell r="BA4">
            <v>829000000</v>
          </cell>
          <cell r="BB4" t="str">
            <v>https://www.sec.gov/Archives/edgar/data/796343/000079634322000032/0000796343-22-000032-index.htm</v>
          </cell>
          <cell r="BC4" t="str">
            <v>https://www.sec.gov/Archives/edgar/data/796343/000079634322000032/adbe-20211203.htm</v>
          </cell>
        </row>
        <row r="5">
          <cell r="B5" t="str">
            <v>2020-11-27</v>
          </cell>
          <cell r="C5" t="str">
            <v>ADBE</v>
          </cell>
          <cell r="D5" t="str">
            <v>USD</v>
          </cell>
          <cell r="E5" t="str">
            <v>0000796343</v>
          </cell>
          <cell r="F5" t="str">
            <v>2021-01-15</v>
          </cell>
          <cell r="G5" t="str">
            <v>2021-01-15 16:03:42</v>
          </cell>
          <cell r="H5" t="str">
            <v>2020</v>
          </cell>
          <cell r="I5" t="str">
            <v>FY</v>
          </cell>
          <cell r="J5">
            <v>4478000000</v>
          </cell>
          <cell r="K5">
            <v>1514000000</v>
          </cell>
          <cell r="L5">
            <v>5992000000</v>
          </cell>
          <cell r="M5">
            <v>1398000000</v>
          </cell>
          <cell r="N5">
            <v>0</v>
          </cell>
          <cell r="O5">
            <v>756000000</v>
          </cell>
          <cell r="P5">
            <v>8146000000</v>
          </cell>
          <cell r="Q5">
            <v>2004000000</v>
          </cell>
          <cell r="R5">
            <v>10742000000</v>
          </cell>
          <cell r="S5">
            <v>1359000000</v>
          </cell>
          <cell r="T5">
            <v>12101000000</v>
          </cell>
          <cell r="U5">
            <v>0</v>
          </cell>
          <cell r="V5">
            <v>1370000000</v>
          </cell>
          <cell r="W5">
            <v>663000000</v>
          </cell>
          <cell r="X5">
            <v>16138000000</v>
          </cell>
          <cell r="Y5">
            <v>0</v>
          </cell>
          <cell r="Z5">
            <v>24284000000</v>
          </cell>
          <cell r="AA5">
            <v>306000000</v>
          </cell>
          <cell r="AB5">
            <v>92000000</v>
          </cell>
          <cell r="AC5">
            <v>63000000</v>
          </cell>
          <cell r="AD5">
            <v>3629000000</v>
          </cell>
          <cell r="AE5">
            <v>1485000000</v>
          </cell>
          <cell r="AF5">
            <v>5512000000</v>
          </cell>
          <cell r="AG5">
            <v>4616000000</v>
          </cell>
          <cell r="AH5">
            <v>130000000</v>
          </cell>
          <cell r="AI5">
            <v>10000000</v>
          </cell>
          <cell r="AJ5">
            <v>752000000</v>
          </cell>
          <cell r="AK5">
            <v>5508000000</v>
          </cell>
          <cell r="AL5">
            <v>0</v>
          </cell>
          <cell r="AM5">
            <v>591000000</v>
          </cell>
          <cell r="AN5">
            <v>11020000000</v>
          </cell>
          <cell r="AO5">
            <v>0</v>
          </cell>
          <cell r="AP5">
            <v>0</v>
          </cell>
          <cell r="AQ5">
            <v>19611000000</v>
          </cell>
          <cell r="AR5">
            <v>-158000000</v>
          </cell>
          <cell r="AS5">
            <v>-6189000000</v>
          </cell>
          <cell r="AT5">
            <v>13264000000</v>
          </cell>
          <cell r="AU5">
            <v>13264000000</v>
          </cell>
          <cell r="AV5">
            <v>24284000000</v>
          </cell>
          <cell r="AW5">
            <v>0</v>
          </cell>
          <cell r="AX5">
            <v>24284000000</v>
          </cell>
          <cell r="AY5">
            <v>1514000000</v>
          </cell>
          <cell r="AZ5">
            <v>4708000000</v>
          </cell>
          <cell r="BA5">
            <v>230000000</v>
          </cell>
          <cell r="BB5" t="str">
            <v>https://www.sec.gov/Archives/edgar/data/796343/000079634321000004/0000796343-21-000004-index.htm</v>
          </cell>
          <cell r="BC5" t="str">
            <v>https://www.sec.gov/Archives/edgar/data/796343/000079634321000004/adbe-20201127.htm</v>
          </cell>
        </row>
        <row r="6">
          <cell r="B6" t="str">
            <v>2019-11-29</v>
          </cell>
          <cell r="C6" t="str">
            <v>ADBE</v>
          </cell>
          <cell r="D6" t="str">
            <v>USD</v>
          </cell>
          <cell r="E6" t="str">
            <v>0000796343</v>
          </cell>
          <cell r="F6" t="str">
            <v>2020-01-21</v>
          </cell>
          <cell r="G6" t="str">
            <v>2020-01-21 06:06:41</v>
          </cell>
          <cell r="H6" t="str">
            <v>2019</v>
          </cell>
          <cell r="I6" t="str">
            <v>FY</v>
          </cell>
          <cell r="J6">
            <v>2650221000</v>
          </cell>
          <cell r="K6">
            <v>1526755000</v>
          </cell>
          <cell r="L6">
            <v>4176976000</v>
          </cell>
          <cell r="M6">
            <v>1534809000</v>
          </cell>
          <cell r="N6">
            <v>0</v>
          </cell>
          <cell r="O6">
            <v>783140000</v>
          </cell>
          <cell r="P6">
            <v>6494925000</v>
          </cell>
          <cell r="Q6">
            <v>1293015000</v>
          </cell>
          <cell r="R6">
            <v>10691199000</v>
          </cell>
          <cell r="S6">
            <v>1720565000</v>
          </cell>
          <cell r="T6">
            <v>12411764000</v>
          </cell>
          <cell r="U6">
            <v>-140498000</v>
          </cell>
          <cell r="V6">
            <v>140498000</v>
          </cell>
          <cell r="W6">
            <v>562696000</v>
          </cell>
          <cell r="X6">
            <v>14267475000</v>
          </cell>
          <cell r="Y6">
            <v>0</v>
          </cell>
          <cell r="Z6">
            <v>20762400000</v>
          </cell>
          <cell r="AA6">
            <v>209499000</v>
          </cell>
          <cell r="AB6">
            <v>3149343000</v>
          </cell>
          <cell r="AC6">
            <v>55562000</v>
          </cell>
          <cell r="AD6">
            <v>3377986000</v>
          </cell>
          <cell r="AE6">
            <v>1454110000</v>
          </cell>
          <cell r="AF6">
            <v>8190938000</v>
          </cell>
          <cell r="AG6">
            <v>988924000</v>
          </cell>
          <cell r="AH6">
            <v>122727000</v>
          </cell>
          <cell r="AI6">
            <v>140498000</v>
          </cell>
          <cell r="AJ6">
            <v>789158000</v>
          </cell>
          <cell r="AK6">
            <v>2041307000</v>
          </cell>
          <cell r="AL6">
            <v>0</v>
          </cell>
          <cell r="AM6">
            <v>0</v>
          </cell>
          <cell r="AN6">
            <v>10232245000</v>
          </cell>
          <cell r="AO6">
            <v>0</v>
          </cell>
          <cell r="AP6">
            <v>61000</v>
          </cell>
          <cell r="AQ6">
            <v>14828562000</v>
          </cell>
          <cell r="AR6">
            <v>-188034000</v>
          </cell>
          <cell r="AS6">
            <v>-4110434000</v>
          </cell>
          <cell r="AT6">
            <v>10530155000</v>
          </cell>
          <cell r="AU6">
            <v>10530155000</v>
          </cell>
          <cell r="AV6">
            <v>20762400000</v>
          </cell>
          <cell r="AW6">
            <v>0</v>
          </cell>
          <cell r="AX6">
            <v>20762400000</v>
          </cell>
          <cell r="AY6">
            <v>1526755000</v>
          </cell>
          <cell r="AZ6">
            <v>4138267000</v>
          </cell>
          <cell r="BA6">
            <v>1488046000</v>
          </cell>
          <cell r="BB6" t="str">
            <v>https://www.sec.gov/Archives/edgar/data/796343/000079634320000013/0000796343-20-000013-index.htm</v>
          </cell>
          <cell r="BC6" t="str">
            <v>https://www.sec.gov/Archives/edgar/data/796343/000079634320000013/adbe10kfy19.htm</v>
          </cell>
        </row>
        <row r="7">
          <cell r="B7" t="str">
            <v>2018-11-30</v>
          </cell>
          <cell r="C7" t="str">
            <v>ADBE</v>
          </cell>
          <cell r="D7" t="str">
            <v>USD</v>
          </cell>
          <cell r="E7" t="str">
            <v>0000796343</v>
          </cell>
          <cell r="F7" t="str">
            <v>2019-01-25</v>
          </cell>
          <cell r="G7" t="str">
            <v>2019-01-25 06:24:29</v>
          </cell>
          <cell r="H7" t="str">
            <v>2018</v>
          </cell>
          <cell r="I7" t="str">
            <v>FY</v>
          </cell>
          <cell r="J7">
            <v>1642775000</v>
          </cell>
          <cell r="K7">
            <v>1586187000</v>
          </cell>
          <cell r="L7">
            <v>3228962000</v>
          </cell>
          <cell r="M7">
            <v>1315578000</v>
          </cell>
          <cell r="N7">
            <v>1</v>
          </cell>
          <cell r="O7">
            <v>312499000</v>
          </cell>
          <cell r="P7">
            <v>4857039000</v>
          </cell>
          <cell r="Q7">
            <v>1075072000</v>
          </cell>
          <cell r="R7">
            <v>10581048000</v>
          </cell>
          <cell r="S7">
            <v>2069001000</v>
          </cell>
          <cell r="T7">
            <v>12650049000</v>
          </cell>
          <cell r="U7">
            <v>-46702000</v>
          </cell>
          <cell r="V7">
            <v>46702000</v>
          </cell>
          <cell r="W7">
            <v>186522000</v>
          </cell>
          <cell r="X7">
            <v>13911643000</v>
          </cell>
          <cell r="Y7">
            <v>0</v>
          </cell>
          <cell r="Z7">
            <v>18768682000</v>
          </cell>
          <cell r="AA7">
            <v>186258000</v>
          </cell>
          <cell r="AB7">
            <v>93234000</v>
          </cell>
          <cell r="AC7">
            <v>35709000</v>
          </cell>
          <cell r="AD7">
            <v>2915974000</v>
          </cell>
          <cell r="AE7">
            <v>1105660000</v>
          </cell>
          <cell r="AF7">
            <v>4301126000</v>
          </cell>
          <cell r="AG7">
            <v>4124800000</v>
          </cell>
          <cell r="AH7">
            <v>137630000</v>
          </cell>
          <cell r="AI7">
            <v>46702000</v>
          </cell>
          <cell r="AJ7">
            <v>796310000</v>
          </cell>
          <cell r="AK7">
            <v>5105442000</v>
          </cell>
          <cell r="AL7">
            <v>0</v>
          </cell>
          <cell r="AM7">
            <v>0</v>
          </cell>
          <cell r="AN7">
            <v>9406568000</v>
          </cell>
          <cell r="AO7">
            <v>0</v>
          </cell>
          <cell r="AP7">
            <v>61000</v>
          </cell>
          <cell r="AQ7">
            <v>11815597000</v>
          </cell>
          <cell r="AR7">
            <v>-148130000</v>
          </cell>
          <cell r="AS7">
            <v>-2305414000</v>
          </cell>
          <cell r="AT7">
            <v>9362114000</v>
          </cell>
          <cell r="AU7">
            <v>9362114000</v>
          </cell>
          <cell r="AV7">
            <v>18768682000</v>
          </cell>
          <cell r="AW7">
            <v>0</v>
          </cell>
          <cell r="AX7">
            <v>18768682000</v>
          </cell>
          <cell r="AY7">
            <v>1586187000</v>
          </cell>
          <cell r="AZ7">
            <v>4124800000</v>
          </cell>
          <cell r="BA7">
            <v>2482025000</v>
          </cell>
          <cell r="BB7" t="str">
            <v>https://www.sec.gov/Archives/edgar/data/796343/000079634319000019/0000796343-19-000019-index.htm</v>
          </cell>
          <cell r="BC7" t="str">
            <v>https://www.sec.gov/Archives/edgar/data/796343/000079634319000019/adbe10kfy18.htm</v>
          </cell>
        </row>
        <row r="8">
          <cell r="B8" t="str">
            <v>2017-12-01</v>
          </cell>
          <cell r="C8" t="str">
            <v>ADBE</v>
          </cell>
          <cell r="D8" t="str">
            <v>USD</v>
          </cell>
          <cell r="E8" t="str">
            <v>0000796343</v>
          </cell>
          <cell r="F8" t="str">
            <v>2018-01-22</v>
          </cell>
          <cell r="G8" t="str">
            <v>2018-01-22 16:07:26</v>
          </cell>
          <cell r="H8" t="str">
            <v>2017</v>
          </cell>
          <cell r="I8" t="str">
            <v>FY</v>
          </cell>
          <cell r="J8">
            <v>2306072000</v>
          </cell>
          <cell r="K8">
            <v>3513702000</v>
          </cell>
          <cell r="L8">
            <v>5819774000</v>
          </cell>
          <cell r="M8">
            <v>1217968000</v>
          </cell>
          <cell r="N8">
            <v>1</v>
          </cell>
          <cell r="O8">
            <v>210071000</v>
          </cell>
          <cell r="P8">
            <v>7247813000</v>
          </cell>
          <cell r="Q8">
            <v>936976000</v>
          </cell>
          <cell r="R8">
            <v>5821561000</v>
          </cell>
          <cell r="S8">
            <v>385658000</v>
          </cell>
          <cell r="T8">
            <v>6207219000</v>
          </cell>
          <cell r="U8">
            <v>-279941000</v>
          </cell>
          <cell r="V8">
            <v>279941000</v>
          </cell>
          <cell r="W8">
            <v>143548000</v>
          </cell>
          <cell r="X8">
            <v>7287743000</v>
          </cell>
          <cell r="Y8">
            <v>0</v>
          </cell>
          <cell r="Z8">
            <v>14535556000</v>
          </cell>
          <cell r="AA8">
            <v>113538000</v>
          </cell>
          <cell r="AB8">
            <v>63746000</v>
          </cell>
          <cell r="AC8">
            <v>14196000</v>
          </cell>
          <cell r="AD8">
            <v>2405950000</v>
          </cell>
          <cell r="AE8">
            <v>944223000</v>
          </cell>
          <cell r="AF8">
            <v>3527457000</v>
          </cell>
          <cell r="AG8">
            <v>1881421000</v>
          </cell>
          <cell r="AH8">
            <v>88592000</v>
          </cell>
          <cell r="AI8">
            <v>279941000</v>
          </cell>
          <cell r="AJ8">
            <v>298276000</v>
          </cell>
          <cell r="AK8">
            <v>2548230000</v>
          </cell>
          <cell r="AL8">
            <v>0</v>
          </cell>
          <cell r="AM8">
            <v>1881421000</v>
          </cell>
          <cell r="AN8">
            <v>6075687000</v>
          </cell>
          <cell r="AO8">
            <v>0</v>
          </cell>
          <cell r="AP8">
            <v>61000</v>
          </cell>
          <cell r="AQ8">
            <v>9573870000</v>
          </cell>
          <cell r="AR8">
            <v>-111821000</v>
          </cell>
          <cell r="AS8">
            <v>-1002241000</v>
          </cell>
          <cell r="AT8">
            <v>8459869000</v>
          </cell>
          <cell r="AU8">
            <v>8459869000</v>
          </cell>
          <cell r="AV8">
            <v>14535556000</v>
          </cell>
          <cell r="AW8">
            <v>0</v>
          </cell>
          <cell r="AX8">
            <v>14535556000</v>
          </cell>
          <cell r="AY8">
            <v>3513702000</v>
          </cell>
          <cell r="AZ8">
            <v>1881421000</v>
          </cell>
          <cell r="BA8">
            <v>-424651000</v>
          </cell>
          <cell r="BB8" t="str">
            <v>https://www.sec.gov/Archives/edgar/data/796343/000079634318000015/0000796343-18-000015-index.htm</v>
          </cell>
          <cell r="BC8" t="str">
            <v>https://www.sec.gov/Archives/edgar/data/796343/000079634318000015/adbe10kfy17.htm</v>
          </cell>
        </row>
        <row r="9">
          <cell r="B9" t="str">
            <v>2016-12-02</v>
          </cell>
          <cell r="C9" t="str">
            <v>ADBE</v>
          </cell>
          <cell r="D9" t="str">
            <v>USD</v>
          </cell>
          <cell r="E9" t="str">
            <v>0000796343</v>
          </cell>
          <cell r="F9" t="str">
            <v>2017-01-20</v>
          </cell>
          <cell r="G9" t="str">
            <v>2017-01-20 16:14:43</v>
          </cell>
          <cell r="H9" t="str">
            <v>2016</v>
          </cell>
          <cell r="I9" t="str">
            <v>FY</v>
          </cell>
          <cell r="J9">
            <v>1011315000</v>
          </cell>
          <cell r="K9">
            <v>3749985000</v>
          </cell>
          <cell r="L9">
            <v>4761300000</v>
          </cell>
          <cell r="M9">
            <v>833033000</v>
          </cell>
          <cell r="N9">
            <v>0</v>
          </cell>
          <cell r="O9">
            <v>245441000</v>
          </cell>
          <cell r="P9">
            <v>5839774000</v>
          </cell>
          <cell r="Q9">
            <v>816264000</v>
          </cell>
          <cell r="R9">
            <v>5406474000</v>
          </cell>
          <cell r="S9">
            <v>414405000</v>
          </cell>
          <cell r="T9">
            <v>5820879000</v>
          </cell>
          <cell r="U9">
            <v>80439000</v>
          </cell>
          <cell r="V9">
            <v>217660000</v>
          </cell>
          <cell r="W9">
            <v>-67902000</v>
          </cell>
          <cell r="X9">
            <v>6867340000</v>
          </cell>
          <cell r="Y9">
            <v>0</v>
          </cell>
          <cell r="Z9">
            <v>12707114000</v>
          </cell>
          <cell r="AA9">
            <v>88024000</v>
          </cell>
          <cell r="AB9">
            <v>81475000</v>
          </cell>
          <cell r="AC9">
            <v>38362000</v>
          </cell>
          <cell r="AD9">
            <v>1945619000</v>
          </cell>
          <cell r="AE9">
            <v>696517000</v>
          </cell>
          <cell r="AF9">
            <v>2811635000</v>
          </cell>
          <cell r="AG9">
            <v>1902068000</v>
          </cell>
          <cell r="AH9">
            <v>69131000</v>
          </cell>
          <cell r="AI9">
            <v>217660000</v>
          </cell>
          <cell r="AJ9">
            <v>281785000</v>
          </cell>
          <cell r="AK9">
            <v>2470644000</v>
          </cell>
          <cell r="AL9">
            <v>0</v>
          </cell>
          <cell r="AM9">
            <v>1902068000</v>
          </cell>
          <cell r="AN9">
            <v>5282279000</v>
          </cell>
          <cell r="AO9">
            <v>0</v>
          </cell>
          <cell r="AP9">
            <v>61000</v>
          </cell>
          <cell r="AQ9">
            <v>8114517000</v>
          </cell>
          <cell r="AR9">
            <v>-173602000</v>
          </cell>
          <cell r="AS9">
            <v>-516141000</v>
          </cell>
          <cell r="AT9">
            <v>7424835000</v>
          </cell>
          <cell r="AU9">
            <v>7424835000</v>
          </cell>
          <cell r="AV9">
            <v>12707114000</v>
          </cell>
          <cell r="AW9">
            <v>0</v>
          </cell>
          <cell r="AX9">
            <v>12707114000</v>
          </cell>
          <cell r="AY9">
            <v>3830424000</v>
          </cell>
          <cell r="AZ9">
            <v>1902068000</v>
          </cell>
          <cell r="BA9">
            <v>890753000</v>
          </cell>
          <cell r="BB9" t="str">
            <v>https://www.sec.gov/Archives/edgar/data/796343/000079634317000031/0000796343-17-000031-index.htm</v>
          </cell>
          <cell r="BC9" t="str">
            <v>https://www.sec.gov/Archives/edgar/data/796343/000079634317000031/adbe10kfy16.htm</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t="str">
            <v>2023-12-01</v>
          </cell>
          <cell r="C2" t="str">
            <v>ADBE</v>
          </cell>
          <cell r="D2" t="str">
            <v>USD</v>
          </cell>
          <cell r="E2" t="str">
            <v>0000796343</v>
          </cell>
          <cell r="F2" t="str">
            <v>2024-01-17</v>
          </cell>
          <cell r="G2" t="str">
            <v>2024-01-16 20:01:55</v>
          </cell>
          <cell r="H2" t="str">
            <v>2023</v>
          </cell>
          <cell r="I2" t="str">
            <v>FY</v>
          </cell>
          <cell r="J2">
            <v>5428000000</v>
          </cell>
          <cell r="K2">
            <v>872000000</v>
          </cell>
          <cell r="L2">
            <v>-426000000</v>
          </cell>
          <cell r="M2">
            <v>1718000000</v>
          </cell>
          <cell r="N2">
            <v>-355000000</v>
          </cell>
          <cell r="O2">
            <v>-159000000</v>
          </cell>
          <cell r="P2">
            <v>208000000</v>
          </cell>
          <cell r="Q2">
            <v>-49000000</v>
          </cell>
          <cell r="R2">
            <v>-355000000</v>
          </cell>
          <cell r="S2">
            <v>65000000</v>
          </cell>
          <cell r="T2">
            <v>7302000000</v>
          </cell>
          <cell r="U2">
            <v>-360000000</v>
          </cell>
          <cell r="V2">
            <v>-1136000000</v>
          </cell>
          <cell r="W2">
            <v>-53000000</v>
          </cell>
          <cell r="X2">
            <v>1189000000</v>
          </cell>
          <cell r="Y2">
            <v>1136000000</v>
          </cell>
          <cell r="Z2">
            <v>776000000</v>
          </cell>
          <cell r="AA2">
            <v>-500000000</v>
          </cell>
          <cell r="AB2">
            <v>314000000</v>
          </cell>
          <cell r="AC2">
            <v>-4400000000</v>
          </cell>
          <cell r="AD2">
            <v>0</v>
          </cell>
          <cell r="AE2">
            <v>-596000000</v>
          </cell>
          <cell r="AF2">
            <v>-5182000000</v>
          </cell>
          <cell r="AG2">
            <v>9000000</v>
          </cell>
          <cell r="AH2">
            <v>2905000000</v>
          </cell>
          <cell r="AI2">
            <v>7141000000</v>
          </cell>
          <cell r="AJ2">
            <v>4236000000</v>
          </cell>
          <cell r="AK2">
            <v>7302000000</v>
          </cell>
          <cell r="AL2">
            <v>-360000000</v>
          </cell>
          <cell r="AM2">
            <v>6942000000</v>
          </cell>
          <cell r="AN2" t="str">
            <v>https://www.sec.gov/Archives/edgar/data/796343/000079634324000006/0000796343-24-000006-index.htm</v>
          </cell>
          <cell r="AO2" t="str">
            <v>https://www.sec.gov/Archives/edgar/data/796343/000079634324000006/adbe-20231201.htm</v>
          </cell>
        </row>
        <row r="3">
          <cell r="B3" t="str">
            <v>2022-12-02</v>
          </cell>
          <cell r="C3" t="str">
            <v>ADBE</v>
          </cell>
          <cell r="D3" t="str">
            <v>USD</v>
          </cell>
          <cell r="E3" t="str">
            <v>0000796343</v>
          </cell>
          <cell r="F3" t="str">
            <v>2023-01-17</v>
          </cell>
          <cell r="G3" t="str">
            <v>2023-01-17 16:34:00</v>
          </cell>
          <cell r="H3" t="str">
            <v>2022</v>
          </cell>
          <cell r="I3" t="str">
            <v>FY</v>
          </cell>
          <cell r="J3">
            <v>4756000000</v>
          </cell>
          <cell r="K3">
            <v>856000000</v>
          </cell>
          <cell r="L3">
            <v>328000000</v>
          </cell>
          <cell r="M3">
            <v>1440000000</v>
          </cell>
          <cell r="N3">
            <v>336000000</v>
          </cell>
          <cell r="O3">
            <v>-198000000</v>
          </cell>
          <cell r="P3">
            <v>0</v>
          </cell>
          <cell r="Q3">
            <v>66000000</v>
          </cell>
          <cell r="R3">
            <v>468000000</v>
          </cell>
          <cell r="S3">
            <v>122000000</v>
          </cell>
          <cell r="T3">
            <v>7838000000</v>
          </cell>
          <cell r="U3">
            <v>-442000000</v>
          </cell>
          <cell r="V3">
            <v>-126000000</v>
          </cell>
          <cell r="W3">
            <v>-955000000</v>
          </cell>
          <cell r="X3">
            <v>953000000</v>
          </cell>
          <cell r="Y3">
            <v>-2000000</v>
          </cell>
          <cell r="Z3">
            <v>-570000000</v>
          </cell>
          <cell r="AA3">
            <v>0</v>
          </cell>
          <cell r="AB3">
            <v>278000000</v>
          </cell>
          <cell r="AC3">
            <v>-7068000000</v>
          </cell>
          <cell r="AD3">
            <v>0</v>
          </cell>
          <cell r="AE3">
            <v>243000000</v>
          </cell>
          <cell r="AF3">
            <v>-6825000000</v>
          </cell>
          <cell r="AG3">
            <v>-51000000</v>
          </cell>
          <cell r="AH3">
            <v>392000000</v>
          </cell>
          <cell r="AI3">
            <v>4236000000</v>
          </cell>
          <cell r="AJ3">
            <v>3844000000</v>
          </cell>
          <cell r="AK3">
            <v>7838000000</v>
          </cell>
          <cell r="AL3">
            <v>-442000000</v>
          </cell>
          <cell r="AM3">
            <v>7396000000</v>
          </cell>
          <cell r="AN3" t="str">
            <v>https://www.sec.gov/Archives/edgar/data/796343/000079634323000007/0000796343-23-000007-index.htm</v>
          </cell>
          <cell r="AO3" t="str">
            <v>https://www.sec.gov/Archives/edgar/data/796343/000079634323000007/adbe-20221202.htm</v>
          </cell>
        </row>
        <row r="4">
          <cell r="B4" t="str">
            <v>2021-12-03</v>
          </cell>
          <cell r="C4" t="str">
            <v>ADBE</v>
          </cell>
          <cell r="D4" t="str">
            <v>USD</v>
          </cell>
          <cell r="E4" t="str">
            <v>0000796343</v>
          </cell>
          <cell r="F4" t="str">
            <v>2022-01-21</v>
          </cell>
          <cell r="G4" t="str">
            <v>2022-01-21 16:03:34</v>
          </cell>
          <cell r="H4" t="str">
            <v>2021</v>
          </cell>
          <cell r="I4" t="str">
            <v>FY</v>
          </cell>
          <cell r="J4">
            <v>4822000000</v>
          </cell>
          <cell r="K4">
            <v>788000000</v>
          </cell>
          <cell r="L4">
            <v>183000000</v>
          </cell>
          <cell r="M4">
            <v>1069000000</v>
          </cell>
          <cell r="N4">
            <v>285000000</v>
          </cell>
          <cell r="O4">
            <v>-430000000</v>
          </cell>
          <cell r="P4">
            <v>450000000</v>
          </cell>
          <cell r="Q4">
            <v>-20000000</v>
          </cell>
          <cell r="R4">
            <v>285000000</v>
          </cell>
          <cell r="S4">
            <v>76000000</v>
          </cell>
          <cell r="T4">
            <v>7223000000</v>
          </cell>
          <cell r="U4">
            <v>-330000000</v>
          </cell>
          <cell r="V4">
            <v>-2682000000</v>
          </cell>
          <cell r="W4">
            <v>-1575000000</v>
          </cell>
          <cell r="X4">
            <v>1068000000</v>
          </cell>
          <cell r="Y4">
            <v>-507000000</v>
          </cell>
          <cell r="Z4">
            <v>-3519000000</v>
          </cell>
          <cell r="AA4">
            <v>0</v>
          </cell>
          <cell r="AB4">
            <v>291000000</v>
          </cell>
          <cell r="AC4">
            <v>-3950000000</v>
          </cell>
          <cell r="AD4">
            <v>0</v>
          </cell>
          <cell r="AE4">
            <v>-642000000</v>
          </cell>
          <cell r="AF4">
            <v>-4301000000</v>
          </cell>
          <cell r="AG4">
            <v>-37000000</v>
          </cell>
          <cell r="AH4">
            <v>-634000000</v>
          </cell>
          <cell r="AI4">
            <v>3844000000</v>
          </cell>
          <cell r="AJ4">
            <v>4478000000</v>
          </cell>
          <cell r="AK4">
            <v>7223000000</v>
          </cell>
          <cell r="AL4">
            <v>-330000000</v>
          </cell>
          <cell r="AM4">
            <v>6893000000</v>
          </cell>
          <cell r="AN4" t="str">
            <v>https://www.sec.gov/Archives/edgar/data/796343/000079634322000032/0000796343-22-000032-index.htm</v>
          </cell>
          <cell r="AO4" t="str">
            <v>https://www.sec.gov/Archives/edgar/data/796343/000079634322000032/adbe-20211203.htm</v>
          </cell>
        </row>
        <row r="5">
          <cell r="B5" t="str">
            <v>2020-11-27</v>
          </cell>
          <cell r="C5" t="str">
            <v>ADBE</v>
          </cell>
          <cell r="D5" t="str">
            <v>USD</v>
          </cell>
          <cell r="E5" t="str">
            <v>0000796343</v>
          </cell>
          <cell r="F5" t="str">
            <v>2021-01-15</v>
          </cell>
          <cell r="G5" t="str">
            <v>2021-01-15 16:03:42</v>
          </cell>
          <cell r="H5" t="str">
            <v>2020</v>
          </cell>
          <cell r="I5" t="str">
            <v>FY</v>
          </cell>
          <cell r="J5">
            <v>5260000000</v>
          </cell>
          <cell r="K5">
            <v>757000000</v>
          </cell>
          <cell r="L5">
            <v>-1501000000</v>
          </cell>
          <cell r="M5">
            <v>909000000</v>
          </cell>
          <cell r="N5">
            <v>186000000</v>
          </cell>
          <cell r="O5">
            <v>106000000</v>
          </cell>
          <cell r="P5">
            <v>-202000000</v>
          </cell>
          <cell r="Q5">
            <v>96000000</v>
          </cell>
          <cell r="R5">
            <v>186000000</v>
          </cell>
          <cell r="S5">
            <v>116000000</v>
          </cell>
          <cell r="T5">
            <v>5727000000</v>
          </cell>
          <cell r="U5">
            <v>-419000000</v>
          </cell>
          <cell r="V5">
            <v>0</v>
          </cell>
          <cell r="W5">
            <v>-221000000</v>
          </cell>
          <cell r="X5">
            <v>1091000000</v>
          </cell>
          <cell r="Y5">
            <v>-865000000</v>
          </cell>
          <cell r="Z5">
            <v>-414000000</v>
          </cell>
          <cell r="AA5">
            <v>-3150000000</v>
          </cell>
          <cell r="AB5">
            <v>270000000</v>
          </cell>
          <cell r="AC5">
            <v>-3050000000</v>
          </cell>
          <cell r="AD5">
            <v>0</v>
          </cell>
          <cell r="AE5">
            <v>5419000000</v>
          </cell>
          <cell r="AF5">
            <v>-3488000000</v>
          </cell>
          <cell r="AG5">
            <v>3000000</v>
          </cell>
          <cell r="AH5">
            <v>1828000000</v>
          </cell>
          <cell r="AI5">
            <v>4478000000</v>
          </cell>
          <cell r="AJ5">
            <v>2650000000</v>
          </cell>
          <cell r="AK5">
            <v>5727000000</v>
          </cell>
          <cell r="AL5">
            <v>-419000000</v>
          </cell>
          <cell r="AM5">
            <v>5308000000</v>
          </cell>
          <cell r="AN5" t="str">
            <v>https://www.sec.gov/Archives/edgar/data/796343/000079634321000004/0000796343-21-000004-index.htm</v>
          </cell>
          <cell r="AO5" t="str">
            <v>https://www.sec.gov/Archives/edgar/data/796343/000079634321000004/adbe-20201127.htm</v>
          </cell>
        </row>
        <row r="6">
          <cell r="B6" t="str">
            <v>2019-11-29</v>
          </cell>
          <cell r="C6" t="str">
            <v>ADBE</v>
          </cell>
          <cell r="D6" t="str">
            <v>USD</v>
          </cell>
          <cell r="E6" t="str">
            <v>0000796343</v>
          </cell>
          <cell r="F6" t="str">
            <v>2020-01-21</v>
          </cell>
          <cell r="G6" t="str">
            <v>2020-01-21 06:06:41</v>
          </cell>
          <cell r="H6" t="str">
            <v>2019</v>
          </cell>
          <cell r="I6" t="str">
            <v>FY</v>
          </cell>
          <cell r="J6">
            <v>2951458000</v>
          </cell>
          <cell r="K6">
            <v>624748000</v>
          </cell>
          <cell r="L6">
            <v>2707000</v>
          </cell>
          <cell r="M6">
            <v>787706000</v>
          </cell>
          <cell r="N6">
            <v>105028000</v>
          </cell>
          <cell r="O6">
            <v>-187826000</v>
          </cell>
          <cell r="P6">
            <v>164697000</v>
          </cell>
          <cell r="Q6">
            <v>23129000</v>
          </cell>
          <cell r="R6">
            <v>105028000</v>
          </cell>
          <cell r="S6">
            <v>-50333000</v>
          </cell>
          <cell r="T6">
            <v>4421314000</v>
          </cell>
          <cell r="U6">
            <v>-333981000</v>
          </cell>
          <cell r="V6">
            <v>-100704000</v>
          </cell>
          <cell r="W6">
            <v>-243192000</v>
          </cell>
          <cell r="X6">
            <v>788227000</v>
          </cell>
          <cell r="Y6">
            <v>-565435000</v>
          </cell>
          <cell r="Z6">
            <v>-455085000</v>
          </cell>
          <cell r="AA6">
            <v>0</v>
          </cell>
          <cell r="AB6">
            <v>232932000</v>
          </cell>
          <cell r="AC6">
            <v>-2750000000</v>
          </cell>
          <cell r="AD6">
            <v>0</v>
          </cell>
          <cell r="AE6">
            <v>-428976000</v>
          </cell>
          <cell r="AF6">
            <v>-2946044000</v>
          </cell>
          <cell r="AG6">
            <v>-12739000</v>
          </cell>
          <cell r="AH6">
            <v>1007446000</v>
          </cell>
          <cell r="AI6">
            <v>2650221000</v>
          </cell>
          <cell r="AJ6">
            <v>1642775000</v>
          </cell>
          <cell r="AK6">
            <v>4421314000</v>
          </cell>
          <cell r="AL6">
            <v>-333981000</v>
          </cell>
          <cell r="AM6">
            <v>4087333000</v>
          </cell>
          <cell r="AN6" t="str">
            <v>https://www.sec.gov/Archives/edgar/data/796343/000079634320000013/0000796343-20-000013-index.htm</v>
          </cell>
          <cell r="AO6" t="str">
            <v>https://www.sec.gov/Archives/edgar/data/796343/000079634320000013/adbe10kfy19.htm</v>
          </cell>
        </row>
        <row r="7">
          <cell r="B7" t="str">
            <v>2018-11-30</v>
          </cell>
          <cell r="C7" t="str">
            <v>ADBE</v>
          </cell>
          <cell r="D7" t="str">
            <v>USD</v>
          </cell>
          <cell r="E7" t="str">
            <v>0000796343</v>
          </cell>
          <cell r="F7" t="str">
            <v>2019-01-25</v>
          </cell>
          <cell r="G7" t="str">
            <v>2019-01-25 06:24:29</v>
          </cell>
          <cell r="H7" t="str">
            <v>2018</v>
          </cell>
          <cell r="I7" t="str">
            <v>FY</v>
          </cell>
          <cell r="J7">
            <v>2590774000</v>
          </cell>
          <cell r="K7">
            <v>346492000</v>
          </cell>
          <cell r="L7">
            <v>-468936000</v>
          </cell>
          <cell r="M7">
            <v>603470000</v>
          </cell>
          <cell r="N7">
            <v>487775000</v>
          </cell>
          <cell r="O7">
            <v>-1983000</v>
          </cell>
          <cell r="P7">
            <v>445796000</v>
          </cell>
          <cell r="Q7">
            <v>54920000</v>
          </cell>
          <cell r="R7">
            <v>-10958000</v>
          </cell>
          <cell r="S7">
            <v>469729000</v>
          </cell>
          <cell r="T7">
            <v>4029304000</v>
          </cell>
          <cell r="U7">
            <v>-266579000</v>
          </cell>
          <cell r="V7">
            <v>-6314382000</v>
          </cell>
          <cell r="W7">
            <v>-13590000</v>
          </cell>
          <cell r="X7">
            <v>1909256000</v>
          </cell>
          <cell r="Y7">
            <v>1896000000</v>
          </cell>
          <cell r="Z7">
            <v>-4685295000</v>
          </cell>
          <cell r="AA7">
            <v>-1707000</v>
          </cell>
          <cell r="AB7">
            <v>190990000</v>
          </cell>
          <cell r="AC7">
            <v>-2050000000</v>
          </cell>
          <cell r="AD7">
            <v>0</v>
          </cell>
          <cell r="AE7">
            <v>4103491000</v>
          </cell>
          <cell r="AF7">
            <v>-5568000</v>
          </cell>
          <cell r="AG7">
            <v>-1738000</v>
          </cell>
          <cell r="AH7">
            <v>-663297000</v>
          </cell>
          <cell r="AI7">
            <v>1642775000</v>
          </cell>
          <cell r="AJ7">
            <v>2306072000</v>
          </cell>
          <cell r="AK7">
            <v>4029304000</v>
          </cell>
          <cell r="AL7">
            <v>-266579000</v>
          </cell>
          <cell r="AM7">
            <v>3762725000</v>
          </cell>
          <cell r="AN7" t="str">
            <v>https://www.sec.gov/Archives/edgar/data/796343/000079634319000019/0000796343-19-000019-index.htm</v>
          </cell>
          <cell r="AO7" t="str">
            <v>https://www.sec.gov/Archives/edgar/data/796343/000079634319000019/adbe10kfy18.htm</v>
          </cell>
        </row>
        <row r="8">
          <cell r="B8" t="str">
            <v>2017-12-01</v>
          </cell>
          <cell r="C8" t="str">
            <v>ADBE</v>
          </cell>
          <cell r="D8" t="str">
            <v>USD</v>
          </cell>
          <cell r="E8" t="str">
            <v>0000796343</v>
          </cell>
          <cell r="F8" t="str">
            <v>2018-01-22</v>
          </cell>
          <cell r="G8" t="str">
            <v>2018-01-22 16:07:26</v>
          </cell>
          <cell r="H8" t="str">
            <v>2017</v>
          </cell>
          <cell r="I8" t="str">
            <v>FY</v>
          </cell>
          <cell r="J8">
            <v>1693954000</v>
          </cell>
          <cell r="K8">
            <v>325997000</v>
          </cell>
          <cell r="L8">
            <v>51605000</v>
          </cell>
          <cell r="M8">
            <v>451451000</v>
          </cell>
          <cell r="N8">
            <v>446945000</v>
          </cell>
          <cell r="O8">
            <v>-187173000</v>
          </cell>
          <cell r="P8">
            <v>232359000</v>
          </cell>
          <cell r="Q8">
            <v>-45186000</v>
          </cell>
          <cell r="R8">
            <v>446945000</v>
          </cell>
          <cell r="S8">
            <v>-57099000</v>
          </cell>
          <cell r="T8">
            <v>2912853000</v>
          </cell>
          <cell r="U8">
            <v>-178122000</v>
          </cell>
          <cell r="V8">
            <v>-459626000</v>
          </cell>
          <cell r="W8">
            <v>-57863000</v>
          </cell>
          <cell r="X8">
            <v>2155800000</v>
          </cell>
          <cell r="Y8">
            <v>-1903066000</v>
          </cell>
          <cell r="Z8">
            <v>-442877000</v>
          </cell>
          <cell r="AA8">
            <v>-1960000</v>
          </cell>
          <cell r="AB8">
            <v>158351000</v>
          </cell>
          <cell r="AC8">
            <v>-1100000000</v>
          </cell>
          <cell r="AD8">
            <v>0</v>
          </cell>
          <cell r="AE8">
            <v>-240126000</v>
          </cell>
          <cell r="AF8">
            <v>-1183735000</v>
          </cell>
          <cell r="AG8">
            <v>8516000</v>
          </cell>
          <cell r="AH8">
            <v>1294757000</v>
          </cell>
          <cell r="AI8">
            <v>2306072000</v>
          </cell>
          <cell r="AJ8">
            <v>1011315000</v>
          </cell>
          <cell r="AK8">
            <v>2912853000</v>
          </cell>
          <cell r="AL8">
            <v>-178122000</v>
          </cell>
          <cell r="AM8">
            <v>2734731000</v>
          </cell>
          <cell r="AN8" t="str">
            <v>https://www.sec.gov/Archives/edgar/data/796343/000079634318000015/0000796343-18-000015-index.htm</v>
          </cell>
          <cell r="AO8" t="str">
            <v>https://www.sec.gov/Archives/edgar/data/796343/000079634318000015/adbe10kfy17.htm</v>
          </cell>
        </row>
        <row r="9">
          <cell r="B9" t="str">
            <v>2016-12-02</v>
          </cell>
          <cell r="C9" t="str">
            <v>ADBE</v>
          </cell>
          <cell r="D9" t="str">
            <v>USD</v>
          </cell>
          <cell r="E9" t="str">
            <v>0000796343</v>
          </cell>
          <cell r="F9" t="str">
            <v>2017-01-20</v>
          </cell>
          <cell r="G9" t="str">
            <v>2017-01-20 16:14:43</v>
          </cell>
          <cell r="H9" t="str">
            <v>2016</v>
          </cell>
          <cell r="I9" t="str">
            <v>FY</v>
          </cell>
          <cell r="J9">
            <v>1168782000</v>
          </cell>
          <cell r="K9">
            <v>331535000</v>
          </cell>
          <cell r="L9">
            <v>24222000</v>
          </cell>
          <cell r="M9">
            <v>349909000</v>
          </cell>
          <cell r="N9">
            <v>346357000</v>
          </cell>
          <cell r="O9">
            <v>-160416000</v>
          </cell>
          <cell r="P9">
            <v>166697000</v>
          </cell>
          <cell r="Q9">
            <v>-6281000</v>
          </cell>
          <cell r="R9">
            <v>346357000</v>
          </cell>
          <cell r="S9">
            <v>-21077000</v>
          </cell>
          <cell r="T9">
            <v>2199728000</v>
          </cell>
          <cell r="U9">
            <v>-203805000</v>
          </cell>
          <cell r="V9">
            <v>-48427000</v>
          </cell>
          <cell r="W9">
            <v>-711227000</v>
          </cell>
          <cell r="X9">
            <v>1635854000</v>
          </cell>
          <cell r="Y9">
            <v>-1632428000</v>
          </cell>
          <cell r="Z9">
            <v>-960033000</v>
          </cell>
          <cell r="AA9">
            <v>-108000</v>
          </cell>
          <cell r="AB9">
            <v>145697000</v>
          </cell>
          <cell r="AC9">
            <v>-1075000000</v>
          </cell>
          <cell r="AD9">
            <v>0</v>
          </cell>
          <cell r="AE9">
            <v>-86726000</v>
          </cell>
          <cell r="AF9">
            <v>-1090706000</v>
          </cell>
          <cell r="AG9">
            <v>-14234000</v>
          </cell>
          <cell r="AH9">
            <v>134755000</v>
          </cell>
          <cell r="AI9">
            <v>1011315000</v>
          </cell>
          <cell r="AJ9">
            <v>876560000</v>
          </cell>
          <cell r="AK9">
            <v>2199728000</v>
          </cell>
          <cell r="AL9">
            <v>-203805000</v>
          </cell>
          <cell r="AM9">
            <v>1995923000</v>
          </cell>
          <cell r="AN9" t="str">
            <v>https://www.sec.gov/Archives/edgar/data/796343/000079634317000031/0000796343-17-000031-index.htm</v>
          </cell>
          <cell r="AO9" t="str">
            <v>https://www.sec.gov/Archives/edgar/data/796343/000079634317000031/adbe10kfy16.htm</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A3BE-1080-4133-96DB-7E0C08A76408}">
  <sheetPr codeName="Sheet2"/>
  <dimension ref="A1:XEN19"/>
  <sheetViews>
    <sheetView showGridLines="0" zoomScale="115" zoomScaleNormal="115" workbookViewId="0">
      <selection activeCell="G9" sqref="G9"/>
    </sheetView>
  </sheetViews>
  <sheetFormatPr defaultColWidth="0" defaultRowHeight="13.2" zeroHeight="1" x14ac:dyDescent="0.25"/>
  <cols>
    <col min="1" max="5" width="3.6640625" style="1" customWidth="1"/>
    <col min="6" max="6" width="22.33203125" style="1" bestFit="1" customWidth="1"/>
    <col min="7" max="7" width="80.77734375" style="1" customWidth="1"/>
    <col min="8" max="12" width="3.6640625" style="1" customWidth="1"/>
    <col min="13" max="13" width="28.44140625" style="1" hidden="1"/>
    <col min="14" max="14" width="3.77734375" style="1" hidden="1"/>
    <col min="15" max="15" width="13.77734375" style="1" hidden="1"/>
    <col min="16" max="18" width="10.77734375" style="1" hidden="1"/>
    <col min="19" max="16367" width="9.21875" style="1" hidden="1"/>
    <col min="16368" max="16368" width="0" style="1" hidden="1"/>
    <col min="16369" max="16384" width="9.21875" style="1" hidden="1"/>
  </cols>
  <sheetData>
    <row r="1" spans="2:7" x14ac:dyDescent="0.25"/>
    <row r="2" spans="2:7" x14ac:dyDescent="0.25">
      <c r="B2" s="43" t="s">
        <v>31</v>
      </c>
    </row>
    <row r="3" spans="2:7" x14ac:dyDescent="0.25">
      <c r="B3" s="43"/>
    </row>
    <row r="4" spans="2:7" x14ac:dyDescent="0.25"/>
    <row r="5" spans="2:7" x14ac:dyDescent="0.25"/>
    <row r="6" spans="2:7" ht="30" customHeight="1" x14ac:dyDescent="0.25">
      <c r="F6" s="18" t="s">
        <v>26</v>
      </c>
      <c r="G6" s="7" t="s">
        <v>32</v>
      </c>
    </row>
    <row r="7" spans="2:7" ht="30" customHeight="1" x14ac:dyDescent="0.25">
      <c r="F7" s="18" t="s">
        <v>27</v>
      </c>
      <c r="G7" s="44">
        <v>45509</v>
      </c>
    </row>
    <row r="8" spans="2:7" ht="30" customHeight="1" x14ac:dyDescent="0.25">
      <c r="F8" s="18" t="s">
        <v>28</v>
      </c>
      <c r="G8" s="7" t="s">
        <v>33</v>
      </c>
    </row>
    <row r="9" spans="2:7" ht="30" customHeight="1" x14ac:dyDescent="0.25">
      <c r="F9" s="18" t="s">
        <v>29</v>
      </c>
      <c r="G9" s="7"/>
    </row>
    <row r="10" spans="2:7" ht="30" customHeight="1" x14ac:dyDescent="0.25">
      <c r="F10" s="18" t="s">
        <v>30</v>
      </c>
      <c r="G10" s="7" t="s">
        <v>34</v>
      </c>
    </row>
    <row r="11" spans="2:7" x14ac:dyDescent="0.25"/>
    <row r="12" spans="2:7" x14ac:dyDescent="0.25"/>
    <row r="13" spans="2:7" x14ac:dyDescent="0.25"/>
    <row r="14" spans="2:7" x14ac:dyDescent="0.25"/>
    <row r="15" spans="2:7" x14ac:dyDescent="0.25"/>
    <row r="16" spans="2:7" ht="15" hidden="1" customHeight="1" x14ac:dyDescent="0.25"/>
    <row r="17" ht="15" hidden="1" customHeight="1" x14ac:dyDescent="0.25"/>
    <row r="18" ht="15" hidden="1" customHeight="1" x14ac:dyDescent="0.25"/>
    <row r="19" ht="15" hidden="1" customHeight="1" x14ac:dyDescent="0.25"/>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2CC2C-5328-43EF-A4EB-6B378D2F0EBE}">
  <sheetPr codeName="Sheet1"/>
  <dimension ref="F4:R19"/>
  <sheetViews>
    <sheetView showGridLines="0" topLeftCell="D1" zoomScale="115" zoomScaleNormal="115" workbookViewId="0">
      <selection activeCell="N17" sqref="N17"/>
    </sheetView>
  </sheetViews>
  <sheetFormatPr defaultColWidth="9.21875" defaultRowHeight="13.2" x14ac:dyDescent="0.25"/>
  <cols>
    <col min="1" max="5" width="3.6640625" style="1" customWidth="1"/>
    <col min="6" max="6" width="14.88671875" style="1" customWidth="1"/>
    <col min="7" max="11" width="14.33203125" style="1" bestFit="1" customWidth="1"/>
    <col min="12" max="12" width="3.77734375" style="1" customWidth="1"/>
    <col min="13" max="13" width="28.44140625" style="1" customWidth="1"/>
    <col min="14" max="14" width="3.77734375" style="1" customWidth="1"/>
    <col min="15" max="15" width="13.77734375" style="1" bestFit="1" customWidth="1"/>
    <col min="16" max="18" width="10.77734375" style="1" customWidth="1"/>
    <col min="19" max="16384" width="9.21875" style="1"/>
  </cols>
  <sheetData>
    <row r="4" spans="6:18" x14ac:dyDescent="0.25">
      <c r="F4" s="41" t="s">
        <v>19</v>
      </c>
      <c r="G4" s="6"/>
      <c r="H4" s="6"/>
      <c r="I4" s="6"/>
      <c r="J4" s="6"/>
      <c r="K4" s="6"/>
    </row>
    <row r="5" spans="6:18" x14ac:dyDescent="0.25">
      <c r="F5" s="3" t="s">
        <v>15</v>
      </c>
      <c r="G5" s="31" t="e" cm="1">
        <f t="array" aca="1" ref="G5" ca="1">+GetColor(G$15,0,1)</f>
        <v>#NAME?</v>
      </c>
      <c r="H5" s="32" t="e" cm="1">
        <f t="array" aca="1" ref="H5" ca="1">+GetColor(H$15,0,1)</f>
        <v>#NAME?</v>
      </c>
      <c r="I5" s="33" t="e" cm="1">
        <f t="array" aca="1" ref="I5" ca="1">+GetColor(I$15,0,1)</f>
        <v>#NAME?</v>
      </c>
      <c r="J5" s="32" t="e" cm="1">
        <f t="array" aca="1" ref="J5" ca="1">+GetColor(J$15,0,1)</f>
        <v>#NAME?</v>
      </c>
      <c r="K5" s="32" t="e" cm="1">
        <f t="array" aca="1" ref="K5" ca="1">+GetColor(K$15,0,1)</f>
        <v>#NAME?</v>
      </c>
    </row>
    <row r="6" spans="6:18" x14ac:dyDescent="0.25">
      <c r="F6" s="3" t="s">
        <v>16</v>
      </c>
      <c r="G6" s="34" t="e" cm="1">
        <f t="array" aca="1" ref="G6" ca="1">+GetColor(G$15,1,1)</f>
        <v>#NAME?</v>
      </c>
      <c r="H6" s="35" t="e" cm="1">
        <f t="array" aca="1" ref="H6" ca="1">+GetColor(H$15,1,1)</f>
        <v>#NAME?</v>
      </c>
      <c r="I6" s="36" t="e" cm="1">
        <f t="array" aca="1" ref="I6" ca="1">+GetColor(I$15,1,1)</f>
        <v>#NAME?</v>
      </c>
      <c r="J6" s="37" t="e" cm="1">
        <f t="array" aca="1" ref="J6" ca="1">+GetColor(J$15,1,1)</f>
        <v>#NAME?</v>
      </c>
      <c r="K6" s="38" t="e" cm="1">
        <f t="array" aca="1" ref="K6" ca="1">+GetColor(K$15,1,1)</f>
        <v>#NAME?</v>
      </c>
    </row>
    <row r="7" spans="6:18" x14ac:dyDescent="0.25">
      <c r="F7" s="3" t="s">
        <v>17</v>
      </c>
      <c r="G7" s="40" t="e" cm="1">
        <f t="array" aca="1" ref="G7" ca="1">+GetColor(G$15,2,1)</f>
        <v>#NAME?</v>
      </c>
      <c r="H7" s="39" t="e" cm="1">
        <f t="array" aca="1" ref="H7" ca="1">+GetColor(H$15,2,1)</f>
        <v>#NAME?</v>
      </c>
      <c r="I7" s="40" t="e" cm="1">
        <f t="array" aca="1" ref="I7" ca="1">+GetColor(I$15,2,1)</f>
        <v>#NAME?</v>
      </c>
      <c r="J7" s="39" t="e" cm="1">
        <f t="array" aca="1" ref="J7" ca="1">+GetColor(J$15,2,1)</f>
        <v>#NAME?</v>
      </c>
      <c r="K7" s="39" t="e" cm="1">
        <f t="array" aca="1" ref="K7" ca="1">+GetColor(K$15,2,1)</f>
        <v>#NAME?</v>
      </c>
    </row>
    <row r="9" spans="6:18" x14ac:dyDescent="0.25">
      <c r="F9" s="41" t="s">
        <v>18</v>
      </c>
      <c r="G9" s="6"/>
      <c r="H9" s="6"/>
      <c r="I9" s="6"/>
      <c r="J9" s="6"/>
      <c r="K9" s="6"/>
    </row>
    <row r="10" spans="6:18" x14ac:dyDescent="0.25">
      <c r="F10" s="3" t="s">
        <v>15</v>
      </c>
      <c r="G10" s="31" t="e" cm="1">
        <f t="array" aca="1" ref="G10" ca="1">+GetColor(G$15,0,0)</f>
        <v>#NAME?</v>
      </c>
      <c r="H10" s="32" t="e" cm="1">
        <f t="array" aca="1" ref="H10" ca="1">+GetColor(H$15,0,0)</f>
        <v>#NAME?</v>
      </c>
      <c r="I10" s="33" t="e" cm="1">
        <f t="array" aca="1" ref="I10" ca="1">+GetColor(I$15,0,0)</f>
        <v>#NAME?</v>
      </c>
      <c r="J10" s="32" t="e" cm="1">
        <f t="array" aca="1" ref="J10" ca="1">+GetColor(J$15,0,0)</f>
        <v>#NAME?</v>
      </c>
      <c r="K10" s="32" t="e" cm="1">
        <f t="array" aca="1" ref="K10" ca="1">+GetColor(K$15,0,0)</f>
        <v>#NAME?</v>
      </c>
    </row>
    <row r="11" spans="6:18" x14ac:dyDescent="0.25">
      <c r="F11" s="3" t="s">
        <v>16</v>
      </c>
      <c r="G11" s="34" t="e" cm="1">
        <f t="array" aca="1" ref="G11" ca="1">+GetColor(G$15,1,0)</f>
        <v>#NAME?</v>
      </c>
      <c r="H11" s="35" t="e" cm="1">
        <f t="array" aca="1" ref="H11" ca="1">+GetColor(H$15,1,0)</f>
        <v>#NAME?</v>
      </c>
      <c r="I11" s="36" t="e" cm="1">
        <f t="array" aca="1" ref="I11" ca="1">+GetColor(I$15,1,0)</f>
        <v>#NAME?</v>
      </c>
      <c r="J11" s="37" t="e" cm="1">
        <f t="array" aca="1" ref="J11" ca="1">+GetColor(J$15,1,0)</f>
        <v>#NAME?</v>
      </c>
      <c r="K11" s="38" t="e" cm="1">
        <f t="array" aca="1" ref="K11" ca="1">+GetColor(K$15,1,0)</f>
        <v>#NAME?</v>
      </c>
    </row>
    <row r="12" spans="6:18" x14ac:dyDescent="0.25">
      <c r="F12" s="3" t="s">
        <v>17</v>
      </c>
      <c r="G12" s="40" t="e" cm="1">
        <f t="array" aca="1" ref="G12" ca="1">+GetColor(G$15,2,0)</f>
        <v>#NAME?</v>
      </c>
      <c r="H12" s="39" t="e" cm="1">
        <f t="array" aca="1" ref="H12" ca="1">+GetColor(H$15,2,0)</f>
        <v>#NAME?</v>
      </c>
      <c r="I12" s="40" t="e" cm="1">
        <f t="array" aca="1" ref="I12" ca="1">+GetColor(I$15,2,0)</f>
        <v>#NAME?</v>
      </c>
      <c r="J12" s="39" t="e" cm="1">
        <f t="array" aca="1" ref="J12" ca="1">+GetColor(J$15,2,0)</f>
        <v>#NAME?</v>
      </c>
      <c r="K12" s="39" t="e" cm="1">
        <f t="array" aca="1" ref="K12" ca="1">+GetColor(K$15,2,0)</f>
        <v>#NAME?</v>
      </c>
    </row>
    <row r="14" spans="6:18" x14ac:dyDescent="0.25">
      <c r="F14" s="42" t="s">
        <v>0</v>
      </c>
      <c r="G14" s="2" t="s">
        <v>5</v>
      </c>
      <c r="H14" s="2" t="s">
        <v>6</v>
      </c>
      <c r="I14" s="2" t="s">
        <v>7</v>
      </c>
      <c r="J14" s="2" t="s">
        <v>8</v>
      </c>
      <c r="K14" s="2" t="s">
        <v>9</v>
      </c>
      <c r="M14" s="2" t="s">
        <v>10</v>
      </c>
      <c r="O14" s="6" t="s">
        <v>20</v>
      </c>
      <c r="P14" s="6" t="s">
        <v>16</v>
      </c>
      <c r="Q14" s="6" t="s">
        <v>15</v>
      </c>
      <c r="R14" s="6" t="s">
        <v>24</v>
      </c>
    </row>
    <row r="15" spans="6:18" ht="15" customHeight="1" x14ac:dyDescent="0.25">
      <c r="F15" s="3" t="s">
        <v>1</v>
      </c>
      <c r="G15" s="7">
        <v>100</v>
      </c>
      <c r="H15" s="9">
        <v>-1</v>
      </c>
      <c r="I15" s="10">
        <v>100</v>
      </c>
      <c r="J15" s="11">
        <v>100</v>
      </c>
      <c r="K15" s="12">
        <v>100</v>
      </c>
      <c r="M15" s="7" t="s">
        <v>11</v>
      </c>
      <c r="O15" s="18" t="s">
        <v>21</v>
      </c>
      <c r="P15" s="19" t="s">
        <v>23</v>
      </c>
      <c r="Q15" s="26" t="s">
        <v>23</v>
      </c>
      <c r="R15" s="21" t="s">
        <v>23</v>
      </c>
    </row>
    <row r="16" spans="6:18" ht="15" customHeight="1" x14ac:dyDescent="0.25">
      <c r="F16" s="3" t="s">
        <v>2</v>
      </c>
      <c r="G16" s="7">
        <v>0.01</v>
      </c>
      <c r="H16" s="14">
        <v>-0.01</v>
      </c>
      <c r="I16" s="10">
        <v>0.01</v>
      </c>
      <c r="J16" s="16">
        <v>0.01</v>
      </c>
      <c r="K16" s="13">
        <v>0.01</v>
      </c>
      <c r="M16" s="7" t="s">
        <v>12</v>
      </c>
      <c r="O16" s="18" t="s">
        <v>22</v>
      </c>
      <c r="P16" s="20" t="s">
        <v>23</v>
      </c>
      <c r="Q16" s="27" t="s">
        <v>23</v>
      </c>
      <c r="R16" s="22" t="s">
        <v>23</v>
      </c>
    </row>
    <row r="17" spans="6:18" ht="15" customHeight="1" x14ac:dyDescent="0.25">
      <c r="F17" s="3" t="s">
        <v>3</v>
      </c>
      <c r="G17" s="7">
        <v>-1</v>
      </c>
      <c r="H17" s="14">
        <v>-1</v>
      </c>
      <c r="I17" s="10">
        <v>-1</v>
      </c>
      <c r="J17" s="16">
        <v>-1</v>
      </c>
      <c r="K17" s="13">
        <v>-1</v>
      </c>
      <c r="M17" s="7" t="s">
        <v>13</v>
      </c>
      <c r="O17" s="18" t="s">
        <v>25</v>
      </c>
      <c r="P17" s="1">
        <v>0</v>
      </c>
      <c r="Q17" s="28" t="s">
        <v>23</v>
      </c>
      <c r="R17" s="23" t="s">
        <v>23</v>
      </c>
    </row>
    <row r="18" spans="6:18" ht="15" customHeight="1" x14ac:dyDescent="0.25">
      <c r="F18" s="3" t="s">
        <v>4</v>
      </c>
      <c r="G18" s="8">
        <v>45509</v>
      </c>
      <c r="H18" s="15">
        <v>45509</v>
      </c>
      <c r="I18" s="5">
        <v>45509</v>
      </c>
      <c r="J18" s="17">
        <v>45509</v>
      </c>
      <c r="K18" s="4">
        <v>45509</v>
      </c>
      <c r="M18" s="7" t="s">
        <v>14</v>
      </c>
      <c r="O18" s="18"/>
      <c r="P18" s="1">
        <v>0</v>
      </c>
      <c r="Q18" s="29" t="s">
        <v>23</v>
      </c>
      <c r="R18" s="24" t="s">
        <v>23</v>
      </c>
    </row>
    <row r="19" spans="6:18" x14ac:dyDescent="0.25">
      <c r="P19" s="1">
        <v>0</v>
      </c>
      <c r="Q19" s="30" t="s">
        <v>23</v>
      </c>
      <c r="R19" s="25" t="s">
        <v>23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D66B-4187-4A8D-853F-722DA914D9AA}">
  <sheetPr codeName="Sheet3"/>
  <dimension ref="E2:V88"/>
  <sheetViews>
    <sheetView showGridLines="0" topLeftCell="A6" zoomScale="115" zoomScaleNormal="115" workbookViewId="0">
      <selection activeCell="K58" sqref="K58"/>
    </sheetView>
  </sheetViews>
  <sheetFormatPr defaultColWidth="9.21875" defaultRowHeight="13.2" outlineLevelRow="1" outlineLevelCol="1" x14ac:dyDescent="0.25"/>
  <cols>
    <col min="1" max="5" width="3.77734375" style="1" customWidth="1"/>
    <col min="6" max="6" width="6" style="1" bestFit="1" customWidth="1"/>
    <col min="7" max="7" width="27.44140625" style="1" bestFit="1" customWidth="1"/>
    <col min="8" max="8" width="17.33203125" style="1" hidden="1" customWidth="1" outlineLevel="1"/>
    <col min="9" max="9" width="17.33203125" style="1" bestFit="1" customWidth="1" collapsed="1"/>
    <col min="10" max="13" width="10.109375" style="1" bestFit="1" customWidth="1"/>
    <col min="14" max="15" width="10" style="1" bestFit="1" customWidth="1"/>
    <col min="16" max="16" width="3.77734375" style="1" customWidth="1"/>
    <col min="17" max="17" width="13.77734375" style="1" bestFit="1" customWidth="1"/>
    <col min="18" max="20" width="10.77734375" style="1" customWidth="1"/>
    <col min="21" max="16384" width="9.21875" style="1"/>
  </cols>
  <sheetData>
    <row r="2" spans="5:22" x14ac:dyDescent="0.25">
      <c r="G2" s="18" t="s">
        <v>202</v>
      </c>
      <c r="H2" s="61">
        <f>+POWER(10,-6)</f>
        <v>9.9999999999999995E-7</v>
      </c>
    </row>
    <row r="5" spans="5:22" x14ac:dyDescent="0.25">
      <c r="E5" s="57" t="s">
        <v>35</v>
      </c>
      <c r="F5" s="54" t="s">
        <v>201</v>
      </c>
      <c r="G5" s="55" t="s">
        <v>42</v>
      </c>
      <c r="H5" s="55"/>
      <c r="I5" s="48"/>
      <c r="J5" s="48"/>
      <c r="K5" s="48"/>
      <c r="L5" s="48"/>
      <c r="M5" s="48"/>
      <c r="N5" s="48"/>
      <c r="O5" s="48"/>
      <c r="P5" s="48"/>
      <c r="Q5" s="48"/>
      <c r="R5" s="48"/>
      <c r="S5" s="48"/>
      <c r="T5" s="56"/>
      <c r="U5" s="56"/>
      <c r="V5" s="56"/>
    </row>
    <row r="7" spans="5:22" x14ac:dyDescent="0.25">
      <c r="G7" s="60" t="s">
        <v>203</v>
      </c>
      <c r="H7" s="60">
        <v>8</v>
      </c>
      <c r="I7" s="60">
        <f t="shared" ref="I7:N7" si="0">+J7+1</f>
        <v>7</v>
      </c>
      <c r="J7" s="60">
        <f t="shared" si="0"/>
        <v>6</v>
      </c>
      <c r="K7" s="60">
        <f t="shared" si="0"/>
        <v>5</v>
      </c>
      <c r="L7" s="60">
        <f t="shared" si="0"/>
        <v>4</v>
      </c>
      <c r="M7" s="60">
        <f t="shared" si="0"/>
        <v>3</v>
      </c>
      <c r="N7" s="60">
        <f t="shared" si="0"/>
        <v>2</v>
      </c>
      <c r="O7" s="60">
        <v>1</v>
      </c>
    </row>
    <row r="8" spans="5:22" x14ac:dyDescent="0.25">
      <c r="I8" s="58"/>
      <c r="J8" s="58"/>
      <c r="K8" s="58"/>
      <c r="L8" s="58"/>
      <c r="M8" s="58"/>
      <c r="N8" s="58"/>
      <c r="O8" s="58"/>
    </row>
    <row r="9" spans="5:22" x14ac:dyDescent="0.25">
      <c r="G9" s="7" t="s">
        <v>36</v>
      </c>
      <c r="H9" s="45">
        <v>2016</v>
      </c>
      <c r="I9" s="45">
        <v>2017</v>
      </c>
      <c r="J9" s="45">
        <f>+I9+1</f>
        <v>2018</v>
      </c>
      <c r="K9" s="45">
        <f t="shared" ref="K9:O9" si="1">+J9+1</f>
        <v>2019</v>
      </c>
      <c r="L9" s="45">
        <f t="shared" si="1"/>
        <v>2020</v>
      </c>
      <c r="M9" s="45">
        <f t="shared" si="1"/>
        <v>2021</v>
      </c>
      <c r="N9" s="45">
        <f t="shared" si="1"/>
        <v>2022</v>
      </c>
      <c r="O9" s="45">
        <f t="shared" si="1"/>
        <v>2023</v>
      </c>
      <c r="Q9" s="45" t="s">
        <v>64</v>
      </c>
      <c r="R9" s="50" t="s">
        <v>68</v>
      </c>
    </row>
    <row r="10" spans="5:22" x14ac:dyDescent="0.25">
      <c r="F10" s="58">
        <f>+MATCH(R10,IS!$F$6:$F$43,0)</f>
        <v>9</v>
      </c>
      <c r="G10" s="18" t="s">
        <v>37</v>
      </c>
      <c r="H10" s="1" cm="1">
        <f t="array" aca="1" ref="H10" ca="1">+OFFSET(INDIRECT(_xlfn.CONCAT($Q10,"!",$G$7)),Overview!$F10,Overview!H$7)*in.scale</f>
        <v>5854.4299999999994</v>
      </c>
      <c r="I10" s="10" cm="1">
        <f t="array" aca="1" ref="I10" ca="1">+OFFSET(INDIRECT(_xlfn.CONCAT($Q10,"!",$G$7)),Overview!$F10,Overview!I$7)*in.scale</f>
        <v>7301.5050000000001</v>
      </c>
      <c r="J10" s="10" cm="1">
        <f t="array" aca="1" ref="J10" ca="1">+OFFSET(INDIRECT(_xlfn.CONCAT($Q10,"!",$G$7)),Overview!$F10,Overview!J$7)*in.scale</f>
        <v>9030.0079999999998</v>
      </c>
      <c r="K10" s="10" cm="1">
        <f t="array" aca="1" ref="K10" ca="1">+OFFSET(INDIRECT(_xlfn.CONCAT($Q10,"!",$G$7)),Overview!$F10,Overview!K$7)*in.scale</f>
        <v>11171.296999999999</v>
      </c>
      <c r="L10" s="10" cm="1">
        <f t="array" aca="1" ref="L10" ca="1">+OFFSET(INDIRECT(_xlfn.CONCAT($Q10,"!",$G$7)),Overview!$F10,Overview!L$7)*in.scale</f>
        <v>12868</v>
      </c>
      <c r="M10" s="10" cm="1">
        <f t="array" aca="1" ref="M10" ca="1">+OFFSET(INDIRECT(_xlfn.CONCAT($Q10,"!",$G$7)),Overview!$F10,Overview!M$7)*in.scale</f>
        <v>15785</v>
      </c>
      <c r="N10" s="10" cm="1">
        <f t="array" aca="1" ref="N10" ca="1">+OFFSET(INDIRECT(_xlfn.CONCAT($Q10,"!",$G$7)),Overview!$F10,Overview!N$7)*in.scale</f>
        <v>17606</v>
      </c>
      <c r="O10" s="10" cm="1">
        <f t="array" aca="1" ref="O10" ca="1">+OFFSET(INDIRECT(_xlfn.CONCAT($Q10,"!",$G$7)),Overview!$F10,Overview!O$7)*in.scale</f>
        <v>19409</v>
      </c>
      <c r="Q10" s="7" t="s">
        <v>65</v>
      </c>
      <c r="R10" s="11" t="s">
        <v>37</v>
      </c>
    </row>
    <row r="11" spans="5:22" x14ac:dyDescent="0.25">
      <c r="F11" s="58">
        <f>+MATCH(R11,IS!$F$6:$F$43,0)</f>
        <v>10</v>
      </c>
      <c r="G11" s="18" t="s">
        <v>69</v>
      </c>
      <c r="H11" s="1" cm="1">
        <f t="array" aca="1" ref="H11" ca="1">+OFFSET(INDIRECT(_xlfn.CONCAT($Q11,"!",$G$7)),Overview!$F11,Overview!H$7)*in.scale</f>
        <v>819.90800000000002</v>
      </c>
      <c r="I11" s="10" cm="1">
        <f t="array" aca="1" ref="I11" ca="1">+OFFSET(INDIRECT(_xlfn.CONCAT($Q11,"!",$G$7)),Overview!$F11,Overview!I$7)*in.scale</f>
        <v>1010.491</v>
      </c>
      <c r="J11" s="10" cm="1">
        <f t="array" aca="1" ref="J11" ca="1">+OFFSET(INDIRECT(_xlfn.CONCAT($Q11,"!",$G$7)),Overview!$F11,Overview!J$7)*in.scale</f>
        <v>1194.999</v>
      </c>
      <c r="K11" s="10" cm="1">
        <f t="array" aca="1" ref="K11" ca="1">+OFFSET(INDIRECT(_xlfn.CONCAT($Q11,"!",$G$7)),Overview!$F11,Overview!K$7)*in.scale</f>
        <v>1672.72</v>
      </c>
      <c r="L11" s="10" cm="1">
        <f t="array" aca="1" ref="L11" ca="1">+OFFSET(INDIRECT(_xlfn.CONCAT($Q11,"!",$G$7)),Overview!$F11,Overview!L$7)*in.scale</f>
        <v>1722</v>
      </c>
      <c r="M11" s="10" cm="1">
        <f t="array" aca="1" ref="M11" ca="1">+OFFSET(INDIRECT(_xlfn.CONCAT($Q11,"!",$G$7)),Overview!$F11,Overview!M$7)*in.scale</f>
        <v>1865</v>
      </c>
      <c r="N11" s="10" cm="1">
        <f t="array" aca="1" ref="N11" ca="1">+OFFSET(INDIRECT(_xlfn.CONCAT($Q11,"!",$G$7)),Overview!$F11,Overview!N$7)*in.scale</f>
        <v>2165</v>
      </c>
      <c r="O11" s="10" cm="1">
        <f t="array" aca="1" ref="O11" ca="1">+OFFSET(INDIRECT(_xlfn.CONCAT($Q11,"!",$G$7)),Overview!$F11,Overview!O$7)*in.scale</f>
        <v>2354</v>
      </c>
      <c r="Q11" s="7" t="s">
        <v>65</v>
      </c>
      <c r="R11" s="11" t="s">
        <v>71</v>
      </c>
    </row>
    <row r="12" spans="5:22" x14ac:dyDescent="0.25">
      <c r="F12" s="58">
        <f>+MATCH(R12,IS!$F$6:$F$43,0)</f>
        <v>16</v>
      </c>
      <c r="G12" s="46" t="s">
        <v>67</v>
      </c>
      <c r="H12" s="1" cm="1">
        <f t="array" aca="1" ref="H12" ca="1">+OFFSET(INDIRECT(_xlfn.CONCAT($Q12,"!",$G$7)),Overview!$F12,Overview!H$7)*in.scale</f>
        <v>2487.9069999999997</v>
      </c>
      <c r="I12" s="10" cm="1">
        <f t="array" aca="1" ref="I12" ca="1">+OFFSET(INDIRECT(_xlfn.CONCAT($Q12,"!",$G$7)),Overview!$F12,Overview!I$7)*in.scale</f>
        <v>2822.2979999999998</v>
      </c>
      <c r="J12" s="10" cm="1">
        <f t="array" aca="1" ref="J12" ca="1">+OFFSET(INDIRECT(_xlfn.CONCAT($Q12,"!",$G$7)),Overview!$F12,Overview!J$7)*in.scale</f>
        <v>3365.7269999999999</v>
      </c>
      <c r="K12" s="10" cm="1">
        <f t="array" aca="1" ref="K12" ca="1">+OFFSET(INDIRECT(_xlfn.CONCAT($Q12,"!",$G$7)),Overview!$F12,Overview!K$7)*in.scale</f>
        <v>4124.9839999999995</v>
      </c>
      <c r="L12" s="10" cm="1">
        <f t="array" aca="1" ref="L12" ca="1">+OFFSET(INDIRECT(_xlfn.CONCAT($Q12,"!",$G$7)),Overview!$F12,Overview!L$7)*in.scale</f>
        <v>4559</v>
      </c>
      <c r="M12" s="10" cm="1">
        <f t="array" aca="1" ref="M12" ca="1">+OFFSET(INDIRECT(_xlfn.CONCAT($Q12,"!",$G$7)),Overview!$F12,Overview!M$7)*in.scale</f>
        <v>5406</v>
      </c>
      <c r="N12" s="10" cm="1">
        <f t="array" aca="1" ref="N12" ca="1">+OFFSET(INDIRECT(_xlfn.CONCAT($Q12,"!",$G$7)),Overview!$F12,Overview!N$7)*in.scale</f>
        <v>6187</v>
      </c>
      <c r="O12" s="10" cm="1">
        <f t="array" aca="1" ref="O12" ca="1">+OFFSET(INDIRECT(_xlfn.CONCAT($Q12,"!",$G$7)),Overview!$F12,Overview!O$7)*in.scale</f>
        <v>6764</v>
      </c>
      <c r="Q12" s="7" t="s">
        <v>65</v>
      </c>
      <c r="R12" s="11" t="s">
        <v>72</v>
      </c>
    </row>
    <row r="13" spans="5:22" x14ac:dyDescent="0.25">
      <c r="G13" s="46" t="s">
        <v>38</v>
      </c>
      <c r="H13" s="1">
        <f ca="1">+H10-H11-H12</f>
        <v>2546.6149999999993</v>
      </c>
      <c r="I13" s="81">
        <f ca="1">+I10-I11-I12</f>
        <v>3468.7160000000003</v>
      </c>
      <c r="J13" s="81">
        <f t="shared" ref="J13:O13" ca="1" si="2">+J10-J11-J12</f>
        <v>4469.2820000000002</v>
      </c>
      <c r="K13" s="81">
        <f t="shared" ca="1" si="2"/>
        <v>5373.5929999999998</v>
      </c>
      <c r="L13" s="81">
        <f t="shared" ca="1" si="2"/>
        <v>6587</v>
      </c>
      <c r="M13" s="81">
        <f t="shared" ca="1" si="2"/>
        <v>8514</v>
      </c>
      <c r="N13" s="81">
        <f t="shared" ca="1" si="2"/>
        <v>9254</v>
      </c>
      <c r="O13" s="81">
        <f t="shared" ca="1" si="2"/>
        <v>10291</v>
      </c>
      <c r="Q13" s="7" t="s">
        <v>78</v>
      </c>
      <c r="R13" s="51" t="s">
        <v>79</v>
      </c>
    </row>
    <row r="14" spans="5:22" x14ac:dyDescent="0.25">
      <c r="G14" s="46" t="s">
        <v>89</v>
      </c>
      <c r="H14" s="1">
        <f ca="1">+H27</f>
        <v>346.35699999999997</v>
      </c>
      <c r="I14" s="81">
        <f ca="1">+I27</f>
        <v>446.94499999999999</v>
      </c>
      <c r="J14" s="81">
        <f t="shared" ref="J14:O14" ca="1" si="3">+J27</f>
        <v>487.77499999999998</v>
      </c>
      <c r="K14" s="81">
        <f t="shared" ca="1" si="3"/>
        <v>105.02799999999999</v>
      </c>
      <c r="L14" s="81">
        <f t="shared" ca="1" si="3"/>
        <v>186</v>
      </c>
      <c r="M14" s="81">
        <f t="shared" ca="1" si="3"/>
        <v>285</v>
      </c>
      <c r="N14" s="81">
        <f t="shared" ca="1" si="3"/>
        <v>336</v>
      </c>
      <c r="O14" s="81">
        <f t="shared" ca="1" si="3"/>
        <v>-355</v>
      </c>
      <c r="Q14" s="7" t="s">
        <v>78</v>
      </c>
      <c r="R14" s="51" t="s">
        <v>79</v>
      </c>
    </row>
    <row r="15" spans="5:22" x14ac:dyDescent="0.25">
      <c r="F15" s="58">
        <f>+MATCH(R15,IS!$F$6:$F$43,0)</f>
        <v>22</v>
      </c>
      <c r="G15" s="46" t="s">
        <v>39</v>
      </c>
      <c r="H15" s="1" cm="1">
        <f t="array" aca="1" ref="H15" ca="1">+OFFSET(INDIRECT(_xlfn.CONCAT($Q15,"!",$G$7)),Overview!$F15,Overview!H$7)*in.scale</f>
        <v>331.53499999999997</v>
      </c>
      <c r="I15" s="10" cm="1">
        <f t="array" aca="1" ref="I15" ca="1">+OFFSET(INDIRECT(_xlfn.CONCAT($Q15,"!",$G$7)),Overview!$F15,Overview!I$7)*in.scale</f>
        <v>325.99699999999996</v>
      </c>
      <c r="J15" s="10" cm="1">
        <f t="array" aca="1" ref="J15" ca="1">+OFFSET(INDIRECT(_xlfn.CONCAT($Q15,"!",$G$7)),Overview!$F15,Overview!J$7)*in.scale</f>
        <v>346.49199999999996</v>
      </c>
      <c r="K15" s="10" cm="1">
        <f t="array" aca="1" ref="K15" ca="1">+OFFSET(INDIRECT(_xlfn.CONCAT($Q15,"!",$G$7)),Overview!$F15,Overview!K$7)*in.scale</f>
        <v>736.66899999999998</v>
      </c>
      <c r="L15" s="10" cm="1">
        <f t="array" aca="1" ref="L15" ca="1">+OFFSET(INDIRECT(_xlfn.CONCAT($Q15,"!",$G$7)),Overview!$F15,Overview!L$7)*in.scale</f>
        <v>844</v>
      </c>
      <c r="M15" s="10" cm="1">
        <f t="array" aca="1" ref="M15" ca="1">+OFFSET(INDIRECT(_xlfn.CONCAT($Q15,"!",$G$7)),Overview!$F15,Overview!M$7)*in.scale</f>
        <v>861</v>
      </c>
      <c r="N15" s="10" cm="1">
        <f t="array" aca="1" ref="N15" ca="1">+OFFSET(INDIRECT(_xlfn.CONCAT($Q15,"!",$G$7)),Overview!$F15,Overview!N$7)*in.scale</f>
        <v>939</v>
      </c>
      <c r="O15" s="10" cm="1">
        <f t="array" aca="1" ref="O15" ca="1">+OFFSET(INDIRECT(_xlfn.CONCAT($Q15,"!",$G$7)),Overview!$F15,Overview!O$7)*in.scale</f>
        <v>944</v>
      </c>
      <c r="Q15" s="7" t="s">
        <v>65</v>
      </c>
      <c r="R15" s="11" t="s">
        <v>73</v>
      </c>
    </row>
    <row r="16" spans="5:22" x14ac:dyDescent="0.25">
      <c r="F16" s="58">
        <f>+MATCH(R16,CF!$F$6:$F$43,0)</f>
        <v>20</v>
      </c>
      <c r="G16" s="46" t="s">
        <v>40</v>
      </c>
      <c r="H16" s="1" cm="1">
        <f t="array" aca="1" ref="H16" ca="1">+OFFSET(INDIRECT(_xlfn.CONCAT($Q16,"!",$G$7)),Overview!$F16,Overview!H$7)*in.scale</f>
        <v>-203.80499999999998</v>
      </c>
      <c r="I16" s="10" cm="1">
        <f t="array" aca="1" ref="I16" ca="1">+OFFSET(INDIRECT(_xlfn.CONCAT($Q16,"!",$G$7)),Overview!$F16,Overview!I$7)*in.scale</f>
        <v>-178.12199999999999</v>
      </c>
      <c r="J16" s="10" cm="1">
        <f t="array" aca="1" ref="J16" ca="1">+OFFSET(INDIRECT(_xlfn.CONCAT($Q16,"!",$G$7)),Overview!$F16,Overview!J$7)*in.scale</f>
        <v>-266.57900000000001</v>
      </c>
      <c r="K16" s="10" cm="1">
        <f t="array" aca="1" ref="K16" ca="1">+OFFSET(INDIRECT(_xlfn.CONCAT($Q16,"!",$G$7)),Overview!$F16,Overview!K$7)*in.scale</f>
        <v>-333.98099999999999</v>
      </c>
      <c r="L16" s="10" cm="1">
        <f t="array" aca="1" ref="L16" ca="1">+OFFSET(INDIRECT(_xlfn.CONCAT($Q16,"!",$G$7)),Overview!$F16,Overview!L$7)*in.scale</f>
        <v>-419</v>
      </c>
      <c r="M16" s="10" cm="1">
        <f t="array" aca="1" ref="M16" ca="1">+OFFSET(INDIRECT(_xlfn.CONCAT($Q16,"!",$G$7)),Overview!$F16,Overview!M$7)*in.scale</f>
        <v>-330</v>
      </c>
      <c r="N16" s="10" cm="1">
        <f t="array" aca="1" ref="N16" ca="1">+OFFSET(INDIRECT(_xlfn.CONCAT($Q16,"!",$G$7)),Overview!$F16,Overview!N$7)*in.scale</f>
        <v>-442</v>
      </c>
      <c r="O16" s="10" cm="1">
        <f t="array" aca="1" ref="O16" ca="1">+OFFSET(INDIRECT(_xlfn.CONCAT($Q16,"!",$G$7)),Overview!$F16,Overview!O$7)*in.scale</f>
        <v>-360</v>
      </c>
      <c r="Q16" s="7" t="s">
        <v>90</v>
      </c>
      <c r="R16" s="11" t="s">
        <v>92</v>
      </c>
    </row>
    <row r="17" spans="5:19" x14ac:dyDescent="0.25">
      <c r="F17" s="58">
        <f>+MATCH(R17,IS!$F$6:$F$43,0)</f>
        <v>13</v>
      </c>
      <c r="G17" s="46" t="s">
        <v>66</v>
      </c>
      <c r="H17" s="1" cm="1">
        <f t="array" aca="1" ref="H17" ca="1">+OFFSET(INDIRECT(_xlfn.CONCAT($Q17,"!",$G$7)),Overview!$F17,Overview!H$7)*in.scale</f>
        <v>975.98699999999997</v>
      </c>
      <c r="I17" s="10" cm="1">
        <f t="array" aca="1" ref="I17" ca="1">+OFFSET(INDIRECT(_xlfn.CONCAT($Q17,"!",$G$7)),Overview!$F17,Overview!I$7)*in.scale</f>
        <v>1224.059</v>
      </c>
      <c r="J17" s="10" cm="1">
        <f t="array" aca="1" ref="J17" ca="1">+OFFSET(INDIRECT(_xlfn.CONCAT($Q17,"!",$G$7)),Overview!$F17,Overview!J$7)*in.scale</f>
        <v>1537.8119999999999</v>
      </c>
      <c r="K17" s="10" cm="1">
        <f t="array" aca="1" ref="K17" ca="1">+OFFSET(INDIRECT(_xlfn.CONCAT($Q17,"!",$G$7)),Overview!$F17,Overview!K$7)*in.scale</f>
        <v>1930.2279999999998</v>
      </c>
      <c r="L17" s="10" cm="1">
        <f t="array" aca="1" ref="L17" ca="1">+OFFSET(INDIRECT(_xlfn.CONCAT($Q17,"!",$G$7)),Overview!$F17,Overview!L$7)*in.scale</f>
        <v>2188</v>
      </c>
      <c r="M17" s="10" cm="1">
        <f t="array" aca="1" ref="M17" ca="1">+OFFSET(INDIRECT(_xlfn.CONCAT($Q17,"!",$G$7)),Overview!$F17,Overview!M$7)*in.scale</f>
        <v>2540</v>
      </c>
      <c r="N17" s="10" cm="1">
        <f t="array" aca="1" ref="N17" ca="1">+OFFSET(INDIRECT(_xlfn.CONCAT($Q17,"!",$G$7)),Overview!$F17,Overview!N$7)*in.scale</f>
        <v>2987</v>
      </c>
      <c r="O17" s="10" cm="1">
        <f t="array" aca="1" ref="O17" ca="1">+OFFSET(INDIRECT(_xlfn.CONCAT($Q17,"!",$G$7)),Overview!$F17,Overview!O$7)*in.scale</f>
        <v>3473</v>
      </c>
      <c r="Q17" s="7" t="s">
        <v>65</v>
      </c>
      <c r="R17" s="11" t="s">
        <v>74</v>
      </c>
    </row>
    <row r="18" spans="5:19" x14ac:dyDescent="0.25">
      <c r="G18" s="46" t="s">
        <v>54</v>
      </c>
      <c r="H18" s="1">
        <f ca="1">+H28+H29</f>
        <v>-1075</v>
      </c>
      <c r="I18" s="81">
        <f ca="1">+I28+I29</f>
        <v>-1100</v>
      </c>
      <c r="J18" s="81">
        <f t="shared" ref="J18:O18" ca="1" si="4">+J28+J29</f>
        <v>-2050</v>
      </c>
      <c r="K18" s="81">
        <f t="shared" ca="1" si="4"/>
        <v>-2750</v>
      </c>
      <c r="L18" s="81">
        <f t="shared" ca="1" si="4"/>
        <v>-3050</v>
      </c>
      <c r="M18" s="81">
        <f t="shared" ca="1" si="4"/>
        <v>-3950</v>
      </c>
      <c r="N18" s="81">
        <f t="shared" ca="1" si="4"/>
        <v>-7068</v>
      </c>
      <c r="O18" s="81">
        <f t="shared" ca="1" si="4"/>
        <v>-4400</v>
      </c>
      <c r="Q18" s="7" t="s">
        <v>78</v>
      </c>
      <c r="R18" s="51" t="s">
        <v>79</v>
      </c>
    </row>
    <row r="19" spans="5:19" x14ac:dyDescent="0.25">
      <c r="G19" s="46" t="s">
        <v>77</v>
      </c>
      <c r="H19" s="1">
        <f t="shared" ref="H19" ca="1" si="5">+H24-H23</f>
        <v>23.101999999999997</v>
      </c>
      <c r="I19" s="81">
        <f t="shared" ref="I19:O19" ca="1" si="6">+I24-I23</f>
        <v>8.3329999999999984</v>
      </c>
      <c r="J19" s="81">
        <f t="shared" ca="1" si="6"/>
        <v>-3.2980000000000018</v>
      </c>
      <c r="K19" s="81">
        <f t="shared" ca="1" si="6"/>
        <v>114.959</v>
      </c>
      <c r="L19" s="81">
        <f t="shared" ca="1" si="6"/>
        <v>73</v>
      </c>
      <c r="M19" s="81">
        <f t="shared" ca="1" si="6"/>
        <v>96</v>
      </c>
      <c r="N19" s="81">
        <f t="shared" ca="1" si="6"/>
        <v>51</v>
      </c>
      <c r="O19" s="81">
        <f t="shared" ca="1" si="6"/>
        <v>-156</v>
      </c>
      <c r="Q19" s="7" t="s">
        <v>78</v>
      </c>
      <c r="R19" s="51" t="s">
        <v>79</v>
      </c>
    </row>
    <row r="20" spans="5:19" x14ac:dyDescent="0.25">
      <c r="G20" s="46"/>
      <c r="H20" s="46"/>
    </row>
    <row r="21" spans="5:19" x14ac:dyDescent="0.25">
      <c r="G21" s="49" t="s">
        <v>75</v>
      </c>
      <c r="H21" s="46"/>
    </row>
    <row r="22" spans="5:19" x14ac:dyDescent="0.25">
      <c r="F22" s="58">
        <f>+MATCH(R22,IS!$F$6:$F$43,0)</f>
        <v>30</v>
      </c>
      <c r="G22" s="46" t="s">
        <v>70</v>
      </c>
      <c r="H22" s="1" cm="1">
        <f t="array" aca="1" ref="H22" ca="1">+OFFSET(INDIRECT(_xlfn.CONCAT($Q22,"!",$G$7)),Overview!$F22,Overview!H$7)*in.scale</f>
        <v>266.35599999999999</v>
      </c>
      <c r="I22" s="10" cm="1">
        <f t="array" aca="1" ref="I22" ca="1">+OFFSET(INDIRECT(_xlfn.CONCAT($Q22,"!",$G$7)),Overview!$F22,Overview!I$7)*in.scale</f>
        <v>443.68699999999995</v>
      </c>
      <c r="J22" s="10" cm="1">
        <f t="array" aca="1" ref="J22" ca="1">+OFFSET(INDIRECT(_xlfn.CONCAT($Q22,"!",$G$7)),Overview!$F22,Overview!J$7)*in.scale</f>
        <v>203.102</v>
      </c>
      <c r="K22" s="10" cm="1">
        <f t="array" aca="1" ref="K22" ca="1">+OFFSET(INDIRECT(_xlfn.CONCAT($Q22,"!",$G$7)),Overview!$F22,Overview!K$7)*in.scale</f>
        <v>253.28299999999999</v>
      </c>
      <c r="L22" s="10" cm="1">
        <f t="array" aca="1" ref="L22" ca="1">+OFFSET(INDIRECT(_xlfn.CONCAT($Q22,"!",$G$7)),Overview!$F22,Overview!L$7)*in.scale</f>
        <v>-1084</v>
      </c>
      <c r="M22" s="10" cm="1">
        <f t="array" aca="1" ref="M22" ca="1">+OFFSET(INDIRECT(_xlfn.CONCAT($Q22,"!",$G$7)),Overview!$F22,Overview!M$7)*in.scale</f>
        <v>883</v>
      </c>
      <c r="N22" s="10" cm="1">
        <f t="array" aca="1" ref="N22" ca="1">+OFFSET(INDIRECT(_xlfn.CONCAT($Q22,"!",$G$7)),Overview!$F22,Overview!N$7)*in.scale</f>
        <v>1252</v>
      </c>
      <c r="O22" s="10" cm="1">
        <f t="array" aca="1" ref="O22" ca="1">+OFFSET(INDIRECT(_xlfn.CONCAT($Q22,"!",$G$7)),Overview!$F22,Overview!O$7)*in.scale</f>
        <v>1371</v>
      </c>
      <c r="Q22" s="7" t="s">
        <v>65</v>
      </c>
      <c r="R22" s="11" t="s">
        <v>80</v>
      </c>
    </row>
    <row r="23" spans="5:19" x14ac:dyDescent="0.25">
      <c r="F23" s="58">
        <f>+MATCH(R23,IS!$F$6:$F$43,0)</f>
        <v>20</v>
      </c>
      <c r="G23" s="46" t="s">
        <v>76</v>
      </c>
      <c r="H23" s="1" cm="1">
        <f t="array" aca="1" ref="H23" ca="1">+OFFSET(INDIRECT(_xlfn.CONCAT($Q23,"!",$G$7)),Overview!$F23,Overview!H$7)*in.scale</f>
        <v>47.339999999999996</v>
      </c>
      <c r="I23" s="10" cm="1">
        <f t="array" aca="1" ref="I23" ca="1">+OFFSET(INDIRECT(_xlfn.CONCAT($Q23,"!",$G$7)),Overview!$F23,Overview!I$7)*in.scale</f>
        <v>66.069000000000003</v>
      </c>
      <c r="J23" s="10" cm="1">
        <f t="array" aca="1" ref="J23" ca="1">+OFFSET(INDIRECT(_xlfn.CONCAT($Q23,"!",$G$7)),Overview!$F23,Overview!J$7)*in.scale</f>
        <v>92.539999999999992</v>
      </c>
      <c r="K23" s="10" cm="1">
        <f t="array" aca="1" ref="K23" ca="1">+OFFSET(INDIRECT(_xlfn.CONCAT($Q23,"!",$G$7)),Overview!$F23,Overview!K$7)*in.scale</f>
        <v>42.254999999999995</v>
      </c>
      <c r="L23" s="10" cm="1">
        <f t="array" aca="1" ref="L23" ca="1">+OFFSET(INDIRECT(_xlfn.CONCAT($Q23,"!",$G$7)),Overview!$F23,Overview!L$7)*in.scale</f>
        <v>43</v>
      </c>
      <c r="M23" s="10" cm="1">
        <f t="array" aca="1" ref="M23" ca="1">+OFFSET(INDIRECT(_xlfn.CONCAT($Q23,"!",$G$7)),Overview!$F23,Overview!M$7)*in.scale</f>
        <v>17</v>
      </c>
      <c r="N23" s="10" cm="1">
        <f t="array" aca="1" ref="N23" ca="1">+OFFSET(INDIRECT(_xlfn.CONCAT($Q23,"!",$G$7)),Overview!$F23,Overview!N$7)*in.scale</f>
        <v>61</v>
      </c>
      <c r="O23" s="10" cm="1">
        <f t="array" aca="1" ref="O23" ca="1">+OFFSET(INDIRECT(_xlfn.CONCAT($Q23,"!",$G$7)),Overview!$F23,Overview!O$7)*in.scale</f>
        <v>269</v>
      </c>
      <c r="Q23" s="7" t="s">
        <v>65</v>
      </c>
      <c r="R23" s="11" t="s">
        <v>81</v>
      </c>
    </row>
    <row r="24" spans="5:19" x14ac:dyDescent="0.25">
      <c r="F24" s="58">
        <f>+MATCH(R24,IS!$F$6:$F$43,0)</f>
        <v>21</v>
      </c>
      <c r="G24" s="46" t="s">
        <v>77</v>
      </c>
      <c r="H24" s="1" cm="1">
        <f t="array" aca="1" ref="H24" ca="1">+OFFSET(INDIRECT(_xlfn.CONCAT($Q24,"!",$G$7)),Overview!$F24,Overview!H$7)*in.scale</f>
        <v>70.441999999999993</v>
      </c>
      <c r="I24" s="10" cm="1">
        <f t="array" aca="1" ref="I24" ca="1">+OFFSET(INDIRECT(_xlfn.CONCAT($Q24,"!",$G$7)),Overview!$F24,Overview!I$7)*in.scale</f>
        <v>74.402000000000001</v>
      </c>
      <c r="J24" s="10" cm="1">
        <f t="array" aca="1" ref="J24" ca="1">+OFFSET(INDIRECT(_xlfn.CONCAT($Q24,"!",$G$7)),Overview!$F24,Overview!J$7)*in.scale</f>
        <v>89.24199999999999</v>
      </c>
      <c r="K24" s="10" cm="1">
        <f t="array" aca="1" ref="K24" ca="1">+OFFSET(INDIRECT(_xlfn.CONCAT($Q24,"!",$G$7)),Overview!$F24,Overview!K$7)*in.scale</f>
        <v>157.214</v>
      </c>
      <c r="L24" s="10" cm="1">
        <f t="array" aca="1" ref="L24" ca="1">+OFFSET(INDIRECT(_xlfn.CONCAT($Q24,"!",$G$7)),Overview!$F24,Overview!L$7)*in.scale</f>
        <v>116</v>
      </c>
      <c r="M24" s="10" cm="1">
        <f t="array" aca="1" ref="M24" ca="1">+OFFSET(INDIRECT(_xlfn.CONCAT($Q24,"!",$G$7)),Overview!$F24,Overview!M$7)*in.scale</f>
        <v>113</v>
      </c>
      <c r="N24" s="10" cm="1">
        <f t="array" aca="1" ref="N24" ca="1">+OFFSET(INDIRECT(_xlfn.CONCAT($Q24,"!",$G$7)),Overview!$F24,Overview!N$7)*in.scale</f>
        <v>112</v>
      </c>
      <c r="O24" s="10" cm="1">
        <f t="array" aca="1" ref="O24" ca="1">+OFFSET(INDIRECT(_xlfn.CONCAT($Q24,"!",$G$7)),Overview!$F24,Overview!O$7)*in.scale</f>
        <v>113</v>
      </c>
      <c r="Q24" s="7" t="s">
        <v>65</v>
      </c>
      <c r="R24" s="11" t="s">
        <v>82</v>
      </c>
    </row>
    <row r="25" spans="5:19" x14ac:dyDescent="0.25">
      <c r="F25" s="58">
        <f>+MATCH(R25,BS!$F$6:$F$43,0)</f>
        <v>15</v>
      </c>
      <c r="G25" s="46" t="s">
        <v>85</v>
      </c>
      <c r="H25" s="1" cm="1">
        <f t="array" aca="1" ref="H25" ca="1">+OFFSET(INDIRECT(_xlfn.CONCAT($Q25,"!",$G$7)),Overview!$F25,Overview!H$7)*in.scale</f>
        <v>5839.7739999999994</v>
      </c>
      <c r="I25" s="10" cm="1">
        <f t="array" aca="1" ref="I25" ca="1">+OFFSET(INDIRECT(_xlfn.CONCAT($Q25,"!",$G$7)),Overview!$F25,Overview!I$7)*in.scale</f>
        <v>7247.8130000000001</v>
      </c>
      <c r="J25" s="10" cm="1">
        <f t="array" aca="1" ref="J25" ca="1">+OFFSET(INDIRECT(_xlfn.CONCAT($Q25,"!",$G$7)),Overview!$F25,Overview!J$7)*in.scale</f>
        <v>4857.0389999999998</v>
      </c>
      <c r="K25" s="10" cm="1">
        <f t="array" aca="1" ref="K25" ca="1">+OFFSET(INDIRECT(_xlfn.CONCAT($Q25,"!",$G$7)),Overview!$F25,Overview!K$7)*in.scale</f>
        <v>6494.9249999999993</v>
      </c>
      <c r="L25" s="10" cm="1">
        <f t="array" aca="1" ref="L25" ca="1">+OFFSET(INDIRECT(_xlfn.CONCAT($Q25,"!",$G$7)),Overview!$F25,Overview!L$7)*in.scale</f>
        <v>8146</v>
      </c>
      <c r="M25" s="10" cm="1">
        <f t="array" aca="1" ref="M25" ca="1">+OFFSET(INDIRECT(_xlfn.CONCAT($Q25,"!",$G$7)),Overview!$F25,Overview!M$7)*in.scale</f>
        <v>8651</v>
      </c>
      <c r="N25" s="10" cm="1">
        <f t="array" aca="1" ref="N25" ca="1">+OFFSET(INDIRECT(_xlfn.CONCAT($Q25,"!",$G$7)),Overview!$F25,Overview!N$7)*in.scale</f>
        <v>8996</v>
      </c>
      <c r="O25" s="10" cm="1">
        <f t="array" aca="1" ref="O25" ca="1">+OFFSET(INDIRECT(_xlfn.CONCAT($Q25,"!",$G$7)),Overview!$F25,Overview!O$7)*in.scale</f>
        <v>11084</v>
      </c>
      <c r="Q25" s="7" t="s">
        <v>84</v>
      </c>
      <c r="R25" s="11" t="s">
        <v>87</v>
      </c>
    </row>
    <row r="26" spans="5:19" x14ac:dyDescent="0.25">
      <c r="F26" s="58">
        <f>+MATCH(R26,BS!$F$6:$F$43,0)</f>
        <v>31</v>
      </c>
      <c r="G26" s="46" t="s">
        <v>86</v>
      </c>
      <c r="H26" s="1" cm="1">
        <f t="array" aca="1" ref="H26" ca="1">+OFFSET(INDIRECT(_xlfn.CONCAT($Q26,"!",$G$7)),Overview!$F26,Overview!H$7)*in.scale</f>
        <v>2811.6349999999998</v>
      </c>
      <c r="I26" s="10" cm="1">
        <f t="array" aca="1" ref="I26" ca="1">+OFFSET(INDIRECT(_xlfn.CONCAT($Q26,"!",$G$7)),Overview!$F26,Overview!I$7)*in.scale</f>
        <v>3527.4569999999999</v>
      </c>
      <c r="J26" s="10" cm="1">
        <f t="array" aca="1" ref="J26" ca="1">+OFFSET(INDIRECT(_xlfn.CONCAT($Q26,"!",$G$7)),Overview!$F26,Overview!J$7)*in.scale</f>
        <v>4301.1260000000002</v>
      </c>
      <c r="K26" s="10" cm="1">
        <f t="array" aca="1" ref="K26" ca="1">+OFFSET(INDIRECT(_xlfn.CONCAT($Q26,"!",$G$7)),Overview!$F26,Overview!K$7)*in.scale</f>
        <v>8190.9379999999992</v>
      </c>
      <c r="L26" s="10" cm="1">
        <f t="array" aca="1" ref="L26" ca="1">+OFFSET(INDIRECT(_xlfn.CONCAT($Q26,"!",$G$7)),Overview!$F26,Overview!L$7)*in.scale</f>
        <v>5512</v>
      </c>
      <c r="M26" s="10" cm="1">
        <f t="array" aca="1" ref="M26" ca="1">+OFFSET(INDIRECT(_xlfn.CONCAT($Q26,"!",$G$7)),Overview!$F26,Overview!M$7)*in.scale</f>
        <v>6932</v>
      </c>
      <c r="N26" s="10" cm="1">
        <f t="array" aca="1" ref="N26" ca="1">+OFFSET(INDIRECT(_xlfn.CONCAT($Q26,"!",$G$7)),Overview!$F26,Overview!N$7)*in.scale</f>
        <v>8128</v>
      </c>
      <c r="O26" s="10" cm="1">
        <f t="array" aca="1" ref="O26" ca="1">+OFFSET(INDIRECT(_xlfn.CONCAT($Q26,"!",$G$7)),Overview!$F26,Overview!O$7)*in.scale</f>
        <v>8251</v>
      </c>
      <c r="Q26" s="7" t="s">
        <v>84</v>
      </c>
      <c r="R26" s="11" t="s">
        <v>88</v>
      </c>
    </row>
    <row r="27" spans="5:19" x14ac:dyDescent="0.25">
      <c r="F27" s="58">
        <f>+MATCH(R27,CF!$F$6:$F$43,0)</f>
        <v>13</v>
      </c>
      <c r="G27" s="46" t="s">
        <v>89</v>
      </c>
      <c r="H27" s="1" cm="1">
        <f t="array" aca="1" ref="H27" ca="1">+OFFSET(INDIRECT(_xlfn.CONCAT($Q27,"!",$G$7)),Overview!$F27,Overview!H$7)*in.scale</f>
        <v>346.35699999999997</v>
      </c>
      <c r="I27" s="10" cm="1">
        <f t="array" aca="1" ref="I27" ca="1">+OFFSET(INDIRECT(_xlfn.CONCAT($Q27,"!",$G$7)),Overview!$F27,Overview!I$7)*in.scale</f>
        <v>446.94499999999999</v>
      </c>
      <c r="J27" s="10" cm="1">
        <f t="array" aca="1" ref="J27" ca="1">+OFFSET(INDIRECT(_xlfn.CONCAT($Q27,"!",$G$7)),Overview!$F27,Overview!J$7)*in.scale</f>
        <v>487.77499999999998</v>
      </c>
      <c r="K27" s="10" cm="1">
        <f t="array" aca="1" ref="K27" ca="1">+OFFSET(INDIRECT(_xlfn.CONCAT($Q27,"!",$G$7)),Overview!$F27,Overview!K$7)*in.scale</f>
        <v>105.02799999999999</v>
      </c>
      <c r="L27" s="10" cm="1">
        <f t="array" aca="1" ref="L27" ca="1">+OFFSET(INDIRECT(_xlfn.CONCAT($Q27,"!",$G$7)),Overview!$F27,Overview!L$7)*in.scale</f>
        <v>186</v>
      </c>
      <c r="M27" s="10" cm="1">
        <f t="array" aca="1" ref="M27" ca="1">+OFFSET(INDIRECT(_xlfn.CONCAT($Q27,"!",$G$7)),Overview!$F27,Overview!M$7)*in.scale</f>
        <v>285</v>
      </c>
      <c r="N27" s="10" cm="1">
        <f t="array" aca="1" ref="N27" ca="1">+OFFSET(INDIRECT(_xlfn.CONCAT($Q27,"!",$G$7)),Overview!$F27,Overview!N$7)*in.scale</f>
        <v>336</v>
      </c>
      <c r="O27" s="10" cm="1">
        <f t="array" aca="1" ref="O27" ca="1">+OFFSET(INDIRECT(_xlfn.CONCAT($Q27,"!",$G$7)),Overview!$F27,Overview!O$7)*in.scale</f>
        <v>-355</v>
      </c>
      <c r="Q27" s="7" t="s">
        <v>90</v>
      </c>
      <c r="R27" s="11" t="s">
        <v>91</v>
      </c>
    </row>
    <row r="28" spans="5:19" x14ac:dyDescent="0.25">
      <c r="F28" s="58">
        <f>+MATCH(R28,CF!$F$6:$F$43,0)</f>
        <v>28</v>
      </c>
      <c r="G28" s="46" t="s">
        <v>94</v>
      </c>
      <c r="H28" s="1" cm="1">
        <f t="array" aca="1" ref="H28" ca="1">+OFFSET(INDIRECT(_xlfn.CONCAT($Q28,"!",$G$7)),Overview!$F28,Overview!H$7)*in.scale</f>
        <v>-1075</v>
      </c>
      <c r="I28" s="10" cm="1">
        <f t="array" aca="1" ref="I28" ca="1">+OFFSET(INDIRECT(_xlfn.CONCAT($Q28,"!",$G$7)),Overview!$F28,Overview!I$7)*in.scale</f>
        <v>-1100</v>
      </c>
      <c r="J28" s="10" cm="1">
        <f t="array" aca="1" ref="J28" ca="1">+OFFSET(INDIRECT(_xlfn.CONCAT($Q28,"!",$G$7)),Overview!$F28,Overview!J$7)*in.scale</f>
        <v>-2050</v>
      </c>
      <c r="K28" s="10" cm="1">
        <f t="array" aca="1" ref="K28" ca="1">+OFFSET(INDIRECT(_xlfn.CONCAT($Q28,"!",$G$7)),Overview!$F28,Overview!K$7)*in.scale</f>
        <v>-2750</v>
      </c>
      <c r="L28" s="10" cm="1">
        <f t="array" aca="1" ref="L28" ca="1">+OFFSET(INDIRECT(_xlfn.CONCAT($Q28,"!",$G$7)),Overview!$F28,Overview!L$7)*in.scale</f>
        <v>-3050</v>
      </c>
      <c r="M28" s="10" cm="1">
        <f t="array" aca="1" ref="M28" ca="1">+OFFSET(INDIRECT(_xlfn.CONCAT($Q28,"!",$G$7)),Overview!$F28,Overview!M$7)*in.scale</f>
        <v>-3950</v>
      </c>
      <c r="N28" s="10" cm="1">
        <f t="array" aca="1" ref="N28" ca="1">+OFFSET(INDIRECT(_xlfn.CONCAT($Q28,"!",$G$7)),Overview!$F28,Overview!N$7)*in.scale</f>
        <v>-7068</v>
      </c>
      <c r="O28" s="10" cm="1">
        <f t="array" aca="1" ref="O28" ca="1">+OFFSET(INDIRECT(_xlfn.CONCAT($Q28,"!",$G$7)),Overview!$F28,Overview!O$7)*in.scale</f>
        <v>-4400</v>
      </c>
      <c r="Q28" s="7" t="s">
        <v>90</v>
      </c>
      <c r="R28" s="11" t="s">
        <v>93</v>
      </c>
    </row>
    <row r="29" spans="5:19" x14ac:dyDescent="0.25">
      <c r="F29" s="58">
        <f>+MATCH(R29,CF!$F$6:$F$43,0)</f>
        <v>29</v>
      </c>
      <c r="G29" s="46" t="s">
        <v>96</v>
      </c>
      <c r="H29" s="1" cm="1">
        <f t="array" aca="1" ref="H29" ca="1">+OFFSET(INDIRECT(_xlfn.CONCAT($Q29,"!",$G$7)),Overview!$F29,Overview!H$7)*in.scale</f>
        <v>0</v>
      </c>
      <c r="I29" s="10" cm="1">
        <f t="array" aca="1" ref="I29" ca="1">+OFFSET(INDIRECT(_xlfn.CONCAT($Q29,"!",$G$7)),Overview!$F29,Overview!I$7)*in.scale</f>
        <v>0</v>
      </c>
      <c r="J29" s="10" cm="1">
        <f t="array" aca="1" ref="J29" ca="1">+OFFSET(INDIRECT(_xlfn.CONCAT($Q29,"!",$G$7)),Overview!$F29,Overview!J$7)*in.scale</f>
        <v>0</v>
      </c>
      <c r="K29" s="10" cm="1">
        <f t="array" aca="1" ref="K29" ca="1">+OFFSET(INDIRECT(_xlfn.CONCAT($Q29,"!",$G$7)),Overview!$F29,Overview!K$7)*in.scale</f>
        <v>0</v>
      </c>
      <c r="L29" s="10" cm="1">
        <f t="array" aca="1" ref="L29" ca="1">+OFFSET(INDIRECT(_xlfn.CONCAT($Q29,"!",$G$7)),Overview!$F29,Overview!L$7)*in.scale</f>
        <v>0</v>
      </c>
      <c r="M29" s="10" cm="1">
        <f t="array" aca="1" ref="M29" ca="1">+OFFSET(INDIRECT(_xlfn.CONCAT($Q29,"!",$G$7)),Overview!$F29,Overview!M$7)*in.scale</f>
        <v>0</v>
      </c>
      <c r="N29" s="10" cm="1">
        <f t="array" aca="1" ref="N29" ca="1">+OFFSET(INDIRECT(_xlfn.CONCAT($Q29,"!",$G$7)),Overview!$F29,Overview!N$7)*in.scale</f>
        <v>0</v>
      </c>
      <c r="O29" s="10" cm="1">
        <f t="array" aca="1" ref="O29" ca="1">+OFFSET(INDIRECT(_xlfn.CONCAT($Q29,"!",$G$7)),Overview!$F29,Overview!O$7)*in.scale</f>
        <v>0</v>
      </c>
      <c r="Q29" s="7" t="s">
        <v>90</v>
      </c>
      <c r="R29" s="11" t="s">
        <v>95</v>
      </c>
    </row>
    <row r="30" spans="5:19" x14ac:dyDescent="0.25">
      <c r="G30" s="46"/>
      <c r="H30" s="46"/>
    </row>
    <row r="32" spans="5:19" ht="15" customHeight="1" x14ac:dyDescent="0.25">
      <c r="E32" s="59" t="s">
        <v>43</v>
      </c>
      <c r="F32" s="54" t="s">
        <v>201</v>
      </c>
      <c r="G32" s="47" t="s">
        <v>44</v>
      </c>
      <c r="H32" s="55"/>
      <c r="I32" s="48"/>
      <c r="J32" s="48"/>
      <c r="K32" s="48"/>
      <c r="L32" s="48"/>
      <c r="M32" s="48"/>
      <c r="N32" s="48"/>
      <c r="O32" s="48"/>
      <c r="P32" s="48"/>
      <c r="Q32" s="48"/>
      <c r="R32" s="48"/>
      <c r="S32" s="48"/>
    </row>
    <row r="33" spans="7:18" ht="15" customHeight="1" x14ac:dyDescent="0.25"/>
    <row r="34" spans="7:18" ht="15" customHeight="1" x14ac:dyDescent="0.25">
      <c r="G34" s="7" t="s">
        <v>2</v>
      </c>
      <c r="H34" s="45">
        <v>2016</v>
      </c>
      <c r="I34" s="45">
        <v>2017</v>
      </c>
      <c r="J34" s="45">
        <f>+I34+1</f>
        <v>2018</v>
      </c>
      <c r="K34" s="45">
        <f t="shared" ref="K34:O34" si="7">+J34+1</f>
        <v>2019</v>
      </c>
      <c r="L34" s="45">
        <f t="shared" si="7"/>
        <v>2020</v>
      </c>
      <c r="M34" s="45">
        <f t="shared" si="7"/>
        <v>2021</v>
      </c>
      <c r="N34" s="45">
        <f t="shared" si="7"/>
        <v>2022</v>
      </c>
      <c r="O34" s="45">
        <f t="shared" si="7"/>
        <v>2023</v>
      </c>
      <c r="Q34" s="45" t="s">
        <v>64</v>
      </c>
      <c r="R34" s="50" t="s">
        <v>68</v>
      </c>
    </row>
    <row r="35" spans="7:18" ht="15" customHeight="1" x14ac:dyDescent="0.25">
      <c r="G35" s="18" t="s">
        <v>48</v>
      </c>
      <c r="H35" s="18"/>
      <c r="I35" s="89">
        <f ca="1">+I10/H10-1</f>
        <v>0.24717607008709663</v>
      </c>
      <c r="J35" s="89">
        <f t="shared" ref="J35:O35" ca="1" si="8">+J10/I10-1</f>
        <v>0.23673242708181386</v>
      </c>
      <c r="K35" s="89">
        <f t="shared" ca="1" si="8"/>
        <v>0.23713035470178978</v>
      </c>
      <c r="L35" s="89">
        <f t="shared" ca="1" si="8"/>
        <v>0.151880573938729</v>
      </c>
      <c r="M35" s="89">
        <f t="shared" ca="1" si="8"/>
        <v>0.22668635374572577</v>
      </c>
      <c r="N35" s="89">
        <f t="shared" ca="1" si="8"/>
        <v>0.11536268609439349</v>
      </c>
      <c r="O35" s="89">
        <f t="shared" ca="1" si="8"/>
        <v>0.10240826990798602</v>
      </c>
      <c r="Q35" s="7" t="s">
        <v>78</v>
      </c>
      <c r="R35" s="51" t="s">
        <v>79</v>
      </c>
    </row>
    <row r="36" spans="7:18" x14ac:dyDescent="0.25">
      <c r="G36" s="18" t="s">
        <v>47</v>
      </c>
      <c r="H36" s="62">
        <f ca="1">+H47/H10</f>
        <v>0.8599508406454599</v>
      </c>
      <c r="I36" s="89">
        <f ca="1">+I47/I10</f>
        <v>0.86160510744017849</v>
      </c>
      <c r="J36" s="89">
        <f t="shared" ref="J36:O36" ca="1" si="9">+J47/J10</f>
        <v>0.8676635723910765</v>
      </c>
      <c r="K36" s="89">
        <f t="shared" ca="1" si="9"/>
        <v>0.85026626720245646</v>
      </c>
      <c r="L36" s="89">
        <f t="shared" ca="1" si="9"/>
        <v>0.86617967050046629</v>
      </c>
      <c r="M36" s="89">
        <f t="shared" ca="1" si="9"/>
        <v>0.88184985745961353</v>
      </c>
      <c r="N36" s="89">
        <f t="shared" ca="1" si="9"/>
        <v>0.87703055776439853</v>
      </c>
      <c r="O36" s="89">
        <f t="shared" ca="1" si="9"/>
        <v>0.87871605955999799</v>
      </c>
      <c r="Q36" s="7" t="s">
        <v>78</v>
      </c>
      <c r="R36" s="51" t="s">
        <v>79</v>
      </c>
    </row>
    <row r="37" spans="7:18" x14ac:dyDescent="0.25">
      <c r="G37" s="18" t="s">
        <v>46</v>
      </c>
      <c r="H37" s="62">
        <f ca="1">+H48/H10</f>
        <v>0.49161916702394587</v>
      </c>
      <c r="I37" s="89">
        <f t="shared" ref="I37:O37" ca="1" si="10">+I48/I10</f>
        <v>0.51971655158765218</v>
      </c>
      <c r="J37" s="89">
        <f t="shared" ca="1" si="10"/>
        <v>0.53330783317135488</v>
      </c>
      <c r="K37" s="89">
        <f t="shared" ca="1" si="10"/>
        <v>0.54696084080478757</v>
      </c>
      <c r="L37" s="89">
        <f t="shared" ca="1" si="10"/>
        <v>0.57747901771837118</v>
      </c>
      <c r="M37" s="89">
        <f t="shared" ca="1" si="10"/>
        <v>0.59391827684510612</v>
      </c>
      <c r="N37" s="89">
        <f t="shared" ca="1" si="10"/>
        <v>0.57895035783255711</v>
      </c>
      <c r="O37" s="89">
        <f t="shared" ca="1" si="10"/>
        <v>0.57885517028182798</v>
      </c>
      <c r="Q37" s="7" t="s">
        <v>78</v>
      </c>
      <c r="R37" s="51" t="s">
        <v>79</v>
      </c>
    </row>
    <row r="38" spans="7:18" x14ac:dyDescent="0.25">
      <c r="G38" s="18" t="s">
        <v>45</v>
      </c>
      <c r="H38" s="62">
        <f ca="1">+H13/H10</f>
        <v>0.43498940118850166</v>
      </c>
      <c r="I38" s="89">
        <f t="shared" ref="I38:O38" ca="1" si="11">+I13/I10</f>
        <v>0.47506863311057107</v>
      </c>
      <c r="J38" s="89">
        <f t="shared" ca="1" si="11"/>
        <v>0.49493666007826354</v>
      </c>
      <c r="K38" s="89">
        <f t="shared" ca="1" si="11"/>
        <v>0.48101782630969353</v>
      </c>
      <c r="L38" s="89">
        <f t="shared" ca="1" si="11"/>
        <v>0.51188995958967987</v>
      </c>
      <c r="M38" s="89">
        <f t="shared" ca="1" si="11"/>
        <v>0.53937282229965156</v>
      </c>
      <c r="N38" s="89">
        <f t="shared" ca="1" si="11"/>
        <v>0.52561626718164267</v>
      </c>
      <c r="O38" s="89">
        <f t="shared" ca="1" si="11"/>
        <v>0.53021794013086709</v>
      </c>
      <c r="Q38" s="7" t="s">
        <v>78</v>
      </c>
      <c r="R38" s="51" t="s">
        <v>79</v>
      </c>
    </row>
    <row r="39" spans="7:18" x14ac:dyDescent="0.25">
      <c r="G39" s="46"/>
      <c r="H39" s="46"/>
    </row>
    <row r="40" spans="7:18" hidden="1" outlineLevel="1" x14ac:dyDescent="0.25">
      <c r="G40" s="7" t="s">
        <v>49</v>
      </c>
      <c r="H40" s="45">
        <v>2016</v>
      </c>
      <c r="I40" s="45">
        <v>2017</v>
      </c>
      <c r="J40" s="45">
        <f>+I40+1</f>
        <v>2018</v>
      </c>
      <c r="K40" s="45">
        <f t="shared" ref="K40:O40" si="12">+J40+1</f>
        <v>2019</v>
      </c>
      <c r="L40" s="45">
        <f t="shared" si="12"/>
        <v>2020</v>
      </c>
      <c r="M40" s="45">
        <f t="shared" si="12"/>
        <v>2021</v>
      </c>
      <c r="N40" s="45">
        <f t="shared" si="12"/>
        <v>2022</v>
      </c>
      <c r="O40" s="45">
        <f t="shared" si="12"/>
        <v>2023</v>
      </c>
    </row>
    <row r="41" spans="7:18" hidden="1" outlineLevel="1" x14ac:dyDescent="0.25">
      <c r="G41" s="18" t="s">
        <v>50</v>
      </c>
      <c r="H41" s="18"/>
      <c r="I41" s="27" t="s">
        <v>200</v>
      </c>
      <c r="J41" s="27"/>
      <c r="K41" s="27"/>
      <c r="L41" s="27"/>
      <c r="M41" s="27"/>
      <c r="N41" s="27"/>
      <c r="O41" s="27"/>
      <c r="Q41" s="7" t="s">
        <v>78</v>
      </c>
      <c r="R41" s="51" t="s">
        <v>79</v>
      </c>
    </row>
    <row r="42" spans="7:18" hidden="1" outlineLevel="1" x14ac:dyDescent="0.25">
      <c r="G42" s="18" t="s">
        <v>51</v>
      </c>
      <c r="H42" s="18"/>
      <c r="I42" s="27"/>
      <c r="J42" s="27"/>
      <c r="K42" s="27"/>
      <c r="L42" s="27"/>
      <c r="M42" s="27"/>
      <c r="N42" s="27"/>
      <c r="O42" s="27"/>
      <c r="Q42" s="7" t="s">
        <v>78</v>
      </c>
      <c r="R42" s="51" t="s">
        <v>79</v>
      </c>
    </row>
    <row r="43" spans="7:18" hidden="1" outlineLevel="1" x14ac:dyDescent="0.25">
      <c r="G43" s="18" t="s">
        <v>52</v>
      </c>
      <c r="H43" s="18"/>
      <c r="I43" s="27"/>
      <c r="J43" s="27"/>
      <c r="K43" s="27"/>
      <c r="L43" s="27"/>
      <c r="M43" s="27"/>
      <c r="N43" s="27"/>
      <c r="O43" s="27"/>
      <c r="Q43" s="7" t="s">
        <v>78</v>
      </c>
      <c r="R43" s="51" t="s">
        <v>79</v>
      </c>
    </row>
    <row r="44" spans="7:18" hidden="1" outlineLevel="1" x14ac:dyDescent="0.25">
      <c r="G44" s="18" t="s">
        <v>53</v>
      </c>
      <c r="H44" s="18"/>
      <c r="I44" s="27"/>
      <c r="J44" s="27"/>
      <c r="K44" s="27"/>
      <c r="L44" s="27"/>
      <c r="M44" s="27"/>
      <c r="N44" s="27"/>
      <c r="O44" s="27"/>
      <c r="Q44" s="7" t="s">
        <v>78</v>
      </c>
      <c r="R44" s="51" t="s">
        <v>79</v>
      </c>
    </row>
    <row r="45" spans="7:18" collapsed="1" x14ac:dyDescent="0.25">
      <c r="G45" s="18"/>
      <c r="H45" s="18"/>
    </row>
    <row r="46" spans="7:18" x14ac:dyDescent="0.25">
      <c r="G46" s="49" t="s">
        <v>75</v>
      </c>
      <c r="H46" s="18"/>
    </row>
    <row r="47" spans="7:18" x14ac:dyDescent="0.25">
      <c r="G47" s="18" t="s">
        <v>97</v>
      </c>
      <c r="H47" s="1">
        <f ca="1">+H10-H11</f>
        <v>5034.521999999999</v>
      </c>
      <c r="I47" s="81">
        <f ca="1">+I10-I11</f>
        <v>6291.0140000000001</v>
      </c>
      <c r="J47" s="81">
        <f t="shared" ref="J47:O47" ca="1" si="13">+J10-J11</f>
        <v>7835.009</v>
      </c>
      <c r="K47" s="81">
        <f t="shared" ca="1" si="13"/>
        <v>9498.5769999999993</v>
      </c>
      <c r="L47" s="81">
        <f t="shared" ca="1" si="13"/>
        <v>11146</v>
      </c>
      <c r="M47" s="81">
        <f t="shared" ca="1" si="13"/>
        <v>13920</v>
      </c>
      <c r="N47" s="81">
        <f t="shared" ca="1" si="13"/>
        <v>15441</v>
      </c>
      <c r="O47" s="81">
        <f t="shared" ca="1" si="13"/>
        <v>17055</v>
      </c>
      <c r="Q47" s="7" t="s">
        <v>78</v>
      </c>
      <c r="R47" s="51" t="s">
        <v>79</v>
      </c>
    </row>
    <row r="48" spans="7:18" x14ac:dyDescent="0.25">
      <c r="G48" s="18" t="s">
        <v>112</v>
      </c>
      <c r="H48" s="1">
        <f ca="1">+H13+H15</f>
        <v>2878.1499999999992</v>
      </c>
      <c r="I48" s="81">
        <f ca="1">+I13+I15</f>
        <v>3794.7130000000002</v>
      </c>
      <c r="J48" s="81">
        <f t="shared" ref="J48:O48" ca="1" si="14">+J13+J15</f>
        <v>4815.7740000000003</v>
      </c>
      <c r="K48" s="81">
        <f t="shared" ca="1" si="14"/>
        <v>6110.2619999999997</v>
      </c>
      <c r="L48" s="81">
        <f t="shared" ca="1" si="14"/>
        <v>7431</v>
      </c>
      <c r="M48" s="81">
        <f t="shared" ca="1" si="14"/>
        <v>9375</v>
      </c>
      <c r="N48" s="81">
        <f t="shared" ca="1" si="14"/>
        <v>10193</v>
      </c>
      <c r="O48" s="81">
        <f t="shared" ca="1" si="14"/>
        <v>11235</v>
      </c>
      <c r="Q48" s="7" t="s">
        <v>78</v>
      </c>
      <c r="R48" s="51" t="s">
        <v>79</v>
      </c>
    </row>
    <row r="49" spans="5:19" x14ac:dyDescent="0.25">
      <c r="F49" s="58">
        <f>+MATCH(R49,BS!$F$6:$F$43,0)</f>
        <v>12</v>
      </c>
      <c r="G49" s="18" t="s">
        <v>98</v>
      </c>
      <c r="H49" s="1" cm="1">
        <f t="array" aca="1" ref="H49" ca="1">+OFFSET(INDIRECT(_xlfn.CONCAT($Q49,"!",$G$7)),Overview!$F49,Overview!H$7)*in.scale</f>
        <v>833.03300000000002</v>
      </c>
      <c r="I49" s="10" cm="1">
        <f t="array" aca="1" ref="I49" ca="1">+OFFSET(INDIRECT(_xlfn.CONCAT($Q49,"!",$G$7)),Overview!$F49,Overview!I$7)*in.scale</f>
        <v>1217.9679999999998</v>
      </c>
      <c r="J49" s="10" cm="1">
        <f t="array" aca="1" ref="J49" ca="1">+OFFSET(INDIRECT(_xlfn.CONCAT($Q49,"!",$G$7)),Overview!$F49,Overview!J$7)*in.scale</f>
        <v>1315.578</v>
      </c>
      <c r="K49" s="10" cm="1">
        <f t="array" aca="1" ref="K49" ca="1">+OFFSET(INDIRECT(_xlfn.CONCAT($Q49,"!",$G$7)),Overview!$F49,Overview!K$7)*in.scale</f>
        <v>1534.809</v>
      </c>
      <c r="L49" s="10" cm="1">
        <f t="array" aca="1" ref="L49" ca="1">+OFFSET(INDIRECT(_xlfn.CONCAT($Q49,"!",$G$7)),Overview!$F49,Overview!L$7)*in.scale</f>
        <v>1398</v>
      </c>
      <c r="M49" s="10" cm="1">
        <f t="array" aca="1" ref="M49" ca="1">+OFFSET(INDIRECT(_xlfn.CONCAT($Q49,"!",$G$7)),Overview!$F49,Overview!M$7)*in.scale</f>
        <v>1878</v>
      </c>
      <c r="N49" s="10" cm="1">
        <f t="array" aca="1" ref="N49" ca="1">+OFFSET(INDIRECT(_xlfn.CONCAT($Q49,"!",$G$7)),Overview!$F49,Overview!N$7)*in.scale</f>
        <v>2065</v>
      </c>
      <c r="O49" s="10" cm="1">
        <f t="array" aca="1" ref="O49" ca="1">+OFFSET(INDIRECT(_xlfn.CONCAT($Q49,"!",$G$7)),Overview!$F49,Overview!O$7)*in.scale</f>
        <v>2224</v>
      </c>
      <c r="Q49" s="7" t="s">
        <v>84</v>
      </c>
      <c r="R49" s="11" t="s">
        <v>101</v>
      </c>
    </row>
    <row r="50" spans="5:19" x14ac:dyDescent="0.25">
      <c r="F50" s="58">
        <f>+MATCH(R50,BS!$F$6:$F$43,0)</f>
        <v>26</v>
      </c>
      <c r="G50" s="46" t="s">
        <v>99</v>
      </c>
      <c r="H50" s="1" cm="1">
        <f t="array" aca="1" ref="H50" ca="1">+OFFSET(INDIRECT(_xlfn.CONCAT($Q50,"!",$G$7)),Overview!$F50,Overview!H$7)*in.scale</f>
        <v>88.024000000000001</v>
      </c>
      <c r="I50" s="10" cm="1">
        <f t="array" aca="1" ref="I50" ca="1">+OFFSET(INDIRECT(_xlfn.CONCAT($Q50,"!",$G$7)),Overview!$F50,Overview!I$7)*in.scale</f>
        <v>113.538</v>
      </c>
      <c r="J50" s="10" cm="1">
        <f t="array" aca="1" ref="J50" ca="1">+OFFSET(INDIRECT(_xlfn.CONCAT($Q50,"!",$G$7)),Overview!$F50,Overview!J$7)*in.scale</f>
        <v>186.25799999999998</v>
      </c>
      <c r="K50" s="10" cm="1">
        <f t="array" aca="1" ref="K50" ca="1">+OFFSET(INDIRECT(_xlfn.CONCAT($Q50,"!",$G$7)),Overview!$F50,Overview!K$7)*in.scale</f>
        <v>209.499</v>
      </c>
      <c r="L50" s="10" cm="1">
        <f t="array" aca="1" ref="L50" ca="1">+OFFSET(INDIRECT(_xlfn.CONCAT($Q50,"!",$G$7)),Overview!$F50,Overview!L$7)*in.scale</f>
        <v>306</v>
      </c>
      <c r="M50" s="10" cm="1">
        <f t="array" aca="1" ref="M50" ca="1">+OFFSET(INDIRECT(_xlfn.CONCAT($Q50,"!",$G$7)),Overview!$F50,Overview!M$7)*in.scale</f>
        <v>312</v>
      </c>
      <c r="N50" s="10" cm="1">
        <f t="array" aca="1" ref="N50" ca="1">+OFFSET(INDIRECT(_xlfn.CONCAT($Q50,"!",$G$7)),Overview!$F50,Overview!N$7)*in.scale</f>
        <v>379</v>
      </c>
      <c r="O50" s="10" cm="1">
        <f t="array" aca="1" ref="O50" ca="1">+OFFSET(INDIRECT(_xlfn.CONCAT($Q50,"!",$G$7)),Overview!$F50,Overview!O$7)*in.scale</f>
        <v>314</v>
      </c>
      <c r="Q50" s="7" t="s">
        <v>84</v>
      </c>
      <c r="R50" s="11" t="s">
        <v>100</v>
      </c>
    </row>
    <row r="51" spans="5:19" x14ac:dyDescent="0.25">
      <c r="F51" s="58">
        <f>+MATCH(R51,BS!$F$6:$F$43,0)</f>
        <v>13</v>
      </c>
      <c r="G51" s="46" t="s">
        <v>83</v>
      </c>
      <c r="H51" s="1" cm="1">
        <f t="array" aca="1" ref="H51" ca="1">+OFFSET(INDIRECT(_xlfn.CONCAT($Q51,"!",$G$7)),Overview!$F51,Overview!H$7)*in.scale</f>
        <v>0</v>
      </c>
      <c r="I51" s="10" cm="1">
        <f t="array" aca="1" ref="I51" ca="1">+OFFSET(INDIRECT(_xlfn.CONCAT($Q51,"!",$G$7)),Overview!$F51,Overview!I$7)*in.scale</f>
        <v>9.9999999999999995E-7</v>
      </c>
      <c r="J51" s="10" cm="1">
        <f t="array" aca="1" ref="J51" ca="1">+OFFSET(INDIRECT(_xlfn.CONCAT($Q51,"!",$G$7)),Overview!$F51,Overview!J$7)*in.scale</f>
        <v>9.9999999999999995E-7</v>
      </c>
      <c r="K51" s="10" cm="1">
        <f t="array" aca="1" ref="K51" ca="1">+OFFSET(INDIRECT(_xlfn.CONCAT($Q51,"!",$G$7)),Overview!$F51,Overview!K$7)*in.scale</f>
        <v>0</v>
      </c>
      <c r="L51" s="10" cm="1">
        <f t="array" aca="1" ref="L51" ca="1">+OFFSET(INDIRECT(_xlfn.CONCAT($Q51,"!",$G$7)),Overview!$F51,Overview!L$7)*in.scale</f>
        <v>0</v>
      </c>
      <c r="M51" s="10" cm="1">
        <f t="array" aca="1" ref="M51" ca="1">+OFFSET(INDIRECT(_xlfn.CONCAT($Q51,"!",$G$7)),Overview!$F51,Overview!M$7)*in.scale</f>
        <v>0</v>
      </c>
      <c r="N51" s="10" cm="1">
        <f t="array" aca="1" ref="N51" ca="1">+OFFSET(INDIRECT(_xlfn.CONCAT($Q51,"!",$G$7)),Overview!$F51,Overview!N$7)*in.scale</f>
        <v>0</v>
      </c>
      <c r="O51" s="10" cm="1">
        <f t="array" aca="1" ref="O51" ca="1">+OFFSET(INDIRECT(_xlfn.CONCAT($Q51,"!",$G$7)),Overview!$F51,Overview!O$7)*in.scale</f>
        <v>0</v>
      </c>
      <c r="Q51" s="7" t="s">
        <v>84</v>
      </c>
      <c r="R51" s="11" t="s">
        <v>83</v>
      </c>
    </row>
    <row r="52" spans="5:19" x14ac:dyDescent="0.25">
      <c r="G52" s="46"/>
      <c r="H52" s="46"/>
    </row>
    <row r="54" spans="5:19" x14ac:dyDescent="0.25">
      <c r="E54" s="59" t="s">
        <v>55</v>
      </c>
      <c r="F54" s="54" t="s">
        <v>201</v>
      </c>
      <c r="G54" s="47" t="s">
        <v>56</v>
      </c>
      <c r="H54" s="55"/>
      <c r="I54" s="48"/>
      <c r="J54" s="48"/>
      <c r="K54" s="48"/>
      <c r="L54" s="48"/>
      <c r="M54" s="48"/>
      <c r="N54" s="48"/>
      <c r="O54" s="48"/>
      <c r="P54" s="48"/>
      <c r="Q54" s="48"/>
      <c r="R54" s="48"/>
      <c r="S54" s="48"/>
    </row>
    <row r="56" spans="5:19" x14ac:dyDescent="0.25">
      <c r="G56" s="7" t="s">
        <v>61</v>
      </c>
      <c r="H56" s="45">
        <v>2016</v>
      </c>
      <c r="I56" s="45">
        <v>2017</v>
      </c>
      <c r="J56" s="45">
        <f>+I56+1</f>
        <v>2018</v>
      </c>
      <c r="K56" s="45">
        <f t="shared" ref="K56:O56" si="15">+J56+1</f>
        <v>2019</v>
      </c>
      <c r="L56" s="45">
        <f t="shared" si="15"/>
        <v>2020</v>
      </c>
      <c r="M56" s="45">
        <f t="shared" si="15"/>
        <v>2021</v>
      </c>
      <c r="N56" s="45">
        <f t="shared" si="15"/>
        <v>2022</v>
      </c>
      <c r="O56" s="45">
        <f t="shared" si="15"/>
        <v>2023</v>
      </c>
      <c r="Q56" s="45" t="s">
        <v>64</v>
      </c>
      <c r="R56" s="50" t="s">
        <v>68</v>
      </c>
    </row>
    <row r="57" spans="5:19" x14ac:dyDescent="0.25">
      <c r="G57" s="18" t="s">
        <v>59</v>
      </c>
      <c r="H57" s="18"/>
      <c r="I57" s="81"/>
      <c r="J57" s="81"/>
      <c r="K57" s="81"/>
      <c r="L57" s="81"/>
      <c r="M57" s="81"/>
      <c r="N57" s="81"/>
      <c r="O57" s="81"/>
      <c r="Q57" s="7" t="s">
        <v>78</v>
      </c>
      <c r="R57" s="51" t="s">
        <v>79</v>
      </c>
    </row>
    <row r="58" spans="5:19" x14ac:dyDescent="0.25">
      <c r="G58" s="18" t="s">
        <v>57</v>
      </c>
      <c r="H58" s="1">
        <f ca="1">+H71/H69</f>
        <v>-0.30425412157114817</v>
      </c>
      <c r="I58" s="90">
        <f t="shared" ref="I58:O58" ca="1" si="16">+I71/I69</f>
        <v>-0.52525342496257299</v>
      </c>
      <c r="J58" s="90">
        <f t="shared" ca="1" si="16"/>
        <v>0.20538173095332152</v>
      </c>
      <c r="K58" s="90">
        <f t="shared" ca="1" si="16"/>
        <v>-6.3350802306022334E-3</v>
      </c>
      <c r="L58" s="90">
        <f t="shared" ca="1" si="16"/>
        <v>-9.3257973354864757E-2</v>
      </c>
      <c r="M58" s="90">
        <f t="shared" ca="1" si="16"/>
        <v>-6.133333333333333E-2</v>
      </c>
      <c r="N58" s="90">
        <f t="shared" ca="1" si="16"/>
        <v>-9.4084175414500149E-2</v>
      </c>
      <c r="O58" s="90">
        <f t="shared" ca="1" si="16"/>
        <v>-0.29514908767245218</v>
      </c>
      <c r="Q58" s="7" t="s">
        <v>78</v>
      </c>
      <c r="R58" s="51" t="s">
        <v>79</v>
      </c>
    </row>
    <row r="59" spans="5:19" x14ac:dyDescent="0.25">
      <c r="G59" s="18" t="s">
        <v>58</v>
      </c>
      <c r="H59" s="1">
        <f ca="1">+H70/H71</f>
        <v>-2.6381512157855131E-2</v>
      </c>
      <c r="I59" s="90">
        <f t="shared" ref="I59:O59" ca="1" si="17">+I70/I71</f>
        <v>-4.1807437941065199E-3</v>
      </c>
      <c r="J59" s="90">
        <f t="shared" ca="1" si="17"/>
        <v>-3.3344387466230957E-3</v>
      </c>
      <c r="K59" s="90">
        <f t="shared" ca="1" si="17"/>
        <v>-2.9698261386240881</v>
      </c>
      <c r="L59" s="90">
        <f t="shared" ca="1" si="17"/>
        <v>-0.10533910533910534</v>
      </c>
      <c r="M59" s="90">
        <f t="shared" ca="1" si="17"/>
        <v>-0.16695652173913045</v>
      </c>
      <c r="N59" s="90">
        <f t="shared" ca="1" si="17"/>
        <v>-5.3180396246089674E-2</v>
      </c>
      <c r="O59" s="90">
        <f t="shared" ca="1" si="17"/>
        <v>4.7044632086851626E-2</v>
      </c>
      <c r="Q59" s="7" t="s">
        <v>78</v>
      </c>
      <c r="R59" s="51" t="s">
        <v>79</v>
      </c>
    </row>
    <row r="60" spans="5:19" x14ac:dyDescent="0.25">
      <c r="G60" s="18" t="s">
        <v>60</v>
      </c>
      <c r="H60" s="1">
        <f ca="1">+H10/H74</f>
        <v>188.55454281940629</v>
      </c>
      <c r="I60" s="90">
        <f t="shared" ref="I60:O60" ca="1" si="18">+I10/I74</f>
        <v>30.320983194010054</v>
      </c>
      <c r="J60" s="90">
        <f t="shared" ca="1" si="18"/>
        <v>1.3544921926269189</v>
      </c>
      <c r="K60" s="90">
        <f t="shared" ca="1" si="18"/>
        <v>33.234653441782143</v>
      </c>
      <c r="L60" s="90">
        <f t="shared" ca="1" si="18"/>
        <v>1.6831916285153696</v>
      </c>
      <c r="M60" s="90">
        <f t="shared" ca="1" si="18"/>
        <v>2.222613348352577</v>
      </c>
      <c r="N60" s="90">
        <f t="shared" ca="1" si="18"/>
        <v>2.8484064067303025</v>
      </c>
      <c r="O60" s="90">
        <f t="shared" ca="1" si="18"/>
        <v>2.5986075779890214</v>
      </c>
      <c r="Q60" s="7" t="s">
        <v>78</v>
      </c>
      <c r="R60" s="51" t="s">
        <v>79</v>
      </c>
    </row>
    <row r="61" spans="5:19" x14ac:dyDescent="0.25">
      <c r="G61" s="46" t="s">
        <v>62</v>
      </c>
      <c r="H61" s="1">
        <f ca="1">+(H75+H15)/H71</f>
        <v>-2.9561773643382518</v>
      </c>
      <c r="I61" s="90">
        <f t="shared" ref="I61:O61" ca="1" si="19">+(I75+I15)/I71</f>
        <v>-1.6770602442521672</v>
      </c>
      <c r="J61" s="90">
        <f t="shared" ca="1" si="19"/>
        <v>4.6669706553213475</v>
      </c>
      <c r="K61" s="90">
        <f t="shared" ca="1" si="19"/>
        <v>-148.33811258363664</v>
      </c>
      <c r="L61" s="90">
        <f t="shared" ca="1" si="19"/>
        <v>-12.181818181818182</v>
      </c>
      <c r="M61" s="90">
        <f t="shared" ca="1" si="19"/>
        <v>-14.601739130434783</v>
      </c>
      <c r="N61" s="90">
        <f t="shared" ca="1" si="19"/>
        <v>-9.2700729927007295</v>
      </c>
      <c r="O61" s="90">
        <f t="shared" ca="1" si="19"/>
        <v>-3.0217129071170086</v>
      </c>
      <c r="Q61" s="7" t="s">
        <v>78</v>
      </c>
      <c r="R61" s="51" t="s">
        <v>79</v>
      </c>
    </row>
    <row r="63" spans="5:19" x14ac:dyDescent="0.25">
      <c r="G63" s="49" t="s">
        <v>75</v>
      </c>
    </row>
    <row r="64" spans="5:19" x14ac:dyDescent="0.25">
      <c r="F64" s="58">
        <f>+MATCH(R64,BS!$F$6:$F$43,0)</f>
        <v>9</v>
      </c>
      <c r="G64" s="18" t="s">
        <v>107</v>
      </c>
      <c r="H64" s="1" cm="1">
        <f t="array" aca="1" ref="H64" ca="1">+OFFSET(INDIRECT(_xlfn.CONCAT($Q64,"!",$G$7)),Overview!$F64,Overview!H$7)*in.scale</f>
        <v>1011.3149999999999</v>
      </c>
      <c r="I64" s="10" cm="1">
        <f t="array" aca="1" ref="I64" ca="1">+OFFSET(INDIRECT(_xlfn.CONCAT($Q64,"!",$G$7)),Overview!$F64,Overview!I$7)*in.scale</f>
        <v>2306.0720000000001</v>
      </c>
      <c r="J64" s="10" cm="1">
        <f t="array" aca="1" ref="J64" ca="1">+OFFSET(INDIRECT(_xlfn.CONCAT($Q64,"!",$G$7)),Overview!$F64,Overview!J$7)*in.scale</f>
        <v>1642.7749999999999</v>
      </c>
      <c r="K64" s="10" cm="1">
        <f t="array" aca="1" ref="K64" ca="1">+OFFSET(INDIRECT(_xlfn.CONCAT($Q64,"!",$G$7)),Overview!$F64,Overview!K$7)*in.scale</f>
        <v>2650.221</v>
      </c>
      <c r="L64" s="10" cm="1">
        <f t="array" aca="1" ref="L64" ca="1">+OFFSET(INDIRECT(_xlfn.CONCAT($Q64,"!",$G$7)),Overview!$F64,Overview!L$7)*in.scale</f>
        <v>4478</v>
      </c>
      <c r="M64" s="10" cm="1">
        <f t="array" aca="1" ref="M64" ca="1">+OFFSET(INDIRECT(_xlfn.CONCAT($Q64,"!",$G$7)),Overview!$F64,Overview!M$7)*in.scale</f>
        <v>3844</v>
      </c>
      <c r="N64" s="10" cm="1">
        <f t="array" aca="1" ref="N64" ca="1">+OFFSET(INDIRECT(_xlfn.CONCAT($Q64,"!",$G$7)),Overview!$F64,Overview!N$7)*in.scale</f>
        <v>4236</v>
      </c>
      <c r="O64" s="10" cm="1">
        <f t="array" aca="1" ref="O64" ca="1">+OFFSET(INDIRECT(_xlfn.CONCAT($Q64,"!",$G$7)),Overview!$F64,Overview!O$7)*in.scale</f>
        <v>7141</v>
      </c>
      <c r="Q64" s="7" t="s">
        <v>84</v>
      </c>
      <c r="R64" s="11" t="s">
        <v>105</v>
      </c>
    </row>
    <row r="65" spans="6:18" x14ac:dyDescent="0.25">
      <c r="F65" s="58">
        <f>+MATCH(R65,BS!$F$6:$F$43,0)</f>
        <v>10</v>
      </c>
      <c r="G65" s="46" t="s">
        <v>108</v>
      </c>
      <c r="H65" s="1" cm="1">
        <f t="array" aca="1" ref="H65" ca="1">+OFFSET(INDIRECT(_xlfn.CONCAT($Q65,"!",$G$7)),Overview!$F65,Overview!H$7)*in.scale</f>
        <v>3749.9849999999997</v>
      </c>
      <c r="I65" s="10" cm="1">
        <f t="array" aca="1" ref="I65" ca="1">+OFFSET(INDIRECT(_xlfn.CONCAT($Q65,"!",$G$7)),Overview!$F65,Overview!I$7)*in.scale</f>
        <v>3513.7019999999998</v>
      </c>
      <c r="J65" s="10" cm="1">
        <f t="array" aca="1" ref="J65" ca="1">+OFFSET(INDIRECT(_xlfn.CONCAT($Q65,"!",$G$7)),Overview!$F65,Overview!J$7)*in.scale</f>
        <v>1586.1869999999999</v>
      </c>
      <c r="K65" s="10" cm="1">
        <f t="array" aca="1" ref="K65" ca="1">+OFFSET(INDIRECT(_xlfn.CONCAT($Q65,"!",$G$7)),Overview!$F65,Overview!K$7)*in.scale</f>
        <v>1526.7549999999999</v>
      </c>
      <c r="L65" s="10" cm="1">
        <f t="array" aca="1" ref="L65" ca="1">+OFFSET(INDIRECT(_xlfn.CONCAT($Q65,"!",$G$7)),Overview!$F65,Overview!L$7)*in.scale</f>
        <v>1514</v>
      </c>
      <c r="M65" s="10" cm="1">
        <f t="array" aca="1" ref="M65" ca="1">+OFFSET(INDIRECT(_xlfn.CONCAT($Q65,"!",$G$7)),Overview!$F65,Overview!M$7)*in.scale</f>
        <v>1954</v>
      </c>
      <c r="N65" s="10" cm="1">
        <f t="array" aca="1" ref="N65" ca="1">+OFFSET(INDIRECT(_xlfn.CONCAT($Q65,"!",$G$7)),Overview!$F65,Overview!N$7)*in.scale</f>
        <v>1860</v>
      </c>
      <c r="O65" s="10" cm="1">
        <f t="array" aca="1" ref="O65" ca="1">+OFFSET(INDIRECT(_xlfn.CONCAT($Q65,"!",$G$7)),Overview!$F65,Overview!O$7)*in.scale</f>
        <v>701</v>
      </c>
      <c r="Q65" s="7" t="s">
        <v>84</v>
      </c>
      <c r="R65" s="11" t="s">
        <v>106</v>
      </c>
    </row>
    <row r="66" spans="6:18" x14ac:dyDescent="0.25">
      <c r="F66" s="58">
        <f>+MATCH(R66,BS!$F$6:$F$43,0)</f>
        <v>27</v>
      </c>
      <c r="G66" s="46" t="s">
        <v>109</v>
      </c>
      <c r="H66" s="1" cm="1">
        <f t="array" aca="1" ref="H66" ca="1">+OFFSET(INDIRECT(_xlfn.CONCAT($Q66,"!",$G$7)),Overview!$F66,Overview!H$7)*in.scale</f>
        <v>81.474999999999994</v>
      </c>
      <c r="I66" s="10" cm="1">
        <f t="array" aca="1" ref="I66" ca="1">+OFFSET(INDIRECT(_xlfn.CONCAT($Q66,"!",$G$7)),Overview!$F66,Overview!I$7)*in.scale</f>
        <v>63.745999999999995</v>
      </c>
      <c r="J66" s="10" cm="1">
        <f t="array" aca="1" ref="J66" ca="1">+OFFSET(INDIRECT(_xlfn.CONCAT($Q66,"!",$G$7)),Overview!$F66,Overview!J$7)*in.scale</f>
        <v>93.233999999999995</v>
      </c>
      <c r="K66" s="10" cm="1">
        <f t="array" aca="1" ref="K66" ca="1">+OFFSET(INDIRECT(_xlfn.CONCAT($Q66,"!",$G$7)),Overview!$F66,Overview!K$7)*in.scale</f>
        <v>3149.3429999999998</v>
      </c>
      <c r="L66" s="10" cm="1">
        <f t="array" aca="1" ref="L66" ca="1">+OFFSET(INDIRECT(_xlfn.CONCAT($Q66,"!",$G$7)),Overview!$F66,Overview!L$7)*in.scale</f>
        <v>92</v>
      </c>
      <c r="M66" s="10" cm="1">
        <f t="array" aca="1" ref="M66" ca="1">+OFFSET(INDIRECT(_xlfn.CONCAT($Q66,"!",$G$7)),Overview!$F66,Overview!M$7)*in.scale</f>
        <v>97</v>
      </c>
      <c r="N66" s="10" cm="1">
        <f t="array" aca="1" ref="N66" ca="1">+OFFSET(INDIRECT(_xlfn.CONCAT($Q66,"!",$G$7)),Overview!$F66,Overview!N$7)*in.scale</f>
        <v>587</v>
      </c>
      <c r="O66" s="10" cm="1">
        <f t="array" aca="1" ref="O66" ca="1">+OFFSET(INDIRECT(_xlfn.CONCAT($Q66,"!",$G$7)),Overview!$F66,Overview!O$7)*in.scale</f>
        <v>73</v>
      </c>
      <c r="Q66" s="7" t="s">
        <v>84</v>
      </c>
      <c r="R66" s="11" t="s">
        <v>102</v>
      </c>
    </row>
    <row r="67" spans="6:18" x14ac:dyDescent="0.25">
      <c r="F67" s="58">
        <f>+MATCH(R67,BS!$F$6:$F$43,0)</f>
        <v>32</v>
      </c>
      <c r="G67" s="46" t="s">
        <v>110</v>
      </c>
      <c r="H67" s="1" cm="1">
        <f t="array" aca="1" ref="H67" ca="1">+OFFSET(INDIRECT(_xlfn.CONCAT($Q67,"!",$G$7)),Overview!$F67,Overview!H$7)*in.scale</f>
        <v>1902.068</v>
      </c>
      <c r="I67" s="10" cm="1">
        <f t="array" aca="1" ref="I67" ca="1">+OFFSET(INDIRECT(_xlfn.CONCAT($Q67,"!",$G$7)),Overview!$F67,Overview!I$7)*in.scale</f>
        <v>1881.4209999999998</v>
      </c>
      <c r="J67" s="10" cm="1">
        <f t="array" aca="1" ref="J67" ca="1">+OFFSET(INDIRECT(_xlfn.CONCAT($Q67,"!",$G$7)),Overview!$F67,Overview!J$7)*in.scale</f>
        <v>4124.8</v>
      </c>
      <c r="K67" s="10" cm="1">
        <f t="array" aca="1" ref="K67" ca="1">+OFFSET(INDIRECT(_xlfn.CONCAT($Q67,"!",$G$7)),Overview!$F67,Overview!K$7)*in.scale</f>
        <v>988.92399999999998</v>
      </c>
      <c r="L67" s="10" cm="1">
        <f t="array" aca="1" ref="L67" ca="1">+OFFSET(INDIRECT(_xlfn.CONCAT($Q67,"!",$G$7)),Overview!$F67,Overview!L$7)*in.scale</f>
        <v>4616</v>
      </c>
      <c r="M67" s="10" cm="1">
        <f t="array" aca="1" ref="M67" ca="1">+OFFSET(INDIRECT(_xlfn.CONCAT($Q67,"!",$G$7)),Overview!$F67,Overview!M$7)*in.scale</f>
        <v>4576</v>
      </c>
      <c r="N67" s="10" cm="1">
        <f t="array" aca="1" ref="N67" ca="1">+OFFSET(INDIRECT(_xlfn.CONCAT($Q67,"!",$G$7)),Overview!$F67,Overview!N$7)*in.scale</f>
        <v>4046</v>
      </c>
      <c r="O67" s="10" cm="1">
        <f t="array" aca="1" ref="O67" ca="1">+OFFSET(INDIRECT(_xlfn.CONCAT($Q67,"!",$G$7)),Overview!$F67,Overview!O$7)*in.scale</f>
        <v>4007</v>
      </c>
      <c r="Q67" s="7" t="s">
        <v>84</v>
      </c>
      <c r="R67" s="11" t="s">
        <v>103</v>
      </c>
    </row>
    <row r="68" spans="6:18" x14ac:dyDescent="0.25">
      <c r="F68" s="58">
        <f>+MATCH(R68,BS!$F$6:$F$43,0)</f>
        <v>38</v>
      </c>
      <c r="G68" s="46" t="s">
        <v>111</v>
      </c>
      <c r="H68" s="1" cm="1">
        <f t="array" aca="1" ref="H68" ca="1">+OFFSET(INDIRECT(_xlfn.CONCAT($Q68,"!",$G$7)),Overview!$F68,Overview!H$7)*in.scale</f>
        <v>1902.068</v>
      </c>
      <c r="I68" s="88" cm="1">
        <f t="array" aca="1" ref="I68" ca="1">+OFFSET(INDIRECT(_xlfn.CONCAT($Q68,"!",$G$7)),Overview!$F68,Overview!I$7)*in.scale</f>
        <v>1881.4209999999998</v>
      </c>
      <c r="J68" s="88" cm="1">
        <f t="array" aca="1" ref="J68" ca="1">+OFFSET(INDIRECT(_xlfn.CONCAT($Q68,"!",$G$7)),Overview!$F68,Overview!J$7)*in.scale</f>
        <v>0</v>
      </c>
      <c r="K68" s="88" cm="1">
        <f t="array" aca="1" ref="K68" ca="1">+OFFSET(INDIRECT(_xlfn.CONCAT($Q68,"!",$G$7)),Overview!$F68,Overview!K$7)*in.scale</f>
        <v>0</v>
      </c>
      <c r="L68" s="88" cm="1">
        <f t="array" aca="1" ref="L68" ca="1">+OFFSET(INDIRECT(_xlfn.CONCAT($Q68,"!",$G$7)),Overview!$F68,Overview!L$7)*in.scale</f>
        <v>591</v>
      </c>
      <c r="M68" s="88" cm="1">
        <f t="array" aca="1" ref="M68" ca="1">+OFFSET(INDIRECT(_xlfn.CONCAT($Q68,"!",$G$7)),Overview!$F68,Overview!M$7)*in.scale</f>
        <v>550</v>
      </c>
      <c r="N68" s="88" cm="1">
        <f t="array" aca="1" ref="N68" ca="1">+OFFSET(INDIRECT(_xlfn.CONCAT($Q68,"!",$G$7)),Overview!$F68,Overview!N$7)*in.scale</f>
        <v>504</v>
      </c>
      <c r="O68" s="88" cm="1">
        <f t="array" aca="1" ref="O68" ca="1">+OFFSET(INDIRECT(_xlfn.CONCAT($Q68,"!",$G$7)),Overview!$F68,Overview!O$7)*in.scale</f>
        <v>446</v>
      </c>
      <c r="Q68" s="7" t="s">
        <v>84</v>
      </c>
      <c r="R68" s="11" t="s">
        <v>104</v>
      </c>
    </row>
    <row r="69" spans="6:18" x14ac:dyDescent="0.25">
      <c r="G69" s="46" t="s">
        <v>112</v>
      </c>
      <c r="H69" s="1">
        <f ca="1">+H48</f>
        <v>2878.1499999999992</v>
      </c>
      <c r="I69" s="81">
        <f ca="1">+I48</f>
        <v>3794.7130000000002</v>
      </c>
      <c r="J69" s="81">
        <f t="shared" ref="J69:O69" ca="1" si="20">+J48</f>
        <v>4815.7740000000003</v>
      </c>
      <c r="K69" s="81">
        <f t="shared" ca="1" si="20"/>
        <v>6110.2619999999997</v>
      </c>
      <c r="L69" s="81">
        <f t="shared" ca="1" si="20"/>
        <v>7431</v>
      </c>
      <c r="M69" s="81">
        <f t="shared" ca="1" si="20"/>
        <v>9375</v>
      </c>
      <c r="N69" s="81">
        <f t="shared" ca="1" si="20"/>
        <v>10193</v>
      </c>
      <c r="O69" s="81">
        <f t="shared" ca="1" si="20"/>
        <v>11235</v>
      </c>
      <c r="Q69" s="7" t="s">
        <v>78</v>
      </c>
      <c r="R69" s="51" t="s">
        <v>79</v>
      </c>
    </row>
    <row r="70" spans="6:18" x14ac:dyDescent="0.25">
      <c r="G70" s="46" t="s">
        <v>77</v>
      </c>
      <c r="H70" s="1">
        <f ca="1">+H19</f>
        <v>23.101999999999997</v>
      </c>
      <c r="I70" s="81">
        <f ca="1">+I19</f>
        <v>8.3329999999999984</v>
      </c>
      <c r="J70" s="81">
        <f t="shared" ref="J70:O70" ca="1" si="21">+J19</f>
        <v>-3.2980000000000018</v>
      </c>
      <c r="K70" s="81">
        <f t="shared" ca="1" si="21"/>
        <v>114.959</v>
      </c>
      <c r="L70" s="81">
        <f t="shared" ca="1" si="21"/>
        <v>73</v>
      </c>
      <c r="M70" s="81">
        <f t="shared" ca="1" si="21"/>
        <v>96</v>
      </c>
      <c r="N70" s="81">
        <f t="shared" ca="1" si="21"/>
        <v>51</v>
      </c>
      <c r="O70" s="81">
        <f t="shared" ca="1" si="21"/>
        <v>-156</v>
      </c>
      <c r="Q70" s="7" t="s">
        <v>78</v>
      </c>
      <c r="R70" s="51" t="s">
        <v>79</v>
      </c>
    </row>
    <row r="71" spans="6:18" x14ac:dyDescent="0.25">
      <c r="G71" s="46" t="s">
        <v>113</v>
      </c>
      <c r="H71" s="1">
        <f ca="1">+H66+H67+H68-H64-H65</f>
        <v>-875.68899999999985</v>
      </c>
      <c r="I71" s="81">
        <f ca="1">+I66+I67+I68-I64-I65</f>
        <v>-1993.1860000000001</v>
      </c>
      <c r="J71" s="81">
        <f t="shared" ref="J71:O71" ca="1" si="22">+J66+J67+J68-J64-J65</f>
        <v>989.07200000000103</v>
      </c>
      <c r="K71" s="81">
        <f t="shared" ca="1" si="22"/>
        <v>-38.70900000000006</v>
      </c>
      <c r="L71" s="81">
        <f t="shared" ca="1" si="22"/>
        <v>-693</v>
      </c>
      <c r="M71" s="81">
        <f t="shared" ca="1" si="22"/>
        <v>-575</v>
      </c>
      <c r="N71" s="81">
        <f t="shared" ca="1" si="22"/>
        <v>-959</v>
      </c>
      <c r="O71" s="81">
        <f t="shared" ca="1" si="22"/>
        <v>-3316</v>
      </c>
      <c r="Q71" s="7" t="s">
        <v>78</v>
      </c>
      <c r="R71" s="51" t="s">
        <v>79</v>
      </c>
    </row>
    <row r="72" spans="6:18" x14ac:dyDescent="0.25">
      <c r="F72" s="58">
        <f>+MATCH(R72,BS!$F$6:$F$43,0)</f>
        <v>15</v>
      </c>
      <c r="G72" s="46" t="s">
        <v>204</v>
      </c>
      <c r="H72" s="1">
        <f t="shared" ref="H72:O72" ca="1" si="23">+H67+H68+H69-H65-H66</f>
        <v>2850.8259999999996</v>
      </c>
      <c r="I72" s="81">
        <f t="shared" ca="1" si="23"/>
        <v>3980.1070000000004</v>
      </c>
      <c r="J72" s="81">
        <f t="shared" ca="1" si="23"/>
        <v>7261.1530000000002</v>
      </c>
      <c r="K72" s="81">
        <f t="shared" ca="1" si="23"/>
        <v>2423.0879999999997</v>
      </c>
      <c r="L72" s="81">
        <f t="shared" ca="1" si="23"/>
        <v>11032</v>
      </c>
      <c r="M72" s="81">
        <f t="shared" ca="1" si="23"/>
        <v>12450</v>
      </c>
      <c r="N72" s="81">
        <f t="shared" ca="1" si="23"/>
        <v>12296</v>
      </c>
      <c r="O72" s="81">
        <f t="shared" ca="1" si="23"/>
        <v>14914</v>
      </c>
      <c r="Q72" s="7" t="s">
        <v>84</v>
      </c>
      <c r="R72" s="11" t="s">
        <v>87</v>
      </c>
    </row>
    <row r="73" spans="6:18" x14ac:dyDescent="0.25">
      <c r="F73" s="58">
        <f>+MATCH(R73,BS!$F$6:$F$43,0)</f>
        <v>31</v>
      </c>
      <c r="G73" s="46" t="s">
        <v>86</v>
      </c>
      <c r="H73" s="1">
        <f t="shared" ref="H73:O73" ca="1" si="24">+H68+H69+H70-H66-H67</f>
        <v>2819.7769999999982</v>
      </c>
      <c r="I73" s="81">
        <f t="shared" ca="1" si="24"/>
        <v>3739.2999999999997</v>
      </c>
      <c r="J73" s="81">
        <f t="shared" ca="1" si="24"/>
        <v>594.44200000000001</v>
      </c>
      <c r="K73" s="81">
        <f t="shared" ca="1" si="24"/>
        <v>2086.9539999999997</v>
      </c>
      <c r="L73" s="81">
        <f t="shared" ca="1" si="24"/>
        <v>3387</v>
      </c>
      <c r="M73" s="81">
        <f t="shared" ca="1" si="24"/>
        <v>5348</v>
      </c>
      <c r="N73" s="81">
        <f t="shared" ca="1" si="24"/>
        <v>6115</v>
      </c>
      <c r="O73" s="81">
        <f t="shared" ca="1" si="24"/>
        <v>7445</v>
      </c>
      <c r="Q73" s="7" t="s">
        <v>84</v>
      </c>
      <c r="R73" s="11" t="s">
        <v>88</v>
      </c>
    </row>
    <row r="74" spans="6:18" x14ac:dyDescent="0.25">
      <c r="G74" s="46" t="s">
        <v>41</v>
      </c>
      <c r="H74" s="1">
        <f ca="1">+H72-H73</f>
        <v>31.049000000001342</v>
      </c>
      <c r="I74" s="81">
        <f t="shared" ref="I74:O74" ca="1" si="25">+I72-I73</f>
        <v>240.8070000000007</v>
      </c>
      <c r="J74" s="81">
        <f t="shared" ca="1" si="25"/>
        <v>6666.7110000000002</v>
      </c>
      <c r="K74" s="81">
        <f t="shared" ca="1" si="25"/>
        <v>336.13400000000001</v>
      </c>
      <c r="L74" s="81">
        <f t="shared" ca="1" si="25"/>
        <v>7645</v>
      </c>
      <c r="M74" s="81">
        <f t="shared" ca="1" si="25"/>
        <v>7102</v>
      </c>
      <c r="N74" s="81">
        <f t="shared" ca="1" si="25"/>
        <v>6181</v>
      </c>
      <c r="O74" s="81">
        <f t="shared" ca="1" si="25"/>
        <v>7469</v>
      </c>
      <c r="Q74" s="7" t="s">
        <v>78</v>
      </c>
      <c r="R74" s="51" t="s">
        <v>79</v>
      </c>
    </row>
    <row r="75" spans="6:18" x14ac:dyDescent="0.25">
      <c r="G75" s="46" t="s">
        <v>205</v>
      </c>
      <c r="H75" s="1">
        <f ca="1">+H13-H19-H22</f>
        <v>2257.1569999999992</v>
      </c>
      <c r="I75" s="81">
        <f t="shared" ref="I75:O75" ca="1" si="26">+I13-I19-I22</f>
        <v>3016.6960000000004</v>
      </c>
      <c r="J75" s="81">
        <f t="shared" ca="1" si="26"/>
        <v>4269.4780000000001</v>
      </c>
      <c r="K75" s="81">
        <f t="shared" ca="1" si="26"/>
        <v>5005.3509999999997</v>
      </c>
      <c r="L75" s="81">
        <f t="shared" ca="1" si="26"/>
        <v>7598</v>
      </c>
      <c r="M75" s="81">
        <f t="shared" ca="1" si="26"/>
        <v>7535</v>
      </c>
      <c r="N75" s="81">
        <f t="shared" ca="1" si="26"/>
        <v>7951</v>
      </c>
      <c r="O75" s="81">
        <f t="shared" ca="1" si="26"/>
        <v>9076</v>
      </c>
      <c r="Q75" s="7" t="s">
        <v>78</v>
      </c>
      <c r="R75" s="51" t="s">
        <v>79</v>
      </c>
    </row>
    <row r="88" spans="9:9" x14ac:dyDescent="0.25">
      <c r="I88" s="66"/>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6F0F8-3D00-4E0E-AF03-B4DF548B5411}">
  <sheetPr codeName="Sheet4"/>
  <dimension ref="F3:N59"/>
  <sheetViews>
    <sheetView showGridLines="0" zoomScale="115" zoomScaleNormal="115" workbookViewId="0">
      <selection activeCell="G6" sqref="G6"/>
    </sheetView>
  </sheetViews>
  <sheetFormatPr defaultColWidth="9.21875" defaultRowHeight="13.2" x14ac:dyDescent="0.25"/>
  <cols>
    <col min="1" max="5" width="3.77734375" style="1" customWidth="1"/>
    <col min="6" max="6" width="42.88671875" style="1" bestFit="1" customWidth="1"/>
    <col min="7" max="14" width="22.33203125" style="1" bestFit="1" customWidth="1"/>
    <col min="15" max="15" width="13.77734375" style="1" bestFit="1" customWidth="1"/>
    <col min="16" max="18" width="10.77734375" style="1" customWidth="1"/>
    <col min="19" max="16384" width="9.21875" style="1"/>
  </cols>
  <sheetData>
    <row r="3" spans="6:14" x14ac:dyDescent="0.25">
      <c r="G3" s="52">
        <v>2023</v>
      </c>
      <c r="H3" s="52">
        <f>+G3-1</f>
        <v>2022</v>
      </c>
      <c r="I3" s="52">
        <f t="shared" ref="I3:N3" si="0">+H3-1</f>
        <v>2021</v>
      </c>
      <c r="J3" s="52">
        <f t="shared" si="0"/>
        <v>2020</v>
      </c>
      <c r="K3" s="52">
        <f t="shared" si="0"/>
        <v>2019</v>
      </c>
      <c r="L3" s="52">
        <f t="shared" si="0"/>
        <v>2018</v>
      </c>
      <c r="M3" s="52">
        <f t="shared" si="0"/>
        <v>2017</v>
      </c>
      <c r="N3" s="52">
        <f t="shared" si="0"/>
        <v>2016</v>
      </c>
    </row>
    <row r="5" spans="6:14" x14ac:dyDescent="0.25">
      <c r="F5" s="50" t="s">
        <v>156</v>
      </c>
      <c r="G5" s="50" t="str">
        <f>+TEXT(G3,"@")</f>
        <v>2023</v>
      </c>
      <c r="H5" s="50" t="str">
        <f t="shared" ref="H5:N5" si="1">+TEXT(H3,"@")</f>
        <v>2022</v>
      </c>
      <c r="I5" s="50" t="str">
        <f t="shared" si="1"/>
        <v>2021</v>
      </c>
      <c r="J5" s="50" t="str">
        <f t="shared" si="1"/>
        <v>2020</v>
      </c>
      <c r="K5" s="50" t="str">
        <f t="shared" si="1"/>
        <v>2019</v>
      </c>
      <c r="L5" s="50" t="str">
        <f t="shared" si="1"/>
        <v>2018</v>
      </c>
      <c r="M5" s="50" t="str">
        <f t="shared" si="1"/>
        <v>2017</v>
      </c>
      <c r="N5" s="50" t="str">
        <f t="shared" si="1"/>
        <v>2016</v>
      </c>
    </row>
    <row r="6" spans="6:14" x14ac:dyDescent="0.25">
      <c r="F6" s="18" t="s">
        <v>4</v>
      </c>
      <c r="G6" s="10" t="str" cm="1">
        <f t="array" ref="G6:N59">+TRANSPOSE([1]Sheet1!$B$2:$BC$9)</f>
        <v>2023-12-01</v>
      </c>
      <c r="H6" s="10" t="str">
        <v>2022-12-02</v>
      </c>
      <c r="I6" s="10" t="str">
        <v>2021-12-03</v>
      </c>
      <c r="J6" s="10" t="str">
        <v>2020-11-27</v>
      </c>
      <c r="K6" s="10" t="str">
        <v>2019-11-29</v>
      </c>
      <c r="L6" s="10" t="str">
        <v>2018-11-30</v>
      </c>
      <c r="M6" s="10" t="str">
        <v>2017-12-01</v>
      </c>
      <c r="N6" s="10" t="str">
        <v>2016-12-02</v>
      </c>
    </row>
    <row r="7" spans="6:14" x14ac:dyDescent="0.25">
      <c r="F7" s="18" t="s">
        <v>114</v>
      </c>
      <c r="G7" s="10" t="str">
        <v>ADBE</v>
      </c>
      <c r="H7" s="10" t="str">
        <v>ADBE</v>
      </c>
      <c r="I7" s="10" t="str">
        <v>ADBE</v>
      </c>
      <c r="J7" s="10" t="str">
        <v>ADBE</v>
      </c>
      <c r="K7" s="10" t="str">
        <v>ADBE</v>
      </c>
      <c r="L7" s="10" t="str">
        <v>ADBE</v>
      </c>
      <c r="M7" s="10" t="str">
        <v>ADBE</v>
      </c>
      <c r="N7" s="10" t="str">
        <v>ADBE</v>
      </c>
    </row>
    <row r="8" spans="6:14" x14ac:dyDescent="0.25">
      <c r="F8" s="18" t="s">
        <v>115</v>
      </c>
      <c r="G8" s="10" t="str">
        <v>USD</v>
      </c>
      <c r="H8" s="10" t="str">
        <v>USD</v>
      </c>
      <c r="I8" s="10" t="str">
        <v>USD</v>
      </c>
      <c r="J8" s="10" t="str">
        <v>USD</v>
      </c>
      <c r="K8" s="10" t="str">
        <v>USD</v>
      </c>
      <c r="L8" s="10" t="str">
        <v>USD</v>
      </c>
      <c r="M8" s="10" t="str">
        <v>USD</v>
      </c>
      <c r="N8" s="10" t="str">
        <v>USD</v>
      </c>
    </row>
    <row r="9" spans="6:14" x14ac:dyDescent="0.25">
      <c r="F9" s="18" t="s">
        <v>116</v>
      </c>
      <c r="G9" s="10" t="str">
        <v>0000796343</v>
      </c>
      <c r="H9" s="10" t="str">
        <v>0000796343</v>
      </c>
      <c r="I9" s="10" t="str">
        <v>0000796343</v>
      </c>
      <c r="J9" s="10" t="str">
        <v>0000796343</v>
      </c>
      <c r="K9" s="10" t="str">
        <v>0000796343</v>
      </c>
      <c r="L9" s="10" t="str">
        <v>0000796343</v>
      </c>
      <c r="M9" s="10" t="str">
        <v>0000796343</v>
      </c>
      <c r="N9" s="10" t="str">
        <v>0000796343</v>
      </c>
    </row>
    <row r="10" spans="6:14" x14ac:dyDescent="0.25">
      <c r="F10" s="18" t="s">
        <v>117</v>
      </c>
      <c r="G10" s="10" t="str">
        <v>2024-01-17</v>
      </c>
      <c r="H10" s="10" t="str">
        <v>2023-01-17</v>
      </c>
      <c r="I10" s="10" t="str">
        <v>2022-01-21</v>
      </c>
      <c r="J10" s="10" t="str">
        <v>2021-01-15</v>
      </c>
      <c r="K10" s="10" t="str">
        <v>2020-01-21</v>
      </c>
      <c r="L10" s="10" t="str">
        <v>2019-01-25</v>
      </c>
      <c r="M10" s="10" t="str">
        <v>2018-01-22</v>
      </c>
      <c r="N10" s="10" t="str">
        <v>2017-01-20</v>
      </c>
    </row>
    <row r="11" spans="6:14" x14ac:dyDescent="0.25">
      <c r="F11" s="18" t="s">
        <v>118</v>
      </c>
      <c r="G11" s="10" t="str">
        <v>2024-01-16 20:01:55</v>
      </c>
      <c r="H11" s="10" t="str">
        <v>2023-01-17 16:34:00</v>
      </c>
      <c r="I11" s="10" t="str">
        <v>2022-01-21 16:03:34</v>
      </c>
      <c r="J11" s="10" t="str">
        <v>2021-01-15 16:03:42</v>
      </c>
      <c r="K11" s="10" t="str">
        <v>2020-01-21 06:06:41</v>
      </c>
      <c r="L11" s="10" t="str">
        <v>2019-01-25 06:24:29</v>
      </c>
      <c r="M11" s="10" t="str">
        <v>2018-01-22 16:07:26</v>
      </c>
      <c r="N11" s="10" t="str">
        <v>2017-01-20 16:14:43</v>
      </c>
    </row>
    <row r="12" spans="6:14" x14ac:dyDescent="0.25">
      <c r="F12" s="18" t="s">
        <v>119</v>
      </c>
      <c r="G12" s="10" t="str">
        <v>2023</v>
      </c>
      <c r="H12" s="10" t="str">
        <v>2022</v>
      </c>
      <c r="I12" s="10" t="str">
        <v>2021</v>
      </c>
      <c r="J12" s="10" t="str">
        <v>2020</v>
      </c>
      <c r="K12" s="10" t="str">
        <v>2019</v>
      </c>
      <c r="L12" s="10" t="str">
        <v>2018</v>
      </c>
      <c r="M12" s="10" t="str">
        <v>2017</v>
      </c>
      <c r="N12" s="10" t="str">
        <v>2016</v>
      </c>
    </row>
    <row r="13" spans="6:14" x14ac:dyDescent="0.25">
      <c r="F13" s="18" t="s">
        <v>120</v>
      </c>
      <c r="G13" s="10" t="str">
        <v>FY</v>
      </c>
      <c r="H13" s="10" t="str">
        <v>FY</v>
      </c>
      <c r="I13" s="10" t="str">
        <v>FY</v>
      </c>
      <c r="J13" s="10" t="str">
        <v>FY</v>
      </c>
      <c r="K13" s="10" t="str">
        <v>FY</v>
      </c>
      <c r="L13" s="10" t="str">
        <v>FY</v>
      </c>
      <c r="M13" s="10" t="str">
        <v>FY</v>
      </c>
      <c r="N13" s="10" t="str">
        <v>FY</v>
      </c>
    </row>
    <row r="14" spans="6:14" x14ac:dyDescent="0.25">
      <c r="F14" s="18" t="s">
        <v>37</v>
      </c>
      <c r="G14" s="10">
        <v>19409000000</v>
      </c>
      <c r="H14" s="10">
        <v>17606000000</v>
      </c>
      <c r="I14" s="10">
        <v>15785000000</v>
      </c>
      <c r="J14" s="10">
        <v>12868000000</v>
      </c>
      <c r="K14" s="10">
        <v>11171297000</v>
      </c>
      <c r="L14" s="10">
        <v>9030008000</v>
      </c>
      <c r="M14" s="10">
        <v>7301505000</v>
      </c>
      <c r="N14" s="10">
        <v>5854430000</v>
      </c>
    </row>
    <row r="15" spans="6:14" ht="15" customHeight="1" x14ac:dyDescent="0.25">
      <c r="F15" s="18" t="s">
        <v>71</v>
      </c>
      <c r="G15" s="10">
        <v>2354000000</v>
      </c>
      <c r="H15" s="10">
        <v>2165000000</v>
      </c>
      <c r="I15" s="10">
        <v>1865000000</v>
      </c>
      <c r="J15" s="10">
        <v>1722000000</v>
      </c>
      <c r="K15" s="10">
        <v>1672720000</v>
      </c>
      <c r="L15" s="10">
        <v>1194999000</v>
      </c>
      <c r="M15" s="10">
        <v>1010491000</v>
      </c>
      <c r="N15" s="10">
        <v>819908000</v>
      </c>
    </row>
    <row r="16" spans="6:14" ht="15" customHeight="1" x14ac:dyDescent="0.25">
      <c r="F16" s="18" t="s">
        <v>157</v>
      </c>
      <c r="G16" s="10">
        <v>17055000000</v>
      </c>
      <c r="H16" s="10">
        <v>15441000000</v>
      </c>
      <c r="I16" s="10">
        <v>13920000000</v>
      </c>
      <c r="J16" s="10">
        <v>11146000000</v>
      </c>
      <c r="K16" s="10">
        <v>9498577000</v>
      </c>
      <c r="L16" s="10">
        <v>7835009000</v>
      </c>
      <c r="M16" s="10">
        <v>6291014000</v>
      </c>
      <c r="N16" s="10">
        <v>5034522000</v>
      </c>
    </row>
    <row r="17" spans="6:14" ht="15" customHeight="1" x14ac:dyDescent="0.25">
      <c r="F17" s="18" t="s">
        <v>158</v>
      </c>
      <c r="G17" s="10">
        <v>0.87871605959999999</v>
      </c>
      <c r="H17" s="10">
        <v>0.87703055780000005</v>
      </c>
      <c r="I17" s="10">
        <v>0.8818498575</v>
      </c>
      <c r="J17" s="10">
        <v>0.8661796705</v>
      </c>
      <c r="K17" s="10">
        <v>0.85026626719999998</v>
      </c>
      <c r="L17" s="10">
        <v>0.86766357240000003</v>
      </c>
      <c r="M17" s="10">
        <v>0.86160510739999996</v>
      </c>
      <c r="N17" s="10">
        <v>0.85995084060000004</v>
      </c>
    </row>
    <row r="18" spans="6:14" ht="15" customHeight="1" x14ac:dyDescent="0.25">
      <c r="F18" s="18" t="s">
        <v>74</v>
      </c>
      <c r="G18" s="10">
        <v>3473000000</v>
      </c>
      <c r="H18" s="10">
        <v>2987000000</v>
      </c>
      <c r="I18" s="10">
        <v>2540000000</v>
      </c>
      <c r="J18" s="10">
        <v>2188000000</v>
      </c>
      <c r="K18" s="10">
        <v>1930228000</v>
      </c>
      <c r="L18" s="10">
        <v>1537812000</v>
      </c>
      <c r="M18" s="10">
        <v>1224059000</v>
      </c>
      <c r="N18" s="10">
        <v>975987000</v>
      </c>
    </row>
    <row r="19" spans="6:14" x14ac:dyDescent="0.25">
      <c r="F19" s="18" t="s">
        <v>159</v>
      </c>
      <c r="G19" s="10">
        <v>1413000000</v>
      </c>
      <c r="H19" s="10">
        <v>1219000000</v>
      </c>
      <c r="I19" s="10">
        <v>1085000000</v>
      </c>
      <c r="J19" s="10">
        <v>968000000</v>
      </c>
      <c r="K19" s="10">
        <v>880637000</v>
      </c>
      <c r="L19" s="10">
        <v>744898000</v>
      </c>
      <c r="M19" s="10">
        <v>624706000</v>
      </c>
      <c r="N19" s="10">
        <v>577710000</v>
      </c>
    </row>
    <row r="20" spans="6:14" x14ac:dyDescent="0.25">
      <c r="F20" s="18" t="s">
        <v>160</v>
      </c>
      <c r="G20" s="10">
        <v>5351000000</v>
      </c>
      <c r="H20" s="10">
        <v>4968000000</v>
      </c>
      <c r="I20" s="10">
        <v>4321000000</v>
      </c>
      <c r="J20" s="10">
        <v>3591000000</v>
      </c>
      <c r="K20" s="10">
        <v>3244347000</v>
      </c>
      <c r="L20" s="10">
        <v>2620829000</v>
      </c>
      <c r="M20" s="10">
        <v>2197592000</v>
      </c>
      <c r="N20" s="10">
        <v>1910197000</v>
      </c>
    </row>
    <row r="21" spans="6:14" x14ac:dyDescent="0.25">
      <c r="F21" s="18" t="s">
        <v>72</v>
      </c>
      <c r="G21" s="10">
        <v>6764000000</v>
      </c>
      <c r="H21" s="10">
        <v>6187000000</v>
      </c>
      <c r="I21" s="10">
        <v>5406000000</v>
      </c>
      <c r="J21" s="10">
        <v>4559000000</v>
      </c>
      <c r="K21" s="10">
        <v>4124984000</v>
      </c>
      <c r="L21" s="10">
        <v>3365727000</v>
      </c>
      <c r="M21" s="10">
        <v>2822298000</v>
      </c>
      <c r="N21" s="10">
        <v>2487907000</v>
      </c>
    </row>
    <row r="22" spans="6:14" x14ac:dyDescent="0.25">
      <c r="F22" s="18" t="s">
        <v>161</v>
      </c>
      <c r="G22" s="10">
        <v>246000000</v>
      </c>
      <c r="H22" s="10">
        <v>169000000</v>
      </c>
      <c r="I22" s="10">
        <v>172000000</v>
      </c>
      <c r="J22" s="10">
        <v>162000000</v>
      </c>
      <c r="K22" s="10">
        <v>175244000</v>
      </c>
      <c r="L22" s="10">
        <v>258000</v>
      </c>
      <c r="M22" s="10">
        <v>83000</v>
      </c>
      <c r="N22" s="10">
        <v>29000</v>
      </c>
    </row>
    <row r="23" spans="6:14" x14ac:dyDescent="0.25">
      <c r="F23" s="18" t="s">
        <v>162</v>
      </c>
      <c r="G23" s="10">
        <v>10405000000</v>
      </c>
      <c r="H23" s="10">
        <v>9343000000</v>
      </c>
      <c r="I23" s="10">
        <v>8118000000</v>
      </c>
      <c r="J23" s="10">
        <v>6909000000</v>
      </c>
      <c r="K23" s="10">
        <v>6230456000</v>
      </c>
      <c r="L23" s="10">
        <v>4994640000</v>
      </c>
      <c r="M23" s="10">
        <v>4122919000</v>
      </c>
      <c r="N23" s="10">
        <v>3542428000</v>
      </c>
    </row>
    <row r="24" spans="6:14" x14ac:dyDescent="0.25">
      <c r="F24" s="18" t="s">
        <v>163</v>
      </c>
      <c r="G24" s="10">
        <v>12759000000</v>
      </c>
      <c r="H24" s="10">
        <v>11508000000</v>
      </c>
      <c r="I24" s="10">
        <v>9983000000</v>
      </c>
      <c r="J24" s="10">
        <v>8631000000</v>
      </c>
      <c r="K24" s="10">
        <v>7903176000</v>
      </c>
      <c r="L24" s="10">
        <v>6189639000</v>
      </c>
      <c r="M24" s="10">
        <v>5133410000</v>
      </c>
      <c r="N24" s="10">
        <v>4362336000</v>
      </c>
    </row>
    <row r="25" spans="6:14" x14ac:dyDescent="0.25">
      <c r="F25" s="18" t="s">
        <v>81</v>
      </c>
      <c r="G25" s="10">
        <v>269000000</v>
      </c>
      <c r="H25" s="10">
        <v>61000000</v>
      </c>
      <c r="I25" s="10">
        <v>17000000</v>
      </c>
      <c r="J25" s="10">
        <v>43000000</v>
      </c>
      <c r="K25" s="10">
        <v>42255000</v>
      </c>
      <c r="L25" s="10">
        <v>92540000</v>
      </c>
      <c r="M25" s="10">
        <v>66069000</v>
      </c>
      <c r="N25" s="10">
        <v>47340000</v>
      </c>
    </row>
    <row r="26" spans="6:14" x14ac:dyDescent="0.25">
      <c r="F26" s="18" t="s">
        <v>82</v>
      </c>
      <c r="G26" s="10">
        <v>113000000</v>
      </c>
      <c r="H26" s="10">
        <v>112000000</v>
      </c>
      <c r="I26" s="10">
        <v>113000000</v>
      </c>
      <c r="J26" s="10">
        <v>116000000</v>
      </c>
      <c r="K26" s="10">
        <v>157214000</v>
      </c>
      <c r="L26" s="10">
        <v>89242000</v>
      </c>
      <c r="M26" s="10">
        <v>74402000</v>
      </c>
      <c r="N26" s="10">
        <v>70442000</v>
      </c>
    </row>
    <row r="27" spans="6:14" x14ac:dyDescent="0.25">
      <c r="F27" s="18" t="s">
        <v>73</v>
      </c>
      <c r="G27" s="10">
        <v>944000000</v>
      </c>
      <c r="H27" s="10">
        <v>939000000</v>
      </c>
      <c r="I27" s="10">
        <v>861000000</v>
      </c>
      <c r="J27" s="10">
        <v>844000000</v>
      </c>
      <c r="K27" s="10">
        <v>736669000</v>
      </c>
      <c r="L27" s="10">
        <v>346492000</v>
      </c>
      <c r="M27" s="10">
        <v>325997000</v>
      </c>
      <c r="N27" s="10">
        <v>331535000</v>
      </c>
    </row>
    <row r="28" spans="6:14" x14ac:dyDescent="0.25">
      <c r="F28" s="18" t="s">
        <v>164</v>
      </c>
      <c r="G28" s="10">
        <v>7768000000</v>
      </c>
      <c r="H28" s="10">
        <v>6995000000</v>
      </c>
      <c r="I28" s="10">
        <v>6590000000</v>
      </c>
      <c r="J28" s="10">
        <v>5036000000</v>
      </c>
      <c r="K28" s="10">
        <v>3935124000</v>
      </c>
      <c r="L28" s="10">
        <v>3229610000</v>
      </c>
      <c r="M28" s="10">
        <v>2538040000</v>
      </c>
      <c r="N28" s="10">
        <v>1837115000</v>
      </c>
    </row>
    <row r="29" spans="6:14" x14ac:dyDescent="0.25">
      <c r="F29" s="18" t="s">
        <v>165</v>
      </c>
      <c r="G29" s="10">
        <v>0.40022669900000002</v>
      </c>
      <c r="H29" s="10">
        <v>0.39730773600000002</v>
      </c>
      <c r="I29" s="10">
        <v>0.41748495410000003</v>
      </c>
      <c r="J29" s="10">
        <v>0.39135840849999998</v>
      </c>
      <c r="K29" s="10">
        <v>0.35225310009999999</v>
      </c>
      <c r="L29" s="10">
        <v>0.35765306079999998</v>
      </c>
      <c r="M29" s="10">
        <v>0.34760504850000001</v>
      </c>
      <c r="N29" s="10">
        <v>0.31379912310000002</v>
      </c>
    </row>
    <row r="30" spans="6:14" x14ac:dyDescent="0.25">
      <c r="F30" s="18" t="s">
        <v>166</v>
      </c>
      <c r="G30" s="10">
        <v>6650000000</v>
      </c>
      <c r="H30" s="10">
        <v>6098000000</v>
      </c>
      <c r="I30" s="10">
        <v>5802000000</v>
      </c>
      <c r="J30" s="10">
        <v>4237000000</v>
      </c>
      <c r="K30" s="10">
        <v>3268121000</v>
      </c>
      <c r="L30" s="10">
        <v>2840369000</v>
      </c>
      <c r="M30" s="10">
        <v>2168095000</v>
      </c>
      <c r="N30" s="10">
        <v>1493602000</v>
      </c>
    </row>
    <row r="31" spans="6:14" x14ac:dyDescent="0.25">
      <c r="F31" s="18" t="s">
        <v>167</v>
      </c>
      <c r="G31" s="10">
        <v>0.34262455559999999</v>
      </c>
      <c r="H31" s="10">
        <v>0.34635919570000001</v>
      </c>
      <c r="I31" s="10">
        <v>0.36756414320000003</v>
      </c>
      <c r="J31" s="10">
        <v>0.32926639730000001</v>
      </c>
      <c r="K31" s="10">
        <v>0.29254624600000001</v>
      </c>
      <c r="L31" s="10">
        <v>0.31454778329999999</v>
      </c>
      <c r="M31" s="10">
        <v>0.29693809700000001</v>
      </c>
      <c r="N31" s="10">
        <v>0.2551233852</v>
      </c>
    </row>
    <row r="32" spans="6:14" x14ac:dyDescent="0.25">
      <c r="F32" s="18" t="s">
        <v>168</v>
      </c>
      <c r="G32" s="10">
        <v>262000000</v>
      </c>
      <c r="H32" s="10">
        <v>-90000000</v>
      </c>
      <c r="I32" s="10">
        <v>-97000000</v>
      </c>
      <c r="J32" s="10">
        <v>-61000000</v>
      </c>
      <c r="K32" s="10">
        <v>-63380000</v>
      </c>
      <c r="L32" s="10">
        <v>-46493000</v>
      </c>
      <c r="M32" s="10">
        <v>-30454000</v>
      </c>
      <c r="N32" s="10">
        <v>-58464000</v>
      </c>
    </row>
    <row r="33" spans="6:14" x14ac:dyDescent="0.25">
      <c r="F33" s="18" t="s">
        <v>169</v>
      </c>
      <c r="G33" s="10">
        <v>6799000000</v>
      </c>
      <c r="H33" s="10">
        <v>6008000000</v>
      </c>
      <c r="I33" s="10">
        <v>5705000000</v>
      </c>
      <c r="J33" s="10">
        <v>4176000000</v>
      </c>
      <c r="K33" s="10">
        <v>3204741000</v>
      </c>
      <c r="L33" s="10">
        <v>2793876000</v>
      </c>
      <c r="M33" s="10">
        <v>2137641000</v>
      </c>
      <c r="N33" s="10">
        <v>1435138000</v>
      </c>
    </row>
    <row r="34" spans="6:14" x14ac:dyDescent="0.25">
      <c r="F34" s="18" t="s">
        <v>170</v>
      </c>
      <c r="G34" s="10">
        <v>0.35030140659999998</v>
      </c>
      <c r="H34" s="10">
        <v>0.34124730209999998</v>
      </c>
      <c r="I34" s="10">
        <v>0.36141906870000001</v>
      </c>
      <c r="J34" s="10">
        <v>0.3245259559</v>
      </c>
      <c r="K34" s="10">
        <v>0.28687277760000002</v>
      </c>
      <c r="L34" s="10">
        <v>0.30939906140000001</v>
      </c>
      <c r="M34" s="10">
        <v>0.29276717610000003</v>
      </c>
      <c r="N34" s="10">
        <v>0.24513710129999999</v>
      </c>
    </row>
    <row r="35" spans="6:14" x14ac:dyDescent="0.25">
      <c r="F35" s="18" t="s">
        <v>80</v>
      </c>
      <c r="G35" s="10">
        <v>1371000000</v>
      </c>
      <c r="H35" s="10">
        <v>1252000000</v>
      </c>
      <c r="I35" s="10">
        <v>883000000</v>
      </c>
      <c r="J35" s="10">
        <v>-1084000000</v>
      </c>
      <c r="K35" s="10">
        <v>253283000</v>
      </c>
      <c r="L35" s="10">
        <v>203102000</v>
      </c>
      <c r="M35" s="10">
        <v>443687000</v>
      </c>
      <c r="N35" s="10">
        <v>266356000</v>
      </c>
    </row>
    <row r="36" spans="6:14" x14ac:dyDescent="0.25">
      <c r="F36" s="18" t="s">
        <v>171</v>
      </c>
      <c r="G36" s="10">
        <v>5428000000</v>
      </c>
      <c r="H36" s="10">
        <v>4756000000</v>
      </c>
      <c r="I36" s="10">
        <v>4822000000</v>
      </c>
      <c r="J36" s="10">
        <v>5260000000</v>
      </c>
      <c r="K36" s="10">
        <v>2951458000</v>
      </c>
      <c r="L36" s="10">
        <v>2590774000</v>
      </c>
      <c r="M36" s="10">
        <v>1693954000</v>
      </c>
      <c r="N36" s="10">
        <v>1168782000</v>
      </c>
    </row>
    <row r="37" spans="6:14" x14ac:dyDescent="0.25">
      <c r="F37" s="18" t="s">
        <v>172</v>
      </c>
      <c r="G37" s="10">
        <v>0.27966407339999999</v>
      </c>
      <c r="H37" s="10">
        <v>0.27013518120000002</v>
      </c>
      <c r="I37" s="10">
        <v>0.30547988599999998</v>
      </c>
      <c r="J37" s="10">
        <v>0.40876593100000003</v>
      </c>
      <c r="K37" s="10">
        <v>0.26420011929999998</v>
      </c>
      <c r="L37" s="10">
        <v>0.28690716550000001</v>
      </c>
      <c r="M37" s="10">
        <v>0.23200066289999999</v>
      </c>
      <c r="N37" s="10">
        <v>0.19964061399999999</v>
      </c>
    </row>
    <row r="38" spans="6:14" x14ac:dyDescent="0.25">
      <c r="F38" s="18" t="s">
        <v>173</v>
      </c>
      <c r="G38" s="10">
        <v>11.93</v>
      </c>
      <c r="H38" s="10">
        <v>10.130000000000001</v>
      </c>
      <c r="I38" s="10">
        <v>10.1</v>
      </c>
      <c r="J38" s="10">
        <v>10.94</v>
      </c>
      <c r="K38" s="10">
        <v>6.07</v>
      </c>
      <c r="L38" s="10">
        <v>5.28</v>
      </c>
      <c r="M38" s="10">
        <v>3.43</v>
      </c>
      <c r="N38" s="10">
        <v>2.35</v>
      </c>
    </row>
    <row r="39" spans="6:14" x14ac:dyDescent="0.25">
      <c r="F39" s="18" t="s">
        <v>174</v>
      </c>
      <c r="G39" s="10">
        <v>11.83</v>
      </c>
      <c r="H39" s="10">
        <v>10.1</v>
      </c>
      <c r="I39" s="10">
        <v>10.02</v>
      </c>
      <c r="J39" s="10">
        <v>10.83</v>
      </c>
      <c r="K39" s="10">
        <v>6</v>
      </c>
      <c r="L39" s="10">
        <v>5.2</v>
      </c>
      <c r="M39" s="10">
        <v>3.38</v>
      </c>
      <c r="N39" s="10">
        <v>2.3199999999999998</v>
      </c>
    </row>
    <row r="40" spans="6:14" x14ac:dyDescent="0.25">
      <c r="F40" s="18" t="s">
        <v>175</v>
      </c>
      <c r="G40" s="10">
        <v>457000000</v>
      </c>
      <c r="H40" s="10">
        <v>470000000</v>
      </c>
      <c r="I40" s="10">
        <v>477000000</v>
      </c>
      <c r="J40" s="10">
        <v>481000000</v>
      </c>
      <c r="K40" s="10">
        <v>486291000</v>
      </c>
      <c r="L40" s="10">
        <v>490564000</v>
      </c>
      <c r="M40" s="10">
        <v>493632000</v>
      </c>
      <c r="N40" s="10">
        <v>498345000</v>
      </c>
    </row>
    <row r="41" spans="6:14" x14ac:dyDescent="0.25">
      <c r="F41" s="18" t="s">
        <v>176</v>
      </c>
      <c r="G41" s="10">
        <v>459000000</v>
      </c>
      <c r="H41" s="10">
        <v>471000000</v>
      </c>
      <c r="I41" s="10">
        <v>481000000</v>
      </c>
      <c r="J41" s="10">
        <v>485000000</v>
      </c>
      <c r="K41" s="10">
        <v>491572000</v>
      </c>
      <c r="L41" s="10">
        <v>497843000</v>
      </c>
      <c r="M41" s="10">
        <v>501123000</v>
      </c>
      <c r="N41" s="10">
        <v>504299000</v>
      </c>
    </row>
    <row r="42" spans="6:14" x14ac:dyDescent="0.25">
      <c r="F42" s="18" t="s">
        <v>63</v>
      </c>
      <c r="G42" s="53" t="str">
        <v>https://www.sec.gov/Archives/edgar/data/796343/000079634324000006/0000796343-24-000006-index.htm</v>
      </c>
      <c r="H42" s="10" t="str">
        <v>https://www.sec.gov/Archives/edgar/data/796343/000079634323000007/0000796343-23-000007-index.htm</v>
      </c>
      <c r="I42" s="10" t="str">
        <v>https://www.sec.gov/Archives/edgar/data/796343/000079634322000032/0000796343-22-000032-index.htm</v>
      </c>
      <c r="J42" s="10" t="str">
        <v>https://www.sec.gov/Archives/edgar/data/796343/000079634321000004/0000796343-21-000004-index.htm</v>
      </c>
      <c r="K42" s="10" t="str">
        <v>https://www.sec.gov/Archives/edgar/data/796343/000079634320000013/0000796343-20-000013-index.htm</v>
      </c>
      <c r="L42" s="10" t="str">
        <v>https://www.sec.gov/Archives/edgar/data/796343/000079634319000019/0000796343-19-000019-index.htm</v>
      </c>
      <c r="M42" s="10" t="str">
        <v>https://www.sec.gov/Archives/edgar/data/796343/000079634318000015/0000796343-18-000015-index.htm</v>
      </c>
      <c r="N42" s="10" t="str">
        <v>https://www.sec.gov/Archives/edgar/data/796343/000079634317000031/0000796343-17-000031-index.htm</v>
      </c>
    </row>
    <row r="43" spans="6:14" x14ac:dyDescent="0.25">
      <c r="F43" s="18" t="s">
        <v>155</v>
      </c>
      <c r="G43" s="53" t="str">
        <v>https://www.sec.gov/Archives/edgar/data/796343/000079634324000006/adbe-20231201.htm</v>
      </c>
      <c r="H43" s="10" t="str">
        <v>https://www.sec.gov/Archives/edgar/data/796343/000079634323000007/adbe-20221202.htm</v>
      </c>
      <c r="I43" s="10" t="str">
        <v>https://www.sec.gov/Archives/edgar/data/796343/000079634322000032/adbe-20211203.htm</v>
      </c>
      <c r="J43" s="10" t="str">
        <v>https://www.sec.gov/Archives/edgar/data/796343/000079634321000004/adbe-20201127.htm</v>
      </c>
      <c r="K43" s="10" t="str">
        <v>https://www.sec.gov/Archives/edgar/data/796343/000079634320000013/adbe10kfy19.htm</v>
      </c>
      <c r="L43" s="10" t="str">
        <v>https://www.sec.gov/Archives/edgar/data/796343/000079634319000019/adbe10kfy18.htm</v>
      </c>
      <c r="M43" s="10" t="str">
        <v>https://www.sec.gov/Archives/edgar/data/796343/000079634318000015/adbe10kfy17.htm</v>
      </c>
      <c r="N43" s="10" t="str">
        <v>https://www.sec.gov/Archives/edgar/data/796343/000079634317000031/adbe10kfy16.htm</v>
      </c>
    </row>
    <row r="44" spans="6:14" x14ac:dyDescent="0.25">
      <c r="G44" s="10">
        <v>0</v>
      </c>
      <c r="H44" s="10">
        <v>0</v>
      </c>
      <c r="I44" s="10">
        <v>0</v>
      </c>
      <c r="J44" s="10">
        <v>0</v>
      </c>
      <c r="K44" s="10">
        <v>0</v>
      </c>
      <c r="L44" s="10">
        <v>0</v>
      </c>
      <c r="M44" s="10">
        <v>0</v>
      </c>
      <c r="N44" s="10">
        <v>0</v>
      </c>
    </row>
    <row r="45" spans="6:14" x14ac:dyDescent="0.25">
      <c r="G45" s="10">
        <v>0</v>
      </c>
      <c r="H45" s="10">
        <v>0</v>
      </c>
      <c r="I45" s="10">
        <v>0</v>
      </c>
      <c r="J45" s="10">
        <v>0</v>
      </c>
      <c r="K45" s="10">
        <v>0</v>
      </c>
      <c r="L45" s="10">
        <v>0</v>
      </c>
      <c r="M45" s="10">
        <v>0</v>
      </c>
      <c r="N45" s="10">
        <v>0</v>
      </c>
    </row>
    <row r="46" spans="6:14" x14ac:dyDescent="0.25">
      <c r="G46" s="10">
        <v>0</v>
      </c>
      <c r="H46" s="10">
        <v>0</v>
      </c>
      <c r="I46" s="10">
        <v>0</v>
      </c>
      <c r="J46" s="10">
        <v>0</v>
      </c>
      <c r="K46" s="10">
        <v>0</v>
      </c>
      <c r="L46" s="10">
        <v>0</v>
      </c>
      <c r="M46" s="10">
        <v>0</v>
      </c>
      <c r="N46" s="10">
        <v>0</v>
      </c>
    </row>
    <row r="47" spans="6:14" x14ac:dyDescent="0.25">
      <c r="G47" s="10">
        <v>0</v>
      </c>
      <c r="H47" s="10">
        <v>0</v>
      </c>
      <c r="I47" s="10">
        <v>0</v>
      </c>
      <c r="J47" s="10">
        <v>0</v>
      </c>
      <c r="K47" s="10">
        <v>0</v>
      </c>
      <c r="L47" s="10">
        <v>0</v>
      </c>
      <c r="M47" s="10">
        <v>0</v>
      </c>
      <c r="N47" s="10">
        <v>0</v>
      </c>
    </row>
    <row r="48" spans="6:14" x14ac:dyDescent="0.25">
      <c r="G48" s="10">
        <v>0</v>
      </c>
      <c r="H48" s="10">
        <v>0</v>
      </c>
      <c r="I48" s="10">
        <v>0</v>
      </c>
      <c r="J48" s="10">
        <v>0</v>
      </c>
      <c r="K48" s="10">
        <v>0</v>
      </c>
      <c r="L48" s="10">
        <v>0</v>
      </c>
      <c r="M48" s="10">
        <v>0</v>
      </c>
      <c r="N48" s="10">
        <v>0</v>
      </c>
    </row>
    <row r="49" spans="7:14" x14ac:dyDescent="0.25">
      <c r="G49" s="10">
        <v>0</v>
      </c>
      <c r="H49" s="10">
        <v>0</v>
      </c>
      <c r="I49" s="10">
        <v>0</v>
      </c>
      <c r="J49" s="10">
        <v>0</v>
      </c>
      <c r="K49" s="10">
        <v>0</v>
      </c>
      <c r="L49" s="10">
        <v>0</v>
      </c>
      <c r="M49" s="10">
        <v>0</v>
      </c>
      <c r="N49" s="10">
        <v>0</v>
      </c>
    </row>
    <row r="50" spans="7:14" x14ac:dyDescent="0.25">
      <c r="G50" s="10">
        <v>0</v>
      </c>
      <c r="H50" s="10">
        <v>0</v>
      </c>
      <c r="I50" s="10">
        <v>0</v>
      </c>
      <c r="J50" s="10">
        <v>0</v>
      </c>
      <c r="K50" s="10">
        <v>0</v>
      </c>
      <c r="L50" s="10">
        <v>0</v>
      </c>
      <c r="M50" s="10">
        <v>0</v>
      </c>
      <c r="N50" s="10">
        <v>0</v>
      </c>
    </row>
    <row r="51" spans="7:14" x14ac:dyDescent="0.25">
      <c r="G51" s="10">
        <v>0</v>
      </c>
      <c r="H51" s="10">
        <v>0</v>
      </c>
      <c r="I51" s="10">
        <v>0</v>
      </c>
      <c r="J51" s="10">
        <v>0</v>
      </c>
      <c r="K51" s="10">
        <v>0</v>
      </c>
      <c r="L51" s="10">
        <v>0</v>
      </c>
      <c r="M51" s="10">
        <v>0</v>
      </c>
      <c r="N51" s="10">
        <v>0</v>
      </c>
    </row>
    <row r="52" spans="7:14" x14ac:dyDescent="0.25">
      <c r="G52" s="10">
        <v>0</v>
      </c>
      <c r="H52" s="10">
        <v>0</v>
      </c>
      <c r="I52" s="10">
        <v>0</v>
      </c>
      <c r="J52" s="10">
        <v>0</v>
      </c>
      <c r="K52" s="10">
        <v>0</v>
      </c>
      <c r="L52" s="10">
        <v>0</v>
      </c>
      <c r="M52" s="10">
        <v>0</v>
      </c>
      <c r="N52" s="10">
        <v>0</v>
      </c>
    </row>
    <row r="53" spans="7:14" x14ac:dyDescent="0.25">
      <c r="G53" s="10">
        <v>0</v>
      </c>
      <c r="H53" s="10">
        <v>0</v>
      </c>
      <c r="I53" s="10">
        <v>0</v>
      </c>
      <c r="J53" s="10">
        <v>0</v>
      </c>
      <c r="K53" s="10">
        <v>0</v>
      </c>
      <c r="L53" s="10">
        <v>0</v>
      </c>
      <c r="M53" s="10">
        <v>0</v>
      </c>
      <c r="N53" s="10">
        <v>0</v>
      </c>
    </row>
    <row r="54" spans="7:14" x14ac:dyDescent="0.25">
      <c r="G54" s="10">
        <v>0</v>
      </c>
      <c r="H54" s="10">
        <v>0</v>
      </c>
      <c r="I54" s="10">
        <v>0</v>
      </c>
      <c r="J54" s="10">
        <v>0</v>
      </c>
      <c r="K54" s="10">
        <v>0</v>
      </c>
      <c r="L54" s="10">
        <v>0</v>
      </c>
      <c r="M54" s="10">
        <v>0</v>
      </c>
      <c r="N54" s="10">
        <v>0</v>
      </c>
    </row>
    <row r="55" spans="7:14" x14ac:dyDescent="0.25">
      <c r="G55" s="10">
        <v>0</v>
      </c>
      <c r="H55" s="10">
        <v>0</v>
      </c>
      <c r="I55" s="10">
        <v>0</v>
      </c>
      <c r="J55" s="10">
        <v>0</v>
      </c>
      <c r="K55" s="10">
        <v>0</v>
      </c>
      <c r="L55" s="10">
        <v>0</v>
      </c>
      <c r="M55" s="10">
        <v>0</v>
      </c>
      <c r="N55" s="10">
        <v>0</v>
      </c>
    </row>
    <row r="56" spans="7:14" x14ac:dyDescent="0.25">
      <c r="G56" s="10">
        <v>0</v>
      </c>
      <c r="H56" s="10">
        <v>0</v>
      </c>
      <c r="I56" s="10">
        <v>0</v>
      </c>
      <c r="J56" s="10">
        <v>0</v>
      </c>
      <c r="K56" s="10">
        <v>0</v>
      </c>
      <c r="L56" s="10">
        <v>0</v>
      </c>
      <c r="M56" s="10">
        <v>0</v>
      </c>
      <c r="N56" s="10">
        <v>0</v>
      </c>
    </row>
    <row r="57" spans="7:14" x14ac:dyDescent="0.25">
      <c r="G57" s="10">
        <v>0</v>
      </c>
      <c r="H57" s="10">
        <v>0</v>
      </c>
      <c r="I57" s="10">
        <v>0</v>
      </c>
      <c r="J57" s="10">
        <v>0</v>
      </c>
      <c r="K57" s="10">
        <v>0</v>
      </c>
      <c r="L57" s="10">
        <v>0</v>
      </c>
      <c r="M57" s="10">
        <v>0</v>
      </c>
      <c r="N57" s="10">
        <v>0</v>
      </c>
    </row>
    <row r="58" spans="7:14" x14ac:dyDescent="0.25">
      <c r="G58" s="53">
        <v>0</v>
      </c>
      <c r="H58" s="10">
        <v>0</v>
      </c>
      <c r="I58" s="10">
        <v>0</v>
      </c>
      <c r="J58" s="10">
        <v>0</v>
      </c>
      <c r="K58" s="10">
        <v>0</v>
      </c>
      <c r="L58" s="10">
        <v>0</v>
      </c>
      <c r="M58" s="10">
        <v>0</v>
      </c>
      <c r="N58" s="10">
        <v>0</v>
      </c>
    </row>
    <row r="59" spans="7:14" x14ac:dyDescent="0.25">
      <c r="G59" s="53">
        <v>0</v>
      </c>
      <c r="H59" s="10">
        <v>0</v>
      </c>
      <c r="I59" s="10">
        <v>0</v>
      </c>
      <c r="J59" s="10">
        <v>0</v>
      </c>
      <c r="K59" s="10">
        <v>0</v>
      </c>
      <c r="L59" s="10">
        <v>0</v>
      </c>
      <c r="M59" s="10">
        <v>0</v>
      </c>
      <c r="N59" s="10">
        <v>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8C096-070C-490A-8EBF-7569BB73525B}">
  <sheetPr codeName="Sheet5"/>
  <dimension ref="F3:N59"/>
  <sheetViews>
    <sheetView showGridLines="0" zoomScale="115" zoomScaleNormal="115" workbookViewId="0">
      <selection activeCell="G6" sqref="G6"/>
    </sheetView>
  </sheetViews>
  <sheetFormatPr defaultColWidth="9.21875" defaultRowHeight="13.2" x14ac:dyDescent="0.25"/>
  <cols>
    <col min="1" max="5" width="3.77734375" style="1" customWidth="1"/>
    <col min="6" max="6" width="42.88671875" style="1" bestFit="1" customWidth="1"/>
    <col min="7" max="14" width="22.33203125" style="1" bestFit="1" customWidth="1"/>
    <col min="15" max="15" width="13.77734375" style="1" bestFit="1" customWidth="1"/>
    <col min="16" max="18" width="10.77734375" style="1" customWidth="1"/>
    <col min="19" max="16384" width="9.21875" style="1"/>
  </cols>
  <sheetData>
    <row r="3" spans="6:14" x14ac:dyDescent="0.25">
      <c r="G3" s="52">
        <v>2023</v>
      </c>
      <c r="H3" s="52">
        <f>+G3-1</f>
        <v>2022</v>
      </c>
      <c r="I3" s="52">
        <f t="shared" ref="I3:N3" si="0">+H3-1</f>
        <v>2021</v>
      </c>
      <c r="J3" s="52">
        <f t="shared" si="0"/>
        <v>2020</v>
      </c>
      <c r="K3" s="52">
        <f t="shared" si="0"/>
        <v>2019</v>
      </c>
      <c r="L3" s="52">
        <f t="shared" si="0"/>
        <v>2018</v>
      </c>
      <c r="M3" s="52">
        <f t="shared" si="0"/>
        <v>2017</v>
      </c>
      <c r="N3" s="52">
        <f t="shared" si="0"/>
        <v>2016</v>
      </c>
    </row>
    <row r="5" spans="6:14" x14ac:dyDescent="0.25">
      <c r="F5" s="50" t="s">
        <v>156</v>
      </c>
      <c r="G5" s="50" t="str">
        <f>+TEXT(G3,"@")</f>
        <v>2023</v>
      </c>
      <c r="H5" s="50" t="str">
        <f t="shared" ref="H5:N5" si="1">+TEXT(H3,"@")</f>
        <v>2022</v>
      </c>
      <c r="I5" s="50" t="str">
        <f t="shared" si="1"/>
        <v>2021</v>
      </c>
      <c r="J5" s="50" t="str">
        <f t="shared" si="1"/>
        <v>2020</v>
      </c>
      <c r="K5" s="50" t="str">
        <f t="shared" si="1"/>
        <v>2019</v>
      </c>
      <c r="L5" s="50" t="str">
        <f t="shared" si="1"/>
        <v>2018</v>
      </c>
      <c r="M5" s="50" t="str">
        <f t="shared" si="1"/>
        <v>2017</v>
      </c>
      <c r="N5" s="50" t="str">
        <f t="shared" si="1"/>
        <v>2016</v>
      </c>
    </row>
    <row r="6" spans="6:14" x14ac:dyDescent="0.25">
      <c r="F6" s="18" t="s">
        <v>4</v>
      </c>
      <c r="G6" s="10" t="str" cm="1">
        <f t="array" ref="G6:N59">+TRANSPOSE([2]Sheet1!$B$2:$BC$9)</f>
        <v>2023-12-01</v>
      </c>
      <c r="H6" s="10" t="str">
        <v>2022-12-02</v>
      </c>
      <c r="I6" s="10" t="str">
        <v>2021-12-03</v>
      </c>
      <c r="J6" s="10" t="str">
        <v>2020-11-27</v>
      </c>
      <c r="K6" s="10" t="str">
        <v>2019-11-29</v>
      </c>
      <c r="L6" s="10" t="str">
        <v>2018-11-30</v>
      </c>
      <c r="M6" s="10" t="str">
        <v>2017-12-01</v>
      </c>
      <c r="N6" s="10" t="str">
        <v>2016-12-02</v>
      </c>
    </row>
    <row r="7" spans="6:14" x14ac:dyDescent="0.25">
      <c r="F7" s="18" t="s">
        <v>114</v>
      </c>
      <c r="G7" s="10" t="str">
        <v>ADBE</v>
      </c>
      <c r="H7" s="10" t="str">
        <v>ADBE</v>
      </c>
      <c r="I7" s="10" t="str">
        <v>ADBE</v>
      </c>
      <c r="J7" s="10" t="str">
        <v>ADBE</v>
      </c>
      <c r="K7" s="10" t="str">
        <v>ADBE</v>
      </c>
      <c r="L7" s="10" t="str">
        <v>ADBE</v>
      </c>
      <c r="M7" s="10" t="str">
        <v>ADBE</v>
      </c>
      <c r="N7" s="10" t="str">
        <v>ADBE</v>
      </c>
    </row>
    <row r="8" spans="6:14" x14ac:dyDescent="0.25">
      <c r="F8" s="18" t="s">
        <v>115</v>
      </c>
      <c r="G8" s="10" t="str">
        <v>USD</v>
      </c>
      <c r="H8" s="10" t="str">
        <v>USD</v>
      </c>
      <c r="I8" s="10" t="str">
        <v>USD</v>
      </c>
      <c r="J8" s="10" t="str">
        <v>USD</v>
      </c>
      <c r="K8" s="10" t="str">
        <v>USD</v>
      </c>
      <c r="L8" s="10" t="str">
        <v>USD</v>
      </c>
      <c r="M8" s="10" t="str">
        <v>USD</v>
      </c>
      <c r="N8" s="10" t="str">
        <v>USD</v>
      </c>
    </row>
    <row r="9" spans="6:14" x14ac:dyDescent="0.25">
      <c r="F9" s="18" t="s">
        <v>116</v>
      </c>
      <c r="G9" s="10" t="str">
        <v>0000796343</v>
      </c>
      <c r="H9" s="10" t="str">
        <v>0000796343</v>
      </c>
      <c r="I9" s="10" t="str">
        <v>0000796343</v>
      </c>
      <c r="J9" s="10" t="str">
        <v>0000796343</v>
      </c>
      <c r="K9" s="10" t="str">
        <v>0000796343</v>
      </c>
      <c r="L9" s="10" t="str">
        <v>0000796343</v>
      </c>
      <c r="M9" s="10" t="str">
        <v>0000796343</v>
      </c>
      <c r="N9" s="10" t="str">
        <v>0000796343</v>
      </c>
    </row>
    <row r="10" spans="6:14" x14ac:dyDescent="0.25">
      <c r="F10" s="18" t="s">
        <v>117</v>
      </c>
      <c r="G10" s="10" t="str">
        <v>2024-01-17</v>
      </c>
      <c r="H10" s="10" t="str">
        <v>2023-01-17</v>
      </c>
      <c r="I10" s="10" t="str">
        <v>2022-01-21</v>
      </c>
      <c r="J10" s="10" t="str">
        <v>2021-01-15</v>
      </c>
      <c r="K10" s="10" t="str">
        <v>2020-01-21</v>
      </c>
      <c r="L10" s="10" t="str">
        <v>2019-01-25</v>
      </c>
      <c r="M10" s="10" t="str">
        <v>2018-01-22</v>
      </c>
      <c r="N10" s="10" t="str">
        <v>2017-01-20</v>
      </c>
    </row>
    <row r="11" spans="6:14" x14ac:dyDescent="0.25">
      <c r="F11" s="18" t="s">
        <v>118</v>
      </c>
      <c r="G11" s="10" t="str">
        <v>2024-01-16 20:01:55</v>
      </c>
      <c r="H11" s="10" t="str">
        <v>2023-01-17 16:34:00</v>
      </c>
      <c r="I11" s="10" t="str">
        <v>2022-01-21 16:03:34</v>
      </c>
      <c r="J11" s="10" t="str">
        <v>2021-01-15 16:03:42</v>
      </c>
      <c r="K11" s="10" t="str">
        <v>2020-01-21 06:06:41</v>
      </c>
      <c r="L11" s="10" t="str">
        <v>2019-01-25 06:24:29</v>
      </c>
      <c r="M11" s="10" t="str">
        <v>2018-01-22 16:07:26</v>
      </c>
      <c r="N11" s="10" t="str">
        <v>2017-01-20 16:14:43</v>
      </c>
    </row>
    <row r="12" spans="6:14" x14ac:dyDescent="0.25">
      <c r="F12" s="18" t="s">
        <v>119</v>
      </c>
      <c r="G12" s="10" t="str">
        <v>2023</v>
      </c>
      <c r="H12" s="10" t="str">
        <v>2022</v>
      </c>
      <c r="I12" s="10" t="str">
        <v>2021</v>
      </c>
      <c r="J12" s="10" t="str">
        <v>2020</v>
      </c>
      <c r="K12" s="10" t="str">
        <v>2019</v>
      </c>
      <c r="L12" s="10" t="str">
        <v>2018</v>
      </c>
      <c r="M12" s="10" t="str">
        <v>2017</v>
      </c>
      <c r="N12" s="10" t="str">
        <v>2016</v>
      </c>
    </row>
    <row r="13" spans="6:14" x14ac:dyDescent="0.25">
      <c r="F13" s="18" t="s">
        <v>120</v>
      </c>
      <c r="G13" s="10" t="str">
        <v>FY</v>
      </c>
      <c r="H13" s="10" t="str">
        <v>FY</v>
      </c>
      <c r="I13" s="10" t="str">
        <v>FY</v>
      </c>
      <c r="J13" s="10" t="str">
        <v>FY</v>
      </c>
      <c r="K13" s="10" t="str">
        <v>FY</v>
      </c>
      <c r="L13" s="10" t="str">
        <v>FY</v>
      </c>
      <c r="M13" s="10" t="str">
        <v>FY</v>
      </c>
      <c r="N13" s="10" t="str">
        <v>FY</v>
      </c>
    </row>
    <row r="14" spans="6:14" x14ac:dyDescent="0.25">
      <c r="F14" s="18" t="s">
        <v>105</v>
      </c>
      <c r="G14" s="10">
        <v>7141000000</v>
      </c>
      <c r="H14" s="10">
        <v>4236000000</v>
      </c>
      <c r="I14" s="10">
        <v>3844000000</v>
      </c>
      <c r="J14" s="10">
        <v>4478000000</v>
      </c>
      <c r="K14" s="10">
        <v>2650221000</v>
      </c>
      <c r="L14" s="10">
        <v>1642775000</v>
      </c>
      <c r="M14" s="10">
        <v>2306072000</v>
      </c>
      <c r="N14" s="10">
        <v>1011315000</v>
      </c>
    </row>
    <row r="15" spans="6:14" ht="15" customHeight="1" x14ac:dyDescent="0.25">
      <c r="F15" s="18" t="s">
        <v>106</v>
      </c>
      <c r="G15" s="10">
        <v>701000000</v>
      </c>
      <c r="H15" s="10">
        <v>1860000000</v>
      </c>
      <c r="I15" s="10">
        <v>1954000000</v>
      </c>
      <c r="J15" s="10">
        <v>1514000000</v>
      </c>
      <c r="K15" s="10">
        <v>1526755000</v>
      </c>
      <c r="L15" s="10">
        <v>1586187000</v>
      </c>
      <c r="M15" s="10">
        <v>3513702000</v>
      </c>
      <c r="N15" s="10">
        <v>3749985000</v>
      </c>
    </row>
    <row r="16" spans="6:14" ht="15" customHeight="1" x14ac:dyDescent="0.25">
      <c r="F16" s="18" t="s">
        <v>121</v>
      </c>
      <c r="G16" s="10">
        <v>7842000000</v>
      </c>
      <c r="H16" s="10">
        <v>6096000000</v>
      </c>
      <c r="I16" s="10">
        <v>5798000000</v>
      </c>
      <c r="J16" s="10">
        <v>5992000000</v>
      </c>
      <c r="K16" s="10">
        <v>4176976000</v>
      </c>
      <c r="L16" s="10">
        <v>3228962000</v>
      </c>
      <c r="M16" s="10">
        <v>5819774000</v>
      </c>
      <c r="N16" s="10">
        <v>4761300000</v>
      </c>
    </row>
    <row r="17" spans="6:14" ht="15" customHeight="1" x14ac:dyDescent="0.25">
      <c r="F17" s="18" t="s">
        <v>101</v>
      </c>
      <c r="G17" s="10">
        <v>2224000000</v>
      </c>
      <c r="H17" s="10">
        <v>2065000000</v>
      </c>
      <c r="I17" s="10">
        <v>1878000000</v>
      </c>
      <c r="J17" s="10">
        <v>1398000000</v>
      </c>
      <c r="K17" s="10">
        <v>1534809000</v>
      </c>
      <c r="L17" s="10">
        <v>1315578000</v>
      </c>
      <c r="M17" s="10">
        <v>1217968000</v>
      </c>
      <c r="N17" s="10">
        <v>833033000</v>
      </c>
    </row>
    <row r="18" spans="6:14" ht="15" customHeight="1" x14ac:dyDescent="0.25">
      <c r="F18" s="18" t="s">
        <v>83</v>
      </c>
      <c r="G18" s="10">
        <v>0</v>
      </c>
      <c r="H18" s="10">
        <v>0</v>
      </c>
      <c r="I18" s="10">
        <v>0</v>
      </c>
      <c r="J18" s="10">
        <v>0</v>
      </c>
      <c r="K18" s="10">
        <v>0</v>
      </c>
      <c r="L18" s="10">
        <v>1</v>
      </c>
      <c r="M18" s="10">
        <v>1</v>
      </c>
      <c r="N18" s="10">
        <v>0</v>
      </c>
    </row>
    <row r="19" spans="6:14" x14ac:dyDescent="0.25">
      <c r="F19" s="18" t="s">
        <v>122</v>
      </c>
      <c r="G19" s="10">
        <v>1018000000</v>
      </c>
      <c r="H19" s="10">
        <v>835000000</v>
      </c>
      <c r="I19" s="10">
        <v>975000000</v>
      </c>
      <c r="J19" s="10">
        <v>756000000</v>
      </c>
      <c r="K19" s="10">
        <v>783140000</v>
      </c>
      <c r="L19" s="10">
        <v>312499000</v>
      </c>
      <c r="M19" s="10">
        <v>210071000</v>
      </c>
      <c r="N19" s="10">
        <v>245441000</v>
      </c>
    </row>
    <row r="20" spans="6:14" x14ac:dyDescent="0.25">
      <c r="F20" s="18" t="s">
        <v>87</v>
      </c>
      <c r="G20" s="10">
        <v>11084000000</v>
      </c>
      <c r="H20" s="10">
        <v>8996000000</v>
      </c>
      <c r="I20" s="10">
        <v>8651000000</v>
      </c>
      <c r="J20" s="10">
        <v>8146000000</v>
      </c>
      <c r="K20" s="10">
        <v>6494925000</v>
      </c>
      <c r="L20" s="10">
        <v>4857039000</v>
      </c>
      <c r="M20" s="10">
        <v>7247813000</v>
      </c>
      <c r="N20" s="10">
        <v>5839774000</v>
      </c>
    </row>
    <row r="21" spans="6:14" x14ac:dyDescent="0.25">
      <c r="F21" s="18" t="s">
        <v>123</v>
      </c>
      <c r="G21" s="10">
        <v>2388000000</v>
      </c>
      <c r="H21" s="10">
        <v>2315000000</v>
      </c>
      <c r="I21" s="10">
        <v>2116000000</v>
      </c>
      <c r="J21" s="10">
        <v>2004000000</v>
      </c>
      <c r="K21" s="10">
        <v>1293015000</v>
      </c>
      <c r="L21" s="10">
        <v>1075072000</v>
      </c>
      <c r="M21" s="10">
        <v>936976000</v>
      </c>
      <c r="N21" s="10">
        <v>816264000</v>
      </c>
    </row>
    <row r="22" spans="6:14" x14ac:dyDescent="0.25">
      <c r="F22" s="18" t="s">
        <v>124</v>
      </c>
      <c r="G22" s="10">
        <v>12805000000</v>
      </c>
      <c r="H22" s="10">
        <v>12787000000</v>
      </c>
      <c r="I22" s="10">
        <v>12721000000</v>
      </c>
      <c r="J22" s="10">
        <v>10742000000</v>
      </c>
      <c r="K22" s="10">
        <v>10691199000</v>
      </c>
      <c r="L22" s="10">
        <v>10581048000</v>
      </c>
      <c r="M22" s="10">
        <v>5821561000</v>
      </c>
      <c r="N22" s="10">
        <v>5406474000</v>
      </c>
    </row>
    <row r="23" spans="6:14" x14ac:dyDescent="0.25">
      <c r="F23" s="18" t="s">
        <v>125</v>
      </c>
      <c r="G23" s="10">
        <v>1088000000</v>
      </c>
      <c r="H23" s="10">
        <v>1449000000</v>
      </c>
      <c r="I23" s="10">
        <v>1820000000</v>
      </c>
      <c r="J23" s="10">
        <v>1359000000</v>
      </c>
      <c r="K23" s="10">
        <v>1720565000</v>
      </c>
      <c r="L23" s="10">
        <v>2069001000</v>
      </c>
      <c r="M23" s="10">
        <v>385658000</v>
      </c>
      <c r="N23" s="10">
        <v>414405000</v>
      </c>
    </row>
    <row r="24" spans="6:14" x14ac:dyDescent="0.25">
      <c r="F24" s="18" t="s">
        <v>126</v>
      </c>
      <c r="G24" s="10">
        <v>13893000000</v>
      </c>
      <c r="H24" s="10">
        <v>14236000000</v>
      </c>
      <c r="I24" s="10">
        <v>14541000000</v>
      </c>
      <c r="J24" s="10">
        <v>12101000000</v>
      </c>
      <c r="K24" s="10">
        <v>12411764000</v>
      </c>
      <c r="L24" s="10">
        <v>12650049000</v>
      </c>
      <c r="M24" s="10">
        <v>6207219000</v>
      </c>
      <c r="N24" s="10">
        <v>5820879000</v>
      </c>
    </row>
    <row r="25" spans="6:14" x14ac:dyDescent="0.25">
      <c r="F25" s="18" t="s">
        <v>127</v>
      </c>
      <c r="G25" s="10">
        <v>0</v>
      </c>
      <c r="H25" s="10">
        <v>0</v>
      </c>
      <c r="I25" s="10">
        <v>0</v>
      </c>
      <c r="J25" s="10">
        <v>0</v>
      </c>
      <c r="K25" s="10">
        <v>-140498000</v>
      </c>
      <c r="L25" s="10">
        <v>-46702000</v>
      </c>
      <c r="M25" s="10">
        <v>-279941000</v>
      </c>
      <c r="N25" s="10">
        <v>80439000</v>
      </c>
    </row>
    <row r="26" spans="6:14" x14ac:dyDescent="0.25">
      <c r="F26" s="18" t="s">
        <v>128</v>
      </c>
      <c r="G26" s="10">
        <v>1191000000</v>
      </c>
      <c r="H26" s="10">
        <v>777000000</v>
      </c>
      <c r="I26" s="10">
        <v>1085000000</v>
      </c>
      <c r="J26" s="10">
        <v>1370000000</v>
      </c>
      <c r="K26" s="10">
        <v>140498000</v>
      </c>
      <c r="L26" s="10">
        <v>46702000</v>
      </c>
      <c r="M26" s="10">
        <v>279941000</v>
      </c>
      <c r="N26" s="10">
        <v>217660000</v>
      </c>
    </row>
    <row r="27" spans="6:14" x14ac:dyDescent="0.25">
      <c r="F27" s="18" t="s">
        <v>129</v>
      </c>
      <c r="G27" s="10">
        <v>1223000000</v>
      </c>
      <c r="H27" s="10">
        <v>841000000</v>
      </c>
      <c r="I27" s="10">
        <v>848000000</v>
      </c>
      <c r="J27" s="10">
        <v>663000000</v>
      </c>
      <c r="K27" s="10">
        <v>562696000</v>
      </c>
      <c r="L27" s="10">
        <v>186522000</v>
      </c>
      <c r="M27" s="10">
        <v>143548000</v>
      </c>
      <c r="N27" s="10">
        <v>-67902000</v>
      </c>
    </row>
    <row r="28" spans="6:14" x14ac:dyDescent="0.25">
      <c r="F28" s="18" t="s">
        <v>130</v>
      </c>
      <c r="G28" s="10">
        <v>18695000000</v>
      </c>
      <c r="H28" s="10">
        <v>18169000000</v>
      </c>
      <c r="I28" s="10">
        <v>18590000000</v>
      </c>
      <c r="J28" s="10">
        <v>16138000000</v>
      </c>
      <c r="K28" s="10">
        <v>14267475000</v>
      </c>
      <c r="L28" s="10">
        <v>13911643000</v>
      </c>
      <c r="M28" s="10">
        <v>7287743000</v>
      </c>
      <c r="N28" s="10">
        <v>6867340000</v>
      </c>
    </row>
    <row r="29" spans="6:14" x14ac:dyDescent="0.25">
      <c r="F29" s="18" t="s">
        <v>131</v>
      </c>
      <c r="G29" s="10">
        <v>0</v>
      </c>
      <c r="H29" s="10">
        <v>0</v>
      </c>
      <c r="I29" s="10">
        <v>0</v>
      </c>
      <c r="J29" s="10">
        <v>0</v>
      </c>
      <c r="K29" s="10">
        <v>0</v>
      </c>
      <c r="L29" s="10">
        <v>0</v>
      </c>
      <c r="M29" s="10">
        <v>0</v>
      </c>
      <c r="N29" s="10">
        <v>0</v>
      </c>
    </row>
    <row r="30" spans="6:14" x14ac:dyDescent="0.25">
      <c r="F30" s="18" t="s">
        <v>132</v>
      </c>
      <c r="G30" s="10">
        <v>29779000000</v>
      </c>
      <c r="H30" s="10">
        <v>27165000000</v>
      </c>
      <c r="I30" s="10">
        <v>27241000000</v>
      </c>
      <c r="J30" s="10">
        <v>24284000000</v>
      </c>
      <c r="K30" s="10">
        <v>20762400000</v>
      </c>
      <c r="L30" s="10">
        <v>18768682000</v>
      </c>
      <c r="M30" s="10">
        <v>14535556000</v>
      </c>
      <c r="N30" s="10">
        <v>12707114000</v>
      </c>
    </row>
    <row r="31" spans="6:14" x14ac:dyDescent="0.25">
      <c r="F31" s="18" t="s">
        <v>100</v>
      </c>
      <c r="G31" s="10">
        <v>314000000</v>
      </c>
      <c r="H31" s="10">
        <v>379000000</v>
      </c>
      <c r="I31" s="10">
        <v>312000000</v>
      </c>
      <c r="J31" s="10">
        <v>306000000</v>
      </c>
      <c r="K31" s="10">
        <v>209499000</v>
      </c>
      <c r="L31" s="10">
        <v>186258000</v>
      </c>
      <c r="M31" s="10">
        <v>113538000</v>
      </c>
      <c r="N31" s="10">
        <v>88024000</v>
      </c>
    </row>
    <row r="32" spans="6:14" x14ac:dyDescent="0.25">
      <c r="F32" s="18" t="s">
        <v>102</v>
      </c>
      <c r="G32" s="10">
        <v>73000000</v>
      </c>
      <c r="H32" s="10">
        <v>587000000</v>
      </c>
      <c r="I32" s="10">
        <v>97000000</v>
      </c>
      <c r="J32" s="10">
        <v>92000000</v>
      </c>
      <c r="K32" s="10">
        <v>3149343000</v>
      </c>
      <c r="L32" s="10">
        <v>93234000</v>
      </c>
      <c r="M32" s="10">
        <v>63746000</v>
      </c>
      <c r="N32" s="10">
        <v>81475000</v>
      </c>
    </row>
    <row r="33" spans="6:14" x14ac:dyDescent="0.25">
      <c r="F33" s="18" t="s">
        <v>133</v>
      </c>
      <c r="G33" s="10">
        <v>85000000</v>
      </c>
      <c r="H33" s="10">
        <v>75000000</v>
      </c>
      <c r="I33" s="10">
        <v>54000000</v>
      </c>
      <c r="J33" s="10">
        <v>63000000</v>
      </c>
      <c r="K33" s="10">
        <v>55562000</v>
      </c>
      <c r="L33" s="10">
        <v>35709000</v>
      </c>
      <c r="M33" s="10">
        <v>14196000</v>
      </c>
      <c r="N33" s="10">
        <v>38362000</v>
      </c>
    </row>
    <row r="34" spans="6:14" x14ac:dyDescent="0.25">
      <c r="F34" s="18" t="s">
        <v>134</v>
      </c>
      <c r="G34" s="10">
        <v>5837000000</v>
      </c>
      <c r="H34" s="10">
        <v>5297000000</v>
      </c>
      <c r="I34" s="10">
        <v>4733000000</v>
      </c>
      <c r="J34" s="10">
        <v>3629000000</v>
      </c>
      <c r="K34" s="10">
        <v>3377986000</v>
      </c>
      <c r="L34" s="10">
        <v>2915974000</v>
      </c>
      <c r="M34" s="10">
        <v>2405950000</v>
      </c>
      <c r="N34" s="10">
        <v>1945619000</v>
      </c>
    </row>
    <row r="35" spans="6:14" x14ac:dyDescent="0.25">
      <c r="F35" s="18" t="s">
        <v>135</v>
      </c>
      <c r="G35" s="10">
        <v>2027000000</v>
      </c>
      <c r="H35" s="10">
        <v>1865000000</v>
      </c>
      <c r="I35" s="10">
        <v>1790000000</v>
      </c>
      <c r="J35" s="10">
        <v>1485000000</v>
      </c>
      <c r="K35" s="10">
        <v>1454110000</v>
      </c>
      <c r="L35" s="10">
        <v>1105660000</v>
      </c>
      <c r="M35" s="10">
        <v>944223000</v>
      </c>
      <c r="N35" s="10">
        <v>696517000</v>
      </c>
    </row>
    <row r="36" spans="6:14" x14ac:dyDescent="0.25">
      <c r="F36" s="18" t="s">
        <v>88</v>
      </c>
      <c r="G36" s="10">
        <v>8251000000</v>
      </c>
      <c r="H36" s="10">
        <v>8128000000</v>
      </c>
      <c r="I36" s="10">
        <v>6932000000</v>
      </c>
      <c r="J36" s="10">
        <v>5512000000</v>
      </c>
      <c r="K36" s="10">
        <v>8190938000</v>
      </c>
      <c r="L36" s="10">
        <v>4301126000</v>
      </c>
      <c r="M36" s="10">
        <v>3527457000</v>
      </c>
      <c r="N36" s="10">
        <v>2811635000</v>
      </c>
    </row>
    <row r="37" spans="6:14" x14ac:dyDescent="0.25">
      <c r="F37" s="18" t="s">
        <v>103</v>
      </c>
      <c r="G37" s="10">
        <v>4007000000</v>
      </c>
      <c r="H37" s="10">
        <v>4046000000</v>
      </c>
      <c r="I37" s="10">
        <v>4576000000</v>
      </c>
      <c r="J37" s="10">
        <v>4616000000</v>
      </c>
      <c r="K37" s="10">
        <v>988924000</v>
      </c>
      <c r="L37" s="10">
        <v>4124800000</v>
      </c>
      <c r="M37" s="10">
        <v>1881421000</v>
      </c>
      <c r="N37" s="10">
        <v>1902068000</v>
      </c>
    </row>
    <row r="38" spans="6:14" x14ac:dyDescent="0.25">
      <c r="F38" s="18" t="s">
        <v>136</v>
      </c>
      <c r="G38" s="10">
        <v>113000000</v>
      </c>
      <c r="H38" s="10">
        <v>117000000</v>
      </c>
      <c r="I38" s="10">
        <v>145000000</v>
      </c>
      <c r="J38" s="10">
        <v>130000000</v>
      </c>
      <c r="K38" s="10">
        <v>122727000</v>
      </c>
      <c r="L38" s="10">
        <v>137630000</v>
      </c>
      <c r="M38" s="10">
        <v>88592000</v>
      </c>
      <c r="N38" s="10">
        <v>69131000</v>
      </c>
    </row>
    <row r="39" spans="6:14" x14ac:dyDescent="0.25">
      <c r="F39" s="18" t="s">
        <v>137</v>
      </c>
      <c r="G39" s="10">
        <v>514000000</v>
      </c>
      <c r="H39" s="10">
        <v>28000000</v>
      </c>
      <c r="I39" s="10">
        <v>5000000</v>
      </c>
      <c r="J39" s="10">
        <v>10000000</v>
      </c>
      <c r="K39" s="10">
        <v>140498000</v>
      </c>
      <c r="L39" s="10">
        <v>46702000</v>
      </c>
      <c r="M39" s="10">
        <v>279941000</v>
      </c>
      <c r="N39" s="10">
        <v>217660000</v>
      </c>
    </row>
    <row r="40" spans="6:14" x14ac:dyDescent="0.25">
      <c r="F40" s="18" t="s">
        <v>138</v>
      </c>
      <c r="G40" s="10">
        <v>376000000</v>
      </c>
      <c r="H40" s="10">
        <v>795000000</v>
      </c>
      <c r="I40" s="10">
        <v>786000000</v>
      </c>
      <c r="J40" s="10">
        <v>752000000</v>
      </c>
      <c r="K40" s="10">
        <v>789158000</v>
      </c>
      <c r="L40" s="10">
        <v>796310000</v>
      </c>
      <c r="M40" s="10">
        <v>298276000</v>
      </c>
      <c r="N40" s="10">
        <v>281785000</v>
      </c>
    </row>
    <row r="41" spans="6:14" x14ac:dyDescent="0.25">
      <c r="F41" s="18" t="s">
        <v>139</v>
      </c>
      <c r="G41" s="10">
        <v>5010000000</v>
      </c>
      <c r="H41" s="10">
        <v>4986000000</v>
      </c>
      <c r="I41" s="10">
        <v>5512000000</v>
      </c>
      <c r="J41" s="10">
        <v>5508000000</v>
      </c>
      <c r="K41" s="10">
        <v>2041307000</v>
      </c>
      <c r="L41" s="10">
        <v>5105442000</v>
      </c>
      <c r="M41" s="10">
        <v>2548230000</v>
      </c>
      <c r="N41" s="10">
        <v>2470644000</v>
      </c>
    </row>
    <row r="42" spans="6:14" x14ac:dyDescent="0.25">
      <c r="F42" s="18" t="s">
        <v>140</v>
      </c>
      <c r="G42" s="10">
        <v>0</v>
      </c>
      <c r="H42" s="10">
        <v>0</v>
      </c>
      <c r="I42" s="10">
        <v>0</v>
      </c>
      <c r="J42" s="10">
        <v>0</v>
      </c>
      <c r="K42" s="10">
        <v>0</v>
      </c>
      <c r="L42" s="10">
        <v>0</v>
      </c>
      <c r="M42" s="10">
        <v>0</v>
      </c>
      <c r="N42" s="10">
        <v>0</v>
      </c>
    </row>
    <row r="43" spans="6:14" x14ac:dyDescent="0.25">
      <c r="F43" s="18" t="s">
        <v>104</v>
      </c>
      <c r="G43" s="10">
        <v>446000000</v>
      </c>
      <c r="H43" s="10">
        <v>504000000</v>
      </c>
      <c r="I43" s="10">
        <v>550000000</v>
      </c>
      <c r="J43" s="10">
        <v>591000000</v>
      </c>
      <c r="K43" s="10">
        <v>0</v>
      </c>
      <c r="L43" s="10">
        <v>0</v>
      </c>
      <c r="M43" s="10">
        <v>1881421000</v>
      </c>
      <c r="N43" s="10">
        <v>1902068000</v>
      </c>
    </row>
    <row r="44" spans="6:14" x14ac:dyDescent="0.25">
      <c r="F44" s="18" t="s">
        <v>141</v>
      </c>
      <c r="G44" s="10">
        <v>13261000000</v>
      </c>
      <c r="H44" s="10">
        <v>13114000000</v>
      </c>
      <c r="I44" s="10">
        <v>12444000000</v>
      </c>
      <c r="J44" s="10">
        <v>11020000000</v>
      </c>
      <c r="K44" s="10">
        <v>10232245000</v>
      </c>
      <c r="L44" s="10">
        <v>9406568000</v>
      </c>
      <c r="M44" s="10">
        <v>6075687000</v>
      </c>
      <c r="N44" s="10">
        <v>5282279000</v>
      </c>
    </row>
    <row r="45" spans="6:14" x14ac:dyDescent="0.25">
      <c r="F45" s="18" t="s">
        <v>142</v>
      </c>
      <c r="G45" s="10">
        <v>0</v>
      </c>
      <c r="H45" s="10">
        <v>0</v>
      </c>
      <c r="I45" s="10">
        <v>0</v>
      </c>
      <c r="J45" s="10">
        <v>0</v>
      </c>
      <c r="K45" s="10">
        <v>0</v>
      </c>
      <c r="L45" s="10">
        <v>0</v>
      </c>
      <c r="M45" s="10">
        <v>0</v>
      </c>
      <c r="N45" s="10">
        <v>0</v>
      </c>
    </row>
    <row r="46" spans="6:14" x14ac:dyDescent="0.25">
      <c r="F46" s="18" t="s">
        <v>143</v>
      </c>
      <c r="G46" s="10">
        <v>0</v>
      </c>
      <c r="H46" s="10">
        <v>0</v>
      </c>
      <c r="I46" s="10">
        <v>0</v>
      </c>
      <c r="J46" s="10">
        <v>0</v>
      </c>
      <c r="K46" s="10">
        <v>61000</v>
      </c>
      <c r="L46" s="10">
        <v>61000</v>
      </c>
      <c r="M46" s="10">
        <v>61000</v>
      </c>
      <c r="N46" s="10">
        <v>61000</v>
      </c>
    </row>
    <row r="47" spans="6:14" x14ac:dyDescent="0.25">
      <c r="F47" s="18" t="s">
        <v>144</v>
      </c>
      <c r="G47" s="10">
        <v>33346000000</v>
      </c>
      <c r="H47" s="10">
        <v>28319000000</v>
      </c>
      <c r="I47" s="10">
        <v>23905000000</v>
      </c>
      <c r="J47" s="10">
        <v>19611000000</v>
      </c>
      <c r="K47" s="10">
        <v>14828562000</v>
      </c>
      <c r="L47" s="10">
        <v>11815597000</v>
      </c>
      <c r="M47" s="10">
        <v>9573870000</v>
      </c>
      <c r="N47" s="10">
        <v>8114517000</v>
      </c>
    </row>
    <row r="48" spans="6:14" x14ac:dyDescent="0.25">
      <c r="F48" s="18" t="s">
        <v>145</v>
      </c>
      <c r="G48" s="10">
        <v>-285000000</v>
      </c>
      <c r="H48" s="10">
        <v>-293000000</v>
      </c>
      <c r="I48" s="10">
        <v>-137000000</v>
      </c>
      <c r="J48" s="10">
        <v>-158000000</v>
      </c>
      <c r="K48" s="10">
        <v>-188034000</v>
      </c>
      <c r="L48" s="10">
        <v>-148130000</v>
      </c>
      <c r="M48" s="10">
        <v>-111821000</v>
      </c>
      <c r="N48" s="10">
        <v>-173602000</v>
      </c>
    </row>
    <row r="49" spans="6:14" x14ac:dyDescent="0.25">
      <c r="F49" s="18" t="s">
        <v>146</v>
      </c>
      <c r="G49" s="10">
        <v>-16543000000</v>
      </c>
      <c r="H49" s="10">
        <v>-13975000000</v>
      </c>
      <c r="I49" s="10">
        <v>-8971000000</v>
      </c>
      <c r="J49" s="10">
        <v>-6189000000</v>
      </c>
      <c r="K49" s="10">
        <v>-4110434000</v>
      </c>
      <c r="L49" s="10">
        <v>-2305414000</v>
      </c>
      <c r="M49" s="10">
        <v>-1002241000</v>
      </c>
      <c r="N49" s="10">
        <v>-516141000</v>
      </c>
    </row>
    <row r="50" spans="6:14" x14ac:dyDescent="0.25">
      <c r="F50" s="18" t="s">
        <v>147</v>
      </c>
      <c r="G50" s="10">
        <v>16518000000</v>
      </c>
      <c r="H50" s="10">
        <v>14051000000</v>
      </c>
      <c r="I50" s="10">
        <v>14797000000</v>
      </c>
      <c r="J50" s="10">
        <v>13264000000</v>
      </c>
      <c r="K50" s="10">
        <v>10530155000</v>
      </c>
      <c r="L50" s="10">
        <v>9362114000</v>
      </c>
      <c r="M50" s="10">
        <v>8459869000</v>
      </c>
      <c r="N50" s="10">
        <v>7424835000</v>
      </c>
    </row>
    <row r="51" spans="6:14" x14ac:dyDescent="0.25">
      <c r="F51" s="18" t="s">
        <v>148</v>
      </c>
      <c r="G51" s="10">
        <v>16518000000</v>
      </c>
      <c r="H51" s="10">
        <v>14051000000</v>
      </c>
      <c r="I51" s="10">
        <v>14797000000</v>
      </c>
      <c r="J51" s="10">
        <v>13264000000</v>
      </c>
      <c r="K51" s="10">
        <v>10530155000</v>
      </c>
      <c r="L51" s="10">
        <v>9362114000</v>
      </c>
      <c r="M51" s="10">
        <v>8459869000</v>
      </c>
      <c r="N51" s="10">
        <v>7424835000</v>
      </c>
    </row>
    <row r="52" spans="6:14" x14ac:dyDescent="0.25">
      <c r="F52" s="18" t="s">
        <v>149</v>
      </c>
      <c r="G52" s="10">
        <v>29779000000</v>
      </c>
      <c r="H52" s="10">
        <v>27165000000</v>
      </c>
      <c r="I52" s="10">
        <v>27241000000</v>
      </c>
      <c r="J52" s="10">
        <v>24284000000</v>
      </c>
      <c r="K52" s="10">
        <v>20762400000</v>
      </c>
      <c r="L52" s="10">
        <v>18768682000</v>
      </c>
      <c r="M52" s="10">
        <v>14535556000</v>
      </c>
      <c r="N52" s="10">
        <v>12707114000</v>
      </c>
    </row>
    <row r="53" spans="6:14" x14ac:dyDescent="0.25">
      <c r="F53" s="18" t="s">
        <v>150</v>
      </c>
      <c r="G53" s="10">
        <v>0</v>
      </c>
      <c r="H53" s="10">
        <v>0</v>
      </c>
      <c r="I53" s="10">
        <v>0</v>
      </c>
      <c r="J53" s="10">
        <v>0</v>
      </c>
      <c r="K53" s="10">
        <v>0</v>
      </c>
      <c r="L53" s="10">
        <v>0</v>
      </c>
      <c r="M53" s="10">
        <v>0</v>
      </c>
      <c r="N53" s="10">
        <v>0</v>
      </c>
    </row>
    <row r="54" spans="6:14" x14ac:dyDescent="0.25">
      <c r="F54" s="18" t="s">
        <v>151</v>
      </c>
      <c r="G54" s="10">
        <v>29779000000</v>
      </c>
      <c r="H54" s="10">
        <v>27165000000</v>
      </c>
      <c r="I54" s="10">
        <v>27241000000</v>
      </c>
      <c r="J54" s="10">
        <v>24284000000</v>
      </c>
      <c r="K54" s="10">
        <v>20762400000</v>
      </c>
      <c r="L54" s="10">
        <v>18768682000</v>
      </c>
      <c r="M54" s="10">
        <v>14535556000</v>
      </c>
      <c r="N54" s="10">
        <v>12707114000</v>
      </c>
    </row>
    <row r="55" spans="6:14" x14ac:dyDescent="0.25">
      <c r="F55" s="18" t="s">
        <v>152</v>
      </c>
      <c r="G55" s="10">
        <v>701000000</v>
      </c>
      <c r="H55" s="10">
        <v>1860000000</v>
      </c>
      <c r="I55" s="10">
        <v>1954000000</v>
      </c>
      <c r="J55" s="10">
        <v>1514000000</v>
      </c>
      <c r="K55" s="10">
        <v>1526755000</v>
      </c>
      <c r="L55" s="10">
        <v>1586187000</v>
      </c>
      <c r="M55" s="10">
        <v>3513702000</v>
      </c>
      <c r="N55" s="10">
        <v>3830424000</v>
      </c>
    </row>
    <row r="56" spans="6:14" x14ac:dyDescent="0.25">
      <c r="F56" s="18" t="s">
        <v>153</v>
      </c>
      <c r="G56" s="10">
        <v>4080000000</v>
      </c>
      <c r="H56" s="10">
        <v>4633000000</v>
      </c>
      <c r="I56" s="10">
        <v>4673000000</v>
      </c>
      <c r="J56" s="10">
        <v>4708000000</v>
      </c>
      <c r="K56" s="10">
        <v>4138267000</v>
      </c>
      <c r="L56" s="10">
        <v>4124800000</v>
      </c>
      <c r="M56" s="10">
        <v>1881421000</v>
      </c>
      <c r="N56" s="10">
        <v>1902068000</v>
      </c>
    </row>
    <row r="57" spans="6:14" x14ac:dyDescent="0.25">
      <c r="F57" s="18" t="s">
        <v>154</v>
      </c>
      <c r="G57" s="10">
        <v>-3061000000</v>
      </c>
      <c r="H57" s="10">
        <v>397000000</v>
      </c>
      <c r="I57" s="10">
        <v>829000000</v>
      </c>
      <c r="J57" s="10">
        <v>230000000</v>
      </c>
      <c r="K57" s="10">
        <v>1488046000</v>
      </c>
      <c r="L57" s="10">
        <v>2482025000</v>
      </c>
      <c r="M57" s="10">
        <v>-424651000</v>
      </c>
      <c r="N57" s="10">
        <v>890753000</v>
      </c>
    </row>
    <row r="58" spans="6:14" x14ac:dyDescent="0.25">
      <c r="F58" s="18" t="s">
        <v>63</v>
      </c>
      <c r="G58" s="53" t="str">
        <v>https://www.sec.gov/Archives/edgar/data/796343/000079634324000006/0000796343-24-000006-index.htm</v>
      </c>
      <c r="H58" s="10" t="str">
        <v>https://www.sec.gov/Archives/edgar/data/796343/000079634323000007/0000796343-23-000007-index.htm</v>
      </c>
      <c r="I58" s="10" t="str">
        <v>https://www.sec.gov/Archives/edgar/data/796343/000079634322000032/0000796343-22-000032-index.htm</v>
      </c>
      <c r="J58" s="10" t="str">
        <v>https://www.sec.gov/Archives/edgar/data/796343/000079634321000004/0000796343-21-000004-index.htm</v>
      </c>
      <c r="K58" s="10" t="str">
        <v>https://www.sec.gov/Archives/edgar/data/796343/000079634320000013/0000796343-20-000013-index.htm</v>
      </c>
      <c r="L58" s="10" t="str">
        <v>https://www.sec.gov/Archives/edgar/data/796343/000079634319000019/0000796343-19-000019-index.htm</v>
      </c>
      <c r="M58" s="10" t="str">
        <v>https://www.sec.gov/Archives/edgar/data/796343/000079634318000015/0000796343-18-000015-index.htm</v>
      </c>
      <c r="N58" s="10" t="str">
        <v>https://www.sec.gov/Archives/edgar/data/796343/000079634317000031/0000796343-17-000031-index.htm</v>
      </c>
    </row>
    <row r="59" spans="6:14" x14ac:dyDescent="0.25">
      <c r="F59" s="18" t="s">
        <v>155</v>
      </c>
      <c r="G59" s="53" t="str">
        <v>https://www.sec.gov/Archives/edgar/data/796343/000079634324000006/adbe-20231201.htm</v>
      </c>
      <c r="H59" s="10" t="str">
        <v>https://www.sec.gov/Archives/edgar/data/796343/000079634323000007/adbe-20221202.htm</v>
      </c>
      <c r="I59" s="10" t="str">
        <v>https://www.sec.gov/Archives/edgar/data/796343/000079634322000032/adbe-20211203.htm</v>
      </c>
      <c r="J59" s="10" t="str">
        <v>https://www.sec.gov/Archives/edgar/data/796343/000079634321000004/adbe-20201127.htm</v>
      </c>
      <c r="K59" s="10" t="str">
        <v>https://www.sec.gov/Archives/edgar/data/796343/000079634320000013/adbe10kfy19.htm</v>
      </c>
      <c r="L59" s="10" t="str">
        <v>https://www.sec.gov/Archives/edgar/data/796343/000079634319000019/adbe10kfy18.htm</v>
      </c>
      <c r="M59" s="10" t="str">
        <v>https://www.sec.gov/Archives/edgar/data/796343/000079634318000015/adbe10kfy17.htm</v>
      </c>
      <c r="N59" s="10" t="str">
        <v>https://www.sec.gov/Archives/edgar/data/796343/000079634317000031/adbe10kfy16.htm</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6025-EEFB-47B0-9BFC-0CD5458496B3}">
  <sheetPr codeName="Sheet6"/>
  <dimension ref="F3:N59"/>
  <sheetViews>
    <sheetView showGridLines="0" zoomScale="115" zoomScaleNormal="115" workbookViewId="0">
      <selection activeCell="F7" sqref="F7"/>
    </sheetView>
  </sheetViews>
  <sheetFormatPr defaultColWidth="9.21875" defaultRowHeight="13.2" x14ac:dyDescent="0.25"/>
  <cols>
    <col min="1" max="5" width="3.77734375" style="1" customWidth="1"/>
    <col min="6" max="6" width="42.88671875" style="1" bestFit="1" customWidth="1"/>
    <col min="7" max="14" width="22.33203125" style="1" bestFit="1" customWidth="1"/>
    <col min="15" max="15" width="13.77734375" style="1" bestFit="1" customWidth="1"/>
    <col min="16" max="18" width="10.77734375" style="1" customWidth="1"/>
    <col min="19" max="16384" width="9.21875" style="1"/>
  </cols>
  <sheetData>
    <row r="3" spans="6:14" x14ac:dyDescent="0.25">
      <c r="G3" s="52">
        <v>2023</v>
      </c>
      <c r="H3" s="52">
        <f>+G3-1</f>
        <v>2022</v>
      </c>
      <c r="I3" s="52">
        <f t="shared" ref="I3:N3" si="0">+H3-1</f>
        <v>2021</v>
      </c>
      <c r="J3" s="52">
        <f t="shared" si="0"/>
        <v>2020</v>
      </c>
      <c r="K3" s="52">
        <f t="shared" si="0"/>
        <v>2019</v>
      </c>
      <c r="L3" s="52">
        <f t="shared" si="0"/>
        <v>2018</v>
      </c>
      <c r="M3" s="52">
        <f t="shared" si="0"/>
        <v>2017</v>
      </c>
      <c r="N3" s="52">
        <f t="shared" si="0"/>
        <v>2016</v>
      </c>
    </row>
    <row r="5" spans="6:14" x14ac:dyDescent="0.25">
      <c r="F5" s="50" t="s">
        <v>156</v>
      </c>
      <c r="G5" s="50" t="str">
        <f>+TEXT(G3,"@")</f>
        <v>2023</v>
      </c>
      <c r="H5" s="50" t="str">
        <f t="shared" ref="H5:N5" si="1">+TEXT(H3,"@")</f>
        <v>2022</v>
      </c>
      <c r="I5" s="50" t="str">
        <f t="shared" si="1"/>
        <v>2021</v>
      </c>
      <c r="J5" s="50" t="str">
        <f t="shared" si="1"/>
        <v>2020</v>
      </c>
      <c r="K5" s="50" t="str">
        <f t="shared" si="1"/>
        <v>2019</v>
      </c>
      <c r="L5" s="50" t="str">
        <f t="shared" si="1"/>
        <v>2018</v>
      </c>
      <c r="M5" s="50" t="str">
        <f t="shared" si="1"/>
        <v>2017</v>
      </c>
      <c r="N5" s="50" t="str">
        <f t="shared" si="1"/>
        <v>2016</v>
      </c>
    </row>
    <row r="6" spans="6:14" x14ac:dyDescent="0.25">
      <c r="F6" s="18" t="s">
        <v>4</v>
      </c>
      <c r="G6" s="10" t="str" cm="1">
        <f t="array" ref="G6:N59">+TRANSPOSE([3]Sheet1!$B$2:$BC$9)</f>
        <v>2023-12-01</v>
      </c>
      <c r="H6" s="10" t="str">
        <v>2022-12-02</v>
      </c>
      <c r="I6" s="10" t="str">
        <v>2021-12-03</v>
      </c>
      <c r="J6" s="10" t="str">
        <v>2020-11-27</v>
      </c>
      <c r="K6" s="10" t="str">
        <v>2019-11-29</v>
      </c>
      <c r="L6" s="10" t="str">
        <v>2018-11-30</v>
      </c>
      <c r="M6" s="10" t="str">
        <v>2017-12-01</v>
      </c>
      <c r="N6" s="10" t="str">
        <v>2016-12-02</v>
      </c>
    </row>
    <row r="7" spans="6:14" x14ac:dyDescent="0.25">
      <c r="F7" s="18" t="s">
        <v>114</v>
      </c>
      <c r="G7" s="10" t="str">
        <v>ADBE</v>
      </c>
      <c r="H7" s="10" t="str">
        <v>ADBE</v>
      </c>
      <c r="I7" s="10" t="str">
        <v>ADBE</v>
      </c>
      <c r="J7" s="10" t="str">
        <v>ADBE</v>
      </c>
      <c r="K7" s="10" t="str">
        <v>ADBE</v>
      </c>
      <c r="L7" s="10" t="str">
        <v>ADBE</v>
      </c>
      <c r="M7" s="10" t="str">
        <v>ADBE</v>
      </c>
      <c r="N7" s="10" t="str">
        <v>ADBE</v>
      </c>
    </row>
    <row r="8" spans="6:14" x14ac:dyDescent="0.25">
      <c r="F8" s="18" t="s">
        <v>115</v>
      </c>
      <c r="G8" s="10" t="str">
        <v>USD</v>
      </c>
      <c r="H8" s="10" t="str">
        <v>USD</v>
      </c>
      <c r="I8" s="10" t="str">
        <v>USD</v>
      </c>
      <c r="J8" s="10" t="str">
        <v>USD</v>
      </c>
      <c r="K8" s="10" t="str">
        <v>USD</v>
      </c>
      <c r="L8" s="10" t="str">
        <v>USD</v>
      </c>
      <c r="M8" s="10" t="str">
        <v>USD</v>
      </c>
      <c r="N8" s="10" t="str">
        <v>USD</v>
      </c>
    </row>
    <row r="9" spans="6:14" x14ac:dyDescent="0.25">
      <c r="F9" s="18" t="s">
        <v>116</v>
      </c>
      <c r="G9" s="10" t="str">
        <v>0000796343</v>
      </c>
      <c r="H9" s="10" t="str">
        <v>0000796343</v>
      </c>
      <c r="I9" s="10" t="str">
        <v>0000796343</v>
      </c>
      <c r="J9" s="10" t="str">
        <v>0000796343</v>
      </c>
      <c r="K9" s="10" t="str">
        <v>0000796343</v>
      </c>
      <c r="L9" s="10" t="str">
        <v>0000796343</v>
      </c>
      <c r="M9" s="10" t="str">
        <v>0000796343</v>
      </c>
      <c r="N9" s="10" t="str">
        <v>0000796343</v>
      </c>
    </row>
    <row r="10" spans="6:14" x14ac:dyDescent="0.25">
      <c r="F10" s="18" t="s">
        <v>117</v>
      </c>
      <c r="G10" s="10" t="str">
        <v>2024-01-17</v>
      </c>
      <c r="H10" s="10" t="str">
        <v>2023-01-17</v>
      </c>
      <c r="I10" s="10" t="str">
        <v>2022-01-21</v>
      </c>
      <c r="J10" s="10" t="str">
        <v>2021-01-15</v>
      </c>
      <c r="K10" s="10" t="str">
        <v>2020-01-21</v>
      </c>
      <c r="L10" s="10" t="str">
        <v>2019-01-25</v>
      </c>
      <c r="M10" s="10" t="str">
        <v>2018-01-22</v>
      </c>
      <c r="N10" s="10" t="str">
        <v>2017-01-20</v>
      </c>
    </row>
    <row r="11" spans="6:14" x14ac:dyDescent="0.25">
      <c r="F11" s="18" t="s">
        <v>118</v>
      </c>
      <c r="G11" s="10" t="str">
        <v>2024-01-16 20:01:55</v>
      </c>
      <c r="H11" s="10" t="str">
        <v>2023-01-17 16:34:00</v>
      </c>
      <c r="I11" s="10" t="str">
        <v>2022-01-21 16:03:34</v>
      </c>
      <c r="J11" s="10" t="str">
        <v>2021-01-15 16:03:42</v>
      </c>
      <c r="K11" s="10" t="str">
        <v>2020-01-21 06:06:41</v>
      </c>
      <c r="L11" s="10" t="str">
        <v>2019-01-25 06:24:29</v>
      </c>
      <c r="M11" s="10" t="str">
        <v>2018-01-22 16:07:26</v>
      </c>
      <c r="N11" s="10" t="str">
        <v>2017-01-20 16:14:43</v>
      </c>
    </row>
    <row r="12" spans="6:14" x14ac:dyDescent="0.25">
      <c r="F12" s="18" t="s">
        <v>119</v>
      </c>
      <c r="G12" s="10" t="str">
        <v>2023</v>
      </c>
      <c r="H12" s="10" t="str">
        <v>2022</v>
      </c>
      <c r="I12" s="10" t="str">
        <v>2021</v>
      </c>
      <c r="J12" s="10" t="str">
        <v>2020</v>
      </c>
      <c r="K12" s="10" t="str">
        <v>2019</v>
      </c>
      <c r="L12" s="10" t="str">
        <v>2018</v>
      </c>
      <c r="M12" s="10" t="str">
        <v>2017</v>
      </c>
      <c r="N12" s="10" t="str">
        <v>2016</v>
      </c>
    </row>
    <row r="13" spans="6:14" x14ac:dyDescent="0.25">
      <c r="F13" s="18" t="s">
        <v>120</v>
      </c>
      <c r="G13" s="10" t="str">
        <v>FY</v>
      </c>
      <c r="H13" s="10" t="str">
        <v>FY</v>
      </c>
      <c r="I13" s="10" t="str">
        <v>FY</v>
      </c>
      <c r="J13" s="10" t="str">
        <v>FY</v>
      </c>
      <c r="K13" s="10" t="str">
        <v>FY</v>
      </c>
      <c r="L13" s="10" t="str">
        <v>FY</v>
      </c>
      <c r="M13" s="10" t="str">
        <v>FY</v>
      </c>
      <c r="N13" s="10" t="str">
        <v>FY</v>
      </c>
    </row>
    <row r="14" spans="6:14" x14ac:dyDescent="0.25">
      <c r="F14" s="18" t="s">
        <v>171</v>
      </c>
      <c r="G14" s="10">
        <v>5428000000</v>
      </c>
      <c r="H14" s="10">
        <v>4756000000</v>
      </c>
      <c r="I14" s="10">
        <v>4822000000</v>
      </c>
      <c r="J14" s="10">
        <v>5260000000</v>
      </c>
      <c r="K14" s="10">
        <v>2951458000</v>
      </c>
      <c r="L14" s="10">
        <v>2590774000</v>
      </c>
      <c r="M14" s="10">
        <v>1693954000</v>
      </c>
      <c r="N14" s="10">
        <v>1168782000</v>
      </c>
    </row>
    <row r="15" spans="6:14" ht="15" customHeight="1" x14ac:dyDescent="0.25">
      <c r="F15" s="18" t="s">
        <v>73</v>
      </c>
      <c r="G15" s="10">
        <v>872000000</v>
      </c>
      <c r="H15" s="10">
        <v>856000000</v>
      </c>
      <c r="I15" s="10">
        <v>788000000</v>
      </c>
      <c r="J15" s="10">
        <v>757000000</v>
      </c>
      <c r="K15" s="10">
        <v>624748000</v>
      </c>
      <c r="L15" s="10">
        <v>346492000</v>
      </c>
      <c r="M15" s="10">
        <v>325997000</v>
      </c>
      <c r="N15" s="10">
        <v>331535000</v>
      </c>
    </row>
    <row r="16" spans="6:14" ht="15" customHeight="1" x14ac:dyDescent="0.25">
      <c r="F16" s="18" t="s">
        <v>177</v>
      </c>
      <c r="G16" s="10">
        <v>-426000000</v>
      </c>
      <c r="H16" s="10">
        <v>328000000</v>
      </c>
      <c r="I16" s="10">
        <v>183000000</v>
      </c>
      <c r="J16" s="10">
        <v>-1501000000</v>
      </c>
      <c r="K16" s="10">
        <v>2707000</v>
      </c>
      <c r="L16" s="10">
        <v>-468936000</v>
      </c>
      <c r="M16" s="10">
        <v>51605000</v>
      </c>
      <c r="N16" s="10">
        <v>24222000</v>
      </c>
    </row>
    <row r="17" spans="6:14" ht="15" customHeight="1" x14ac:dyDescent="0.25">
      <c r="F17" s="18" t="s">
        <v>178</v>
      </c>
      <c r="G17" s="10">
        <v>1718000000</v>
      </c>
      <c r="H17" s="10">
        <v>1440000000</v>
      </c>
      <c r="I17" s="10">
        <v>1069000000</v>
      </c>
      <c r="J17" s="10">
        <v>909000000</v>
      </c>
      <c r="K17" s="10">
        <v>787706000</v>
      </c>
      <c r="L17" s="10">
        <v>603470000</v>
      </c>
      <c r="M17" s="10">
        <v>451451000</v>
      </c>
      <c r="N17" s="10">
        <v>349909000</v>
      </c>
    </row>
    <row r="18" spans="6:14" ht="15" customHeight="1" x14ac:dyDescent="0.25">
      <c r="F18" s="18" t="s">
        <v>91</v>
      </c>
      <c r="G18" s="10">
        <v>-355000000</v>
      </c>
      <c r="H18" s="10">
        <v>336000000</v>
      </c>
      <c r="I18" s="10">
        <v>285000000</v>
      </c>
      <c r="J18" s="10">
        <v>186000000</v>
      </c>
      <c r="K18" s="10">
        <v>105028000</v>
      </c>
      <c r="L18" s="10">
        <v>487775000</v>
      </c>
      <c r="M18" s="10">
        <v>446945000</v>
      </c>
      <c r="N18" s="10">
        <v>346357000</v>
      </c>
    </row>
    <row r="19" spans="6:14" x14ac:dyDescent="0.25">
      <c r="F19" s="18" t="s">
        <v>179</v>
      </c>
      <c r="G19" s="10">
        <v>-159000000</v>
      </c>
      <c r="H19" s="10">
        <v>-198000000</v>
      </c>
      <c r="I19" s="10">
        <v>-430000000</v>
      </c>
      <c r="J19" s="10">
        <v>106000000</v>
      </c>
      <c r="K19" s="10">
        <v>-187826000</v>
      </c>
      <c r="L19" s="10">
        <v>-1983000</v>
      </c>
      <c r="M19" s="10">
        <v>-187173000</v>
      </c>
      <c r="N19" s="10">
        <v>-160416000</v>
      </c>
    </row>
    <row r="20" spans="6:14" x14ac:dyDescent="0.25">
      <c r="F20" s="18" t="s">
        <v>83</v>
      </c>
      <c r="G20" s="10">
        <v>208000000</v>
      </c>
      <c r="H20" s="10">
        <v>0</v>
      </c>
      <c r="I20" s="10">
        <v>450000000</v>
      </c>
      <c r="J20" s="10">
        <v>-202000000</v>
      </c>
      <c r="K20" s="10">
        <v>164697000</v>
      </c>
      <c r="L20" s="10">
        <v>445796000</v>
      </c>
      <c r="M20" s="10">
        <v>232359000</v>
      </c>
      <c r="N20" s="10">
        <v>166697000</v>
      </c>
    </row>
    <row r="21" spans="6:14" x14ac:dyDescent="0.25">
      <c r="F21" s="18" t="s">
        <v>180</v>
      </c>
      <c r="G21" s="10">
        <v>-49000000</v>
      </c>
      <c r="H21" s="10">
        <v>66000000</v>
      </c>
      <c r="I21" s="10">
        <v>-20000000</v>
      </c>
      <c r="J21" s="10">
        <v>96000000</v>
      </c>
      <c r="K21" s="10">
        <v>23129000</v>
      </c>
      <c r="L21" s="10">
        <v>54920000</v>
      </c>
      <c r="M21" s="10">
        <v>-45186000</v>
      </c>
      <c r="N21" s="10">
        <v>-6281000</v>
      </c>
    </row>
    <row r="22" spans="6:14" x14ac:dyDescent="0.25">
      <c r="F22" s="18" t="s">
        <v>181</v>
      </c>
      <c r="G22" s="10">
        <v>-355000000</v>
      </c>
      <c r="H22" s="10">
        <v>468000000</v>
      </c>
      <c r="I22" s="10">
        <v>285000000</v>
      </c>
      <c r="J22" s="10">
        <v>186000000</v>
      </c>
      <c r="K22" s="10">
        <v>105028000</v>
      </c>
      <c r="L22" s="10">
        <v>-10958000</v>
      </c>
      <c r="M22" s="10">
        <v>446945000</v>
      </c>
      <c r="N22" s="10">
        <v>346357000</v>
      </c>
    </row>
    <row r="23" spans="6:14" x14ac:dyDescent="0.25">
      <c r="F23" s="18" t="s">
        <v>182</v>
      </c>
      <c r="G23" s="10">
        <v>65000000</v>
      </c>
      <c r="H23" s="10">
        <v>122000000</v>
      </c>
      <c r="I23" s="10">
        <v>76000000</v>
      </c>
      <c r="J23" s="10">
        <v>116000000</v>
      </c>
      <c r="K23" s="10">
        <v>-50333000</v>
      </c>
      <c r="L23" s="10">
        <v>469729000</v>
      </c>
      <c r="M23" s="10">
        <v>-57099000</v>
      </c>
      <c r="N23" s="10">
        <v>-21077000</v>
      </c>
    </row>
    <row r="24" spans="6:14" x14ac:dyDescent="0.25">
      <c r="F24" s="18" t="s">
        <v>183</v>
      </c>
      <c r="G24" s="10">
        <v>7302000000</v>
      </c>
      <c r="H24" s="10">
        <v>7838000000</v>
      </c>
      <c r="I24" s="10">
        <v>7223000000</v>
      </c>
      <c r="J24" s="10">
        <v>5727000000</v>
      </c>
      <c r="K24" s="10">
        <v>4421314000</v>
      </c>
      <c r="L24" s="10">
        <v>4029304000</v>
      </c>
      <c r="M24" s="10">
        <v>2912853000</v>
      </c>
      <c r="N24" s="10">
        <v>2199728000</v>
      </c>
    </row>
    <row r="25" spans="6:14" x14ac:dyDescent="0.25">
      <c r="F25" s="18" t="s">
        <v>92</v>
      </c>
      <c r="G25" s="10">
        <v>-360000000</v>
      </c>
      <c r="H25" s="10">
        <v>-442000000</v>
      </c>
      <c r="I25" s="10">
        <v>-330000000</v>
      </c>
      <c r="J25" s="10">
        <v>-419000000</v>
      </c>
      <c r="K25" s="10">
        <v>-333981000</v>
      </c>
      <c r="L25" s="10">
        <v>-266579000</v>
      </c>
      <c r="M25" s="10">
        <v>-178122000</v>
      </c>
      <c r="N25" s="10">
        <v>-203805000</v>
      </c>
    </row>
    <row r="26" spans="6:14" x14ac:dyDescent="0.25">
      <c r="F26" s="18" t="s">
        <v>184</v>
      </c>
      <c r="G26" s="10">
        <v>-1136000000</v>
      </c>
      <c r="H26" s="10">
        <v>-126000000</v>
      </c>
      <c r="I26" s="10">
        <v>-2682000000</v>
      </c>
      <c r="J26" s="10">
        <v>0</v>
      </c>
      <c r="K26" s="10">
        <v>-100704000</v>
      </c>
      <c r="L26" s="10">
        <v>-6314382000</v>
      </c>
      <c r="M26" s="10">
        <v>-459626000</v>
      </c>
      <c r="N26" s="10">
        <v>-48427000</v>
      </c>
    </row>
    <row r="27" spans="6:14" x14ac:dyDescent="0.25">
      <c r="F27" s="18" t="s">
        <v>185</v>
      </c>
      <c r="G27" s="10">
        <v>-53000000</v>
      </c>
      <c r="H27" s="10">
        <v>-955000000</v>
      </c>
      <c r="I27" s="10">
        <v>-1575000000</v>
      </c>
      <c r="J27" s="10">
        <v>-221000000</v>
      </c>
      <c r="K27" s="10">
        <v>-243192000</v>
      </c>
      <c r="L27" s="10">
        <v>-13590000</v>
      </c>
      <c r="M27" s="10">
        <v>-57863000</v>
      </c>
      <c r="N27" s="10">
        <v>-711227000</v>
      </c>
    </row>
    <row r="28" spans="6:14" x14ac:dyDescent="0.25">
      <c r="F28" s="18" t="s">
        <v>186</v>
      </c>
      <c r="G28" s="10">
        <v>1189000000</v>
      </c>
      <c r="H28" s="10">
        <v>953000000</v>
      </c>
      <c r="I28" s="10">
        <v>1068000000</v>
      </c>
      <c r="J28" s="10">
        <v>1091000000</v>
      </c>
      <c r="K28" s="10">
        <v>788227000</v>
      </c>
      <c r="L28" s="10">
        <v>1909256000</v>
      </c>
      <c r="M28" s="10">
        <v>2155800000</v>
      </c>
      <c r="N28" s="10">
        <v>1635854000</v>
      </c>
    </row>
    <row r="29" spans="6:14" x14ac:dyDescent="0.25">
      <c r="F29" s="18" t="s">
        <v>187</v>
      </c>
      <c r="G29" s="10">
        <v>1136000000</v>
      </c>
      <c r="H29" s="10">
        <v>-2000000</v>
      </c>
      <c r="I29" s="10">
        <v>-507000000</v>
      </c>
      <c r="J29" s="10">
        <v>-865000000</v>
      </c>
      <c r="K29" s="10">
        <v>-565435000</v>
      </c>
      <c r="L29" s="10">
        <v>1896000000</v>
      </c>
      <c r="M29" s="10">
        <v>-1903066000</v>
      </c>
      <c r="N29" s="10">
        <v>-1632428000</v>
      </c>
    </row>
    <row r="30" spans="6:14" x14ac:dyDescent="0.25">
      <c r="F30" s="18" t="s">
        <v>188</v>
      </c>
      <c r="G30" s="10">
        <v>776000000</v>
      </c>
      <c r="H30" s="10">
        <v>-570000000</v>
      </c>
      <c r="I30" s="10">
        <v>-3519000000</v>
      </c>
      <c r="J30" s="10">
        <v>-414000000</v>
      </c>
      <c r="K30" s="10">
        <v>-455085000</v>
      </c>
      <c r="L30" s="10">
        <v>-4685295000</v>
      </c>
      <c r="M30" s="10">
        <v>-442877000</v>
      </c>
      <c r="N30" s="10">
        <v>-960033000</v>
      </c>
    </row>
    <row r="31" spans="6:14" x14ac:dyDescent="0.25">
      <c r="F31" s="18" t="s">
        <v>189</v>
      </c>
      <c r="G31" s="10">
        <v>-500000000</v>
      </c>
      <c r="H31" s="10">
        <v>0</v>
      </c>
      <c r="I31" s="10">
        <v>0</v>
      </c>
      <c r="J31" s="10">
        <v>-3150000000</v>
      </c>
      <c r="K31" s="10">
        <v>0</v>
      </c>
      <c r="L31" s="10">
        <v>-1707000</v>
      </c>
      <c r="M31" s="10">
        <v>-1960000</v>
      </c>
      <c r="N31" s="10">
        <v>-108000</v>
      </c>
    </row>
    <row r="32" spans="6:14" x14ac:dyDescent="0.25">
      <c r="F32" s="18" t="s">
        <v>190</v>
      </c>
      <c r="G32" s="10">
        <v>314000000</v>
      </c>
      <c r="H32" s="10">
        <v>278000000</v>
      </c>
      <c r="I32" s="10">
        <v>291000000</v>
      </c>
      <c r="J32" s="10">
        <v>270000000</v>
      </c>
      <c r="K32" s="10">
        <v>232932000</v>
      </c>
      <c r="L32" s="10">
        <v>190990000</v>
      </c>
      <c r="M32" s="10">
        <v>158351000</v>
      </c>
      <c r="N32" s="10">
        <v>145697000</v>
      </c>
    </row>
    <row r="33" spans="6:14" x14ac:dyDescent="0.25">
      <c r="F33" s="18" t="s">
        <v>93</v>
      </c>
      <c r="G33" s="10">
        <v>-4400000000</v>
      </c>
      <c r="H33" s="10">
        <v>-7068000000</v>
      </c>
      <c r="I33" s="10">
        <v>-3950000000</v>
      </c>
      <c r="J33" s="10">
        <v>-3050000000</v>
      </c>
      <c r="K33" s="10">
        <v>-2750000000</v>
      </c>
      <c r="L33" s="10">
        <v>-2050000000</v>
      </c>
      <c r="M33" s="10">
        <v>-1100000000</v>
      </c>
      <c r="N33" s="10">
        <v>-1075000000</v>
      </c>
    </row>
    <row r="34" spans="6:14" x14ac:dyDescent="0.25">
      <c r="F34" s="18" t="s">
        <v>95</v>
      </c>
      <c r="G34" s="10">
        <v>0</v>
      </c>
      <c r="H34" s="10">
        <v>0</v>
      </c>
      <c r="I34" s="10">
        <v>0</v>
      </c>
      <c r="J34" s="10">
        <v>0</v>
      </c>
      <c r="K34" s="10">
        <v>0</v>
      </c>
      <c r="L34" s="10">
        <v>0</v>
      </c>
      <c r="M34" s="10">
        <v>0</v>
      </c>
      <c r="N34" s="10">
        <v>0</v>
      </c>
    </row>
    <row r="35" spans="6:14" x14ac:dyDescent="0.25">
      <c r="F35" s="18" t="s">
        <v>191</v>
      </c>
      <c r="G35" s="10">
        <v>-596000000</v>
      </c>
      <c r="H35" s="10">
        <v>243000000</v>
      </c>
      <c r="I35" s="10">
        <v>-642000000</v>
      </c>
      <c r="J35" s="10">
        <v>5419000000</v>
      </c>
      <c r="K35" s="10">
        <v>-428976000</v>
      </c>
      <c r="L35" s="10">
        <v>4103491000</v>
      </c>
      <c r="M35" s="10">
        <v>-240126000</v>
      </c>
      <c r="N35" s="10">
        <v>-86726000</v>
      </c>
    </row>
    <row r="36" spans="6:14" x14ac:dyDescent="0.25">
      <c r="F36" s="18" t="s">
        <v>192</v>
      </c>
      <c r="G36" s="10">
        <v>-5182000000</v>
      </c>
      <c r="H36" s="10">
        <v>-6825000000</v>
      </c>
      <c r="I36" s="10">
        <v>-4301000000</v>
      </c>
      <c r="J36" s="10">
        <v>-3488000000</v>
      </c>
      <c r="K36" s="10">
        <v>-2946044000</v>
      </c>
      <c r="L36" s="10">
        <v>-5568000</v>
      </c>
      <c r="M36" s="10">
        <v>-1183735000</v>
      </c>
      <c r="N36" s="10">
        <v>-1090706000</v>
      </c>
    </row>
    <row r="37" spans="6:14" x14ac:dyDescent="0.25">
      <c r="F37" s="18" t="s">
        <v>193</v>
      </c>
      <c r="G37" s="10">
        <v>9000000</v>
      </c>
      <c r="H37" s="10">
        <v>-51000000</v>
      </c>
      <c r="I37" s="10">
        <v>-37000000</v>
      </c>
      <c r="J37" s="10">
        <v>3000000</v>
      </c>
      <c r="K37" s="10">
        <v>-12739000</v>
      </c>
      <c r="L37" s="10">
        <v>-1738000</v>
      </c>
      <c r="M37" s="10">
        <v>8516000</v>
      </c>
      <c r="N37" s="10">
        <v>-14234000</v>
      </c>
    </row>
    <row r="38" spans="6:14" x14ac:dyDescent="0.25">
      <c r="F38" s="18" t="s">
        <v>194</v>
      </c>
      <c r="G38" s="10">
        <v>2905000000</v>
      </c>
      <c r="H38" s="10">
        <v>392000000</v>
      </c>
      <c r="I38" s="10">
        <v>-634000000</v>
      </c>
      <c r="J38" s="10">
        <v>1828000000</v>
      </c>
      <c r="K38" s="10">
        <v>1007446000</v>
      </c>
      <c r="L38" s="10">
        <v>-663297000</v>
      </c>
      <c r="M38" s="10">
        <v>1294757000</v>
      </c>
      <c r="N38" s="10">
        <v>134755000</v>
      </c>
    </row>
    <row r="39" spans="6:14" x14ac:dyDescent="0.25">
      <c r="F39" s="18" t="s">
        <v>195</v>
      </c>
      <c r="G39" s="10">
        <v>7141000000</v>
      </c>
      <c r="H39" s="10">
        <v>4236000000</v>
      </c>
      <c r="I39" s="10">
        <v>3844000000</v>
      </c>
      <c r="J39" s="10">
        <v>4478000000</v>
      </c>
      <c r="K39" s="10">
        <v>2650221000</v>
      </c>
      <c r="L39" s="10">
        <v>1642775000</v>
      </c>
      <c r="M39" s="10">
        <v>2306072000</v>
      </c>
      <c r="N39" s="10">
        <v>1011315000</v>
      </c>
    </row>
    <row r="40" spans="6:14" x14ac:dyDescent="0.25">
      <c r="F40" s="18" t="s">
        <v>196</v>
      </c>
      <c r="G40" s="10">
        <v>4236000000</v>
      </c>
      <c r="H40" s="10">
        <v>3844000000</v>
      </c>
      <c r="I40" s="10">
        <v>4478000000</v>
      </c>
      <c r="J40" s="10">
        <v>2650000000</v>
      </c>
      <c r="K40" s="10">
        <v>1642775000</v>
      </c>
      <c r="L40" s="10">
        <v>2306072000</v>
      </c>
      <c r="M40" s="10">
        <v>1011315000</v>
      </c>
      <c r="N40" s="10">
        <v>876560000</v>
      </c>
    </row>
    <row r="41" spans="6:14" x14ac:dyDescent="0.25">
      <c r="F41" s="18" t="s">
        <v>197</v>
      </c>
      <c r="G41" s="10">
        <v>7302000000</v>
      </c>
      <c r="H41" s="10">
        <v>7838000000</v>
      </c>
      <c r="I41" s="10">
        <v>7223000000</v>
      </c>
      <c r="J41" s="10">
        <v>5727000000</v>
      </c>
      <c r="K41" s="10">
        <v>4421314000</v>
      </c>
      <c r="L41" s="10">
        <v>4029304000</v>
      </c>
      <c r="M41" s="10">
        <v>2912853000</v>
      </c>
      <c r="N41" s="10">
        <v>2199728000</v>
      </c>
    </row>
    <row r="42" spans="6:14" x14ac:dyDescent="0.25">
      <c r="F42" s="18" t="s">
        <v>198</v>
      </c>
      <c r="G42" s="10">
        <v>-360000000</v>
      </c>
      <c r="H42" s="10">
        <v>-442000000</v>
      </c>
      <c r="I42" s="10">
        <v>-330000000</v>
      </c>
      <c r="J42" s="10">
        <v>-419000000</v>
      </c>
      <c r="K42" s="10">
        <v>-333981000</v>
      </c>
      <c r="L42" s="10">
        <v>-266579000</v>
      </c>
      <c r="M42" s="10">
        <v>-178122000</v>
      </c>
      <c r="N42" s="10">
        <v>-203805000</v>
      </c>
    </row>
    <row r="43" spans="6:14" x14ac:dyDescent="0.25">
      <c r="F43" s="18" t="s">
        <v>199</v>
      </c>
      <c r="G43" s="10">
        <v>6942000000</v>
      </c>
      <c r="H43" s="10">
        <v>7396000000</v>
      </c>
      <c r="I43" s="10">
        <v>6893000000</v>
      </c>
      <c r="J43" s="10">
        <v>5308000000</v>
      </c>
      <c r="K43" s="10">
        <v>4087333000</v>
      </c>
      <c r="L43" s="10">
        <v>3762725000</v>
      </c>
      <c r="M43" s="10">
        <v>2734731000</v>
      </c>
      <c r="N43" s="10">
        <v>1995923000</v>
      </c>
    </row>
    <row r="44" spans="6:14" x14ac:dyDescent="0.25">
      <c r="F44" s="18" t="s">
        <v>63</v>
      </c>
      <c r="G44" s="53" t="str">
        <v>https://www.sec.gov/Archives/edgar/data/796343/000079634324000006/0000796343-24-000006-index.htm</v>
      </c>
      <c r="H44" s="10" t="str">
        <v>https://www.sec.gov/Archives/edgar/data/796343/000079634323000007/0000796343-23-000007-index.htm</v>
      </c>
      <c r="I44" s="10" t="str">
        <v>https://www.sec.gov/Archives/edgar/data/796343/000079634322000032/0000796343-22-000032-index.htm</v>
      </c>
      <c r="J44" s="10" t="str">
        <v>https://www.sec.gov/Archives/edgar/data/796343/000079634321000004/0000796343-21-000004-index.htm</v>
      </c>
      <c r="K44" s="10" t="str">
        <v>https://www.sec.gov/Archives/edgar/data/796343/000079634320000013/0000796343-20-000013-index.htm</v>
      </c>
      <c r="L44" s="10" t="str">
        <v>https://www.sec.gov/Archives/edgar/data/796343/000079634319000019/0000796343-19-000019-index.htm</v>
      </c>
      <c r="M44" s="10" t="str">
        <v>https://www.sec.gov/Archives/edgar/data/796343/000079634318000015/0000796343-18-000015-index.htm</v>
      </c>
      <c r="N44" s="10" t="str">
        <v>https://www.sec.gov/Archives/edgar/data/796343/000079634317000031/0000796343-17-000031-index.htm</v>
      </c>
    </row>
    <row r="45" spans="6:14" x14ac:dyDescent="0.25">
      <c r="F45" s="18" t="s">
        <v>155</v>
      </c>
      <c r="G45" s="53" t="str">
        <v>https://www.sec.gov/Archives/edgar/data/796343/000079634324000006/adbe-20231201.htm</v>
      </c>
      <c r="H45" s="10" t="str">
        <v>https://www.sec.gov/Archives/edgar/data/796343/000079634323000007/adbe-20221202.htm</v>
      </c>
      <c r="I45" s="10" t="str">
        <v>https://www.sec.gov/Archives/edgar/data/796343/000079634322000032/adbe-20211203.htm</v>
      </c>
      <c r="J45" s="10" t="str">
        <v>https://www.sec.gov/Archives/edgar/data/796343/000079634321000004/adbe-20201127.htm</v>
      </c>
      <c r="K45" s="10" t="str">
        <v>https://www.sec.gov/Archives/edgar/data/796343/000079634320000013/adbe10kfy19.htm</v>
      </c>
      <c r="L45" s="10" t="str">
        <v>https://www.sec.gov/Archives/edgar/data/796343/000079634319000019/adbe10kfy18.htm</v>
      </c>
      <c r="M45" s="10" t="str">
        <v>https://www.sec.gov/Archives/edgar/data/796343/000079634318000015/adbe10kfy17.htm</v>
      </c>
      <c r="N45" s="10" t="str">
        <v>https://www.sec.gov/Archives/edgar/data/796343/000079634317000031/adbe10kfy16.htm</v>
      </c>
    </row>
    <row r="46" spans="6:14" x14ac:dyDescent="0.25">
      <c r="G46" s="10">
        <v>0</v>
      </c>
      <c r="H46" s="10">
        <v>0</v>
      </c>
      <c r="I46" s="10">
        <v>0</v>
      </c>
      <c r="J46" s="10">
        <v>0</v>
      </c>
      <c r="K46" s="10">
        <v>0</v>
      </c>
      <c r="L46" s="10">
        <v>0</v>
      </c>
      <c r="M46" s="10">
        <v>0</v>
      </c>
      <c r="N46" s="10">
        <v>0</v>
      </c>
    </row>
    <row r="47" spans="6:14" x14ac:dyDescent="0.25">
      <c r="G47" s="10">
        <v>0</v>
      </c>
      <c r="H47" s="10">
        <v>0</v>
      </c>
      <c r="I47" s="10">
        <v>0</v>
      </c>
      <c r="J47" s="10">
        <v>0</v>
      </c>
      <c r="K47" s="10">
        <v>0</v>
      </c>
      <c r="L47" s="10">
        <v>0</v>
      </c>
      <c r="M47" s="10">
        <v>0</v>
      </c>
      <c r="N47" s="10">
        <v>0</v>
      </c>
    </row>
    <row r="48" spans="6:14" x14ac:dyDescent="0.25">
      <c r="G48" s="10">
        <v>0</v>
      </c>
      <c r="H48" s="10">
        <v>0</v>
      </c>
      <c r="I48" s="10">
        <v>0</v>
      </c>
      <c r="J48" s="10">
        <v>0</v>
      </c>
      <c r="K48" s="10">
        <v>0</v>
      </c>
      <c r="L48" s="10">
        <v>0</v>
      </c>
      <c r="M48" s="10">
        <v>0</v>
      </c>
      <c r="N48" s="10">
        <v>0</v>
      </c>
    </row>
    <row r="49" spans="7:14" x14ac:dyDescent="0.25">
      <c r="G49" s="10">
        <v>0</v>
      </c>
      <c r="H49" s="10">
        <v>0</v>
      </c>
      <c r="I49" s="10">
        <v>0</v>
      </c>
      <c r="J49" s="10">
        <v>0</v>
      </c>
      <c r="K49" s="10">
        <v>0</v>
      </c>
      <c r="L49" s="10">
        <v>0</v>
      </c>
      <c r="M49" s="10">
        <v>0</v>
      </c>
      <c r="N49" s="10">
        <v>0</v>
      </c>
    </row>
    <row r="50" spans="7:14" x14ac:dyDescent="0.25">
      <c r="G50" s="10">
        <v>0</v>
      </c>
      <c r="H50" s="10">
        <v>0</v>
      </c>
      <c r="I50" s="10">
        <v>0</v>
      </c>
      <c r="J50" s="10">
        <v>0</v>
      </c>
      <c r="K50" s="10">
        <v>0</v>
      </c>
      <c r="L50" s="10">
        <v>0</v>
      </c>
      <c r="M50" s="10">
        <v>0</v>
      </c>
      <c r="N50" s="10">
        <v>0</v>
      </c>
    </row>
    <row r="51" spans="7:14" x14ac:dyDescent="0.25">
      <c r="G51" s="10">
        <v>0</v>
      </c>
      <c r="H51" s="10">
        <v>0</v>
      </c>
      <c r="I51" s="10">
        <v>0</v>
      </c>
      <c r="J51" s="10">
        <v>0</v>
      </c>
      <c r="K51" s="10">
        <v>0</v>
      </c>
      <c r="L51" s="10">
        <v>0</v>
      </c>
      <c r="M51" s="10">
        <v>0</v>
      </c>
      <c r="N51" s="10">
        <v>0</v>
      </c>
    </row>
    <row r="52" spans="7:14" x14ac:dyDescent="0.25">
      <c r="G52" s="10">
        <v>0</v>
      </c>
      <c r="H52" s="10">
        <v>0</v>
      </c>
      <c r="I52" s="10">
        <v>0</v>
      </c>
      <c r="J52" s="10">
        <v>0</v>
      </c>
      <c r="K52" s="10">
        <v>0</v>
      </c>
      <c r="L52" s="10">
        <v>0</v>
      </c>
      <c r="M52" s="10">
        <v>0</v>
      </c>
      <c r="N52" s="10">
        <v>0</v>
      </c>
    </row>
    <row r="53" spans="7:14" x14ac:dyDescent="0.25">
      <c r="G53" s="10">
        <v>0</v>
      </c>
      <c r="H53" s="10">
        <v>0</v>
      </c>
      <c r="I53" s="10">
        <v>0</v>
      </c>
      <c r="J53" s="10">
        <v>0</v>
      </c>
      <c r="K53" s="10">
        <v>0</v>
      </c>
      <c r="L53" s="10">
        <v>0</v>
      </c>
      <c r="M53" s="10">
        <v>0</v>
      </c>
      <c r="N53" s="10">
        <v>0</v>
      </c>
    </row>
    <row r="54" spans="7:14" x14ac:dyDescent="0.25">
      <c r="G54" s="10">
        <v>0</v>
      </c>
      <c r="H54" s="10">
        <v>0</v>
      </c>
      <c r="I54" s="10">
        <v>0</v>
      </c>
      <c r="J54" s="10">
        <v>0</v>
      </c>
      <c r="K54" s="10">
        <v>0</v>
      </c>
      <c r="L54" s="10">
        <v>0</v>
      </c>
      <c r="M54" s="10">
        <v>0</v>
      </c>
      <c r="N54" s="10">
        <v>0</v>
      </c>
    </row>
    <row r="55" spans="7:14" x14ac:dyDescent="0.25">
      <c r="G55" s="10">
        <v>0</v>
      </c>
      <c r="H55" s="10">
        <v>0</v>
      </c>
      <c r="I55" s="10">
        <v>0</v>
      </c>
      <c r="J55" s="10">
        <v>0</v>
      </c>
      <c r="K55" s="10">
        <v>0</v>
      </c>
      <c r="L55" s="10">
        <v>0</v>
      </c>
      <c r="M55" s="10">
        <v>0</v>
      </c>
      <c r="N55" s="10">
        <v>0</v>
      </c>
    </row>
    <row r="56" spans="7:14" x14ac:dyDescent="0.25">
      <c r="G56" s="10">
        <v>0</v>
      </c>
      <c r="H56" s="10">
        <v>0</v>
      </c>
      <c r="I56" s="10">
        <v>0</v>
      </c>
      <c r="J56" s="10">
        <v>0</v>
      </c>
      <c r="K56" s="10">
        <v>0</v>
      </c>
      <c r="L56" s="10">
        <v>0</v>
      </c>
      <c r="M56" s="10">
        <v>0</v>
      </c>
      <c r="N56" s="10">
        <v>0</v>
      </c>
    </row>
    <row r="57" spans="7:14" x14ac:dyDescent="0.25">
      <c r="G57" s="10">
        <v>0</v>
      </c>
      <c r="H57" s="10">
        <v>0</v>
      </c>
      <c r="I57" s="10">
        <v>0</v>
      </c>
      <c r="J57" s="10">
        <v>0</v>
      </c>
      <c r="K57" s="10">
        <v>0</v>
      </c>
      <c r="L57" s="10">
        <v>0</v>
      </c>
      <c r="M57" s="10">
        <v>0</v>
      </c>
      <c r="N57" s="10">
        <v>0</v>
      </c>
    </row>
    <row r="58" spans="7:14" x14ac:dyDescent="0.25">
      <c r="G58" s="53">
        <v>0</v>
      </c>
      <c r="H58" s="10">
        <v>0</v>
      </c>
      <c r="I58" s="10">
        <v>0</v>
      </c>
      <c r="J58" s="10">
        <v>0</v>
      </c>
      <c r="K58" s="10">
        <v>0</v>
      </c>
      <c r="L58" s="10">
        <v>0</v>
      </c>
      <c r="M58" s="10">
        <v>0</v>
      </c>
      <c r="N58" s="10">
        <v>0</v>
      </c>
    </row>
    <row r="59" spans="7:14" x14ac:dyDescent="0.25">
      <c r="G59" s="53">
        <v>0</v>
      </c>
      <c r="H59" s="10">
        <v>0</v>
      </c>
      <c r="I59" s="10">
        <v>0</v>
      </c>
      <c r="J59" s="10">
        <v>0</v>
      </c>
      <c r="K59" s="10">
        <v>0</v>
      </c>
      <c r="L59" s="10">
        <v>0</v>
      </c>
      <c r="M59" s="10">
        <v>0</v>
      </c>
      <c r="N59" s="10">
        <v>0</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97B8-5C0C-4DF3-9229-E0E0E2E11DE4}">
  <sheetPr codeName="Sheet15"/>
  <dimension ref="F3:N59"/>
  <sheetViews>
    <sheetView showGridLines="0" zoomScale="115" zoomScaleNormal="115" workbookViewId="0">
      <selection activeCell="G43" sqref="G43"/>
    </sheetView>
  </sheetViews>
  <sheetFormatPr defaultColWidth="9.21875" defaultRowHeight="13.2" x14ac:dyDescent="0.25"/>
  <cols>
    <col min="1" max="5" width="3.77734375" style="1" customWidth="1"/>
    <col min="6" max="6" width="42.88671875" style="1" bestFit="1" customWidth="1"/>
    <col min="7" max="14" width="22.33203125" style="1" bestFit="1" customWidth="1"/>
    <col min="15" max="15" width="13.77734375" style="1" bestFit="1" customWidth="1"/>
    <col min="16" max="18" width="10.77734375" style="1" customWidth="1"/>
    <col min="19" max="16384" width="9.21875" style="1"/>
  </cols>
  <sheetData>
    <row r="3" spans="6:14" x14ac:dyDescent="0.25">
      <c r="G3" s="52">
        <v>2023</v>
      </c>
      <c r="H3" s="52">
        <f>+G3-1</f>
        <v>2022</v>
      </c>
      <c r="I3" s="52">
        <f t="shared" ref="I3:N3" si="0">+H3-1</f>
        <v>2021</v>
      </c>
      <c r="J3" s="52">
        <f t="shared" si="0"/>
        <v>2020</v>
      </c>
      <c r="K3" s="52">
        <f t="shared" si="0"/>
        <v>2019</v>
      </c>
      <c r="L3" s="52">
        <f t="shared" si="0"/>
        <v>2018</v>
      </c>
      <c r="M3" s="52">
        <f t="shared" si="0"/>
        <v>2017</v>
      </c>
      <c r="N3" s="52">
        <f t="shared" si="0"/>
        <v>2016</v>
      </c>
    </row>
    <row r="5" spans="6:14" x14ac:dyDescent="0.25">
      <c r="F5" s="50" t="s">
        <v>156</v>
      </c>
      <c r="G5" s="50" t="str">
        <f>+TEXT(G3,"@")</f>
        <v>2023</v>
      </c>
      <c r="H5" s="50" t="str">
        <f t="shared" ref="H5:N5" si="1">+TEXT(H3,"@")</f>
        <v>2022</v>
      </c>
      <c r="I5" s="50" t="str">
        <f t="shared" si="1"/>
        <v>2021</v>
      </c>
      <c r="J5" s="50" t="str">
        <f t="shared" si="1"/>
        <v>2020</v>
      </c>
      <c r="K5" s="50" t="str">
        <f t="shared" si="1"/>
        <v>2019</v>
      </c>
      <c r="L5" s="50" t="str">
        <f t="shared" si="1"/>
        <v>2018</v>
      </c>
      <c r="M5" s="50" t="str">
        <f t="shared" si="1"/>
        <v>2017</v>
      </c>
      <c r="N5" s="50" t="str">
        <f t="shared" si="1"/>
        <v>2016</v>
      </c>
    </row>
    <row r="6" spans="6:14" x14ac:dyDescent="0.25">
      <c r="F6" s="18" t="s">
        <v>4</v>
      </c>
      <c r="G6" s="10" t="str" cm="1">
        <f t="array" ref="G6:N59">+TRANSPOSE([3]Sheet1!$B$2:$BC$9)</f>
        <v>2023-12-01</v>
      </c>
      <c r="H6" s="10" t="str">
        <v>2022-12-02</v>
      </c>
      <c r="I6" s="10" t="str">
        <v>2021-12-03</v>
      </c>
      <c r="J6" s="10" t="str">
        <v>2020-11-27</v>
      </c>
      <c r="K6" s="10" t="str">
        <v>2019-11-29</v>
      </c>
      <c r="L6" s="10" t="str">
        <v>2018-11-30</v>
      </c>
      <c r="M6" s="10" t="str">
        <v>2017-12-01</v>
      </c>
      <c r="N6" s="10" t="str">
        <v>2016-12-02</v>
      </c>
    </row>
    <row r="7" spans="6:14" x14ac:dyDescent="0.25">
      <c r="F7" s="18" t="s">
        <v>114</v>
      </c>
      <c r="G7" s="10" t="str">
        <v>ADBE</v>
      </c>
      <c r="H7" s="10" t="str">
        <v>ADBE</v>
      </c>
      <c r="I7" s="10" t="str">
        <v>ADBE</v>
      </c>
      <c r="J7" s="10" t="str">
        <v>ADBE</v>
      </c>
      <c r="K7" s="10" t="str">
        <v>ADBE</v>
      </c>
      <c r="L7" s="10" t="str">
        <v>ADBE</v>
      </c>
      <c r="M7" s="10" t="str">
        <v>ADBE</v>
      </c>
      <c r="N7" s="10" t="str">
        <v>ADBE</v>
      </c>
    </row>
    <row r="8" spans="6:14" x14ac:dyDescent="0.25">
      <c r="F8" s="18" t="s">
        <v>115</v>
      </c>
      <c r="G8" s="10" t="str">
        <v>USD</v>
      </c>
      <c r="H8" s="10" t="str">
        <v>USD</v>
      </c>
      <c r="I8" s="10" t="str">
        <v>USD</v>
      </c>
      <c r="J8" s="10" t="str">
        <v>USD</v>
      </c>
      <c r="K8" s="10" t="str">
        <v>USD</v>
      </c>
      <c r="L8" s="10" t="str">
        <v>USD</v>
      </c>
      <c r="M8" s="10" t="str">
        <v>USD</v>
      </c>
      <c r="N8" s="10" t="str">
        <v>USD</v>
      </c>
    </row>
    <row r="9" spans="6:14" x14ac:dyDescent="0.25">
      <c r="F9" s="18" t="s">
        <v>116</v>
      </c>
      <c r="G9" s="10" t="str">
        <v>0000796343</v>
      </c>
      <c r="H9" s="10" t="str">
        <v>0000796343</v>
      </c>
      <c r="I9" s="10" t="str">
        <v>0000796343</v>
      </c>
      <c r="J9" s="10" t="str">
        <v>0000796343</v>
      </c>
      <c r="K9" s="10" t="str">
        <v>0000796343</v>
      </c>
      <c r="L9" s="10" t="str">
        <v>0000796343</v>
      </c>
      <c r="M9" s="10" t="str">
        <v>0000796343</v>
      </c>
      <c r="N9" s="10" t="str">
        <v>0000796343</v>
      </c>
    </row>
    <row r="10" spans="6:14" x14ac:dyDescent="0.25">
      <c r="F10" s="18" t="s">
        <v>117</v>
      </c>
      <c r="G10" s="10" t="str">
        <v>2024-01-17</v>
      </c>
      <c r="H10" s="10" t="str">
        <v>2023-01-17</v>
      </c>
      <c r="I10" s="10" t="str">
        <v>2022-01-21</v>
      </c>
      <c r="J10" s="10" t="str">
        <v>2021-01-15</v>
      </c>
      <c r="K10" s="10" t="str">
        <v>2020-01-21</v>
      </c>
      <c r="L10" s="10" t="str">
        <v>2019-01-25</v>
      </c>
      <c r="M10" s="10" t="str">
        <v>2018-01-22</v>
      </c>
      <c r="N10" s="10" t="str">
        <v>2017-01-20</v>
      </c>
    </row>
    <row r="11" spans="6:14" x14ac:dyDescent="0.25">
      <c r="F11" s="18" t="s">
        <v>118</v>
      </c>
      <c r="G11" s="10" t="str">
        <v>2024-01-16 20:01:55</v>
      </c>
      <c r="H11" s="10" t="str">
        <v>2023-01-17 16:34:00</v>
      </c>
      <c r="I11" s="10" t="str">
        <v>2022-01-21 16:03:34</v>
      </c>
      <c r="J11" s="10" t="str">
        <v>2021-01-15 16:03:42</v>
      </c>
      <c r="K11" s="10" t="str">
        <v>2020-01-21 06:06:41</v>
      </c>
      <c r="L11" s="10" t="str">
        <v>2019-01-25 06:24:29</v>
      </c>
      <c r="M11" s="10" t="str">
        <v>2018-01-22 16:07:26</v>
      </c>
      <c r="N11" s="10" t="str">
        <v>2017-01-20 16:14:43</v>
      </c>
    </row>
    <row r="12" spans="6:14" x14ac:dyDescent="0.25">
      <c r="F12" s="18" t="s">
        <v>119</v>
      </c>
      <c r="G12" s="10" t="str">
        <v>2023</v>
      </c>
      <c r="H12" s="10" t="str">
        <v>2022</v>
      </c>
      <c r="I12" s="10" t="str">
        <v>2021</v>
      </c>
      <c r="J12" s="10" t="str">
        <v>2020</v>
      </c>
      <c r="K12" s="10" t="str">
        <v>2019</v>
      </c>
      <c r="L12" s="10" t="str">
        <v>2018</v>
      </c>
      <c r="M12" s="10" t="str">
        <v>2017</v>
      </c>
      <c r="N12" s="10" t="str">
        <v>2016</v>
      </c>
    </row>
    <row r="13" spans="6:14" x14ac:dyDescent="0.25">
      <c r="F13" s="18" t="s">
        <v>120</v>
      </c>
      <c r="G13" s="10" t="str">
        <v>FY</v>
      </c>
      <c r="H13" s="10" t="str">
        <v>FY</v>
      </c>
      <c r="I13" s="10" t="str">
        <v>FY</v>
      </c>
      <c r="J13" s="10" t="str">
        <v>FY</v>
      </c>
      <c r="K13" s="10" t="str">
        <v>FY</v>
      </c>
      <c r="L13" s="10" t="str">
        <v>FY</v>
      </c>
      <c r="M13" s="10" t="str">
        <v>FY</v>
      </c>
      <c r="N13" s="10" t="str">
        <v>FY</v>
      </c>
    </row>
    <row r="14" spans="6:14" x14ac:dyDescent="0.25">
      <c r="F14" s="18" t="s">
        <v>171</v>
      </c>
      <c r="G14" s="10">
        <v>5428000000</v>
      </c>
      <c r="H14" s="10">
        <v>4756000000</v>
      </c>
      <c r="I14" s="10">
        <v>4822000000</v>
      </c>
      <c r="J14" s="10">
        <v>5260000000</v>
      </c>
      <c r="K14" s="10">
        <v>2951458000</v>
      </c>
      <c r="L14" s="10">
        <v>2590774000</v>
      </c>
      <c r="M14" s="10">
        <v>1693954000</v>
      </c>
      <c r="N14" s="10">
        <v>1168782000</v>
      </c>
    </row>
    <row r="15" spans="6:14" ht="15" customHeight="1" x14ac:dyDescent="0.25">
      <c r="F15" s="18" t="s">
        <v>73</v>
      </c>
      <c r="G15" s="10">
        <v>872000000</v>
      </c>
      <c r="H15" s="10">
        <v>856000000</v>
      </c>
      <c r="I15" s="10">
        <v>788000000</v>
      </c>
      <c r="J15" s="10">
        <v>757000000</v>
      </c>
      <c r="K15" s="10">
        <v>624748000</v>
      </c>
      <c r="L15" s="10">
        <v>346492000</v>
      </c>
      <c r="M15" s="10">
        <v>325997000</v>
      </c>
      <c r="N15" s="10">
        <v>331535000</v>
      </c>
    </row>
    <row r="16" spans="6:14" ht="15" customHeight="1" x14ac:dyDescent="0.25">
      <c r="F16" s="18" t="s">
        <v>177</v>
      </c>
      <c r="G16" s="10">
        <v>-426000000</v>
      </c>
      <c r="H16" s="10">
        <v>328000000</v>
      </c>
      <c r="I16" s="10">
        <v>183000000</v>
      </c>
      <c r="J16" s="10">
        <v>-1501000000</v>
      </c>
      <c r="K16" s="10">
        <v>2707000</v>
      </c>
      <c r="L16" s="10">
        <v>-468936000</v>
      </c>
      <c r="M16" s="10">
        <v>51605000</v>
      </c>
      <c r="N16" s="10">
        <v>24222000</v>
      </c>
    </row>
    <row r="17" spans="6:14" ht="15" customHeight="1" x14ac:dyDescent="0.25">
      <c r="F17" s="18" t="s">
        <v>178</v>
      </c>
      <c r="G17" s="10">
        <v>1718000000</v>
      </c>
      <c r="H17" s="10">
        <v>1440000000</v>
      </c>
      <c r="I17" s="10">
        <v>1069000000</v>
      </c>
      <c r="J17" s="10">
        <v>909000000</v>
      </c>
      <c r="K17" s="10">
        <v>787706000</v>
      </c>
      <c r="L17" s="10">
        <v>603470000</v>
      </c>
      <c r="M17" s="10">
        <v>451451000</v>
      </c>
      <c r="N17" s="10">
        <v>349909000</v>
      </c>
    </row>
    <row r="18" spans="6:14" ht="15" customHeight="1" x14ac:dyDescent="0.25">
      <c r="F18" s="18" t="s">
        <v>91</v>
      </c>
      <c r="G18" s="10">
        <v>-355000000</v>
      </c>
      <c r="H18" s="10">
        <v>336000000</v>
      </c>
      <c r="I18" s="10">
        <v>285000000</v>
      </c>
      <c r="J18" s="10">
        <v>186000000</v>
      </c>
      <c r="K18" s="10">
        <v>105028000</v>
      </c>
      <c r="L18" s="10">
        <v>487775000</v>
      </c>
      <c r="M18" s="10">
        <v>446945000</v>
      </c>
      <c r="N18" s="10">
        <v>346357000</v>
      </c>
    </row>
    <row r="19" spans="6:14" x14ac:dyDescent="0.25">
      <c r="F19" s="18" t="s">
        <v>179</v>
      </c>
      <c r="G19" s="10">
        <v>-159000000</v>
      </c>
      <c r="H19" s="10">
        <v>-198000000</v>
      </c>
      <c r="I19" s="10">
        <v>-430000000</v>
      </c>
      <c r="J19" s="10">
        <v>106000000</v>
      </c>
      <c r="K19" s="10">
        <v>-187826000</v>
      </c>
      <c r="L19" s="10">
        <v>-1983000</v>
      </c>
      <c r="M19" s="10">
        <v>-187173000</v>
      </c>
      <c r="N19" s="10">
        <v>-160416000</v>
      </c>
    </row>
    <row r="20" spans="6:14" x14ac:dyDescent="0.25">
      <c r="F20" s="18" t="s">
        <v>83</v>
      </c>
      <c r="G20" s="10">
        <v>208000000</v>
      </c>
      <c r="H20" s="10">
        <v>0</v>
      </c>
      <c r="I20" s="10">
        <v>450000000</v>
      </c>
      <c r="J20" s="10">
        <v>-202000000</v>
      </c>
      <c r="K20" s="10">
        <v>164697000</v>
      </c>
      <c r="L20" s="10">
        <v>445796000</v>
      </c>
      <c r="M20" s="10">
        <v>232359000</v>
      </c>
      <c r="N20" s="10">
        <v>166697000</v>
      </c>
    </row>
    <row r="21" spans="6:14" x14ac:dyDescent="0.25">
      <c r="F21" s="18" t="s">
        <v>180</v>
      </c>
      <c r="G21" s="10">
        <v>-49000000</v>
      </c>
      <c r="H21" s="10">
        <v>66000000</v>
      </c>
      <c r="I21" s="10">
        <v>-20000000</v>
      </c>
      <c r="J21" s="10">
        <v>96000000</v>
      </c>
      <c r="K21" s="10">
        <v>23129000</v>
      </c>
      <c r="L21" s="10">
        <v>54920000</v>
      </c>
      <c r="M21" s="10">
        <v>-45186000</v>
      </c>
      <c r="N21" s="10">
        <v>-6281000</v>
      </c>
    </row>
    <row r="22" spans="6:14" x14ac:dyDescent="0.25">
      <c r="F22" s="18" t="s">
        <v>181</v>
      </c>
      <c r="G22" s="10">
        <v>-355000000</v>
      </c>
      <c r="H22" s="10">
        <v>468000000</v>
      </c>
      <c r="I22" s="10">
        <v>285000000</v>
      </c>
      <c r="J22" s="10">
        <v>186000000</v>
      </c>
      <c r="K22" s="10">
        <v>105028000</v>
      </c>
      <c r="L22" s="10">
        <v>-10958000</v>
      </c>
      <c r="M22" s="10">
        <v>446945000</v>
      </c>
      <c r="N22" s="10">
        <v>346357000</v>
      </c>
    </row>
    <row r="23" spans="6:14" x14ac:dyDescent="0.25">
      <c r="F23" s="18" t="s">
        <v>182</v>
      </c>
      <c r="G23" s="10">
        <v>65000000</v>
      </c>
      <c r="H23" s="10">
        <v>122000000</v>
      </c>
      <c r="I23" s="10">
        <v>76000000</v>
      </c>
      <c r="J23" s="10">
        <v>116000000</v>
      </c>
      <c r="K23" s="10">
        <v>-50333000</v>
      </c>
      <c r="L23" s="10">
        <v>469729000</v>
      </c>
      <c r="M23" s="10">
        <v>-57099000</v>
      </c>
      <c r="N23" s="10">
        <v>-21077000</v>
      </c>
    </row>
    <row r="24" spans="6:14" x14ac:dyDescent="0.25">
      <c r="F24" s="18" t="s">
        <v>183</v>
      </c>
      <c r="G24" s="10">
        <v>7302000000</v>
      </c>
      <c r="H24" s="10">
        <v>7838000000</v>
      </c>
      <c r="I24" s="10">
        <v>7223000000</v>
      </c>
      <c r="J24" s="10">
        <v>5727000000</v>
      </c>
      <c r="K24" s="10">
        <v>4421314000</v>
      </c>
      <c r="L24" s="10">
        <v>4029304000</v>
      </c>
      <c r="M24" s="10">
        <v>2912853000</v>
      </c>
      <c r="N24" s="10">
        <v>2199728000</v>
      </c>
    </row>
    <row r="25" spans="6:14" x14ac:dyDescent="0.25">
      <c r="F25" s="18" t="s">
        <v>92</v>
      </c>
      <c r="G25" s="10">
        <v>-360000000</v>
      </c>
      <c r="H25" s="10">
        <v>-442000000</v>
      </c>
      <c r="I25" s="10">
        <v>-330000000</v>
      </c>
      <c r="J25" s="10">
        <v>-419000000</v>
      </c>
      <c r="K25" s="10">
        <v>-333981000</v>
      </c>
      <c r="L25" s="10">
        <v>-266579000</v>
      </c>
      <c r="M25" s="10">
        <v>-178122000</v>
      </c>
      <c r="N25" s="10">
        <v>-203805000</v>
      </c>
    </row>
    <row r="26" spans="6:14" x14ac:dyDescent="0.25">
      <c r="F26" s="18" t="s">
        <v>184</v>
      </c>
      <c r="G26" s="10">
        <v>-1136000000</v>
      </c>
      <c r="H26" s="10">
        <v>-126000000</v>
      </c>
      <c r="I26" s="10">
        <v>-2682000000</v>
      </c>
      <c r="J26" s="10">
        <v>0</v>
      </c>
      <c r="K26" s="10">
        <v>-100704000</v>
      </c>
      <c r="L26" s="10">
        <v>-6314382000</v>
      </c>
      <c r="M26" s="10">
        <v>-459626000</v>
      </c>
      <c r="N26" s="10">
        <v>-48427000</v>
      </c>
    </row>
    <row r="27" spans="6:14" x14ac:dyDescent="0.25">
      <c r="F27" s="18" t="s">
        <v>185</v>
      </c>
      <c r="G27" s="10">
        <v>-53000000</v>
      </c>
      <c r="H27" s="10">
        <v>-955000000</v>
      </c>
      <c r="I27" s="10">
        <v>-1575000000</v>
      </c>
      <c r="J27" s="10">
        <v>-221000000</v>
      </c>
      <c r="K27" s="10">
        <v>-243192000</v>
      </c>
      <c r="L27" s="10">
        <v>-13590000</v>
      </c>
      <c r="M27" s="10">
        <v>-57863000</v>
      </c>
      <c r="N27" s="10">
        <v>-711227000</v>
      </c>
    </row>
    <row r="28" spans="6:14" x14ac:dyDescent="0.25">
      <c r="F28" s="18" t="s">
        <v>186</v>
      </c>
      <c r="G28" s="10">
        <v>1189000000</v>
      </c>
      <c r="H28" s="10">
        <v>953000000</v>
      </c>
      <c r="I28" s="10">
        <v>1068000000</v>
      </c>
      <c r="J28" s="10">
        <v>1091000000</v>
      </c>
      <c r="K28" s="10">
        <v>788227000</v>
      </c>
      <c r="L28" s="10">
        <v>1909256000</v>
      </c>
      <c r="M28" s="10">
        <v>2155800000</v>
      </c>
      <c r="N28" s="10">
        <v>1635854000</v>
      </c>
    </row>
    <row r="29" spans="6:14" x14ac:dyDescent="0.25">
      <c r="F29" s="18" t="s">
        <v>187</v>
      </c>
      <c r="G29" s="10">
        <v>1136000000</v>
      </c>
      <c r="H29" s="10">
        <v>-2000000</v>
      </c>
      <c r="I29" s="10">
        <v>-507000000</v>
      </c>
      <c r="J29" s="10">
        <v>-865000000</v>
      </c>
      <c r="K29" s="10">
        <v>-565435000</v>
      </c>
      <c r="L29" s="10">
        <v>1896000000</v>
      </c>
      <c r="M29" s="10">
        <v>-1903066000</v>
      </c>
      <c r="N29" s="10">
        <v>-1632428000</v>
      </c>
    </row>
    <row r="30" spans="6:14" x14ac:dyDescent="0.25">
      <c r="F30" s="18" t="s">
        <v>188</v>
      </c>
      <c r="G30" s="10">
        <v>776000000</v>
      </c>
      <c r="H30" s="10">
        <v>-570000000</v>
      </c>
      <c r="I30" s="10">
        <v>-3519000000</v>
      </c>
      <c r="J30" s="10">
        <v>-414000000</v>
      </c>
      <c r="K30" s="10">
        <v>-455085000</v>
      </c>
      <c r="L30" s="10">
        <v>-4685295000</v>
      </c>
      <c r="M30" s="10">
        <v>-442877000</v>
      </c>
      <c r="N30" s="10">
        <v>-960033000</v>
      </c>
    </row>
    <row r="31" spans="6:14" x14ac:dyDescent="0.25">
      <c r="F31" s="18" t="s">
        <v>189</v>
      </c>
      <c r="G31" s="10">
        <v>-500000000</v>
      </c>
      <c r="H31" s="10">
        <v>0</v>
      </c>
      <c r="I31" s="10">
        <v>0</v>
      </c>
      <c r="J31" s="10">
        <v>-3150000000</v>
      </c>
      <c r="K31" s="10">
        <v>0</v>
      </c>
      <c r="L31" s="10">
        <v>-1707000</v>
      </c>
      <c r="M31" s="10">
        <v>-1960000</v>
      </c>
      <c r="N31" s="10">
        <v>-108000</v>
      </c>
    </row>
    <row r="32" spans="6:14" x14ac:dyDescent="0.25">
      <c r="F32" s="18" t="s">
        <v>190</v>
      </c>
      <c r="G32" s="10">
        <v>314000000</v>
      </c>
      <c r="H32" s="10">
        <v>278000000</v>
      </c>
      <c r="I32" s="10">
        <v>291000000</v>
      </c>
      <c r="J32" s="10">
        <v>270000000</v>
      </c>
      <c r="K32" s="10">
        <v>232932000</v>
      </c>
      <c r="L32" s="10">
        <v>190990000</v>
      </c>
      <c r="M32" s="10">
        <v>158351000</v>
      </c>
      <c r="N32" s="10">
        <v>145697000</v>
      </c>
    </row>
    <row r="33" spans="6:14" x14ac:dyDescent="0.25">
      <c r="F33" s="18" t="s">
        <v>93</v>
      </c>
      <c r="G33" s="10">
        <v>-4400000000</v>
      </c>
      <c r="H33" s="10">
        <v>-7068000000</v>
      </c>
      <c r="I33" s="10">
        <v>-3950000000</v>
      </c>
      <c r="J33" s="10">
        <v>-3050000000</v>
      </c>
      <c r="K33" s="10">
        <v>-2750000000</v>
      </c>
      <c r="L33" s="10">
        <v>-2050000000</v>
      </c>
      <c r="M33" s="10">
        <v>-1100000000</v>
      </c>
      <c r="N33" s="10">
        <v>-1075000000</v>
      </c>
    </row>
    <row r="34" spans="6:14" x14ac:dyDescent="0.25">
      <c r="F34" s="18" t="s">
        <v>95</v>
      </c>
      <c r="G34" s="10">
        <v>0</v>
      </c>
      <c r="H34" s="10">
        <v>0</v>
      </c>
      <c r="I34" s="10">
        <v>0</v>
      </c>
      <c r="J34" s="10">
        <v>0</v>
      </c>
      <c r="K34" s="10">
        <v>0</v>
      </c>
      <c r="L34" s="10">
        <v>0</v>
      </c>
      <c r="M34" s="10">
        <v>0</v>
      </c>
      <c r="N34" s="10">
        <v>0</v>
      </c>
    </row>
    <row r="35" spans="6:14" x14ac:dyDescent="0.25">
      <c r="F35" s="18" t="s">
        <v>191</v>
      </c>
      <c r="G35" s="10">
        <v>-596000000</v>
      </c>
      <c r="H35" s="10">
        <v>243000000</v>
      </c>
      <c r="I35" s="10">
        <v>-642000000</v>
      </c>
      <c r="J35" s="10">
        <v>5419000000</v>
      </c>
      <c r="K35" s="10">
        <v>-428976000</v>
      </c>
      <c r="L35" s="10">
        <v>4103491000</v>
      </c>
      <c r="M35" s="10">
        <v>-240126000</v>
      </c>
      <c r="N35" s="10">
        <v>-86726000</v>
      </c>
    </row>
    <row r="36" spans="6:14" x14ac:dyDescent="0.25">
      <c r="F36" s="18" t="s">
        <v>192</v>
      </c>
      <c r="G36" s="10">
        <v>-5182000000</v>
      </c>
      <c r="H36" s="10">
        <v>-6825000000</v>
      </c>
      <c r="I36" s="10">
        <v>-4301000000</v>
      </c>
      <c r="J36" s="10">
        <v>-3488000000</v>
      </c>
      <c r="K36" s="10">
        <v>-2946044000</v>
      </c>
      <c r="L36" s="10">
        <v>-5568000</v>
      </c>
      <c r="M36" s="10">
        <v>-1183735000</v>
      </c>
      <c r="N36" s="10">
        <v>-1090706000</v>
      </c>
    </row>
    <row r="37" spans="6:14" x14ac:dyDescent="0.25">
      <c r="F37" s="18" t="s">
        <v>193</v>
      </c>
      <c r="G37" s="10">
        <v>9000000</v>
      </c>
      <c r="H37" s="10">
        <v>-51000000</v>
      </c>
      <c r="I37" s="10">
        <v>-37000000</v>
      </c>
      <c r="J37" s="10">
        <v>3000000</v>
      </c>
      <c r="K37" s="10">
        <v>-12739000</v>
      </c>
      <c r="L37" s="10">
        <v>-1738000</v>
      </c>
      <c r="M37" s="10">
        <v>8516000</v>
      </c>
      <c r="N37" s="10">
        <v>-14234000</v>
      </c>
    </row>
    <row r="38" spans="6:14" x14ac:dyDescent="0.25">
      <c r="F38" s="18" t="s">
        <v>194</v>
      </c>
      <c r="G38" s="10">
        <v>2905000000</v>
      </c>
      <c r="H38" s="10">
        <v>392000000</v>
      </c>
      <c r="I38" s="10">
        <v>-634000000</v>
      </c>
      <c r="J38" s="10">
        <v>1828000000</v>
      </c>
      <c r="K38" s="10">
        <v>1007446000</v>
      </c>
      <c r="L38" s="10">
        <v>-663297000</v>
      </c>
      <c r="M38" s="10">
        <v>1294757000</v>
      </c>
      <c r="N38" s="10">
        <v>134755000</v>
      </c>
    </row>
    <row r="39" spans="6:14" x14ac:dyDescent="0.25">
      <c r="F39" s="18" t="s">
        <v>195</v>
      </c>
      <c r="G39" s="10">
        <v>7141000000</v>
      </c>
      <c r="H39" s="10">
        <v>4236000000</v>
      </c>
      <c r="I39" s="10">
        <v>3844000000</v>
      </c>
      <c r="J39" s="10">
        <v>4478000000</v>
      </c>
      <c r="K39" s="10">
        <v>2650221000</v>
      </c>
      <c r="L39" s="10">
        <v>1642775000</v>
      </c>
      <c r="M39" s="10">
        <v>2306072000</v>
      </c>
      <c r="N39" s="10">
        <v>1011315000</v>
      </c>
    </row>
    <row r="40" spans="6:14" x14ac:dyDescent="0.25">
      <c r="F40" s="18" t="s">
        <v>196</v>
      </c>
      <c r="G40" s="10">
        <v>4236000000</v>
      </c>
      <c r="H40" s="10">
        <v>3844000000</v>
      </c>
      <c r="I40" s="10">
        <v>4478000000</v>
      </c>
      <c r="J40" s="10">
        <v>2650000000</v>
      </c>
      <c r="K40" s="10">
        <v>1642775000</v>
      </c>
      <c r="L40" s="10">
        <v>2306072000</v>
      </c>
      <c r="M40" s="10">
        <v>1011315000</v>
      </c>
      <c r="N40" s="10">
        <v>876560000</v>
      </c>
    </row>
    <row r="41" spans="6:14" x14ac:dyDescent="0.25">
      <c r="F41" s="18" t="s">
        <v>197</v>
      </c>
      <c r="G41" s="10">
        <v>7302000000</v>
      </c>
      <c r="H41" s="10">
        <v>7838000000</v>
      </c>
      <c r="I41" s="10">
        <v>7223000000</v>
      </c>
      <c r="J41" s="10">
        <v>5727000000</v>
      </c>
      <c r="K41" s="10">
        <v>4421314000</v>
      </c>
      <c r="L41" s="10">
        <v>4029304000</v>
      </c>
      <c r="M41" s="10">
        <v>2912853000</v>
      </c>
      <c r="N41" s="10">
        <v>2199728000</v>
      </c>
    </row>
    <row r="42" spans="6:14" x14ac:dyDescent="0.25">
      <c r="F42" s="18" t="s">
        <v>198</v>
      </c>
      <c r="G42" s="10">
        <v>-360000000</v>
      </c>
      <c r="H42" s="10">
        <v>-442000000</v>
      </c>
      <c r="I42" s="10">
        <v>-330000000</v>
      </c>
      <c r="J42" s="10">
        <v>-419000000</v>
      </c>
      <c r="K42" s="10">
        <v>-333981000</v>
      </c>
      <c r="L42" s="10">
        <v>-266579000</v>
      </c>
      <c r="M42" s="10">
        <v>-178122000</v>
      </c>
      <c r="N42" s="10">
        <v>-203805000</v>
      </c>
    </row>
    <row r="43" spans="6:14" x14ac:dyDescent="0.25">
      <c r="F43" s="18" t="s">
        <v>199</v>
      </c>
      <c r="G43" s="10">
        <v>6942000000</v>
      </c>
      <c r="H43" s="10">
        <v>7396000000</v>
      </c>
      <c r="I43" s="10">
        <v>6893000000</v>
      </c>
      <c r="J43" s="10">
        <v>5308000000</v>
      </c>
      <c r="K43" s="10">
        <v>4087333000</v>
      </c>
      <c r="L43" s="10">
        <v>3762725000</v>
      </c>
      <c r="M43" s="10">
        <v>2734731000</v>
      </c>
      <c r="N43" s="10">
        <v>1995923000</v>
      </c>
    </row>
    <row r="44" spans="6:14" x14ac:dyDescent="0.25">
      <c r="F44" s="18" t="s">
        <v>63</v>
      </c>
      <c r="G44" s="53" t="str">
        <v>https://www.sec.gov/Archives/edgar/data/796343/000079634324000006/0000796343-24-000006-index.htm</v>
      </c>
      <c r="H44" s="10" t="str">
        <v>https://www.sec.gov/Archives/edgar/data/796343/000079634323000007/0000796343-23-000007-index.htm</v>
      </c>
      <c r="I44" s="10" t="str">
        <v>https://www.sec.gov/Archives/edgar/data/796343/000079634322000032/0000796343-22-000032-index.htm</v>
      </c>
      <c r="J44" s="10" t="str">
        <v>https://www.sec.gov/Archives/edgar/data/796343/000079634321000004/0000796343-21-000004-index.htm</v>
      </c>
      <c r="K44" s="10" t="str">
        <v>https://www.sec.gov/Archives/edgar/data/796343/000079634320000013/0000796343-20-000013-index.htm</v>
      </c>
      <c r="L44" s="10" t="str">
        <v>https://www.sec.gov/Archives/edgar/data/796343/000079634319000019/0000796343-19-000019-index.htm</v>
      </c>
      <c r="M44" s="10" t="str">
        <v>https://www.sec.gov/Archives/edgar/data/796343/000079634318000015/0000796343-18-000015-index.htm</v>
      </c>
      <c r="N44" s="10" t="str">
        <v>https://www.sec.gov/Archives/edgar/data/796343/000079634317000031/0000796343-17-000031-index.htm</v>
      </c>
    </row>
    <row r="45" spans="6:14" x14ac:dyDescent="0.25">
      <c r="F45" s="18" t="s">
        <v>155</v>
      </c>
      <c r="G45" s="53" t="str">
        <v>https://www.sec.gov/Archives/edgar/data/796343/000079634324000006/adbe-20231201.htm</v>
      </c>
      <c r="H45" s="10" t="str">
        <v>https://www.sec.gov/Archives/edgar/data/796343/000079634323000007/adbe-20221202.htm</v>
      </c>
      <c r="I45" s="10" t="str">
        <v>https://www.sec.gov/Archives/edgar/data/796343/000079634322000032/adbe-20211203.htm</v>
      </c>
      <c r="J45" s="10" t="str">
        <v>https://www.sec.gov/Archives/edgar/data/796343/000079634321000004/adbe-20201127.htm</v>
      </c>
      <c r="K45" s="10" t="str">
        <v>https://www.sec.gov/Archives/edgar/data/796343/000079634320000013/adbe10kfy19.htm</v>
      </c>
      <c r="L45" s="10" t="str">
        <v>https://www.sec.gov/Archives/edgar/data/796343/000079634319000019/adbe10kfy18.htm</v>
      </c>
      <c r="M45" s="10" t="str">
        <v>https://www.sec.gov/Archives/edgar/data/796343/000079634318000015/adbe10kfy17.htm</v>
      </c>
      <c r="N45" s="10" t="str">
        <v>https://www.sec.gov/Archives/edgar/data/796343/000079634317000031/adbe10kfy16.htm</v>
      </c>
    </row>
    <row r="46" spans="6:14" x14ac:dyDescent="0.25">
      <c r="G46" s="10">
        <v>0</v>
      </c>
      <c r="H46" s="10">
        <v>0</v>
      </c>
      <c r="I46" s="10">
        <v>0</v>
      </c>
      <c r="J46" s="10">
        <v>0</v>
      </c>
      <c r="K46" s="10">
        <v>0</v>
      </c>
      <c r="L46" s="10">
        <v>0</v>
      </c>
      <c r="M46" s="10">
        <v>0</v>
      </c>
      <c r="N46" s="10">
        <v>0</v>
      </c>
    </row>
    <row r="47" spans="6:14" x14ac:dyDescent="0.25">
      <c r="G47" s="10">
        <v>0</v>
      </c>
      <c r="H47" s="10">
        <v>0</v>
      </c>
      <c r="I47" s="10">
        <v>0</v>
      </c>
      <c r="J47" s="10">
        <v>0</v>
      </c>
      <c r="K47" s="10">
        <v>0</v>
      </c>
      <c r="L47" s="10">
        <v>0</v>
      </c>
      <c r="M47" s="10">
        <v>0</v>
      </c>
      <c r="N47" s="10">
        <v>0</v>
      </c>
    </row>
    <row r="48" spans="6:14" x14ac:dyDescent="0.25">
      <c r="G48" s="10">
        <v>0</v>
      </c>
      <c r="H48" s="10">
        <v>0</v>
      </c>
      <c r="I48" s="10">
        <v>0</v>
      </c>
      <c r="J48" s="10">
        <v>0</v>
      </c>
      <c r="K48" s="10">
        <v>0</v>
      </c>
      <c r="L48" s="10">
        <v>0</v>
      </c>
      <c r="M48" s="10">
        <v>0</v>
      </c>
      <c r="N48" s="10">
        <v>0</v>
      </c>
    </row>
    <row r="49" spans="7:14" x14ac:dyDescent="0.25">
      <c r="G49" s="10">
        <v>0</v>
      </c>
      <c r="H49" s="10">
        <v>0</v>
      </c>
      <c r="I49" s="10">
        <v>0</v>
      </c>
      <c r="J49" s="10">
        <v>0</v>
      </c>
      <c r="K49" s="10">
        <v>0</v>
      </c>
      <c r="L49" s="10">
        <v>0</v>
      </c>
      <c r="M49" s="10">
        <v>0</v>
      </c>
      <c r="N49" s="10">
        <v>0</v>
      </c>
    </row>
    <row r="50" spans="7:14" x14ac:dyDescent="0.25">
      <c r="G50" s="10">
        <v>0</v>
      </c>
      <c r="H50" s="10">
        <v>0</v>
      </c>
      <c r="I50" s="10">
        <v>0</v>
      </c>
      <c r="J50" s="10">
        <v>0</v>
      </c>
      <c r="K50" s="10">
        <v>0</v>
      </c>
      <c r="L50" s="10">
        <v>0</v>
      </c>
      <c r="M50" s="10">
        <v>0</v>
      </c>
      <c r="N50" s="10">
        <v>0</v>
      </c>
    </row>
    <row r="51" spans="7:14" x14ac:dyDescent="0.25">
      <c r="G51" s="10">
        <v>0</v>
      </c>
      <c r="H51" s="10">
        <v>0</v>
      </c>
      <c r="I51" s="10">
        <v>0</v>
      </c>
      <c r="J51" s="10">
        <v>0</v>
      </c>
      <c r="K51" s="10">
        <v>0</v>
      </c>
      <c r="L51" s="10">
        <v>0</v>
      </c>
      <c r="M51" s="10">
        <v>0</v>
      </c>
      <c r="N51" s="10">
        <v>0</v>
      </c>
    </row>
    <row r="52" spans="7:14" x14ac:dyDescent="0.25">
      <c r="G52" s="10">
        <v>0</v>
      </c>
      <c r="H52" s="10">
        <v>0</v>
      </c>
      <c r="I52" s="10">
        <v>0</v>
      </c>
      <c r="J52" s="10">
        <v>0</v>
      </c>
      <c r="K52" s="10">
        <v>0</v>
      </c>
      <c r="L52" s="10">
        <v>0</v>
      </c>
      <c r="M52" s="10">
        <v>0</v>
      </c>
      <c r="N52" s="10">
        <v>0</v>
      </c>
    </row>
    <row r="53" spans="7:14" x14ac:dyDescent="0.25">
      <c r="G53" s="10">
        <v>0</v>
      </c>
      <c r="H53" s="10">
        <v>0</v>
      </c>
      <c r="I53" s="10">
        <v>0</v>
      </c>
      <c r="J53" s="10">
        <v>0</v>
      </c>
      <c r="K53" s="10">
        <v>0</v>
      </c>
      <c r="L53" s="10">
        <v>0</v>
      </c>
      <c r="M53" s="10">
        <v>0</v>
      </c>
      <c r="N53" s="10">
        <v>0</v>
      </c>
    </row>
    <row r="54" spans="7:14" x14ac:dyDescent="0.25">
      <c r="G54" s="10">
        <v>0</v>
      </c>
      <c r="H54" s="10">
        <v>0</v>
      </c>
      <c r="I54" s="10">
        <v>0</v>
      </c>
      <c r="J54" s="10">
        <v>0</v>
      </c>
      <c r="K54" s="10">
        <v>0</v>
      </c>
      <c r="L54" s="10">
        <v>0</v>
      </c>
      <c r="M54" s="10">
        <v>0</v>
      </c>
      <c r="N54" s="10">
        <v>0</v>
      </c>
    </row>
    <row r="55" spans="7:14" x14ac:dyDescent="0.25">
      <c r="G55" s="10">
        <v>0</v>
      </c>
      <c r="H55" s="10">
        <v>0</v>
      </c>
      <c r="I55" s="10">
        <v>0</v>
      </c>
      <c r="J55" s="10">
        <v>0</v>
      </c>
      <c r="K55" s="10">
        <v>0</v>
      </c>
      <c r="L55" s="10">
        <v>0</v>
      </c>
      <c r="M55" s="10">
        <v>0</v>
      </c>
      <c r="N55" s="10">
        <v>0</v>
      </c>
    </row>
    <row r="56" spans="7:14" x14ac:dyDescent="0.25">
      <c r="G56" s="10">
        <v>0</v>
      </c>
      <c r="H56" s="10">
        <v>0</v>
      </c>
      <c r="I56" s="10">
        <v>0</v>
      </c>
      <c r="J56" s="10">
        <v>0</v>
      </c>
      <c r="K56" s="10">
        <v>0</v>
      </c>
      <c r="L56" s="10">
        <v>0</v>
      </c>
      <c r="M56" s="10">
        <v>0</v>
      </c>
      <c r="N56" s="10">
        <v>0</v>
      </c>
    </row>
    <row r="57" spans="7:14" x14ac:dyDescent="0.25">
      <c r="G57" s="10">
        <v>0</v>
      </c>
      <c r="H57" s="10">
        <v>0</v>
      </c>
      <c r="I57" s="10">
        <v>0</v>
      </c>
      <c r="J57" s="10">
        <v>0</v>
      </c>
      <c r="K57" s="10">
        <v>0</v>
      </c>
      <c r="L57" s="10">
        <v>0</v>
      </c>
      <c r="M57" s="10">
        <v>0</v>
      </c>
      <c r="N57" s="10">
        <v>0</v>
      </c>
    </row>
    <row r="58" spans="7:14" x14ac:dyDescent="0.25">
      <c r="G58" s="53">
        <v>0</v>
      </c>
      <c r="H58" s="10">
        <v>0</v>
      </c>
      <c r="I58" s="10">
        <v>0</v>
      </c>
      <c r="J58" s="10">
        <v>0</v>
      </c>
      <c r="K58" s="10">
        <v>0</v>
      </c>
      <c r="L58" s="10">
        <v>0</v>
      </c>
      <c r="M58" s="10">
        <v>0</v>
      </c>
      <c r="N58" s="10">
        <v>0</v>
      </c>
    </row>
    <row r="59" spans="7:14" x14ac:dyDescent="0.25">
      <c r="G59" s="53">
        <v>0</v>
      </c>
      <c r="H59" s="10">
        <v>0</v>
      </c>
      <c r="I59" s="10">
        <v>0</v>
      </c>
      <c r="J59" s="10">
        <v>0</v>
      </c>
      <c r="K59" s="10">
        <v>0</v>
      </c>
      <c r="L59" s="10">
        <v>0</v>
      </c>
      <c r="M59" s="10">
        <v>0</v>
      </c>
      <c r="N59" s="10">
        <v>0</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92D1B-8765-4790-B310-3810F1FBE301}">
  <sheetPr codeName="Sheet7"/>
  <dimension ref="E2:V65"/>
  <sheetViews>
    <sheetView showGridLines="0" zoomScaleNormal="100" workbookViewId="0">
      <selection activeCell="J5" sqref="J5"/>
    </sheetView>
  </sheetViews>
  <sheetFormatPr defaultColWidth="9.21875" defaultRowHeight="13.2" outlineLevelRow="1" outlineLevelCol="1" x14ac:dyDescent="0.25"/>
  <cols>
    <col min="1" max="5" width="3.77734375" style="1" customWidth="1"/>
    <col min="6" max="6" width="6" style="1" bestFit="1" customWidth="1"/>
    <col min="7" max="7" width="27.44140625" style="1" bestFit="1" customWidth="1"/>
    <col min="8" max="8" width="10.109375" style="1" hidden="1" customWidth="1" outlineLevel="1"/>
    <col min="9" max="9" width="10.109375" style="1" bestFit="1" customWidth="1" collapsed="1"/>
    <col min="10" max="13" width="10.109375" style="1" bestFit="1" customWidth="1"/>
    <col min="14" max="15" width="10" style="1" bestFit="1" customWidth="1"/>
    <col min="16" max="16" width="3.77734375" style="1" customWidth="1"/>
    <col min="17" max="17" width="13.77734375" style="1" bestFit="1" customWidth="1"/>
    <col min="18" max="20" width="10.77734375" style="1" customWidth="1"/>
    <col min="21" max="16384" width="9.21875" style="1"/>
  </cols>
  <sheetData>
    <row r="2" spans="5:22" x14ac:dyDescent="0.25">
      <c r="G2" s="18" t="s">
        <v>202</v>
      </c>
      <c r="I2" s="61">
        <f>+POWER(10,-6)</f>
        <v>9.9999999999999995E-7</v>
      </c>
    </row>
    <row r="5" spans="5:22" x14ac:dyDescent="0.25">
      <c r="E5" s="57" t="s">
        <v>35</v>
      </c>
      <c r="F5" s="54" t="s">
        <v>201</v>
      </c>
      <c r="G5" s="55" t="s">
        <v>206</v>
      </c>
      <c r="H5" s="55"/>
      <c r="I5" s="48"/>
      <c r="J5" s="48"/>
      <c r="K5" s="48"/>
      <c r="L5" s="48"/>
      <c r="M5" s="48"/>
      <c r="N5" s="48"/>
      <c r="O5" s="48"/>
      <c r="P5" s="48"/>
      <c r="Q5" s="48"/>
      <c r="R5" s="48"/>
      <c r="S5" s="48"/>
      <c r="T5" s="56"/>
      <c r="U5" s="56"/>
      <c r="V5" s="56"/>
    </row>
    <row r="7" spans="5:22" x14ac:dyDescent="0.25">
      <c r="G7" s="60" t="s">
        <v>203</v>
      </c>
      <c r="H7" s="60">
        <v>8</v>
      </c>
      <c r="I7" s="60">
        <f t="shared" ref="I7:N7" si="0">+J7+1</f>
        <v>7</v>
      </c>
      <c r="J7" s="60">
        <f t="shared" si="0"/>
        <v>6</v>
      </c>
      <c r="K7" s="60">
        <f t="shared" si="0"/>
        <v>5</v>
      </c>
      <c r="L7" s="60">
        <f t="shared" si="0"/>
        <v>4</v>
      </c>
      <c r="M7" s="60">
        <f t="shared" si="0"/>
        <v>3</v>
      </c>
      <c r="N7" s="60">
        <f t="shared" si="0"/>
        <v>2</v>
      </c>
      <c r="O7" s="60">
        <v>1</v>
      </c>
    </row>
    <row r="8" spans="5:22" x14ac:dyDescent="0.25">
      <c r="I8" s="58"/>
      <c r="J8" s="58"/>
      <c r="K8" s="58"/>
      <c r="L8" s="58"/>
      <c r="M8" s="58"/>
      <c r="N8" s="58"/>
      <c r="O8" s="58"/>
    </row>
    <row r="9" spans="5:22" x14ac:dyDescent="0.25">
      <c r="G9" s="7" t="s">
        <v>36</v>
      </c>
      <c r="H9" s="45">
        <v>2016</v>
      </c>
      <c r="I9" s="45">
        <v>2017</v>
      </c>
      <c r="J9" s="45">
        <f>+I9+1</f>
        <v>2018</v>
      </c>
      <c r="K9" s="45">
        <f t="shared" ref="K9:O9" si="1">+J9+1</f>
        <v>2019</v>
      </c>
      <c r="L9" s="45">
        <f t="shared" si="1"/>
        <v>2020</v>
      </c>
      <c r="M9" s="45">
        <f t="shared" si="1"/>
        <v>2021</v>
      </c>
      <c r="N9" s="45">
        <f t="shared" si="1"/>
        <v>2022</v>
      </c>
      <c r="O9" s="45">
        <f t="shared" si="1"/>
        <v>2023</v>
      </c>
      <c r="Q9" s="45" t="s">
        <v>64</v>
      </c>
      <c r="R9" s="50" t="s">
        <v>68</v>
      </c>
    </row>
    <row r="11" spans="5:22" x14ac:dyDescent="0.25">
      <c r="F11" s="45"/>
      <c r="G11" s="45" t="s">
        <v>208</v>
      </c>
      <c r="H11" s="45"/>
      <c r="I11" s="45"/>
      <c r="J11" s="45"/>
      <c r="K11" s="45"/>
      <c r="L11" s="45"/>
      <c r="M11" s="45"/>
      <c r="N11" s="45"/>
      <c r="O11" s="45"/>
      <c r="Q11" s="45"/>
      <c r="R11" s="50"/>
    </row>
    <row r="12" spans="5:22" x14ac:dyDescent="0.25">
      <c r="F12" s="60">
        <f>+MATCH(R12,IS!$F$6:$F$43,0)</f>
        <v>9</v>
      </c>
      <c r="G12" s="18" t="s">
        <v>37</v>
      </c>
      <c r="H12" s="10" cm="1">
        <f t="array" aca="1" ref="H12" ca="1">+OFFSET(INDIRECT(_xlfn.CONCAT($Q12,"!",$G$7)),'1'!$F12,'1'!H$7)*in.scale</f>
        <v>5854.4299999999994</v>
      </c>
      <c r="I12" s="10" cm="1">
        <f t="array" aca="1" ref="I12" ca="1">+OFFSET(INDIRECT(_xlfn.CONCAT($Q12,"!",$G$7)),'1'!$F12,'1'!I$7)*in.scale</f>
        <v>7301.5050000000001</v>
      </c>
      <c r="J12" s="10" cm="1">
        <f t="array" aca="1" ref="J12" ca="1">+OFFSET(INDIRECT(_xlfn.CONCAT($Q12,"!",$G$7)),'1'!$F12,'1'!J$7)*in.scale</f>
        <v>9030.0079999999998</v>
      </c>
      <c r="K12" s="10" cm="1">
        <f t="array" aca="1" ref="K12" ca="1">+OFFSET(INDIRECT(_xlfn.CONCAT($Q12,"!",$G$7)),'1'!$F12,'1'!K$7)*in.scale</f>
        <v>11171.296999999999</v>
      </c>
      <c r="L12" s="10" cm="1">
        <f t="array" aca="1" ref="L12" ca="1">+OFFSET(INDIRECT(_xlfn.CONCAT($Q12,"!",$G$7)),'1'!$F12,'1'!L$7)*in.scale</f>
        <v>12868</v>
      </c>
      <c r="M12" s="10" cm="1">
        <f t="array" aca="1" ref="M12" ca="1">+OFFSET(INDIRECT(_xlfn.CONCAT($Q12,"!",$G$7)),'1'!$F12,'1'!M$7)*in.scale</f>
        <v>15785</v>
      </c>
      <c r="N12" s="10" cm="1">
        <f t="array" aca="1" ref="N12" ca="1">+OFFSET(INDIRECT(_xlfn.CONCAT($Q12,"!",$G$7)),'1'!$F12,'1'!N$7)*in.scale</f>
        <v>17606</v>
      </c>
      <c r="O12" s="10" cm="1">
        <f t="array" aca="1" ref="O12" ca="1">+OFFSET(INDIRECT(_xlfn.CONCAT($Q12,"!",$G$7)),'1'!$F12,'1'!O$7)*in.scale</f>
        <v>19409</v>
      </c>
      <c r="Q12" s="7" t="s">
        <v>65</v>
      </c>
      <c r="R12" s="11" t="s">
        <v>37</v>
      </c>
    </row>
    <row r="13" spans="5:22" x14ac:dyDescent="0.25">
      <c r="F13" s="60"/>
      <c r="G13" s="18" t="s">
        <v>215</v>
      </c>
      <c r="I13" s="1">
        <f ca="1">+I12-H12</f>
        <v>1447.0750000000007</v>
      </c>
      <c r="J13" s="1">
        <f t="shared" ref="J13:O13" ca="1" si="2">+J12-I12</f>
        <v>1728.5029999999997</v>
      </c>
      <c r="K13" s="1">
        <f t="shared" ca="1" si="2"/>
        <v>2141.2889999999989</v>
      </c>
      <c r="L13" s="1">
        <f t="shared" ca="1" si="2"/>
        <v>1696.7030000000013</v>
      </c>
      <c r="M13" s="1">
        <f t="shared" ca="1" si="2"/>
        <v>2917</v>
      </c>
      <c r="N13" s="1">
        <f t="shared" ca="1" si="2"/>
        <v>1821</v>
      </c>
      <c r="O13" s="1">
        <f t="shared" ca="1" si="2"/>
        <v>1803</v>
      </c>
      <c r="R13" s="11"/>
    </row>
    <row r="14" spans="5:22" x14ac:dyDescent="0.25">
      <c r="F14" s="60"/>
      <c r="G14" s="18" t="s">
        <v>214</v>
      </c>
      <c r="I14" s="62">
        <f ca="1">+I12/H12-1</f>
        <v>0.24717607008709663</v>
      </c>
      <c r="J14" s="62">
        <f t="shared" ref="J14:O14" ca="1" si="3">+J12/I12-1</f>
        <v>0.23673242708181386</v>
      </c>
      <c r="K14" s="62">
        <f t="shared" ca="1" si="3"/>
        <v>0.23713035470178978</v>
      </c>
      <c r="L14" s="62">
        <f t="shared" ca="1" si="3"/>
        <v>0.151880573938729</v>
      </c>
      <c r="M14" s="62">
        <f t="shared" ca="1" si="3"/>
        <v>0.22668635374572577</v>
      </c>
      <c r="N14" s="62">
        <f t="shared" ca="1" si="3"/>
        <v>0.11536268609439349</v>
      </c>
      <c r="O14" s="62">
        <f t="shared" ca="1" si="3"/>
        <v>0.10240826990798602</v>
      </c>
      <c r="R14" s="11"/>
    </row>
    <row r="15" spans="5:22" x14ac:dyDescent="0.25">
      <c r="F15" s="63"/>
    </row>
    <row r="16" spans="5:22" x14ac:dyDescent="0.25">
      <c r="F16" s="64"/>
      <c r="G16" s="50" t="s">
        <v>210</v>
      </c>
      <c r="H16" s="50" t="s">
        <v>207</v>
      </c>
      <c r="I16" s="50"/>
      <c r="J16" s="50"/>
      <c r="K16" s="50"/>
      <c r="L16" s="50"/>
      <c r="M16" s="50"/>
      <c r="N16" s="50"/>
      <c r="O16" s="50"/>
      <c r="R16" s="11"/>
    </row>
    <row r="17" spans="6:18" x14ac:dyDescent="0.25">
      <c r="F17" s="60">
        <f>+MATCH(R17,CF!$F$6:$F$43,0)</f>
        <v>20</v>
      </c>
      <c r="G17" s="46" t="s">
        <v>40</v>
      </c>
      <c r="H17" s="10" cm="1">
        <f t="array" aca="1" ref="H17" ca="1">-OFFSET(INDIRECT(_xlfn.CONCAT($Q17,"!",$G$7)),'1'!$F17,'1'!H$7)*in.scale</f>
        <v>203.80499999999998</v>
      </c>
      <c r="I17" s="10" cm="1">
        <f t="array" aca="1" ref="I17" ca="1">-OFFSET(INDIRECT(_xlfn.CONCAT($Q17,"!",$G$7)),'1'!$F17,'1'!I$7)*in.scale</f>
        <v>178.12199999999999</v>
      </c>
      <c r="J17" s="10" cm="1">
        <f t="array" aca="1" ref="J17" ca="1">-OFFSET(INDIRECT(_xlfn.CONCAT($Q17,"!",$G$7)),'1'!$F17,'1'!J$7)*in.scale</f>
        <v>266.57900000000001</v>
      </c>
      <c r="K17" s="10" cm="1">
        <f t="array" aca="1" ref="K17" ca="1">-OFFSET(INDIRECT(_xlfn.CONCAT($Q17,"!",$G$7)),'1'!$F17,'1'!K$7)*in.scale</f>
        <v>333.98099999999999</v>
      </c>
      <c r="L17" s="10" cm="1">
        <f t="array" aca="1" ref="L17" ca="1">-OFFSET(INDIRECT(_xlfn.CONCAT($Q17,"!",$G$7)),'1'!$F17,'1'!L$7)*in.scale</f>
        <v>419</v>
      </c>
      <c r="M17" s="10" cm="1">
        <f t="array" aca="1" ref="M17" ca="1">-OFFSET(INDIRECT(_xlfn.CONCAT($Q17,"!",$G$7)),'1'!$F17,'1'!M$7)*in.scale</f>
        <v>330</v>
      </c>
      <c r="N17" s="10" cm="1">
        <f t="array" aca="1" ref="N17" ca="1">-OFFSET(INDIRECT(_xlfn.CONCAT($Q17,"!",$G$7)),'1'!$F17,'1'!N$7)*in.scale</f>
        <v>442</v>
      </c>
      <c r="O17" s="10" cm="1">
        <f t="array" aca="1" ref="O17" ca="1">-OFFSET(INDIRECT(_xlfn.CONCAT($Q17,"!",$G$7)),'1'!$F17,'1'!O$7)*in.scale</f>
        <v>360</v>
      </c>
      <c r="Q17" s="7" t="s">
        <v>90</v>
      </c>
      <c r="R17" s="11" t="s">
        <v>92</v>
      </c>
    </row>
    <row r="18" spans="6:18" x14ac:dyDescent="0.25">
      <c r="F18" s="60">
        <f>+MATCH(R18,IS!$F$6:$F$43,0)</f>
        <v>13</v>
      </c>
      <c r="G18" s="46" t="s">
        <v>66</v>
      </c>
      <c r="H18" s="10" cm="1">
        <f t="array" aca="1" ref="H18" ca="1">+OFFSET(INDIRECT(_xlfn.CONCAT($Q18,"!",$G$7)),'1'!$F18,'1'!H$7)*in.scale</f>
        <v>975.98699999999997</v>
      </c>
      <c r="I18" s="10" cm="1">
        <f t="array" aca="1" ref="I18" ca="1">+OFFSET(INDIRECT(_xlfn.CONCAT($Q18,"!",$G$7)),'1'!$F18,'1'!I$7)*in.scale</f>
        <v>1224.059</v>
      </c>
      <c r="J18" s="10" cm="1">
        <f t="array" aca="1" ref="J18" ca="1">+OFFSET(INDIRECT(_xlfn.CONCAT($Q18,"!",$G$7)),'1'!$F18,'1'!J$7)*in.scale</f>
        <v>1537.8119999999999</v>
      </c>
      <c r="K18" s="10" cm="1">
        <f t="array" aca="1" ref="K18" ca="1">+OFFSET(INDIRECT(_xlfn.CONCAT($Q18,"!",$G$7)),'1'!$F18,'1'!K$7)*in.scale</f>
        <v>1930.2279999999998</v>
      </c>
      <c r="L18" s="10" cm="1">
        <f t="array" aca="1" ref="L18" ca="1">+OFFSET(INDIRECT(_xlfn.CONCAT($Q18,"!",$G$7)),'1'!$F18,'1'!L$7)*in.scale</f>
        <v>2188</v>
      </c>
      <c r="M18" s="10" cm="1">
        <f t="array" aca="1" ref="M18" ca="1">+OFFSET(INDIRECT(_xlfn.CONCAT($Q18,"!",$G$7)),'1'!$F18,'1'!M$7)*in.scale</f>
        <v>2540</v>
      </c>
      <c r="N18" s="10" cm="1">
        <f t="array" aca="1" ref="N18" ca="1">+OFFSET(INDIRECT(_xlfn.CONCAT($Q18,"!",$G$7)),'1'!$F18,'1'!N$7)*in.scale</f>
        <v>2987</v>
      </c>
      <c r="O18" s="10" cm="1">
        <f t="array" aca="1" ref="O18" ca="1">+OFFSET(INDIRECT(_xlfn.CONCAT($Q18,"!",$G$7)),'1'!$F18,'1'!O$7)*in.scale</f>
        <v>3473</v>
      </c>
      <c r="Q18" s="7" t="s">
        <v>65</v>
      </c>
      <c r="R18" s="11" t="s">
        <v>74</v>
      </c>
    </row>
    <row r="19" spans="6:18" x14ac:dyDescent="0.25">
      <c r="F19" s="60"/>
      <c r="G19" s="46" t="s">
        <v>217</v>
      </c>
      <c r="H19" s="10"/>
      <c r="I19" s="1">
        <f ca="1">+SUM(I17:I18)</f>
        <v>1402.181</v>
      </c>
      <c r="J19" s="1">
        <f t="shared" ref="J19:O19" ca="1" si="4">+SUM(J17:J18)</f>
        <v>1804.3909999999998</v>
      </c>
      <c r="K19" s="1">
        <f t="shared" ca="1" si="4"/>
        <v>2264.2089999999998</v>
      </c>
      <c r="L19" s="1">
        <f t="shared" ca="1" si="4"/>
        <v>2607</v>
      </c>
      <c r="M19" s="1">
        <f t="shared" ca="1" si="4"/>
        <v>2870</v>
      </c>
      <c r="N19" s="1">
        <f t="shared" ca="1" si="4"/>
        <v>3429</v>
      </c>
      <c r="O19" s="1">
        <f t="shared" ca="1" si="4"/>
        <v>3833</v>
      </c>
      <c r="R19" s="11"/>
    </row>
    <row r="20" spans="6:18" x14ac:dyDescent="0.25">
      <c r="F20" s="60"/>
      <c r="G20" s="18" t="s">
        <v>216</v>
      </c>
      <c r="I20" s="62">
        <f t="shared" ref="I20:O20" ca="1" si="5">+SUM(I17:I18)/I12</f>
        <v>0.19203999723344709</v>
      </c>
      <c r="J20" s="62">
        <f t="shared" ca="1" si="5"/>
        <v>0.19982163913919013</v>
      </c>
      <c r="K20" s="62">
        <f t="shared" ca="1" si="5"/>
        <v>0.20268094206071149</v>
      </c>
      <c r="L20" s="62">
        <f t="shared" ca="1" si="5"/>
        <v>0.20259558594964253</v>
      </c>
      <c r="M20" s="62">
        <f t="shared" ca="1" si="5"/>
        <v>0.18181818181818182</v>
      </c>
      <c r="N20" s="62">
        <f t="shared" ca="1" si="5"/>
        <v>0.19476314892650232</v>
      </c>
      <c r="O20" s="62">
        <f t="shared" ca="1" si="5"/>
        <v>0.19748570250914524</v>
      </c>
      <c r="R20" s="11"/>
    </row>
    <row r="21" spans="6:18" x14ac:dyDescent="0.25">
      <c r="F21" s="63"/>
    </row>
    <row r="22" spans="6:18" x14ac:dyDescent="0.25">
      <c r="F22" s="64"/>
      <c r="G22" s="50" t="s">
        <v>211</v>
      </c>
      <c r="H22" s="50" t="s">
        <v>207</v>
      </c>
      <c r="I22" s="50"/>
      <c r="J22" s="50"/>
      <c r="K22" s="50"/>
      <c r="L22" s="50"/>
      <c r="M22" s="50"/>
      <c r="N22" s="50"/>
      <c r="O22" s="50"/>
      <c r="R22" s="11"/>
    </row>
    <row r="23" spans="6:18" x14ac:dyDescent="0.25">
      <c r="F23" s="60">
        <f>+MATCH(R23,CF!$F$6:$F$43,0)</f>
        <v>21</v>
      </c>
      <c r="G23" s="46" t="s">
        <v>209</v>
      </c>
      <c r="H23" s="10" cm="1">
        <f t="array" aca="1" ref="H23" ca="1">-OFFSET(INDIRECT(_xlfn.CONCAT($Q23,"!",$G$7)),'1'!$F23,'1'!H$7)*in.scale</f>
        <v>48.427</v>
      </c>
      <c r="I23" s="10" cm="1">
        <f t="array" aca="1" ref="I23" ca="1">-OFFSET(INDIRECT(_xlfn.CONCAT($Q23,"!",$G$7)),'1'!$F23,'1'!I$7)*in.scale</f>
        <v>459.62599999999998</v>
      </c>
      <c r="J23" s="10" cm="1">
        <f t="array" aca="1" ref="J23" ca="1">-OFFSET(INDIRECT(_xlfn.CONCAT($Q23,"!",$G$7)),'1'!$F23,'1'!J$7)*in.scale</f>
        <v>6314.3819999999996</v>
      </c>
      <c r="K23" s="10" cm="1">
        <f t="array" aca="1" ref="K23" ca="1">-OFFSET(INDIRECT(_xlfn.CONCAT($Q23,"!",$G$7)),'1'!$F23,'1'!K$7)*in.scale</f>
        <v>100.70399999999999</v>
      </c>
      <c r="L23" s="10" cm="1">
        <f t="array" aca="1" ref="L23" ca="1">-OFFSET(INDIRECT(_xlfn.CONCAT($Q23,"!",$G$7)),'1'!$F23,'1'!L$7)*in.scale</f>
        <v>0</v>
      </c>
      <c r="M23" s="10" cm="1">
        <f t="array" aca="1" ref="M23" ca="1">-OFFSET(INDIRECT(_xlfn.CONCAT($Q23,"!",$G$7)),'1'!$F23,'1'!M$7)*in.scale</f>
        <v>2682</v>
      </c>
      <c r="N23" s="10" cm="1">
        <f t="array" aca="1" ref="N23" ca="1">-OFFSET(INDIRECT(_xlfn.CONCAT($Q23,"!",$G$7)),'1'!$F23,'1'!N$7)*in.scale</f>
        <v>126</v>
      </c>
      <c r="O23" s="10" cm="1">
        <f t="array" aca="1" ref="O23" ca="1">-OFFSET(INDIRECT(_xlfn.CONCAT($Q23,"!",$G$7)),'1'!$F23,'1'!O$7)*in.scale</f>
        <v>1136</v>
      </c>
      <c r="Q23" s="7" t="s">
        <v>90</v>
      </c>
      <c r="R23" s="11" t="s">
        <v>184</v>
      </c>
    </row>
    <row r="24" spans="6:18" x14ac:dyDescent="0.25">
      <c r="F24" s="60"/>
      <c r="G24" s="46" t="s">
        <v>113</v>
      </c>
      <c r="H24" s="1">
        <f t="shared" ref="H24:I24" si="6">+H45</f>
        <v>0</v>
      </c>
      <c r="I24" s="1">
        <f t="shared" ca="1" si="6"/>
        <v>-1993.1860000000001</v>
      </c>
      <c r="J24" s="1">
        <f t="shared" ref="J24:O24" ca="1" si="7">+J45</f>
        <v>989.07200000000103</v>
      </c>
      <c r="K24" s="1">
        <f t="shared" ca="1" si="7"/>
        <v>-38.70900000000006</v>
      </c>
      <c r="L24" s="1">
        <f t="shared" ca="1" si="7"/>
        <v>-693</v>
      </c>
      <c r="M24" s="1">
        <f t="shared" ca="1" si="7"/>
        <v>-575</v>
      </c>
      <c r="N24" s="1">
        <f t="shared" ca="1" si="7"/>
        <v>-959</v>
      </c>
      <c r="O24" s="1">
        <f t="shared" ca="1" si="7"/>
        <v>-3316</v>
      </c>
      <c r="R24" s="11"/>
    </row>
    <row r="25" spans="6:18" x14ac:dyDescent="0.25">
      <c r="F25" s="60"/>
      <c r="G25" s="46" t="s">
        <v>213</v>
      </c>
      <c r="H25" s="1">
        <v>0</v>
      </c>
      <c r="I25" s="1">
        <v>0</v>
      </c>
      <c r="J25" s="1">
        <v>0</v>
      </c>
      <c r="K25" s="1">
        <v>0</v>
      </c>
      <c r="L25" s="1">
        <v>0</v>
      </c>
      <c r="M25" s="1">
        <v>0</v>
      </c>
      <c r="N25" s="1">
        <v>0</v>
      </c>
      <c r="O25" s="1">
        <v>0</v>
      </c>
      <c r="R25" s="11"/>
    </row>
    <row r="26" spans="6:18" x14ac:dyDescent="0.25">
      <c r="F26" s="63"/>
    </row>
    <row r="27" spans="6:18" x14ac:dyDescent="0.25">
      <c r="F27" s="64"/>
      <c r="G27" s="50" t="s">
        <v>212</v>
      </c>
      <c r="H27" s="50" t="s">
        <v>207</v>
      </c>
      <c r="I27" s="50"/>
      <c r="J27" s="50"/>
      <c r="K27" s="50"/>
      <c r="L27" s="50"/>
      <c r="M27" s="50"/>
      <c r="N27" s="50"/>
      <c r="O27" s="50"/>
      <c r="R27" s="11"/>
    </row>
    <row r="28" spans="6:18" x14ac:dyDescent="0.25">
      <c r="F28" s="63"/>
      <c r="G28" s="46" t="s">
        <v>54</v>
      </c>
      <c r="H28" s="1">
        <f ca="1">+H12-H17-H18</f>
        <v>4674.637999999999</v>
      </c>
      <c r="I28" s="1">
        <f ca="1">-(I39+I38)</f>
        <v>1100</v>
      </c>
      <c r="J28" s="1">
        <f t="shared" ref="J28:O28" ca="1" si="8">-(J39+J38)</f>
        <v>2050</v>
      </c>
      <c r="K28" s="1">
        <f t="shared" ca="1" si="8"/>
        <v>2750</v>
      </c>
      <c r="L28" s="1">
        <f t="shared" ca="1" si="8"/>
        <v>3050</v>
      </c>
      <c r="M28" s="1">
        <f t="shared" ca="1" si="8"/>
        <v>3950</v>
      </c>
      <c r="N28" s="1">
        <f t="shared" ca="1" si="8"/>
        <v>7068</v>
      </c>
      <c r="O28" s="1">
        <f t="shared" ca="1" si="8"/>
        <v>4400</v>
      </c>
      <c r="R28" s="51"/>
    </row>
    <row r="29" spans="6:18" x14ac:dyDescent="0.25">
      <c r="F29" s="63"/>
      <c r="G29" s="46" t="s">
        <v>218</v>
      </c>
      <c r="I29" s="1">
        <f t="shared" ref="I29:O29" ca="1" si="9">+I19</f>
        <v>1402.181</v>
      </c>
      <c r="J29" s="1">
        <f t="shared" ca="1" si="9"/>
        <v>1804.3909999999998</v>
      </c>
      <c r="K29" s="1">
        <f t="shared" ca="1" si="9"/>
        <v>2264.2089999999998</v>
      </c>
      <c r="L29" s="1">
        <f t="shared" ca="1" si="9"/>
        <v>2607</v>
      </c>
      <c r="M29" s="1">
        <f t="shared" ca="1" si="9"/>
        <v>2870</v>
      </c>
      <c r="N29" s="1">
        <f t="shared" ca="1" si="9"/>
        <v>3429</v>
      </c>
      <c r="O29" s="1">
        <f t="shared" ca="1" si="9"/>
        <v>3833</v>
      </c>
      <c r="R29" s="51"/>
    </row>
    <row r="30" spans="6:18" x14ac:dyDescent="0.25">
      <c r="F30" s="63"/>
      <c r="G30" s="18" t="s">
        <v>219</v>
      </c>
      <c r="I30" s="1">
        <f ca="1">+I23</f>
        <v>459.62599999999998</v>
      </c>
      <c r="J30" s="1">
        <f t="shared" ref="J30:O30" ca="1" si="10">+J23</f>
        <v>6314.3819999999996</v>
      </c>
      <c r="K30" s="1">
        <f t="shared" ca="1" si="10"/>
        <v>100.70399999999999</v>
      </c>
      <c r="L30" s="1">
        <f t="shared" ca="1" si="10"/>
        <v>0</v>
      </c>
      <c r="M30" s="1">
        <f t="shared" ca="1" si="10"/>
        <v>2682</v>
      </c>
      <c r="N30" s="1">
        <f t="shared" ca="1" si="10"/>
        <v>126</v>
      </c>
      <c r="O30" s="1">
        <f t="shared" ca="1" si="10"/>
        <v>1136</v>
      </c>
      <c r="R30" s="18"/>
    </row>
    <row r="31" spans="6:18" x14ac:dyDescent="0.25">
      <c r="F31" s="63"/>
      <c r="G31" s="18" t="s">
        <v>220</v>
      </c>
      <c r="I31" s="1">
        <f ca="1">+SUM(I29:I30)-I28</f>
        <v>761.80700000000002</v>
      </c>
      <c r="J31" s="1">
        <f t="shared" ref="J31:O31" ca="1" si="11">+SUM(J29:J30)-J28</f>
        <v>6068.7729999999992</v>
      </c>
      <c r="K31" s="1">
        <f t="shared" ca="1" si="11"/>
        <v>-385.08699999999999</v>
      </c>
      <c r="L31" s="1">
        <f t="shared" ca="1" si="11"/>
        <v>-443</v>
      </c>
      <c r="M31" s="1">
        <f t="shared" ca="1" si="11"/>
        <v>1602</v>
      </c>
      <c r="N31" s="1">
        <f t="shared" ca="1" si="11"/>
        <v>-3513</v>
      </c>
      <c r="O31" s="1">
        <f t="shared" ca="1" si="11"/>
        <v>569</v>
      </c>
      <c r="R31" s="18"/>
    </row>
    <row r="32" spans="6:18" x14ac:dyDescent="0.25">
      <c r="F32" s="60">
        <f>+MATCH(R32,IS!$F$6:$F$43,0)</f>
        <v>25</v>
      </c>
      <c r="G32" s="18" t="s">
        <v>205</v>
      </c>
      <c r="I32" s="10" cm="1">
        <f t="array" aca="1" ref="I32" ca="1">+OFFSET(INDIRECT(_xlfn.CONCAT($Q32,"!",$G$7)),'1'!$F32,'1'!I$7)*in.scale</f>
        <v>2168.0949999999998</v>
      </c>
      <c r="J32" s="10" cm="1">
        <f t="array" aca="1" ref="J32" ca="1">+OFFSET(INDIRECT(_xlfn.CONCAT($Q32,"!",$G$7)),'1'!$F32,'1'!J$7)*in.scale</f>
        <v>2840.3689999999997</v>
      </c>
      <c r="K32" s="10" cm="1">
        <f t="array" aca="1" ref="K32" ca="1">+OFFSET(INDIRECT(_xlfn.CONCAT($Q32,"!",$G$7)),'1'!$F32,'1'!K$7)*in.scale</f>
        <v>3268.1209999999996</v>
      </c>
      <c r="L32" s="10" cm="1">
        <f t="array" aca="1" ref="L32" ca="1">+OFFSET(INDIRECT(_xlfn.CONCAT($Q32,"!",$G$7)),'1'!$F32,'1'!L$7)*in.scale</f>
        <v>4237</v>
      </c>
      <c r="M32" s="10" cm="1">
        <f t="array" aca="1" ref="M32" ca="1">+OFFSET(INDIRECT(_xlfn.CONCAT($Q32,"!",$G$7)),'1'!$F32,'1'!M$7)*in.scale</f>
        <v>5802</v>
      </c>
      <c r="N32" s="10" cm="1">
        <f t="array" aca="1" ref="N32" ca="1">+OFFSET(INDIRECT(_xlfn.CONCAT($Q32,"!",$G$7)),'1'!$F32,'1'!N$7)*in.scale</f>
        <v>6098</v>
      </c>
      <c r="O32" s="10" cm="1">
        <f t="array" aca="1" ref="O32" ca="1">+OFFSET(INDIRECT(_xlfn.CONCAT($Q32,"!",$G$7)),'1'!$F32,'1'!O$7)*in.scale</f>
        <v>6650</v>
      </c>
      <c r="Q32" s="7" t="s">
        <v>65</v>
      </c>
      <c r="R32" s="11" t="s">
        <v>166</v>
      </c>
    </row>
    <row r="33" spans="6:18" x14ac:dyDescent="0.25">
      <c r="F33" s="60"/>
      <c r="G33" s="18" t="s">
        <v>221</v>
      </c>
      <c r="I33" s="65">
        <f ca="1">+I31/I32</f>
        <v>0.35137159580184452</v>
      </c>
      <c r="J33" s="65">
        <f t="shared" ref="J33:O33" ca="1" si="12">+J31/J32</f>
        <v>2.1366142920162838</v>
      </c>
      <c r="K33" s="65">
        <f t="shared" ca="1" si="12"/>
        <v>-0.11783131652714206</v>
      </c>
      <c r="L33" s="65">
        <f t="shared" ca="1" si="12"/>
        <v>-0.10455510974746282</v>
      </c>
      <c r="M33" s="65">
        <f t="shared" ca="1" si="12"/>
        <v>0.27611168562564631</v>
      </c>
      <c r="N33" s="65">
        <f t="shared" ca="1" si="12"/>
        <v>-0.57609052148245321</v>
      </c>
      <c r="O33" s="65">
        <f t="shared" ca="1" si="12"/>
        <v>8.5563909774436092E-2</v>
      </c>
      <c r="Q33" s="7"/>
      <c r="R33" s="11"/>
    </row>
    <row r="34" spans="6:18" x14ac:dyDescent="0.25">
      <c r="F34" s="63"/>
      <c r="G34" s="46"/>
      <c r="H34" s="46"/>
    </row>
    <row r="35" spans="6:18" x14ac:dyDescent="0.25">
      <c r="F35" s="64"/>
      <c r="G35" s="50" t="s">
        <v>75</v>
      </c>
      <c r="H35" s="50"/>
      <c r="I35" s="50"/>
      <c r="J35" s="50"/>
      <c r="K35" s="50"/>
      <c r="L35" s="50"/>
      <c r="M35" s="50"/>
      <c r="N35" s="50"/>
      <c r="O35" s="50"/>
    </row>
    <row r="36" spans="6:18" x14ac:dyDescent="0.25">
      <c r="F36" s="60">
        <f>+MATCH(R36,IS!$F$6:$F$43,0)</f>
        <v>20</v>
      </c>
      <c r="G36" s="46" t="s">
        <v>76</v>
      </c>
      <c r="H36" s="1" cm="1">
        <f t="array" aca="1" ref="H36" ca="1">+OFFSET(INDIRECT(_xlfn.CONCAT($Q36,"!",$G$7)),'1'!$F36,'1'!H$7)*in.scale</f>
        <v>47.339999999999996</v>
      </c>
      <c r="I36" s="10" cm="1">
        <f t="array" aca="1" ref="I36" ca="1">+OFFSET(INDIRECT(_xlfn.CONCAT($Q36,"!",$G$7)),'1'!$F36,'1'!I$7)*in.scale</f>
        <v>66.069000000000003</v>
      </c>
      <c r="J36" s="10" cm="1">
        <f t="array" aca="1" ref="J36" ca="1">+OFFSET(INDIRECT(_xlfn.CONCAT($Q36,"!",$G$7)),'1'!$F36,'1'!J$7)*in.scale</f>
        <v>92.539999999999992</v>
      </c>
      <c r="K36" s="10" cm="1">
        <f t="array" aca="1" ref="K36" ca="1">+OFFSET(INDIRECT(_xlfn.CONCAT($Q36,"!",$G$7)),'1'!$F36,'1'!K$7)*in.scale</f>
        <v>42.254999999999995</v>
      </c>
      <c r="L36" s="10" cm="1">
        <f t="array" aca="1" ref="L36" ca="1">+OFFSET(INDIRECT(_xlfn.CONCAT($Q36,"!",$G$7)),'1'!$F36,'1'!L$7)*in.scale</f>
        <v>43</v>
      </c>
      <c r="M36" s="10" cm="1">
        <f t="array" aca="1" ref="M36" ca="1">+OFFSET(INDIRECT(_xlfn.CONCAT($Q36,"!",$G$7)),'1'!$F36,'1'!M$7)*in.scale</f>
        <v>17</v>
      </c>
      <c r="N36" s="10" cm="1">
        <f t="array" aca="1" ref="N36" ca="1">+OFFSET(INDIRECT(_xlfn.CONCAT($Q36,"!",$G$7)),'1'!$F36,'1'!N$7)*in.scale</f>
        <v>61</v>
      </c>
      <c r="O36" s="10" cm="1">
        <f t="array" aca="1" ref="O36" ca="1">+OFFSET(INDIRECT(_xlfn.CONCAT($Q36,"!",$G$7)),'1'!$F36,'1'!O$7)*in.scale</f>
        <v>269</v>
      </c>
      <c r="Q36" s="7" t="s">
        <v>65</v>
      </c>
      <c r="R36" s="11" t="s">
        <v>81</v>
      </c>
    </row>
    <row r="37" spans="6:18" x14ac:dyDescent="0.25">
      <c r="F37" s="60">
        <f>+MATCH(R37,IS!$F$6:$F$43,0)</f>
        <v>21</v>
      </c>
      <c r="G37" s="46" t="s">
        <v>77</v>
      </c>
      <c r="H37" s="1" cm="1">
        <f t="array" aca="1" ref="H37" ca="1">+OFFSET(INDIRECT(_xlfn.CONCAT($Q37,"!",$G$7)),'1'!$F37,'1'!H$7)*in.scale</f>
        <v>70.441999999999993</v>
      </c>
      <c r="I37" s="10" cm="1">
        <f t="array" aca="1" ref="I37" ca="1">+OFFSET(INDIRECT(_xlfn.CONCAT($Q37,"!",$G$7)),'1'!$F37,'1'!I$7)*in.scale</f>
        <v>74.402000000000001</v>
      </c>
      <c r="J37" s="10" cm="1">
        <f t="array" aca="1" ref="J37" ca="1">+OFFSET(INDIRECT(_xlfn.CONCAT($Q37,"!",$G$7)),'1'!$F37,'1'!J$7)*in.scale</f>
        <v>89.24199999999999</v>
      </c>
      <c r="K37" s="10" cm="1">
        <f t="array" aca="1" ref="K37" ca="1">+OFFSET(INDIRECT(_xlfn.CONCAT($Q37,"!",$G$7)),'1'!$F37,'1'!K$7)*in.scale</f>
        <v>157.214</v>
      </c>
      <c r="L37" s="10" cm="1">
        <f t="array" aca="1" ref="L37" ca="1">+OFFSET(INDIRECT(_xlfn.CONCAT($Q37,"!",$G$7)),'1'!$F37,'1'!L$7)*in.scale</f>
        <v>116</v>
      </c>
      <c r="M37" s="10" cm="1">
        <f t="array" aca="1" ref="M37" ca="1">+OFFSET(INDIRECT(_xlfn.CONCAT($Q37,"!",$G$7)),'1'!$F37,'1'!M$7)*in.scale</f>
        <v>113</v>
      </c>
      <c r="N37" s="10" cm="1">
        <f t="array" aca="1" ref="N37" ca="1">+OFFSET(INDIRECT(_xlfn.CONCAT($Q37,"!",$G$7)),'1'!$F37,'1'!N$7)*in.scale</f>
        <v>112</v>
      </c>
      <c r="O37" s="10" cm="1">
        <f t="array" aca="1" ref="O37" ca="1">+OFFSET(INDIRECT(_xlfn.CONCAT($Q37,"!",$G$7)),'1'!$F37,'1'!O$7)*in.scale</f>
        <v>113</v>
      </c>
      <c r="Q37" s="7" t="s">
        <v>65</v>
      </c>
      <c r="R37" s="11" t="s">
        <v>82</v>
      </c>
    </row>
    <row r="38" spans="6:18" x14ac:dyDescent="0.25">
      <c r="F38" s="60">
        <f>+MATCH(R38,CF!$F$6:$F$43,0)</f>
        <v>28</v>
      </c>
      <c r="G38" s="46" t="s">
        <v>94</v>
      </c>
      <c r="H38" s="1" cm="1">
        <f t="array" aca="1" ref="H38" ca="1">+OFFSET(INDIRECT(_xlfn.CONCAT($Q38,"!",$G$7)),'1'!$F38,'1'!H$7)*in.scale</f>
        <v>-1075</v>
      </c>
      <c r="I38" s="10" cm="1">
        <f t="array" aca="1" ref="I38" ca="1">+OFFSET(INDIRECT(_xlfn.CONCAT($Q38,"!",$G$7)),'1'!$F38,'1'!I$7)*in.scale</f>
        <v>-1100</v>
      </c>
      <c r="J38" s="10" cm="1">
        <f t="array" aca="1" ref="J38" ca="1">+OFFSET(INDIRECT(_xlfn.CONCAT($Q38,"!",$G$7)),'1'!$F38,'1'!J$7)*in.scale</f>
        <v>-2050</v>
      </c>
      <c r="K38" s="10" cm="1">
        <f t="array" aca="1" ref="K38" ca="1">+OFFSET(INDIRECT(_xlfn.CONCAT($Q38,"!",$G$7)),'1'!$F38,'1'!K$7)*in.scale</f>
        <v>-2750</v>
      </c>
      <c r="L38" s="10" cm="1">
        <f t="array" aca="1" ref="L38" ca="1">+OFFSET(INDIRECT(_xlfn.CONCAT($Q38,"!",$G$7)),'1'!$F38,'1'!L$7)*in.scale</f>
        <v>-3050</v>
      </c>
      <c r="M38" s="10" cm="1">
        <f t="array" aca="1" ref="M38" ca="1">+OFFSET(INDIRECT(_xlfn.CONCAT($Q38,"!",$G$7)),'1'!$F38,'1'!M$7)*in.scale</f>
        <v>-3950</v>
      </c>
      <c r="N38" s="10" cm="1">
        <f t="array" aca="1" ref="N38" ca="1">+OFFSET(INDIRECT(_xlfn.CONCAT($Q38,"!",$G$7)),'1'!$F38,'1'!N$7)*in.scale</f>
        <v>-7068</v>
      </c>
      <c r="O38" s="10" cm="1">
        <f t="array" aca="1" ref="O38" ca="1">+OFFSET(INDIRECT(_xlfn.CONCAT($Q38,"!",$G$7)),'1'!$F38,'1'!O$7)*in.scale</f>
        <v>-4400</v>
      </c>
      <c r="Q38" s="7" t="s">
        <v>90</v>
      </c>
      <c r="R38" s="11" t="s">
        <v>93</v>
      </c>
    </row>
    <row r="39" spans="6:18" x14ac:dyDescent="0.25">
      <c r="F39" s="60">
        <f>+MATCH(R39,CF!$F$6:$F$43,0)</f>
        <v>29</v>
      </c>
      <c r="G39" s="46" t="s">
        <v>96</v>
      </c>
      <c r="H39" s="1" cm="1">
        <f t="array" aca="1" ref="H39" ca="1">+OFFSET(INDIRECT(_xlfn.CONCAT($Q39,"!",$G$7)),'1'!$F39,'1'!H$7)*in.scale</f>
        <v>0</v>
      </c>
      <c r="I39" s="10" cm="1">
        <f t="array" aca="1" ref="I39" ca="1">+OFFSET(INDIRECT(_xlfn.CONCAT($Q39,"!",$G$7)),'1'!$F39,'1'!I$7)*in.scale</f>
        <v>0</v>
      </c>
      <c r="J39" s="10" cm="1">
        <f t="array" aca="1" ref="J39" ca="1">+OFFSET(INDIRECT(_xlfn.CONCAT($Q39,"!",$G$7)),'1'!$F39,'1'!J$7)*in.scale</f>
        <v>0</v>
      </c>
      <c r="K39" s="10" cm="1">
        <f t="array" aca="1" ref="K39" ca="1">+OFFSET(INDIRECT(_xlfn.CONCAT($Q39,"!",$G$7)),'1'!$F39,'1'!K$7)*in.scale</f>
        <v>0</v>
      </c>
      <c r="L39" s="10" cm="1">
        <f t="array" aca="1" ref="L39" ca="1">+OFFSET(INDIRECT(_xlfn.CONCAT($Q39,"!",$G$7)),'1'!$F39,'1'!L$7)*in.scale</f>
        <v>0</v>
      </c>
      <c r="M39" s="10" cm="1">
        <f t="array" aca="1" ref="M39" ca="1">+OFFSET(INDIRECT(_xlfn.CONCAT($Q39,"!",$G$7)),'1'!$F39,'1'!M$7)*in.scale</f>
        <v>0</v>
      </c>
      <c r="N39" s="10" cm="1">
        <f t="array" aca="1" ref="N39" ca="1">+OFFSET(INDIRECT(_xlfn.CONCAT($Q39,"!",$G$7)),'1'!$F39,'1'!N$7)*in.scale</f>
        <v>0</v>
      </c>
      <c r="O39" s="10" cm="1">
        <f t="array" aca="1" ref="O39" ca="1">+OFFSET(INDIRECT(_xlfn.CONCAT($Q39,"!",$G$7)),'1'!$F39,'1'!O$7)*in.scale</f>
        <v>0</v>
      </c>
      <c r="Q39" s="7" t="s">
        <v>90</v>
      </c>
      <c r="R39" s="11" t="s">
        <v>95</v>
      </c>
    </row>
    <row r="40" spans="6:18" x14ac:dyDescent="0.25">
      <c r="F40" s="60">
        <f>+MATCH(R40,BS!$F$6:$F$43,0)</f>
        <v>9</v>
      </c>
      <c r="G40" s="18" t="s">
        <v>107</v>
      </c>
      <c r="H40" s="1" cm="1">
        <f t="array" aca="1" ref="H40" ca="1">+OFFSET(INDIRECT(_xlfn.CONCAT($Q40,"!",$G$7)),'1'!$F40,'1'!H$7)*in.scale</f>
        <v>1011.3149999999999</v>
      </c>
      <c r="I40" s="10" cm="1">
        <f t="array" aca="1" ref="I40" ca="1">+OFFSET(INDIRECT(_xlfn.CONCAT($Q40,"!",$G$7)),'1'!$F40,'1'!I$7)*in.scale</f>
        <v>2306.0720000000001</v>
      </c>
      <c r="J40" s="10" cm="1">
        <f t="array" aca="1" ref="J40" ca="1">+OFFSET(INDIRECT(_xlfn.CONCAT($Q40,"!",$G$7)),'1'!$F40,'1'!J$7)*in.scale</f>
        <v>1642.7749999999999</v>
      </c>
      <c r="K40" s="10" cm="1">
        <f t="array" aca="1" ref="K40" ca="1">+OFFSET(INDIRECT(_xlfn.CONCAT($Q40,"!",$G$7)),'1'!$F40,'1'!K$7)*in.scale</f>
        <v>2650.221</v>
      </c>
      <c r="L40" s="10" cm="1">
        <f t="array" aca="1" ref="L40" ca="1">+OFFSET(INDIRECT(_xlfn.CONCAT($Q40,"!",$G$7)),'1'!$F40,'1'!L$7)*in.scale</f>
        <v>4478</v>
      </c>
      <c r="M40" s="10" cm="1">
        <f t="array" aca="1" ref="M40" ca="1">+OFFSET(INDIRECT(_xlfn.CONCAT($Q40,"!",$G$7)),'1'!$F40,'1'!M$7)*in.scale</f>
        <v>3844</v>
      </c>
      <c r="N40" s="10" cm="1">
        <f t="array" aca="1" ref="N40" ca="1">+OFFSET(INDIRECT(_xlfn.CONCAT($Q40,"!",$G$7)),'1'!$F40,'1'!N$7)*in.scale</f>
        <v>4236</v>
      </c>
      <c r="O40" s="10" cm="1">
        <f t="array" aca="1" ref="O40" ca="1">+OFFSET(INDIRECT(_xlfn.CONCAT($Q40,"!",$G$7)),'1'!$F40,'1'!O$7)*in.scale</f>
        <v>7141</v>
      </c>
      <c r="Q40" s="7" t="s">
        <v>84</v>
      </c>
      <c r="R40" s="11" t="s">
        <v>105</v>
      </c>
    </row>
    <row r="41" spans="6:18" x14ac:dyDescent="0.25">
      <c r="F41" s="60">
        <f>+MATCH(R41,BS!$F$6:$F$43,0)</f>
        <v>10</v>
      </c>
      <c r="G41" s="46" t="s">
        <v>108</v>
      </c>
      <c r="H41" s="1" cm="1">
        <f t="array" aca="1" ref="H41" ca="1">+OFFSET(INDIRECT(_xlfn.CONCAT($Q41,"!",$G$7)),'1'!$F41,'1'!H$7)*in.scale</f>
        <v>3749.9849999999997</v>
      </c>
      <c r="I41" s="10" cm="1">
        <f t="array" aca="1" ref="I41" ca="1">+OFFSET(INDIRECT(_xlfn.CONCAT($Q41,"!",$G$7)),'1'!$F41,'1'!I$7)*in.scale</f>
        <v>3513.7019999999998</v>
      </c>
      <c r="J41" s="10" cm="1">
        <f t="array" aca="1" ref="J41" ca="1">+OFFSET(INDIRECT(_xlfn.CONCAT($Q41,"!",$G$7)),'1'!$F41,'1'!J$7)*in.scale</f>
        <v>1586.1869999999999</v>
      </c>
      <c r="K41" s="10" cm="1">
        <f t="array" aca="1" ref="K41" ca="1">+OFFSET(INDIRECT(_xlfn.CONCAT($Q41,"!",$G$7)),'1'!$F41,'1'!K$7)*in.scale</f>
        <v>1526.7549999999999</v>
      </c>
      <c r="L41" s="10" cm="1">
        <f t="array" aca="1" ref="L41" ca="1">+OFFSET(INDIRECT(_xlfn.CONCAT($Q41,"!",$G$7)),'1'!$F41,'1'!L$7)*in.scale</f>
        <v>1514</v>
      </c>
      <c r="M41" s="10" cm="1">
        <f t="array" aca="1" ref="M41" ca="1">+OFFSET(INDIRECT(_xlfn.CONCAT($Q41,"!",$G$7)),'1'!$F41,'1'!M$7)*in.scale</f>
        <v>1954</v>
      </c>
      <c r="N41" s="10" cm="1">
        <f t="array" aca="1" ref="N41" ca="1">+OFFSET(INDIRECT(_xlfn.CONCAT($Q41,"!",$G$7)),'1'!$F41,'1'!N$7)*in.scale</f>
        <v>1860</v>
      </c>
      <c r="O41" s="10" cm="1">
        <f t="array" aca="1" ref="O41" ca="1">+OFFSET(INDIRECT(_xlfn.CONCAT($Q41,"!",$G$7)),'1'!$F41,'1'!O$7)*in.scale</f>
        <v>701</v>
      </c>
      <c r="Q41" s="7" t="s">
        <v>84</v>
      </c>
      <c r="R41" s="11" t="s">
        <v>106</v>
      </c>
    </row>
    <row r="42" spans="6:18" x14ac:dyDescent="0.25">
      <c r="F42" s="60">
        <f>+MATCH(R42,BS!$F$6:$F$43,0)</f>
        <v>27</v>
      </c>
      <c r="G42" s="46" t="s">
        <v>109</v>
      </c>
      <c r="H42" s="1" cm="1">
        <f t="array" aca="1" ref="H42" ca="1">+OFFSET(INDIRECT(_xlfn.CONCAT($Q42,"!",$G$7)),'1'!$F42,'1'!H$7)*in.scale</f>
        <v>81.474999999999994</v>
      </c>
      <c r="I42" s="10" cm="1">
        <f t="array" aca="1" ref="I42" ca="1">+OFFSET(INDIRECT(_xlfn.CONCAT($Q42,"!",$G$7)),'1'!$F42,'1'!I$7)*in.scale</f>
        <v>63.745999999999995</v>
      </c>
      <c r="J42" s="10" cm="1">
        <f t="array" aca="1" ref="J42" ca="1">+OFFSET(INDIRECT(_xlfn.CONCAT($Q42,"!",$G$7)),'1'!$F42,'1'!J$7)*in.scale</f>
        <v>93.233999999999995</v>
      </c>
      <c r="K42" s="10" cm="1">
        <f t="array" aca="1" ref="K42" ca="1">+OFFSET(INDIRECT(_xlfn.CONCAT($Q42,"!",$G$7)),'1'!$F42,'1'!K$7)*in.scale</f>
        <v>3149.3429999999998</v>
      </c>
      <c r="L42" s="10" cm="1">
        <f t="array" aca="1" ref="L42" ca="1">+OFFSET(INDIRECT(_xlfn.CONCAT($Q42,"!",$G$7)),'1'!$F42,'1'!L$7)*in.scale</f>
        <v>92</v>
      </c>
      <c r="M42" s="10" cm="1">
        <f t="array" aca="1" ref="M42" ca="1">+OFFSET(INDIRECT(_xlfn.CONCAT($Q42,"!",$G$7)),'1'!$F42,'1'!M$7)*in.scale</f>
        <v>97</v>
      </c>
      <c r="N42" s="10" cm="1">
        <f t="array" aca="1" ref="N42" ca="1">+OFFSET(INDIRECT(_xlfn.CONCAT($Q42,"!",$G$7)),'1'!$F42,'1'!N$7)*in.scale</f>
        <v>587</v>
      </c>
      <c r="O42" s="10" cm="1">
        <f t="array" aca="1" ref="O42" ca="1">+OFFSET(INDIRECT(_xlfn.CONCAT($Q42,"!",$G$7)),'1'!$F42,'1'!O$7)*in.scale</f>
        <v>73</v>
      </c>
      <c r="Q42" s="7" t="s">
        <v>84</v>
      </c>
      <c r="R42" s="11" t="s">
        <v>102</v>
      </c>
    </row>
    <row r="43" spans="6:18" x14ac:dyDescent="0.25">
      <c r="F43" s="60">
        <f>+MATCH(R43,BS!$F$6:$F$43,0)</f>
        <v>32</v>
      </c>
      <c r="G43" s="46" t="s">
        <v>110</v>
      </c>
      <c r="H43" s="1" cm="1">
        <f t="array" aca="1" ref="H43" ca="1">+OFFSET(INDIRECT(_xlfn.CONCAT($Q43,"!",$G$7)),'1'!$F43,'1'!H$7)*in.scale</f>
        <v>1902.068</v>
      </c>
      <c r="I43" s="10" cm="1">
        <f t="array" aca="1" ref="I43" ca="1">+OFFSET(INDIRECT(_xlfn.CONCAT($Q43,"!",$G$7)),'1'!$F43,'1'!I$7)*in.scale</f>
        <v>1881.4209999999998</v>
      </c>
      <c r="J43" s="10" cm="1">
        <f t="array" aca="1" ref="J43" ca="1">+OFFSET(INDIRECT(_xlfn.CONCAT($Q43,"!",$G$7)),'1'!$F43,'1'!J$7)*in.scale</f>
        <v>4124.8</v>
      </c>
      <c r="K43" s="10" cm="1">
        <f t="array" aca="1" ref="K43" ca="1">+OFFSET(INDIRECT(_xlfn.CONCAT($Q43,"!",$G$7)),'1'!$F43,'1'!K$7)*in.scale</f>
        <v>988.92399999999998</v>
      </c>
      <c r="L43" s="10" cm="1">
        <f t="array" aca="1" ref="L43" ca="1">+OFFSET(INDIRECT(_xlfn.CONCAT($Q43,"!",$G$7)),'1'!$F43,'1'!L$7)*in.scale</f>
        <v>4616</v>
      </c>
      <c r="M43" s="10" cm="1">
        <f t="array" aca="1" ref="M43" ca="1">+OFFSET(INDIRECT(_xlfn.CONCAT($Q43,"!",$G$7)),'1'!$F43,'1'!M$7)*in.scale</f>
        <v>4576</v>
      </c>
      <c r="N43" s="10" cm="1">
        <f t="array" aca="1" ref="N43" ca="1">+OFFSET(INDIRECT(_xlfn.CONCAT($Q43,"!",$G$7)),'1'!$F43,'1'!N$7)*in.scale</f>
        <v>4046</v>
      </c>
      <c r="O43" s="10" cm="1">
        <f t="array" aca="1" ref="O43" ca="1">+OFFSET(INDIRECT(_xlfn.CONCAT($Q43,"!",$G$7)),'1'!$F43,'1'!O$7)*in.scale</f>
        <v>4007</v>
      </c>
      <c r="Q43" s="7" t="s">
        <v>84</v>
      </c>
      <c r="R43" s="11" t="s">
        <v>103</v>
      </c>
    </row>
    <row r="44" spans="6:18" x14ac:dyDescent="0.25">
      <c r="F44" s="60">
        <f>+MATCH(R44,BS!$F$6:$F$43,0)</f>
        <v>38</v>
      </c>
      <c r="G44" s="46" t="s">
        <v>111</v>
      </c>
      <c r="H44" s="1" cm="1">
        <f t="array" aca="1" ref="H44" ca="1">+OFFSET(INDIRECT(_xlfn.CONCAT($Q44,"!",$G$7)),'1'!$F44,'1'!H$7)*in.scale</f>
        <v>1902.068</v>
      </c>
      <c r="I44" s="10" cm="1">
        <f t="array" aca="1" ref="I44" ca="1">+OFFSET(INDIRECT(_xlfn.CONCAT($Q44,"!",$G$7)),'1'!$F44,'1'!I$7)*in.scale</f>
        <v>1881.4209999999998</v>
      </c>
      <c r="J44" s="10" cm="1">
        <f t="array" aca="1" ref="J44" ca="1">+OFFSET(INDIRECT(_xlfn.CONCAT($Q44,"!",$G$7)),'1'!$F44,'1'!J$7)*in.scale</f>
        <v>0</v>
      </c>
      <c r="K44" s="10" cm="1">
        <f t="array" aca="1" ref="K44" ca="1">+OFFSET(INDIRECT(_xlfn.CONCAT($Q44,"!",$G$7)),'1'!$F44,'1'!K$7)*in.scale</f>
        <v>0</v>
      </c>
      <c r="L44" s="10" cm="1">
        <f t="array" aca="1" ref="L44" ca="1">+OFFSET(INDIRECT(_xlfn.CONCAT($Q44,"!",$G$7)),'1'!$F44,'1'!L$7)*in.scale</f>
        <v>591</v>
      </c>
      <c r="M44" s="10" cm="1">
        <f t="array" aca="1" ref="M44" ca="1">+OFFSET(INDIRECT(_xlfn.CONCAT($Q44,"!",$G$7)),'1'!$F44,'1'!M$7)*in.scale</f>
        <v>550</v>
      </c>
      <c r="N44" s="10" cm="1">
        <f t="array" aca="1" ref="N44" ca="1">+OFFSET(INDIRECT(_xlfn.CONCAT($Q44,"!",$G$7)),'1'!$F44,'1'!N$7)*in.scale</f>
        <v>504</v>
      </c>
      <c r="O44" s="10" cm="1">
        <f t="array" aca="1" ref="O44" ca="1">+OFFSET(INDIRECT(_xlfn.CONCAT($Q44,"!",$G$7)),'1'!$F44,'1'!O$7)*in.scale</f>
        <v>446</v>
      </c>
      <c r="Q44" s="7" t="s">
        <v>84</v>
      </c>
      <c r="R44" s="11" t="s">
        <v>104</v>
      </c>
    </row>
    <row r="45" spans="6:18" x14ac:dyDescent="0.25">
      <c r="F45" s="60"/>
      <c r="G45" s="46" t="s">
        <v>113</v>
      </c>
      <c r="I45" s="1">
        <f ca="1">+I42+I43+I44-I40-I41</f>
        <v>-1993.1860000000001</v>
      </c>
      <c r="J45" s="1">
        <f t="shared" ref="J45:O45" ca="1" si="13">+J42+J43+J44-J40-J41</f>
        <v>989.07200000000103</v>
      </c>
      <c r="K45" s="1">
        <f t="shared" ca="1" si="13"/>
        <v>-38.70900000000006</v>
      </c>
      <c r="L45" s="1">
        <f t="shared" ca="1" si="13"/>
        <v>-693</v>
      </c>
      <c r="M45" s="1">
        <f t="shared" ca="1" si="13"/>
        <v>-575</v>
      </c>
      <c r="N45" s="1">
        <f t="shared" ca="1" si="13"/>
        <v>-959</v>
      </c>
      <c r="O45" s="1">
        <f t="shared" ca="1" si="13"/>
        <v>-3316</v>
      </c>
      <c r="R45" s="11"/>
    </row>
    <row r="46" spans="6:18" x14ac:dyDescent="0.25">
      <c r="F46" s="63"/>
    </row>
    <row r="47" spans="6:18" x14ac:dyDescent="0.25">
      <c r="F47" s="63"/>
    </row>
    <row r="52" ht="15" customHeight="1" x14ac:dyDescent="0.25"/>
    <row r="53" ht="15" customHeight="1" x14ac:dyDescent="0.25"/>
    <row r="54" ht="15" customHeight="1" x14ac:dyDescent="0.25"/>
    <row r="55" ht="15" customHeight="1" x14ac:dyDescent="0.25"/>
    <row r="60" hidden="1" outlineLevel="1" x14ac:dyDescent="0.25"/>
    <row r="61" hidden="1" outlineLevel="1" x14ac:dyDescent="0.25"/>
    <row r="62" hidden="1" outlineLevel="1" x14ac:dyDescent="0.25"/>
    <row r="63" hidden="1" outlineLevel="1" x14ac:dyDescent="0.25"/>
    <row r="64" hidden="1" outlineLevel="1" x14ac:dyDescent="0.25"/>
    <row r="65" collapsed="1" x14ac:dyDescent="0.25"/>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29C01-A896-418B-A74A-3FA356345DE6}">
  <sheetPr codeName="Sheet8"/>
  <dimension ref="E2:V81"/>
  <sheetViews>
    <sheetView showGridLines="0" zoomScaleNormal="100" workbookViewId="0">
      <selection activeCell="I25" sqref="I25"/>
    </sheetView>
  </sheetViews>
  <sheetFormatPr defaultColWidth="9.21875" defaultRowHeight="13.2" outlineLevelRow="1" outlineLevelCol="1" x14ac:dyDescent="0.25"/>
  <cols>
    <col min="1" max="5" width="3.77734375" style="1" customWidth="1"/>
    <col min="6" max="6" width="6" style="1" bestFit="1" customWidth="1"/>
    <col min="7" max="7" width="27.44140625" style="1" bestFit="1" customWidth="1"/>
    <col min="8" max="8" width="10.109375" style="1" hidden="1" customWidth="1" outlineLevel="1"/>
    <col min="9" max="9" width="10.109375" style="1" bestFit="1" customWidth="1" collapsed="1"/>
    <col min="10" max="13" width="10.109375" style="1" bestFit="1" customWidth="1"/>
    <col min="14" max="15" width="10" style="1" bestFit="1" customWidth="1"/>
    <col min="16" max="16" width="3.77734375" style="1" customWidth="1"/>
    <col min="17" max="17" width="13.77734375" style="1" bestFit="1" customWidth="1"/>
    <col min="18" max="20" width="10.77734375" style="1" customWidth="1"/>
    <col min="21" max="16384" width="9.21875" style="1"/>
  </cols>
  <sheetData>
    <row r="2" spans="5:22" x14ac:dyDescent="0.25">
      <c r="G2" s="18" t="s">
        <v>202</v>
      </c>
      <c r="I2" s="61">
        <f>+POWER(10,-6)</f>
        <v>9.9999999999999995E-7</v>
      </c>
    </row>
    <row r="5" spans="5:22" x14ac:dyDescent="0.25">
      <c r="E5" s="57" t="s">
        <v>35</v>
      </c>
      <c r="F5" s="54" t="s">
        <v>201</v>
      </c>
      <c r="G5" s="55" t="s">
        <v>231</v>
      </c>
      <c r="H5" s="55"/>
      <c r="I5" s="48"/>
      <c r="J5" s="48"/>
      <c r="K5" s="48"/>
      <c r="L5" s="48"/>
      <c r="M5" s="48"/>
      <c r="N5" s="48"/>
      <c r="O5" s="48"/>
      <c r="P5" s="48"/>
      <c r="Q5" s="48"/>
      <c r="R5" s="48"/>
      <c r="S5" s="48"/>
      <c r="T5" s="56"/>
      <c r="U5" s="56"/>
      <c r="V5" s="56"/>
    </row>
    <row r="7" spans="5:22" x14ac:dyDescent="0.25">
      <c r="G7" s="60" t="s">
        <v>203</v>
      </c>
      <c r="H7" s="60">
        <v>8</v>
      </c>
      <c r="I7" s="60">
        <f t="shared" ref="I7:N7" si="0">+J7+1</f>
        <v>7</v>
      </c>
      <c r="J7" s="60">
        <f t="shared" si="0"/>
        <v>6</v>
      </c>
      <c r="K7" s="60">
        <f t="shared" si="0"/>
        <v>5</v>
      </c>
      <c r="L7" s="60">
        <f t="shared" si="0"/>
        <v>4</v>
      </c>
      <c r="M7" s="60">
        <f t="shared" si="0"/>
        <v>3</v>
      </c>
      <c r="N7" s="60">
        <f t="shared" si="0"/>
        <v>2</v>
      </c>
      <c r="O7" s="60">
        <v>1</v>
      </c>
    </row>
    <row r="8" spans="5:22" x14ac:dyDescent="0.25">
      <c r="I8" s="58"/>
      <c r="J8" s="58"/>
      <c r="K8" s="58"/>
      <c r="L8" s="58"/>
      <c r="M8" s="58"/>
      <c r="N8" s="58"/>
      <c r="O8" s="58"/>
    </row>
    <row r="9" spans="5:22" x14ac:dyDescent="0.25">
      <c r="G9" s="7" t="s">
        <v>36</v>
      </c>
      <c r="H9" s="45">
        <v>2016</v>
      </c>
      <c r="I9" s="45">
        <v>2017</v>
      </c>
      <c r="J9" s="45">
        <f>+I9+1</f>
        <v>2018</v>
      </c>
      <c r="K9" s="45">
        <f t="shared" ref="K9:O9" si="1">+J9+1</f>
        <v>2019</v>
      </c>
      <c r="L9" s="45">
        <f t="shared" si="1"/>
        <v>2020</v>
      </c>
      <c r="M9" s="45">
        <f t="shared" si="1"/>
        <v>2021</v>
      </c>
      <c r="N9" s="45">
        <f t="shared" si="1"/>
        <v>2022</v>
      </c>
      <c r="O9" s="45">
        <f t="shared" si="1"/>
        <v>2023</v>
      </c>
      <c r="Q9" s="45" t="s">
        <v>64</v>
      </c>
      <c r="R9" s="50" t="s">
        <v>68</v>
      </c>
    </row>
    <row r="11" spans="5:22" x14ac:dyDescent="0.25">
      <c r="F11" s="45"/>
      <c r="G11" s="45" t="s">
        <v>208</v>
      </c>
      <c r="H11" s="45"/>
      <c r="I11" s="45"/>
      <c r="J11" s="45"/>
      <c r="K11" s="45"/>
      <c r="L11" s="45"/>
      <c r="M11" s="45"/>
      <c r="N11" s="45"/>
      <c r="O11" s="45"/>
      <c r="Q11" s="45"/>
      <c r="R11" s="50"/>
    </row>
    <row r="12" spans="5:22" x14ac:dyDescent="0.25">
      <c r="F12" s="60">
        <f>+MATCH(R12,IS!$F$6:$F$43,0)</f>
        <v>9</v>
      </c>
      <c r="G12" s="18" t="s">
        <v>37</v>
      </c>
      <c r="H12" s="10" cm="1">
        <f t="array" aca="1" ref="H12" ca="1">+OFFSET(INDIRECT(_xlfn.CONCAT($Q12,"!",$G$7)),'2'!$F12,'2'!H$7)*in.scale</f>
        <v>5854.4299999999994</v>
      </c>
      <c r="I12" s="10" cm="1">
        <f t="array" aca="1" ref="I12" ca="1">+OFFSET(INDIRECT(_xlfn.CONCAT($Q12,"!",$G$7)),'2'!$F12,'2'!I$7)*in.scale</f>
        <v>7301.5050000000001</v>
      </c>
      <c r="J12" s="10" cm="1">
        <f t="array" aca="1" ref="J12" ca="1">+OFFSET(INDIRECT(_xlfn.CONCAT($Q12,"!",$G$7)),'2'!$F12,'2'!J$7)*in.scale</f>
        <v>9030.0079999999998</v>
      </c>
      <c r="K12" s="10" cm="1">
        <f t="array" aca="1" ref="K12" ca="1">+OFFSET(INDIRECT(_xlfn.CONCAT($Q12,"!",$G$7)),'2'!$F12,'2'!K$7)*in.scale</f>
        <v>11171.296999999999</v>
      </c>
      <c r="L12" s="10" cm="1">
        <f t="array" aca="1" ref="L12" ca="1">+OFFSET(INDIRECT(_xlfn.CONCAT($Q12,"!",$G$7)),'2'!$F12,'2'!L$7)*in.scale</f>
        <v>12868</v>
      </c>
      <c r="M12" s="10" cm="1">
        <f t="array" aca="1" ref="M12" ca="1">+OFFSET(INDIRECT(_xlfn.CONCAT($Q12,"!",$G$7)),'2'!$F12,'2'!M$7)*in.scale</f>
        <v>15785</v>
      </c>
      <c r="N12" s="10" cm="1">
        <f t="array" aca="1" ref="N12" ca="1">+OFFSET(INDIRECT(_xlfn.CONCAT($Q12,"!",$G$7)),'2'!$F12,'2'!N$7)*in.scale</f>
        <v>17606</v>
      </c>
      <c r="O12" s="10" cm="1">
        <f t="array" aca="1" ref="O12" ca="1">+OFFSET(INDIRECT(_xlfn.CONCAT($Q12,"!",$G$7)),'2'!$F12,'2'!O$7)*in.scale</f>
        <v>19409</v>
      </c>
      <c r="Q12" s="7" t="s">
        <v>65</v>
      </c>
      <c r="R12" s="11" t="s">
        <v>37</v>
      </c>
    </row>
    <row r="13" spans="5:22" x14ac:dyDescent="0.25">
      <c r="F13" s="60">
        <f>+MATCH(R13,IS!$F$6:$F$43,0)</f>
        <v>10</v>
      </c>
      <c r="G13" s="18" t="s">
        <v>222</v>
      </c>
      <c r="H13" s="10"/>
      <c r="I13" s="10" cm="1">
        <f t="array" aca="1" ref="I13" ca="1">+OFFSET(INDIRECT(_xlfn.CONCAT($Q13,"!",$G$7)),'2'!$F13,'2'!I$7)*in.scale</f>
        <v>1010.491</v>
      </c>
      <c r="J13" s="10" cm="1">
        <f t="array" aca="1" ref="J13" ca="1">+OFFSET(INDIRECT(_xlfn.CONCAT($Q13,"!",$G$7)),'2'!$F13,'2'!J$7)*in.scale</f>
        <v>1194.999</v>
      </c>
      <c r="K13" s="10" cm="1">
        <f t="array" aca="1" ref="K13" ca="1">+OFFSET(INDIRECT(_xlfn.CONCAT($Q13,"!",$G$7)),'2'!$F13,'2'!K$7)*in.scale</f>
        <v>1672.72</v>
      </c>
      <c r="L13" s="10" cm="1">
        <f t="array" aca="1" ref="L13" ca="1">+OFFSET(INDIRECT(_xlfn.CONCAT($Q13,"!",$G$7)),'2'!$F13,'2'!L$7)*in.scale</f>
        <v>1722</v>
      </c>
      <c r="M13" s="10" cm="1">
        <f t="array" aca="1" ref="M13" ca="1">+OFFSET(INDIRECT(_xlfn.CONCAT($Q13,"!",$G$7)),'2'!$F13,'2'!M$7)*in.scale</f>
        <v>1865</v>
      </c>
      <c r="N13" s="10" cm="1">
        <f t="array" aca="1" ref="N13" ca="1">+OFFSET(INDIRECT(_xlfn.CONCAT($Q13,"!",$G$7)),'2'!$F13,'2'!N$7)*in.scale</f>
        <v>2165</v>
      </c>
      <c r="O13" s="10" cm="1">
        <f t="array" aca="1" ref="O13" ca="1">+OFFSET(INDIRECT(_xlfn.CONCAT($Q13,"!",$G$7)),'2'!$F13,'2'!O$7)*in.scale</f>
        <v>2354</v>
      </c>
      <c r="Q13" s="7" t="s">
        <v>65</v>
      </c>
      <c r="R13" s="11" t="s">
        <v>71</v>
      </c>
    </row>
    <row r="14" spans="5:22" x14ac:dyDescent="0.25">
      <c r="F14" s="60"/>
      <c r="G14" s="67" t="s">
        <v>229</v>
      </c>
      <c r="H14" s="10"/>
      <c r="I14" s="68">
        <f ca="1">+I13/I$12</f>
        <v>0.13839489255982157</v>
      </c>
      <c r="J14" s="68">
        <f t="shared" ref="J14:O14" ca="1" si="2">+J13/J$12</f>
        <v>0.1323364276089235</v>
      </c>
      <c r="K14" s="68">
        <f t="shared" ca="1" si="2"/>
        <v>0.14973373279754359</v>
      </c>
      <c r="L14" s="68">
        <f t="shared" ca="1" si="2"/>
        <v>0.13382032949953374</v>
      </c>
      <c r="M14" s="68">
        <f t="shared" ca="1" si="2"/>
        <v>0.11815014254038644</v>
      </c>
      <c r="N14" s="68">
        <f t="shared" ca="1" si="2"/>
        <v>0.12296944223560149</v>
      </c>
      <c r="O14" s="68">
        <f t="shared" ca="1" si="2"/>
        <v>0.12128394044000206</v>
      </c>
      <c r="R14" s="11"/>
    </row>
    <row r="15" spans="5:22" x14ac:dyDescent="0.25">
      <c r="F15" s="60">
        <f>+MATCH(R15,IS!$F$6:$F$43,0)</f>
        <v>16</v>
      </c>
      <c r="G15" s="18" t="s">
        <v>223</v>
      </c>
      <c r="H15" s="10"/>
      <c r="I15" s="10" cm="1">
        <f t="array" aca="1" ref="I15" ca="1">+OFFSET(INDIRECT(_xlfn.CONCAT($Q15,"!",$G$7)),'2'!$F15,'2'!I$7)*in.scale</f>
        <v>2822.2979999999998</v>
      </c>
      <c r="J15" s="10" cm="1">
        <f t="array" aca="1" ref="J15" ca="1">+OFFSET(INDIRECT(_xlfn.CONCAT($Q15,"!",$G$7)),'2'!$F15,'2'!J$7)*in.scale</f>
        <v>3365.7269999999999</v>
      </c>
      <c r="K15" s="10" cm="1">
        <f t="array" aca="1" ref="K15" ca="1">+OFFSET(INDIRECT(_xlfn.CONCAT($Q15,"!",$G$7)),'2'!$F15,'2'!K$7)*in.scale</f>
        <v>4124.9839999999995</v>
      </c>
      <c r="L15" s="10" cm="1">
        <f t="array" aca="1" ref="L15" ca="1">+OFFSET(INDIRECT(_xlfn.CONCAT($Q15,"!",$G$7)),'2'!$F15,'2'!L$7)*in.scale</f>
        <v>4559</v>
      </c>
      <c r="M15" s="10" cm="1">
        <f t="array" aca="1" ref="M15" ca="1">+OFFSET(INDIRECT(_xlfn.CONCAT($Q15,"!",$G$7)),'2'!$F15,'2'!M$7)*in.scale</f>
        <v>5406</v>
      </c>
      <c r="N15" s="10" cm="1">
        <f t="array" aca="1" ref="N15" ca="1">+OFFSET(INDIRECT(_xlfn.CONCAT($Q15,"!",$G$7)),'2'!$F15,'2'!N$7)*in.scale</f>
        <v>6187</v>
      </c>
      <c r="O15" s="10" cm="1">
        <f t="array" aca="1" ref="O15" ca="1">+OFFSET(INDIRECT(_xlfn.CONCAT($Q15,"!",$G$7)),'2'!$F15,'2'!O$7)*in.scale</f>
        <v>6764</v>
      </c>
      <c r="Q15" s="7" t="s">
        <v>65</v>
      </c>
      <c r="R15" s="11" t="s">
        <v>72</v>
      </c>
    </row>
    <row r="16" spans="5:22" x14ac:dyDescent="0.25">
      <c r="F16" s="60"/>
      <c r="G16" s="67" t="s">
        <v>229</v>
      </c>
      <c r="H16" s="10"/>
      <c r="I16" s="68">
        <f ca="1">+I15/I$12</f>
        <v>0.38653647432960736</v>
      </c>
      <c r="J16" s="68">
        <f t="shared" ref="J16" ca="1" si="3">+J15/J$12</f>
        <v>0.37272691231281302</v>
      </c>
      <c r="K16" s="68">
        <f t="shared" ref="K16" ca="1" si="4">+K15/K$12</f>
        <v>0.36924844089276293</v>
      </c>
      <c r="L16" s="68">
        <f t="shared" ref="L16" ca="1" si="5">+L15/L$12</f>
        <v>0.35428971091078643</v>
      </c>
      <c r="M16" s="68">
        <f t="shared" ref="M16" ca="1" si="6">+M15/M$12</f>
        <v>0.34247703515996197</v>
      </c>
      <c r="N16" s="68">
        <f t="shared" ref="N16" ca="1" si="7">+N15/N$12</f>
        <v>0.35141429058275586</v>
      </c>
      <c r="O16" s="68">
        <f t="shared" ref="O16" ca="1" si="8">+O15/O$12</f>
        <v>0.34849811942913084</v>
      </c>
      <c r="R16" s="11"/>
    </row>
    <row r="17" spans="6:18" x14ac:dyDescent="0.25">
      <c r="F17" s="60">
        <f>+MATCH(R17,IS!$F$6:$F$43,0)</f>
        <v>13</v>
      </c>
      <c r="G17" s="18" t="s">
        <v>225</v>
      </c>
      <c r="H17" s="10"/>
      <c r="I17" s="10" cm="1">
        <f t="array" aca="1" ref="I17" ca="1">+OFFSET(INDIRECT(_xlfn.CONCAT($Q17,"!",$G$7)),'2'!$F17,'2'!I$7)*in.scale</f>
        <v>1224.059</v>
      </c>
      <c r="J17" s="10" cm="1">
        <f t="array" aca="1" ref="J17" ca="1">+OFFSET(INDIRECT(_xlfn.CONCAT($Q17,"!",$G$7)),'2'!$F17,'2'!J$7)*in.scale</f>
        <v>1537.8119999999999</v>
      </c>
      <c r="K17" s="10" cm="1">
        <f t="array" aca="1" ref="K17" ca="1">+OFFSET(INDIRECT(_xlfn.CONCAT($Q17,"!",$G$7)),'2'!$F17,'2'!K$7)*in.scale</f>
        <v>1930.2279999999998</v>
      </c>
      <c r="L17" s="10" cm="1">
        <f t="array" aca="1" ref="L17" ca="1">+OFFSET(INDIRECT(_xlfn.CONCAT($Q17,"!",$G$7)),'2'!$F17,'2'!L$7)*in.scale</f>
        <v>2188</v>
      </c>
      <c r="M17" s="10" cm="1">
        <f t="array" aca="1" ref="M17" ca="1">+OFFSET(INDIRECT(_xlfn.CONCAT($Q17,"!",$G$7)),'2'!$F17,'2'!M$7)*in.scale</f>
        <v>2540</v>
      </c>
      <c r="N17" s="10" cm="1">
        <f t="array" aca="1" ref="N17" ca="1">+OFFSET(INDIRECT(_xlfn.CONCAT($Q17,"!",$G$7)),'2'!$F17,'2'!N$7)*in.scale</f>
        <v>2987</v>
      </c>
      <c r="O17" s="10" cm="1">
        <f t="array" aca="1" ref="O17" ca="1">+OFFSET(INDIRECT(_xlfn.CONCAT($Q17,"!",$G$7)),'2'!$F17,'2'!O$7)*in.scale</f>
        <v>3473</v>
      </c>
      <c r="Q17" s="7" t="s">
        <v>65</v>
      </c>
      <c r="R17" s="11" t="s">
        <v>74</v>
      </c>
    </row>
    <row r="18" spans="6:18" x14ac:dyDescent="0.25">
      <c r="F18" s="60"/>
      <c r="G18" s="67" t="s">
        <v>229</v>
      </c>
      <c r="H18" s="10"/>
      <c r="I18" s="68">
        <f ca="1">+I17/I$12</f>
        <v>0.16764475269139717</v>
      </c>
      <c r="J18" s="68">
        <f t="shared" ref="J18" ca="1" si="9">+J17/J$12</f>
        <v>0.17030018135089137</v>
      </c>
      <c r="K18" s="68">
        <f t="shared" ref="K18" ca="1" si="10">+K17/K$12</f>
        <v>0.17278459251419062</v>
      </c>
      <c r="L18" s="68">
        <f t="shared" ref="L18" ca="1" si="11">+L17/L$12</f>
        <v>0.17003419334783959</v>
      </c>
      <c r="M18" s="68">
        <f t="shared" ref="M18" ca="1" si="12">+M17/M$12</f>
        <v>0.16091225847323409</v>
      </c>
      <c r="N18" s="68">
        <f t="shared" ref="N18" ca="1" si="13">+N17/N$12</f>
        <v>0.16965807111212086</v>
      </c>
      <c r="O18" s="68">
        <f t="shared" ref="O18" ca="1" si="14">+O17/O$12</f>
        <v>0.17893760626513472</v>
      </c>
      <c r="R18" s="11"/>
    </row>
    <row r="19" spans="6:18" x14ac:dyDescent="0.25">
      <c r="F19" s="60">
        <f>+MATCH(R19,IS!$F$6:$F$43,0)</f>
        <v>22</v>
      </c>
      <c r="G19" s="18" t="s">
        <v>224</v>
      </c>
      <c r="H19" s="10"/>
      <c r="I19" s="10" cm="1">
        <f t="array" aca="1" ref="I19" ca="1">+OFFSET(INDIRECT(_xlfn.CONCAT($Q19,"!",$G$7)),'2'!$F19,'2'!I$7)*in.scale</f>
        <v>325.99699999999996</v>
      </c>
      <c r="J19" s="10" cm="1">
        <f t="array" aca="1" ref="J19" ca="1">+OFFSET(INDIRECT(_xlfn.CONCAT($Q19,"!",$G$7)),'2'!$F19,'2'!J$7)*in.scale</f>
        <v>346.49199999999996</v>
      </c>
      <c r="K19" s="10" cm="1">
        <f t="array" aca="1" ref="K19" ca="1">+OFFSET(INDIRECT(_xlfn.CONCAT($Q19,"!",$G$7)),'2'!$F19,'2'!K$7)*in.scale</f>
        <v>736.66899999999998</v>
      </c>
      <c r="L19" s="10" cm="1">
        <f t="array" aca="1" ref="L19" ca="1">+OFFSET(INDIRECT(_xlfn.CONCAT($Q19,"!",$G$7)),'2'!$F19,'2'!L$7)*in.scale</f>
        <v>844</v>
      </c>
      <c r="M19" s="10" cm="1">
        <f t="array" aca="1" ref="M19" ca="1">+OFFSET(INDIRECT(_xlfn.CONCAT($Q19,"!",$G$7)),'2'!$F19,'2'!M$7)*in.scale</f>
        <v>861</v>
      </c>
      <c r="N19" s="10" cm="1">
        <f t="array" aca="1" ref="N19" ca="1">+OFFSET(INDIRECT(_xlfn.CONCAT($Q19,"!",$G$7)),'2'!$F19,'2'!N$7)*in.scale</f>
        <v>939</v>
      </c>
      <c r="O19" s="10" cm="1">
        <f t="array" aca="1" ref="O19" ca="1">+OFFSET(INDIRECT(_xlfn.CONCAT($Q19,"!",$G$7)),'2'!$F19,'2'!O$7)*in.scale</f>
        <v>944</v>
      </c>
      <c r="Q19" s="7" t="s">
        <v>65</v>
      </c>
      <c r="R19" s="11" t="s">
        <v>73</v>
      </c>
    </row>
    <row r="20" spans="6:18" x14ac:dyDescent="0.25">
      <c r="F20" s="60"/>
      <c r="G20" s="67" t="s">
        <v>229</v>
      </c>
      <c r="H20" s="10"/>
      <c r="I20" s="68">
        <f ca="1">+I19/I$12</f>
        <v>4.4647918477081092E-2</v>
      </c>
      <c r="J20" s="68">
        <f t="shared" ref="J20" ca="1" si="15">+J19/J$12</f>
        <v>3.837117309309139E-2</v>
      </c>
      <c r="K20" s="68">
        <f t="shared" ref="K20" ca="1" si="16">+K19/K$12</f>
        <v>6.5943014495094002E-2</v>
      </c>
      <c r="L20" s="68">
        <f t="shared" ref="L20" ca="1" si="17">+L19/L$12</f>
        <v>6.5589058128691327E-2</v>
      </c>
      <c r="M20" s="68">
        <f t="shared" ref="M20" ca="1" si="18">+M19/M$12</f>
        <v>5.4545454545454543E-2</v>
      </c>
      <c r="N20" s="68">
        <f t="shared" ref="N20" ca="1" si="19">+N19/N$12</f>
        <v>5.3334090650914462E-2</v>
      </c>
      <c r="O20" s="68">
        <f t="shared" ref="O20" ca="1" si="20">+O19/O$12</f>
        <v>4.8637230150960893E-2</v>
      </c>
      <c r="R20" s="11"/>
    </row>
    <row r="21" spans="6:18" x14ac:dyDescent="0.25">
      <c r="F21" s="60">
        <f>+MATCH(R21,IS!$F$6:$F$43,0)</f>
        <v>31</v>
      </c>
      <c r="G21" s="18" t="s">
        <v>230</v>
      </c>
      <c r="I21" s="10" cm="1">
        <f t="array" aca="1" ref="I21" ca="1">+OFFSET(INDIRECT(_xlfn.CONCAT($Q21,"!",$G$7)),'2'!$F21,'2'!I$7)*in.scale</f>
        <v>1693.954</v>
      </c>
      <c r="J21" s="10" cm="1">
        <f t="array" aca="1" ref="J21" ca="1">+OFFSET(INDIRECT(_xlfn.CONCAT($Q21,"!",$G$7)),'2'!$F21,'2'!J$7)*in.scale</f>
        <v>2590.7739999999999</v>
      </c>
      <c r="K21" s="10" cm="1">
        <f t="array" aca="1" ref="K21" ca="1">+OFFSET(INDIRECT(_xlfn.CONCAT($Q21,"!",$G$7)),'2'!$F21,'2'!K$7)*in.scale</f>
        <v>2951.4580000000001</v>
      </c>
      <c r="L21" s="10" cm="1">
        <f t="array" aca="1" ref="L21" ca="1">+OFFSET(INDIRECT(_xlfn.CONCAT($Q21,"!",$G$7)),'2'!$F21,'2'!L$7)*in.scale</f>
        <v>5260</v>
      </c>
      <c r="M21" s="10" cm="1">
        <f t="array" aca="1" ref="M21" ca="1">+OFFSET(INDIRECT(_xlfn.CONCAT($Q21,"!",$G$7)),'2'!$F21,'2'!M$7)*in.scale</f>
        <v>4822</v>
      </c>
      <c r="N21" s="10" cm="1">
        <f t="array" aca="1" ref="N21" ca="1">+OFFSET(INDIRECT(_xlfn.CONCAT($Q21,"!",$G$7)),'2'!$F21,'2'!N$7)*in.scale</f>
        <v>4756</v>
      </c>
      <c r="O21" s="10" cm="1">
        <f t="array" aca="1" ref="O21" ca="1">+OFFSET(INDIRECT(_xlfn.CONCAT($Q21,"!",$G$7)),'2'!$F21,'2'!O$7)*in.scale</f>
        <v>5428</v>
      </c>
      <c r="Q21" s="7" t="s">
        <v>65</v>
      </c>
      <c r="R21" s="11" t="s">
        <v>171</v>
      </c>
    </row>
    <row r="22" spans="6:18" x14ac:dyDescent="0.25">
      <c r="F22" s="60"/>
      <c r="G22" s="67"/>
      <c r="H22" s="10"/>
      <c r="I22" s="68"/>
      <c r="J22" s="68"/>
      <c r="K22" s="68"/>
      <c r="L22" s="68"/>
      <c r="M22" s="68"/>
      <c r="N22" s="68"/>
      <c r="O22" s="68"/>
      <c r="R22" s="11"/>
    </row>
    <row r="23" spans="6:18" x14ac:dyDescent="0.25">
      <c r="G23" s="46" t="s">
        <v>226</v>
      </c>
      <c r="I23" s="1">
        <f ca="1">+I12-I13</f>
        <v>6291.0140000000001</v>
      </c>
      <c r="J23" s="1">
        <f t="shared" ref="J23:O23" ca="1" si="21">+J12-J13</f>
        <v>7835.009</v>
      </c>
      <c r="K23" s="1">
        <f t="shared" ca="1" si="21"/>
        <v>9498.5769999999993</v>
      </c>
      <c r="L23" s="1">
        <f t="shared" ca="1" si="21"/>
        <v>11146</v>
      </c>
      <c r="M23" s="1">
        <f t="shared" ca="1" si="21"/>
        <v>13920</v>
      </c>
      <c r="N23" s="1">
        <f t="shared" ca="1" si="21"/>
        <v>15441</v>
      </c>
      <c r="O23" s="1">
        <f t="shared" ca="1" si="21"/>
        <v>17055</v>
      </c>
    </row>
    <row r="24" spans="6:18" x14ac:dyDescent="0.25">
      <c r="G24" s="67" t="s">
        <v>228</v>
      </c>
      <c r="I24" s="68">
        <f ca="1">+I23/I12</f>
        <v>0.86160510744017849</v>
      </c>
      <c r="J24" s="68">
        <f t="shared" ref="J24:O24" ca="1" si="22">+J23/J12</f>
        <v>0.8676635723910765</v>
      </c>
      <c r="K24" s="68">
        <f t="shared" ca="1" si="22"/>
        <v>0.85026626720245646</v>
      </c>
      <c r="L24" s="68">
        <f t="shared" ca="1" si="22"/>
        <v>0.86617967050046629</v>
      </c>
      <c r="M24" s="68">
        <f t="shared" ca="1" si="22"/>
        <v>0.88184985745961353</v>
      </c>
      <c r="N24" s="68">
        <f t="shared" ca="1" si="22"/>
        <v>0.87703055776439853</v>
      </c>
      <c r="O24" s="68">
        <f t="shared" ca="1" si="22"/>
        <v>0.87871605955999799</v>
      </c>
    </row>
    <row r="25" spans="6:18" x14ac:dyDescent="0.25">
      <c r="G25" s="46" t="s">
        <v>227</v>
      </c>
      <c r="I25" s="1">
        <f ca="1">+I12-I13-I15-I17</f>
        <v>2244.6570000000002</v>
      </c>
      <c r="J25" s="1">
        <f t="shared" ref="J25:O25" ca="1" si="23">+J12-J13-J15-J17</f>
        <v>2931.4700000000003</v>
      </c>
      <c r="K25" s="1">
        <f t="shared" ca="1" si="23"/>
        <v>3443.3649999999998</v>
      </c>
      <c r="L25" s="1">
        <f t="shared" ca="1" si="23"/>
        <v>4399</v>
      </c>
      <c r="M25" s="1">
        <f t="shared" ca="1" si="23"/>
        <v>5974</v>
      </c>
      <c r="N25" s="1">
        <f t="shared" ca="1" si="23"/>
        <v>6267</v>
      </c>
      <c r="O25" s="1">
        <f t="shared" ca="1" si="23"/>
        <v>6818</v>
      </c>
    </row>
    <row r="26" spans="6:18" x14ac:dyDescent="0.25">
      <c r="G26" s="67" t="s">
        <v>228</v>
      </c>
      <c r="I26" s="68">
        <f ca="1">+I25/I12</f>
        <v>0.30742388041917385</v>
      </c>
      <c r="J26" s="68">
        <f t="shared" ref="J26:O26" ca="1" si="24">+J25/J12</f>
        <v>0.32463647872737217</v>
      </c>
      <c r="K26" s="68">
        <f t="shared" ca="1" si="24"/>
        <v>0.30823323379550288</v>
      </c>
      <c r="L26" s="68">
        <f t="shared" ca="1" si="24"/>
        <v>0.34185576624184022</v>
      </c>
      <c r="M26" s="68">
        <f t="shared" ca="1" si="24"/>
        <v>0.37846056382641746</v>
      </c>
      <c r="N26" s="68">
        <f t="shared" ca="1" si="24"/>
        <v>0.35595819606952173</v>
      </c>
      <c r="O26" s="68">
        <f t="shared" ca="1" si="24"/>
        <v>0.35128033386573237</v>
      </c>
    </row>
    <row r="27" spans="6:18" x14ac:dyDescent="0.25">
      <c r="G27" s="46" t="s">
        <v>38</v>
      </c>
      <c r="I27" s="1">
        <f ca="1">+I25-I19</f>
        <v>1918.6600000000003</v>
      </c>
      <c r="J27" s="1">
        <f t="shared" ref="J27:O27" ca="1" si="25">+J25-J19</f>
        <v>2584.9780000000001</v>
      </c>
      <c r="K27" s="1">
        <f t="shared" ca="1" si="25"/>
        <v>2706.6959999999999</v>
      </c>
      <c r="L27" s="1">
        <f t="shared" ca="1" si="25"/>
        <v>3555</v>
      </c>
      <c r="M27" s="1">
        <f t="shared" ca="1" si="25"/>
        <v>5113</v>
      </c>
      <c r="N27" s="1">
        <f t="shared" ca="1" si="25"/>
        <v>5328</v>
      </c>
      <c r="O27" s="1">
        <f t="shared" ca="1" si="25"/>
        <v>5874</v>
      </c>
    </row>
    <row r="28" spans="6:18" x14ac:dyDescent="0.25">
      <c r="G28" s="67" t="s">
        <v>228</v>
      </c>
      <c r="I28" s="68">
        <f ca="1">+I27/I12</f>
        <v>0.2627759619420928</v>
      </c>
      <c r="J28" s="68">
        <f t="shared" ref="J28:O28" ca="1" si="26">+J27/J12</f>
        <v>0.28626530563428071</v>
      </c>
      <c r="K28" s="68">
        <f t="shared" ca="1" si="26"/>
        <v>0.24229021930040892</v>
      </c>
      <c r="L28" s="68">
        <f t="shared" ca="1" si="26"/>
        <v>0.27626670811314891</v>
      </c>
      <c r="M28" s="68">
        <f t="shared" ca="1" si="26"/>
        <v>0.32391510928096295</v>
      </c>
      <c r="N28" s="68">
        <f t="shared" ca="1" si="26"/>
        <v>0.30262410541860729</v>
      </c>
      <c r="O28" s="68">
        <f t="shared" ca="1" si="26"/>
        <v>0.30264310371477149</v>
      </c>
    </row>
    <row r="29" spans="6:18" x14ac:dyDescent="0.25">
      <c r="G29" s="67" t="s">
        <v>230</v>
      </c>
      <c r="I29" s="1" cm="1">
        <f t="array" aca="1" ref="I29:O29" ca="1">+I21:O21</f>
        <v>1693.954</v>
      </c>
      <c r="J29" s="1">
        <f ca="1"/>
        <v>2590.7739999999999</v>
      </c>
      <c r="K29" s="1">
        <f ca="1"/>
        <v>2951.4580000000001</v>
      </c>
      <c r="L29" s="1">
        <f ca="1"/>
        <v>5260</v>
      </c>
      <c r="M29" s="1">
        <f ca="1"/>
        <v>4822</v>
      </c>
      <c r="N29" s="1">
        <f ca="1"/>
        <v>4756</v>
      </c>
      <c r="O29" s="1">
        <f ca="1"/>
        <v>5428</v>
      </c>
    </row>
    <row r="30" spans="6:18" x14ac:dyDescent="0.25">
      <c r="G30" s="46" t="s">
        <v>228</v>
      </c>
      <c r="I30" s="68">
        <f ca="1">+I29/I12</f>
        <v>0.23200066287703699</v>
      </c>
      <c r="J30" s="68">
        <f t="shared" ref="J30:O30" ca="1" si="27">+J29/J12</f>
        <v>0.28690716553075035</v>
      </c>
      <c r="K30" s="68">
        <f t="shared" ca="1" si="27"/>
        <v>0.26420011928784998</v>
      </c>
      <c r="L30" s="68">
        <f t="shared" ca="1" si="27"/>
        <v>0.40876593099160707</v>
      </c>
      <c r="M30" s="68">
        <f t="shared" ca="1" si="27"/>
        <v>0.30547988596769082</v>
      </c>
      <c r="N30" s="68">
        <f t="shared" ca="1" si="27"/>
        <v>0.27013518118823127</v>
      </c>
      <c r="O30" s="68">
        <f t="shared" ca="1" si="27"/>
        <v>0.27966407336802512</v>
      </c>
    </row>
    <row r="31" spans="6:18" x14ac:dyDescent="0.25">
      <c r="G31" s="46"/>
    </row>
    <row r="32" spans="6:18" x14ac:dyDescent="0.25">
      <c r="F32" s="58">
        <f>+MATCH(R32,IS!$F$6:$F$43,0)</f>
        <v>21</v>
      </c>
      <c r="G32" s="46" t="s">
        <v>77</v>
      </c>
      <c r="H32" s="1" cm="1">
        <f t="array" aca="1" ref="H32" ca="1">+OFFSET(INDIRECT(_xlfn.CONCAT($Q32,"!",$G$7)),Overview!$F33,Overview!H$7)*in.scale</f>
        <v>2.016E-3</v>
      </c>
      <c r="I32" s="10" cm="1">
        <f t="array" aca="1" ref="I32" ca="1">+OFFSET(INDIRECT(_xlfn.CONCAT($Q32,"!",$G$7)),'2'!$F32,'2'!I$7)*in.scale</f>
        <v>74.402000000000001</v>
      </c>
      <c r="J32" s="10" cm="1">
        <f t="array" aca="1" ref="J32" ca="1">+OFFSET(INDIRECT(_xlfn.CONCAT($Q32,"!",$G$7)),'2'!$F32,'2'!J$7)*in.scale</f>
        <v>89.24199999999999</v>
      </c>
      <c r="K32" s="10" cm="1">
        <f t="array" aca="1" ref="K32" ca="1">+OFFSET(INDIRECT(_xlfn.CONCAT($Q32,"!",$G$7)),'2'!$F32,'2'!K$7)*in.scale</f>
        <v>157.214</v>
      </c>
      <c r="L32" s="10" cm="1">
        <f t="array" aca="1" ref="L32" ca="1">+OFFSET(INDIRECT(_xlfn.CONCAT($Q32,"!",$G$7)),'2'!$F32,'2'!L$7)*in.scale</f>
        <v>116</v>
      </c>
      <c r="M32" s="10" cm="1">
        <f t="array" aca="1" ref="M32" ca="1">+OFFSET(INDIRECT(_xlfn.CONCAT($Q32,"!",$G$7)),'2'!$F32,'2'!M$7)*in.scale</f>
        <v>113</v>
      </c>
      <c r="N32" s="10" cm="1">
        <f t="array" aca="1" ref="N32" ca="1">+OFFSET(INDIRECT(_xlfn.CONCAT($Q32,"!",$G$7)),'2'!$F32,'2'!N$7)*in.scale</f>
        <v>112</v>
      </c>
      <c r="O32" s="10" cm="1">
        <f t="array" aca="1" ref="O32" ca="1">+OFFSET(INDIRECT(_xlfn.CONCAT($Q32,"!",$G$7)),'2'!$F32,'2'!O$7)*in.scale</f>
        <v>113</v>
      </c>
      <c r="Q32" s="7" t="s">
        <v>65</v>
      </c>
      <c r="R32" s="11" t="s">
        <v>82</v>
      </c>
    </row>
    <row r="33" spans="7:15" x14ac:dyDescent="0.25">
      <c r="G33" s="67" t="s">
        <v>229</v>
      </c>
      <c r="H33" s="10"/>
      <c r="I33" s="68">
        <f ca="1">+I32/I$12</f>
        <v>1.0189953988937897E-2</v>
      </c>
      <c r="J33" s="68">
        <f t="shared" ref="J33" ca="1" si="28">+J32/J$12</f>
        <v>9.882826238913631E-3</v>
      </c>
      <c r="K33" s="68">
        <f t="shared" ref="K33" ca="1" si="29">+K32/K$12</f>
        <v>1.4073030195151021E-2</v>
      </c>
      <c r="L33" s="68">
        <f t="shared" ref="L33" ca="1" si="30">+L32/L$12</f>
        <v>9.0146098849860114E-3</v>
      </c>
      <c r="M33" s="68">
        <f t="shared" ref="M33" ca="1" si="31">+M32/M$12</f>
        <v>7.1586949635730123E-3</v>
      </c>
      <c r="N33" s="68">
        <f t="shared" ref="N33" ca="1" si="32">+N32/N$12</f>
        <v>6.361467681472225E-3</v>
      </c>
      <c r="O33" s="68">
        <f t="shared" ref="O33" ca="1" si="33">+O32/O$12</f>
        <v>5.8220413210366322E-3</v>
      </c>
    </row>
    <row r="34" spans="7:15" x14ac:dyDescent="0.25">
      <c r="G34" s="46"/>
    </row>
    <row r="35" spans="7:15" x14ac:dyDescent="0.25">
      <c r="G35" s="46"/>
    </row>
    <row r="36" spans="7:15" x14ac:dyDescent="0.25">
      <c r="G36" s="46"/>
    </row>
    <row r="37" spans="7:15" x14ac:dyDescent="0.25">
      <c r="G37" s="46"/>
    </row>
    <row r="38" spans="7:15" x14ac:dyDescent="0.25">
      <c r="G38" s="46"/>
    </row>
    <row r="39" spans="7:15" x14ac:dyDescent="0.25">
      <c r="G39" s="46"/>
    </row>
    <row r="40" spans="7:15" x14ac:dyDescent="0.25">
      <c r="G40" s="46"/>
    </row>
    <row r="41" spans="7:15" x14ac:dyDescent="0.25">
      <c r="G41" s="46"/>
    </row>
    <row r="42" spans="7:15" x14ac:dyDescent="0.25">
      <c r="G42" s="46"/>
    </row>
    <row r="43" spans="7:15" x14ac:dyDescent="0.25">
      <c r="G43" s="46"/>
    </row>
    <row r="44" spans="7:15" x14ac:dyDescent="0.25">
      <c r="G44" s="46"/>
    </row>
    <row r="45" spans="7:15" x14ac:dyDescent="0.25">
      <c r="G45" s="46"/>
    </row>
    <row r="46" spans="7:15" x14ac:dyDescent="0.25">
      <c r="G46" s="46"/>
    </row>
    <row r="47" spans="7:15" x14ac:dyDescent="0.25">
      <c r="G47" s="46"/>
    </row>
    <row r="48" spans="7:15" x14ac:dyDescent="0.25">
      <c r="G48" s="46"/>
    </row>
    <row r="49" spans="7:7" x14ac:dyDescent="0.25">
      <c r="G49" s="46"/>
    </row>
    <row r="50" spans="7:7" x14ac:dyDescent="0.25">
      <c r="G50" s="46"/>
    </row>
    <row r="51" spans="7:7" x14ac:dyDescent="0.25">
      <c r="G51" s="46"/>
    </row>
    <row r="52" spans="7:7" x14ac:dyDescent="0.25">
      <c r="G52" s="46"/>
    </row>
    <row r="53" spans="7:7" x14ac:dyDescent="0.25">
      <c r="G53" s="46"/>
    </row>
    <row r="54" spans="7:7" x14ac:dyDescent="0.25">
      <c r="G54" s="46"/>
    </row>
    <row r="55" spans="7:7" x14ac:dyDescent="0.25">
      <c r="G55" s="46"/>
    </row>
    <row r="56" spans="7:7" x14ac:dyDescent="0.25">
      <c r="G56" s="46"/>
    </row>
    <row r="57" spans="7:7" x14ac:dyDescent="0.25">
      <c r="G57" s="46"/>
    </row>
    <row r="58" spans="7:7" x14ac:dyDescent="0.25">
      <c r="G58" s="46"/>
    </row>
    <row r="59" spans="7:7" x14ac:dyDescent="0.25">
      <c r="G59" s="46"/>
    </row>
    <row r="60" spans="7:7" x14ac:dyDescent="0.25">
      <c r="G60" s="46"/>
    </row>
    <row r="61" spans="7:7" x14ac:dyDescent="0.25">
      <c r="G61" s="46"/>
    </row>
    <row r="62" spans="7:7" x14ac:dyDescent="0.25">
      <c r="G62" s="46"/>
    </row>
    <row r="63" spans="7:7" x14ac:dyDescent="0.25">
      <c r="G63" s="46"/>
    </row>
    <row r="64" spans="7:7" x14ac:dyDescent="0.25">
      <c r="G64" s="46"/>
    </row>
    <row r="65" spans="7:7" x14ac:dyDescent="0.25">
      <c r="G65" s="46"/>
    </row>
    <row r="66" spans="7:7" x14ac:dyDescent="0.25">
      <c r="G66" s="46"/>
    </row>
    <row r="67" spans="7:7" x14ac:dyDescent="0.25">
      <c r="G67" s="46"/>
    </row>
    <row r="68" spans="7:7" ht="15" customHeight="1" x14ac:dyDescent="0.25">
      <c r="G68" s="46"/>
    </row>
    <row r="69" spans="7:7" ht="15" customHeight="1" x14ac:dyDescent="0.25"/>
    <row r="70" spans="7:7" ht="15" customHeight="1" x14ac:dyDescent="0.25"/>
    <row r="71" spans="7:7" ht="15" customHeight="1" x14ac:dyDescent="0.25"/>
    <row r="76" spans="7:7" hidden="1" outlineLevel="1" x14ac:dyDescent="0.25"/>
    <row r="77" spans="7:7" hidden="1" outlineLevel="1" x14ac:dyDescent="0.25"/>
    <row r="78" spans="7:7" hidden="1" outlineLevel="1" x14ac:dyDescent="0.25"/>
    <row r="79" spans="7:7" hidden="1" outlineLevel="1" x14ac:dyDescent="0.25"/>
    <row r="80" spans="7:7" hidden="1" outlineLevel="1" x14ac:dyDescent="0.25"/>
    <row r="81" collapsed="1" x14ac:dyDescent="0.25"/>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1A5F-EF56-413F-BF61-0A2859623313}">
  <sheetPr codeName="Sheet9"/>
  <dimension ref="F3:Q17"/>
  <sheetViews>
    <sheetView showGridLines="0" tabSelected="1" workbookViewId="0">
      <selection activeCell="N16" sqref="N16"/>
    </sheetView>
  </sheetViews>
  <sheetFormatPr defaultRowHeight="13.2" x14ac:dyDescent="0.25"/>
  <cols>
    <col min="1" max="5" width="3.77734375" customWidth="1"/>
    <col min="6" max="6" width="16.109375" bestFit="1" customWidth="1"/>
    <col min="7" max="7" width="10" bestFit="1" customWidth="1"/>
    <col min="8" max="8" width="10" style="1" customWidth="1"/>
    <col min="9" max="9" width="5.77734375" customWidth="1"/>
    <col min="10" max="10" width="23.33203125" bestFit="1" customWidth="1"/>
    <col min="12" max="12" width="8.88671875" style="1"/>
    <col min="13" max="13" width="5.77734375" customWidth="1"/>
    <col min="15" max="15" width="8" bestFit="1" customWidth="1"/>
    <col min="16" max="16" width="14.109375" bestFit="1" customWidth="1"/>
    <col min="17" max="17" width="11" bestFit="1" customWidth="1"/>
  </cols>
  <sheetData>
    <row r="3" spans="6:17" x14ac:dyDescent="0.25">
      <c r="I3" s="1"/>
      <c r="M3" s="1"/>
    </row>
    <row r="4" spans="6:17" x14ac:dyDescent="0.25">
      <c r="I4" s="1"/>
      <c r="M4" s="1"/>
    </row>
    <row r="5" spans="6:17" x14ac:dyDescent="0.25">
      <c r="F5" s="80" t="s">
        <v>251</v>
      </c>
      <c r="I5" s="1"/>
      <c r="J5" s="80" t="s">
        <v>251</v>
      </c>
      <c r="M5" s="1"/>
      <c r="N5" s="80" t="s">
        <v>252</v>
      </c>
    </row>
    <row r="6" spans="6:17" x14ac:dyDescent="0.25">
      <c r="F6" s="50" t="s">
        <v>232</v>
      </c>
      <c r="G6" s="50" t="s">
        <v>242</v>
      </c>
      <c r="H6" s="50" t="s">
        <v>243</v>
      </c>
      <c r="I6" s="1"/>
      <c r="J6" s="50" t="s">
        <v>233</v>
      </c>
      <c r="K6" s="50" t="s">
        <v>242</v>
      </c>
      <c r="L6" s="50" t="s">
        <v>243</v>
      </c>
      <c r="M6" s="1"/>
      <c r="N6" s="50" t="s">
        <v>234</v>
      </c>
      <c r="O6" s="74" t="s">
        <v>237</v>
      </c>
      <c r="P6" s="74" t="s">
        <v>45</v>
      </c>
      <c r="Q6" s="74" t="s">
        <v>57</v>
      </c>
    </row>
    <row r="7" spans="6:17" x14ac:dyDescent="0.25">
      <c r="F7" s="1" t="s">
        <v>240</v>
      </c>
      <c r="G7" s="69" t="s">
        <v>241</v>
      </c>
      <c r="H7" s="69" t="s">
        <v>244</v>
      </c>
      <c r="I7" s="1"/>
      <c r="J7" s="7" t="s">
        <v>248</v>
      </c>
      <c r="K7" s="72">
        <v>0.25</v>
      </c>
      <c r="L7" s="1" t="s">
        <v>2</v>
      </c>
      <c r="M7" s="1"/>
      <c r="N7" s="73">
        <v>2017</v>
      </c>
      <c r="O7" s="77">
        <v>4.3</v>
      </c>
      <c r="P7" s="78">
        <v>4.2999999999999997E-2</v>
      </c>
      <c r="Q7" s="79">
        <v>1.8</v>
      </c>
    </row>
    <row r="8" spans="6:17" x14ac:dyDescent="0.25">
      <c r="F8" t="s">
        <v>235</v>
      </c>
      <c r="G8" s="7">
        <v>30</v>
      </c>
      <c r="H8" s="7" t="s">
        <v>245</v>
      </c>
      <c r="I8" s="1"/>
      <c r="J8" s="7" t="s">
        <v>249</v>
      </c>
      <c r="K8" s="72">
        <v>0.74</v>
      </c>
      <c r="L8" s="1" t="s">
        <v>2</v>
      </c>
      <c r="M8" s="1"/>
      <c r="N8" s="73">
        <f>+N7+1</f>
        <v>2018</v>
      </c>
      <c r="O8" s="77">
        <v>2.5</v>
      </c>
      <c r="P8" s="78">
        <v>2.5000000000000001E-2</v>
      </c>
      <c r="Q8" s="79">
        <v>2</v>
      </c>
    </row>
    <row r="9" spans="6:17" x14ac:dyDescent="0.25">
      <c r="F9" t="s">
        <v>237</v>
      </c>
      <c r="G9" s="70">
        <v>19.399999999999999</v>
      </c>
      <c r="H9" s="7" t="s">
        <v>246</v>
      </c>
      <c r="I9" s="1"/>
      <c r="J9" s="7" t="s">
        <v>250</v>
      </c>
      <c r="K9" s="72">
        <v>0.01</v>
      </c>
      <c r="L9" s="1" t="s">
        <v>2</v>
      </c>
      <c r="M9" s="1"/>
      <c r="N9" s="73">
        <f t="shared" ref="N9:N13" si="0">+N8+1</f>
        <v>2019</v>
      </c>
      <c r="O9" s="77">
        <v>3.5</v>
      </c>
      <c r="P9" s="78">
        <v>3.5000000000000003E-2</v>
      </c>
      <c r="Q9" s="79">
        <v>3.5</v>
      </c>
    </row>
    <row r="10" spans="6:17" x14ac:dyDescent="0.25">
      <c r="F10" t="s">
        <v>236</v>
      </c>
      <c r="G10" s="70">
        <v>0.6</v>
      </c>
      <c r="H10" s="7" t="s">
        <v>247</v>
      </c>
      <c r="I10" s="1"/>
      <c r="M10" s="1"/>
      <c r="N10" s="73">
        <f t="shared" si="0"/>
        <v>2020</v>
      </c>
      <c r="O10" s="77">
        <v>4.5</v>
      </c>
      <c r="P10" s="78">
        <v>4.4999999999999998E-2</v>
      </c>
      <c r="Q10" s="79">
        <v>1.5</v>
      </c>
    </row>
    <row r="11" spans="6:17" x14ac:dyDescent="0.25">
      <c r="F11" t="s">
        <v>38</v>
      </c>
      <c r="G11" s="70">
        <v>6.7</v>
      </c>
      <c r="H11" s="7" t="s">
        <v>246</v>
      </c>
      <c r="I11" s="1"/>
      <c r="M11" s="1"/>
      <c r="N11" s="73">
        <f t="shared" si="0"/>
        <v>2021</v>
      </c>
      <c r="O11" s="77">
        <v>3.5</v>
      </c>
      <c r="P11" s="78">
        <v>3.5000000000000003E-2</v>
      </c>
      <c r="Q11" s="79">
        <v>3.2</v>
      </c>
    </row>
    <row r="12" spans="6:17" x14ac:dyDescent="0.25">
      <c r="F12" t="s">
        <v>228</v>
      </c>
      <c r="G12" s="71">
        <v>0.34499999999999997</v>
      </c>
      <c r="H12" s="7" t="s">
        <v>2</v>
      </c>
      <c r="I12" s="1"/>
      <c r="N12" s="73">
        <f t="shared" si="0"/>
        <v>2022</v>
      </c>
      <c r="O12" s="77">
        <v>3.8333333333333335</v>
      </c>
      <c r="P12" s="78">
        <v>3.8333333333333337E-2</v>
      </c>
      <c r="Q12" s="79">
        <v>0.8</v>
      </c>
    </row>
    <row r="13" spans="6:17" x14ac:dyDescent="0.25">
      <c r="F13" t="s">
        <v>238</v>
      </c>
      <c r="G13" s="7">
        <v>256</v>
      </c>
      <c r="H13" s="7" t="s">
        <v>246</v>
      </c>
      <c r="N13" s="73">
        <f t="shared" si="0"/>
        <v>2023</v>
      </c>
      <c r="O13" s="77">
        <v>3.9444444444444446</v>
      </c>
      <c r="P13" s="78">
        <v>3.9444444444444449E-2</v>
      </c>
      <c r="Q13" s="79">
        <v>1.2</v>
      </c>
    </row>
    <row r="14" spans="6:17" x14ac:dyDescent="0.25">
      <c r="F14" t="s">
        <v>113</v>
      </c>
      <c r="G14" s="70">
        <v>-3</v>
      </c>
      <c r="H14" s="7" t="s">
        <v>246</v>
      </c>
    </row>
    <row r="15" spans="6:17" x14ac:dyDescent="0.25">
      <c r="F15" t="s">
        <v>239</v>
      </c>
      <c r="G15" s="71">
        <v>-1.2E-2</v>
      </c>
      <c r="H15" s="7" t="s">
        <v>2</v>
      </c>
    </row>
    <row r="16" spans="6:17" x14ac:dyDescent="0.25">
      <c r="F16" s="1" t="s">
        <v>253</v>
      </c>
      <c r="G16" s="71">
        <v>0.155</v>
      </c>
      <c r="H16" s="7" t="s">
        <v>2</v>
      </c>
    </row>
    <row r="17" spans="6:8" x14ac:dyDescent="0.25">
      <c r="F17" s="1" t="s">
        <v>254</v>
      </c>
      <c r="G17" s="71">
        <v>0.20100000000000001</v>
      </c>
      <c r="H17" s="7" t="s">
        <v>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63F34-48ED-446D-9B14-52770357EB2F}">
  <sheetPr codeName="Sheet10"/>
  <dimension ref="F5:P884"/>
  <sheetViews>
    <sheetView showGridLines="0" workbookViewId="0">
      <selection activeCell="P11" sqref="P11"/>
    </sheetView>
  </sheetViews>
  <sheetFormatPr defaultRowHeight="13.2" x14ac:dyDescent="0.25"/>
  <cols>
    <col min="1" max="5" width="3.77734375" style="1" customWidth="1"/>
    <col min="6" max="6" width="20.21875" style="1" bestFit="1" customWidth="1"/>
    <col min="7" max="7" width="10" style="1" bestFit="1" customWidth="1"/>
    <col min="8" max="8" width="10" style="1" customWidth="1"/>
    <col min="9" max="9" width="5.77734375" style="1" customWidth="1"/>
    <col min="10" max="10" width="11" style="1" bestFit="1" customWidth="1"/>
    <col min="11" max="11" width="14.33203125" style="1" bestFit="1" customWidth="1"/>
    <col min="12" max="12" width="14.109375" style="1" bestFit="1" customWidth="1"/>
    <col min="13" max="13" width="5.77734375" style="1" customWidth="1"/>
    <col min="14" max="14" width="11" style="1" bestFit="1" customWidth="1"/>
    <col min="15" max="15" width="7" style="1" bestFit="1" customWidth="1"/>
    <col min="16" max="16" width="14.109375" style="1" bestFit="1" customWidth="1"/>
    <col min="17" max="16384" width="8.88671875" style="1"/>
  </cols>
  <sheetData>
    <row r="5" spans="6:16" x14ac:dyDescent="0.25">
      <c r="F5" s="80" t="s">
        <v>251</v>
      </c>
      <c r="J5" s="80" t="s">
        <v>252</v>
      </c>
      <c r="N5" s="80" t="s">
        <v>252</v>
      </c>
    </row>
    <row r="6" spans="6:16" x14ac:dyDescent="0.25">
      <c r="F6" s="50" t="s">
        <v>232</v>
      </c>
      <c r="G6" s="50" t="s">
        <v>242</v>
      </c>
      <c r="H6" s="50" t="s">
        <v>243</v>
      </c>
      <c r="J6" s="50" t="s">
        <v>266</v>
      </c>
      <c r="K6" s="82" t="s">
        <v>264</v>
      </c>
      <c r="L6" s="82" t="s">
        <v>265</v>
      </c>
      <c r="N6" s="50" t="s">
        <v>234</v>
      </c>
      <c r="O6" s="82" t="s">
        <v>264</v>
      </c>
      <c r="P6" s="82" t="s">
        <v>265</v>
      </c>
    </row>
    <row r="7" spans="6:16" x14ac:dyDescent="0.25">
      <c r="F7" s="1" t="s">
        <v>255</v>
      </c>
      <c r="G7" s="69" t="s">
        <v>256</v>
      </c>
      <c r="H7" s="69" t="s">
        <v>244</v>
      </c>
      <c r="J7" s="83">
        <v>45474</v>
      </c>
      <c r="K7" s="77">
        <v>560.01</v>
      </c>
      <c r="L7" s="77">
        <v>3070159</v>
      </c>
      <c r="N7" s="83">
        <v>45474</v>
      </c>
      <c r="O7" s="77"/>
      <c r="P7" s="77"/>
    </row>
    <row r="8" spans="6:16" x14ac:dyDescent="0.25">
      <c r="F8" s="1" t="s">
        <v>238</v>
      </c>
      <c r="G8" s="7">
        <v>256</v>
      </c>
      <c r="H8" s="7" t="s">
        <v>246</v>
      </c>
      <c r="J8" s="83">
        <v>45471</v>
      </c>
      <c r="K8" s="77">
        <v>555.54</v>
      </c>
      <c r="L8" s="77">
        <v>5084543</v>
      </c>
      <c r="N8" s="83">
        <v>45471</v>
      </c>
      <c r="O8" s="77"/>
      <c r="P8" s="77"/>
    </row>
    <row r="9" spans="6:16" x14ac:dyDescent="0.25">
      <c r="F9" s="81" t="s">
        <v>257</v>
      </c>
      <c r="G9" s="70"/>
      <c r="H9" s="7"/>
      <c r="J9" s="83">
        <v>45470</v>
      </c>
      <c r="K9" s="77">
        <v>546.76</v>
      </c>
      <c r="L9" s="77">
        <v>4734063</v>
      </c>
      <c r="N9" s="83">
        <v>45470</v>
      </c>
      <c r="O9" s="77"/>
      <c r="P9" s="77"/>
    </row>
    <row r="10" spans="6:16" x14ac:dyDescent="0.25">
      <c r="F10" s="81" t="s">
        <v>258</v>
      </c>
      <c r="G10" s="70"/>
      <c r="H10" s="7"/>
      <c r="J10" s="83">
        <v>45469</v>
      </c>
      <c r="K10" s="77">
        <v>528.66</v>
      </c>
      <c r="L10" s="77">
        <v>2931667</v>
      </c>
      <c r="N10" s="83">
        <v>45469</v>
      </c>
      <c r="O10" s="77"/>
      <c r="P10" s="77"/>
    </row>
    <row r="11" spans="6:16" x14ac:dyDescent="0.25">
      <c r="F11" s="81" t="s">
        <v>259</v>
      </c>
      <c r="G11" s="70"/>
      <c r="H11" s="7"/>
      <c r="J11" s="83">
        <v>45468</v>
      </c>
      <c r="K11" s="77">
        <v>526.88</v>
      </c>
      <c r="L11" s="77">
        <v>3144202</v>
      </c>
      <c r="N11" s="83">
        <v>45468</v>
      </c>
      <c r="O11" s="77"/>
      <c r="P11" s="77"/>
    </row>
    <row r="12" spans="6:16" x14ac:dyDescent="0.25">
      <c r="F12" s="81" t="s">
        <v>260</v>
      </c>
      <c r="G12" s="71"/>
      <c r="H12" s="7"/>
      <c r="J12" s="83">
        <v>45467</v>
      </c>
      <c r="K12" s="77">
        <v>524.16999999999996</v>
      </c>
      <c r="L12" s="77">
        <v>3067824</v>
      </c>
      <c r="N12" s="83">
        <v>45467</v>
      </c>
      <c r="O12" s="77"/>
      <c r="P12" s="77"/>
    </row>
    <row r="13" spans="6:16" x14ac:dyDescent="0.25">
      <c r="F13" s="81" t="s">
        <v>261</v>
      </c>
      <c r="G13" s="7"/>
      <c r="H13" s="7"/>
      <c r="J13" s="83">
        <v>45464</v>
      </c>
      <c r="K13" s="77">
        <v>533.44000000000005</v>
      </c>
      <c r="L13" s="77">
        <v>6614086</v>
      </c>
      <c r="N13" s="83">
        <v>45464</v>
      </c>
      <c r="O13" s="77"/>
      <c r="P13" s="77"/>
    </row>
    <row r="14" spans="6:16" x14ac:dyDescent="0.25">
      <c r="F14" s="81" t="s">
        <v>262</v>
      </c>
      <c r="G14" s="70"/>
      <c r="H14" s="7"/>
      <c r="J14" s="83">
        <v>45463</v>
      </c>
      <c r="K14" s="77">
        <v>522.95000000000005</v>
      </c>
      <c r="L14" s="77">
        <v>5752373</v>
      </c>
      <c r="N14" s="83">
        <v>45463</v>
      </c>
      <c r="O14" s="77"/>
      <c r="P14" s="77"/>
    </row>
    <row r="15" spans="6:16" x14ac:dyDescent="0.25">
      <c r="F15" s="81" t="s">
        <v>263</v>
      </c>
      <c r="G15" s="71"/>
      <c r="H15" s="7"/>
      <c r="J15" s="83">
        <v>45461</v>
      </c>
      <c r="K15" s="77">
        <v>522.25</v>
      </c>
      <c r="L15" s="77">
        <v>4225943</v>
      </c>
      <c r="N15" s="83">
        <v>45461</v>
      </c>
      <c r="O15" s="77"/>
      <c r="P15" s="77"/>
    </row>
    <row r="16" spans="6:16" x14ac:dyDescent="0.25">
      <c r="J16" s="83">
        <v>45460</v>
      </c>
      <c r="K16" s="77">
        <v>518.74</v>
      </c>
      <c r="L16" s="77">
        <v>7163820</v>
      </c>
      <c r="N16" s="83">
        <v>45460</v>
      </c>
      <c r="O16" s="77"/>
      <c r="P16" s="77"/>
    </row>
    <row r="17" spans="10:16" x14ac:dyDescent="0.25">
      <c r="J17" s="83">
        <v>45457</v>
      </c>
      <c r="K17" s="77">
        <v>525.30999999999995</v>
      </c>
      <c r="L17" s="77">
        <v>14846614</v>
      </c>
      <c r="N17" s="83">
        <v>45457</v>
      </c>
      <c r="O17" s="77"/>
      <c r="P17" s="77"/>
    </row>
    <row r="18" spans="10:16" x14ac:dyDescent="0.25">
      <c r="J18" s="83">
        <v>45456</v>
      </c>
      <c r="K18" s="77">
        <v>458.74</v>
      </c>
      <c r="L18" s="77">
        <v>8557963</v>
      </c>
      <c r="N18" s="83">
        <v>45456</v>
      </c>
      <c r="O18" s="77"/>
      <c r="P18" s="77"/>
    </row>
    <row r="19" spans="10:16" x14ac:dyDescent="0.25">
      <c r="J19" s="83">
        <v>45455</v>
      </c>
      <c r="K19" s="77">
        <v>459.87</v>
      </c>
      <c r="L19" s="77">
        <v>3647447</v>
      </c>
      <c r="N19" s="83">
        <v>45455</v>
      </c>
      <c r="O19" s="77"/>
      <c r="P19" s="77"/>
    </row>
    <row r="20" spans="10:16" x14ac:dyDescent="0.25">
      <c r="J20" s="83">
        <v>45454</v>
      </c>
      <c r="K20" s="77">
        <v>462.69</v>
      </c>
      <c r="L20" s="77">
        <v>2723659</v>
      </c>
      <c r="N20" s="83">
        <v>45454</v>
      </c>
      <c r="O20" s="77"/>
      <c r="P20" s="77"/>
    </row>
    <row r="21" spans="10:16" x14ac:dyDescent="0.25">
      <c r="J21" s="83">
        <v>45453</v>
      </c>
      <c r="K21" s="77">
        <v>459.94</v>
      </c>
      <c r="L21" s="77">
        <v>3212350</v>
      </c>
      <c r="N21" s="83">
        <v>45453</v>
      </c>
      <c r="O21" s="77"/>
      <c r="P21" s="77"/>
    </row>
    <row r="22" spans="10:16" x14ac:dyDescent="0.25">
      <c r="J22" s="83">
        <v>45450</v>
      </c>
      <c r="K22" s="77">
        <v>465.43</v>
      </c>
      <c r="L22" s="77">
        <v>2684170</v>
      </c>
      <c r="N22" s="83">
        <v>45450</v>
      </c>
      <c r="O22" s="77"/>
      <c r="P22" s="77"/>
    </row>
    <row r="23" spans="10:16" x14ac:dyDescent="0.25">
      <c r="J23" s="83">
        <v>45449</v>
      </c>
      <c r="K23" s="77">
        <v>458.13</v>
      </c>
      <c r="L23" s="77">
        <v>3234970</v>
      </c>
      <c r="N23" s="83">
        <v>45449</v>
      </c>
      <c r="O23" s="77"/>
      <c r="P23" s="77"/>
    </row>
    <row r="24" spans="10:16" x14ac:dyDescent="0.25">
      <c r="J24" s="83">
        <v>45448</v>
      </c>
      <c r="K24" s="77">
        <v>455.8</v>
      </c>
      <c r="L24" s="77">
        <v>3295029</v>
      </c>
      <c r="N24" s="83">
        <v>45448</v>
      </c>
      <c r="O24" s="77"/>
      <c r="P24" s="77"/>
    </row>
    <row r="25" spans="10:16" x14ac:dyDescent="0.25">
      <c r="J25" s="83">
        <v>45447</v>
      </c>
      <c r="K25" s="77">
        <v>448.37</v>
      </c>
      <c r="L25" s="77">
        <v>3183594</v>
      </c>
      <c r="N25" s="83">
        <v>45447</v>
      </c>
      <c r="O25" s="77"/>
      <c r="P25" s="77"/>
    </row>
    <row r="26" spans="10:16" x14ac:dyDescent="0.25">
      <c r="J26" s="83">
        <v>45446</v>
      </c>
      <c r="K26" s="77">
        <v>439.02</v>
      </c>
      <c r="L26" s="77">
        <v>3967669</v>
      </c>
      <c r="N26" s="83">
        <v>45446</v>
      </c>
      <c r="O26" s="77"/>
      <c r="P26" s="77"/>
    </row>
    <row r="27" spans="10:16" x14ac:dyDescent="0.25">
      <c r="J27" s="83">
        <v>45443</v>
      </c>
      <c r="K27" s="77">
        <v>444.76</v>
      </c>
      <c r="L27" s="77">
        <v>7487507</v>
      </c>
      <c r="N27" s="83">
        <v>45443</v>
      </c>
      <c r="O27" s="77"/>
      <c r="P27" s="77"/>
    </row>
    <row r="28" spans="10:16" x14ac:dyDescent="0.25">
      <c r="J28" s="83">
        <v>45442</v>
      </c>
      <c r="K28" s="77">
        <v>445.87</v>
      </c>
      <c r="L28" s="77">
        <v>5606896</v>
      </c>
      <c r="N28" s="83">
        <v>45442</v>
      </c>
      <c r="O28" s="77"/>
      <c r="P28" s="77"/>
    </row>
    <row r="29" spans="10:16" x14ac:dyDescent="0.25">
      <c r="J29" s="83">
        <v>45441</v>
      </c>
      <c r="K29" s="77">
        <v>477.6</v>
      </c>
      <c r="L29" s="77">
        <v>2214810</v>
      </c>
      <c r="N29" s="83">
        <v>45441</v>
      </c>
      <c r="O29" s="77"/>
      <c r="P29" s="77"/>
    </row>
    <row r="30" spans="10:16" x14ac:dyDescent="0.25">
      <c r="J30" s="83">
        <v>45440</v>
      </c>
      <c r="K30" s="77">
        <v>478.43</v>
      </c>
      <c r="L30" s="77">
        <v>2575270</v>
      </c>
      <c r="N30" s="83">
        <v>45440</v>
      </c>
      <c r="O30" s="77"/>
      <c r="P30" s="77"/>
    </row>
    <row r="31" spans="10:16" x14ac:dyDescent="0.25">
      <c r="J31" s="83">
        <v>45436</v>
      </c>
      <c r="K31" s="77">
        <v>475.43</v>
      </c>
      <c r="L31" s="77">
        <v>3085605</v>
      </c>
      <c r="N31" s="83">
        <v>45436</v>
      </c>
      <c r="O31" s="77"/>
      <c r="P31" s="77"/>
    </row>
    <row r="32" spans="10:16" x14ac:dyDescent="0.25">
      <c r="J32" s="83">
        <v>45435</v>
      </c>
      <c r="K32" s="77">
        <v>483.31</v>
      </c>
      <c r="L32" s="77">
        <v>2219854</v>
      </c>
      <c r="N32" s="83">
        <v>45435</v>
      </c>
      <c r="O32" s="77"/>
      <c r="P32" s="77"/>
    </row>
    <row r="33" spans="10:16" x14ac:dyDescent="0.25">
      <c r="J33" s="83">
        <v>45434</v>
      </c>
      <c r="K33" s="77">
        <v>483.93</v>
      </c>
      <c r="L33" s="77">
        <v>1875835</v>
      </c>
      <c r="N33" s="83">
        <v>45434</v>
      </c>
      <c r="O33" s="77"/>
      <c r="P33" s="77"/>
    </row>
    <row r="34" spans="10:16" x14ac:dyDescent="0.25">
      <c r="J34" s="83">
        <v>45433</v>
      </c>
      <c r="K34" s="77">
        <v>481.85</v>
      </c>
      <c r="L34" s="77">
        <v>1915797</v>
      </c>
      <c r="N34" s="83">
        <v>45433</v>
      </c>
      <c r="O34" s="77"/>
      <c r="P34" s="77"/>
    </row>
    <row r="35" spans="10:16" x14ac:dyDescent="0.25">
      <c r="J35" s="83">
        <v>45432</v>
      </c>
      <c r="K35" s="77">
        <v>484.69</v>
      </c>
      <c r="L35" s="77">
        <v>1881117</v>
      </c>
      <c r="N35" s="83">
        <v>45432</v>
      </c>
      <c r="O35" s="77"/>
      <c r="P35" s="77"/>
    </row>
    <row r="36" spans="10:16" x14ac:dyDescent="0.25">
      <c r="J36" s="83">
        <v>45429</v>
      </c>
      <c r="K36" s="77">
        <v>483.43</v>
      </c>
      <c r="L36" s="77">
        <v>2261147</v>
      </c>
      <c r="N36" s="83">
        <v>45429</v>
      </c>
      <c r="O36" s="77"/>
      <c r="P36" s="77"/>
    </row>
    <row r="37" spans="10:16" x14ac:dyDescent="0.25">
      <c r="J37" s="83">
        <v>45428</v>
      </c>
      <c r="K37" s="77">
        <v>482.88</v>
      </c>
      <c r="L37" s="77">
        <v>2562865</v>
      </c>
      <c r="N37" s="83">
        <v>45428</v>
      </c>
      <c r="O37" s="77"/>
      <c r="P37" s="77"/>
    </row>
    <row r="38" spans="10:16" x14ac:dyDescent="0.25">
      <c r="J38" s="83">
        <v>45427</v>
      </c>
      <c r="K38" s="77">
        <v>485.35</v>
      </c>
      <c r="L38" s="77">
        <v>3491638</v>
      </c>
      <c r="N38" s="83">
        <v>45427</v>
      </c>
      <c r="O38" s="77"/>
      <c r="P38" s="77"/>
    </row>
    <row r="39" spans="10:16" x14ac:dyDescent="0.25">
      <c r="J39" s="83">
        <v>45426</v>
      </c>
      <c r="K39" s="77">
        <v>475.95</v>
      </c>
      <c r="L39" s="77">
        <v>4287846</v>
      </c>
      <c r="N39" s="83">
        <v>45426</v>
      </c>
      <c r="O39" s="77"/>
      <c r="P39" s="77"/>
    </row>
    <row r="40" spans="10:16" x14ac:dyDescent="0.25">
      <c r="J40" s="83">
        <v>45425</v>
      </c>
      <c r="K40" s="77">
        <v>483.11</v>
      </c>
      <c r="L40" s="77">
        <v>2458192</v>
      </c>
      <c r="N40" s="83">
        <v>45425</v>
      </c>
      <c r="O40" s="77"/>
      <c r="P40" s="77"/>
    </row>
    <row r="41" spans="10:16" x14ac:dyDescent="0.25">
      <c r="J41" s="83">
        <v>45422</v>
      </c>
      <c r="K41" s="77">
        <v>482.29</v>
      </c>
      <c r="L41" s="77">
        <v>2741116</v>
      </c>
      <c r="N41" s="83">
        <v>45422</v>
      </c>
      <c r="O41" s="77"/>
      <c r="P41" s="77"/>
    </row>
    <row r="42" spans="10:16" x14ac:dyDescent="0.25">
      <c r="J42" s="83">
        <v>45421</v>
      </c>
      <c r="K42" s="77">
        <v>482.65</v>
      </c>
      <c r="L42" s="77">
        <v>2301635</v>
      </c>
      <c r="N42" s="83">
        <v>45421</v>
      </c>
      <c r="O42" s="77"/>
      <c r="P42" s="77"/>
    </row>
    <row r="43" spans="10:16" x14ac:dyDescent="0.25">
      <c r="J43" s="83">
        <v>45420</v>
      </c>
      <c r="K43" s="77">
        <v>488.1</v>
      </c>
      <c r="L43" s="77">
        <v>2165021</v>
      </c>
      <c r="N43" s="83">
        <v>45420</v>
      </c>
      <c r="O43" s="77"/>
      <c r="P43" s="77"/>
    </row>
    <row r="44" spans="10:16" x14ac:dyDescent="0.25">
      <c r="J44" s="83">
        <v>45419</v>
      </c>
      <c r="K44" s="77">
        <v>492.27</v>
      </c>
      <c r="L44" s="77">
        <v>2518346</v>
      </c>
      <c r="N44" s="83">
        <v>45419</v>
      </c>
      <c r="O44" s="77"/>
      <c r="P44" s="77"/>
    </row>
    <row r="45" spans="10:16" x14ac:dyDescent="0.25">
      <c r="J45" s="83">
        <v>45418</v>
      </c>
      <c r="K45" s="77">
        <v>493.59</v>
      </c>
      <c r="L45" s="77">
        <v>2104030</v>
      </c>
      <c r="N45" s="83">
        <v>45418</v>
      </c>
      <c r="O45" s="77"/>
      <c r="P45" s="77"/>
    </row>
    <row r="46" spans="10:16" x14ac:dyDescent="0.25">
      <c r="J46" s="83">
        <v>45415</v>
      </c>
      <c r="K46" s="77">
        <v>486.18</v>
      </c>
      <c r="L46" s="77">
        <v>2833186</v>
      </c>
      <c r="N46" s="83">
        <v>45415</v>
      </c>
      <c r="O46" s="77"/>
      <c r="P46" s="77"/>
    </row>
    <row r="47" spans="10:16" x14ac:dyDescent="0.25">
      <c r="J47" s="83">
        <v>45414</v>
      </c>
      <c r="K47" s="77">
        <v>476.57</v>
      </c>
      <c r="L47" s="77">
        <v>2516422</v>
      </c>
      <c r="N47" s="83">
        <v>45414</v>
      </c>
      <c r="O47" s="77"/>
      <c r="P47" s="77"/>
    </row>
    <row r="48" spans="10:16" x14ac:dyDescent="0.25">
      <c r="J48" s="83">
        <v>45413</v>
      </c>
      <c r="K48" s="77">
        <v>469.39</v>
      </c>
      <c r="L48" s="77">
        <v>2490171</v>
      </c>
      <c r="N48" s="83">
        <v>45413</v>
      </c>
      <c r="O48" s="77"/>
      <c r="P48" s="77"/>
    </row>
    <row r="49" spans="10:16" x14ac:dyDescent="0.25">
      <c r="J49" s="83">
        <v>45412</v>
      </c>
      <c r="K49" s="77">
        <v>462.83</v>
      </c>
      <c r="L49" s="77">
        <v>3222618</v>
      </c>
      <c r="N49" s="83">
        <v>45412</v>
      </c>
      <c r="O49" s="77"/>
      <c r="P49" s="77"/>
    </row>
    <row r="50" spans="10:16" x14ac:dyDescent="0.25">
      <c r="J50" s="83">
        <v>45411</v>
      </c>
      <c r="K50" s="77">
        <v>473.07</v>
      </c>
      <c r="L50" s="77">
        <v>2954736</v>
      </c>
      <c r="N50" s="83">
        <v>45411</v>
      </c>
      <c r="O50" s="77"/>
      <c r="P50" s="77"/>
    </row>
    <row r="51" spans="10:16" x14ac:dyDescent="0.25">
      <c r="J51" s="83">
        <v>45408</v>
      </c>
      <c r="K51" s="77">
        <v>477.56</v>
      </c>
      <c r="L51" s="77">
        <v>2460261</v>
      </c>
      <c r="N51" s="83">
        <v>45408</v>
      </c>
      <c r="O51" s="77"/>
      <c r="P51" s="77"/>
    </row>
    <row r="52" spans="10:16" x14ac:dyDescent="0.25">
      <c r="J52" s="83">
        <v>45407</v>
      </c>
      <c r="K52" s="77">
        <v>473.44</v>
      </c>
      <c r="L52" s="77">
        <v>2250913</v>
      </c>
      <c r="N52" s="83">
        <v>45407</v>
      </c>
      <c r="O52" s="77"/>
      <c r="P52" s="77"/>
    </row>
    <row r="53" spans="10:16" x14ac:dyDescent="0.25">
      <c r="J53" s="83">
        <v>45406</v>
      </c>
      <c r="K53" s="77">
        <v>477.12</v>
      </c>
      <c r="L53" s="77">
        <v>2338044</v>
      </c>
      <c r="N53" s="83">
        <v>45406</v>
      </c>
      <c r="O53" s="77"/>
      <c r="P53" s="77"/>
    </row>
    <row r="54" spans="10:16" x14ac:dyDescent="0.25">
      <c r="J54" s="83">
        <v>45405</v>
      </c>
      <c r="K54" s="77">
        <v>472.9</v>
      </c>
      <c r="L54" s="77">
        <v>2205836</v>
      </c>
      <c r="N54" s="83">
        <v>45405</v>
      </c>
      <c r="O54" s="77"/>
      <c r="P54" s="77"/>
    </row>
    <row r="55" spans="10:16" x14ac:dyDescent="0.25">
      <c r="J55" s="83">
        <v>45404</v>
      </c>
      <c r="K55" s="77">
        <v>466.89</v>
      </c>
      <c r="L55" s="77">
        <v>2604256</v>
      </c>
      <c r="N55" s="83">
        <v>45404</v>
      </c>
      <c r="O55" s="77"/>
      <c r="P55" s="77"/>
    </row>
    <row r="56" spans="10:16" x14ac:dyDescent="0.25">
      <c r="J56" s="83">
        <v>45401</v>
      </c>
      <c r="K56" s="77">
        <v>465.02</v>
      </c>
      <c r="L56" s="77">
        <v>3282142</v>
      </c>
      <c r="N56" s="83">
        <v>45401</v>
      </c>
      <c r="O56" s="77"/>
      <c r="P56" s="77"/>
    </row>
    <row r="57" spans="10:16" x14ac:dyDescent="0.25">
      <c r="J57" s="83">
        <v>45400</v>
      </c>
      <c r="K57" s="77">
        <v>473.18</v>
      </c>
      <c r="L57" s="77">
        <v>2389742</v>
      </c>
      <c r="N57" s="83">
        <v>45400</v>
      </c>
      <c r="O57" s="77"/>
      <c r="P57" s="77"/>
    </row>
    <row r="58" spans="10:16" x14ac:dyDescent="0.25">
      <c r="J58" s="83">
        <v>45399</v>
      </c>
      <c r="K58" s="77">
        <v>474.45</v>
      </c>
      <c r="L58" s="77">
        <v>2034793</v>
      </c>
      <c r="N58" s="83">
        <v>45399</v>
      </c>
      <c r="O58" s="77"/>
      <c r="P58" s="77"/>
    </row>
    <row r="59" spans="10:16" x14ac:dyDescent="0.25">
      <c r="J59" s="83">
        <v>45398</v>
      </c>
      <c r="K59" s="77">
        <v>476.22</v>
      </c>
      <c r="L59" s="77">
        <v>2660097</v>
      </c>
      <c r="N59" s="83">
        <v>45398</v>
      </c>
      <c r="O59" s="77"/>
      <c r="P59" s="77"/>
    </row>
    <row r="60" spans="10:16" x14ac:dyDescent="0.25">
      <c r="J60" s="83">
        <v>45397</v>
      </c>
      <c r="K60" s="77">
        <v>470.1</v>
      </c>
      <c r="L60" s="77">
        <v>3353225</v>
      </c>
      <c r="N60" s="83">
        <v>45397</v>
      </c>
      <c r="O60" s="77"/>
      <c r="P60" s="77"/>
    </row>
    <row r="61" spans="10:16" x14ac:dyDescent="0.25">
      <c r="J61" s="83">
        <v>45394</v>
      </c>
      <c r="K61" s="77">
        <v>474.09</v>
      </c>
      <c r="L61" s="77">
        <v>5621945</v>
      </c>
      <c r="N61" s="83">
        <v>45394</v>
      </c>
      <c r="O61" s="77"/>
      <c r="P61" s="77"/>
    </row>
    <row r="62" spans="10:16" x14ac:dyDescent="0.25">
      <c r="J62" s="83">
        <v>45393</v>
      </c>
      <c r="K62" s="77">
        <v>484.28</v>
      </c>
      <c r="L62" s="77">
        <v>2978539</v>
      </c>
      <c r="N62" s="83">
        <v>45393</v>
      </c>
      <c r="O62" s="77"/>
      <c r="P62" s="77"/>
    </row>
    <row r="63" spans="10:16" x14ac:dyDescent="0.25">
      <c r="J63" s="83">
        <v>45392</v>
      </c>
      <c r="K63" s="77">
        <v>487.22</v>
      </c>
      <c r="L63" s="77">
        <v>2487870</v>
      </c>
      <c r="N63" s="83">
        <v>45392</v>
      </c>
      <c r="O63" s="77"/>
      <c r="P63" s="77"/>
    </row>
    <row r="64" spans="10:16" x14ac:dyDescent="0.25">
      <c r="J64" s="83">
        <v>45391</v>
      </c>
      <c r="K64" s="77">
        <v>492.55</v>
      </c>
      <c r="L64" s="77">
        <v>2548566</v>
      </c>
      <c r="N64" s="83">
        <v>45391</v>
      </c>
      <c r="O64" s="77"/>
      <c r="P64" s="77"/>
    </row>
    <row r="65" spans="10:16" x14ac:dyDescent="0.25">
      <c r="J65" s="83">
        <v>45390</v>
      </c>
      <c r="K65" s="77">
        <v>484.28</v>
      </c>
      <c r="L65" s="77">
        <v>3439211</v>
      </c>
      <c r="N65" s="83">
        <v>45390</v>
      </c>
      <c r="O65" s="77"/>
      <c r="P65" s="77"/>
    </row>
    <row r="66" spans="10:16" x14ac:dyDescent="0.25">
      <c r="J66" s="83">
        <v>45387</v>
      </c>
      <c r="K66" s="77">
        <v>485.12</v>
      </c>
      <c r="L66" s="77">
        <v>4972655</v>
      </c>
      <c r="N66" s="83">
        <v>45387</v>
      </c>
      <c r="O66" s="77"/>
      <c r="P66" s="77"/>
    </row>
    <row r="67" spans="10:16" x14ac:dyDescent="0.25">
      <c r="J67" s="83">
        <v>45386</v>
      </c>
      <c r="K67" s="77">
        <v>487.11</v>
      </c>
      <c r="L67" s="77">
        <v>3403327</v>
      </c>
      <c r="N67" s="83">
        <v>45386</v>
      </c>
      <c r="O67" s="77"/>
      <c r="P67" s="77"/>
    </row>
    <row r="68" spans="10:16" x14ac:dyDescent="0.25">
      <c r="J68" s="83">
        <v>45385</v>
      </c>
      <c r="K68" s="77">
        <v>497.01</v>
      </c>
      <c r="L68" s="77">
        <v>2604428</v>
      </c>
      <c r="N68" s="83">
        <v>45385</v>
      </c>
      <c r="O68" s="77"/>
      <c r="P68" s="77"/>
    </row>
    <row r="69" spans="10:16" x14ac:dyDescent="0.25">
      <c r="J69" s="83">
        <v>45384</v>
      </c>
      <c r="K69" s="77">
        <v>499.21</v>
      </c>
      <c r="L69" s="77">
        <v>3083273</v>
      </c>
      <c r="N69" s="83">
        <v>45384</v>
      </c>
      <c r="O69" s="77"/>
      <c r="P69" s="77"/>
    </row>
    <row r="70" spans="10:16" x14ac:dyDescent="0.25">
      <c r="J70" s="83">
        <v>45383</v>
      </c>
      <c r="K70" s="77">
        <v>502.09</v>
      </c>
      <c r="L70" s="77">
        <v>2056030</v>
      </c>
      <c r="N70" s="83">
        <v>45383</v>
      </c>
      <c r="O70" s="77"/>
      <c r="P70" s="77"/>
    </row>
    <row r="71" spans="10:16" x14ac:dyDescent="0.25">
      <c r="J71" s="83">
        <v>45379</v>
      </c>
      <c r="K71" s="77">
        <v>504.6</v>
      </c>
      <c r="L71" s="77">
        <v>3897003</v>
      </c>
      <c r="N71" s="83">
        <v>45379</v>
      </c>
      <c r="O71" s="77"/>
      <c r="P71" s="77"/>
    </row>
    <row r="72" spans="10:16" x14ac:dyDescent="0.25">
      <c r="J72" s="83">
        <v>45378</v>
      </c>
      <c r="K72" s="77">
        <v>504.4</v>
      </c>
      <c r="L72" s="77">
        <v>4228415</v>
      </c>
      <c r="N72" s="83">
        <v>45378</v>
      </c>
      <c r="O72" s="77"/>
      <c r="P72" s="77"/>
    </row>
    <row r="73" spans="10:16" x14ac:dyDescent="0.25">
      <c r="J73" s="83">
        <v>45377</v>
      </c>
      <c r="K73" s="77">
        <v>507.6</v>
      </c>
      <c r="L73" s="77">
        <v>2813329</v>
      </c>
      <c r="N73" s="83">
        <v>45377</v>
      </c>
      <c r="O73" s="77"/>
      <c r="P73" s="77"/>
    </row>
    <row r="74" spans="10:16" x14ac:dyDescent="0.25">
      <c r="J74" s="83">
        <v>45376</v>
      </c>
      <c r="K74" s="77">
        <v>507.23</v>
      </c>
      <c r="L74" s="77">
        <v>4277036</v>
      </c>
      <c r="N74" s="83">
        <v>45376</v>
      </c>
      <c r="O74" s="77"/>
      <c r="P74" s="77"/>
    </row>
    <row r="75" spans="10:16" x14ac:dyDescent="0.25">
      <c r="J75" s="83">
        <v>45373</v>
      </c>
      <c r="K75" s="77">
        <v>499.52</v>
      </c>
      <c r="L75" s="77">
        <v>5413647</v>
      </c>
      <c r="N75" s="83">
        <v>45373</v>
      </c>
      <c r="O75" s="77"/>
      <c r="P75" s="77"/>
    </row>
    <row r="76" spans="10:16" x14ac:dyDescent="0.25">
      <c r="J76" s="83">
        <v>45372</v>
      </c>
      <c r="K76" s="77">
        <v>511.25</v>
      </c>
      <c r="L76" s="77">
        <v>5206580</v>
      </c>
      <c r="N76" s="83">
        <v>45372</v>
      </c>
      <c r="O76" s="77"/>
      <c r="P76" s="77"/>
    </row>
    <row r="77" spans="10:16" x14ac:dyDescent="0.25">
      <c r="J77" s="83">
        <v>45371</v>
      </c>
      <c r="K77" s="77">
        <v>519.14</v>
      </c>
      <c r="L77" s="77">
        <v>4239557</v>
      </c>
      <c r="N77" s="83">
        <v>45371</v>
      </c>
      <c r="O77" s="77"/>
      <c r="P77" s="77"/>
    </row>
    <row r="78" spans="10:16" x14ac:dyDescent="0.25">
      <c r="J78" s="83">
        <v>45370</v>
      </c>
      <c r="K78" s="77">
        <v>521.19000000000005</v>
      </c>
      <c r="L78" s="77">
        <v>7081796</v>
      </c>
      <c r="N78" s="83">
        <v>45370</v>
      </c>
      <c r="O78" s="77"/>
      <c r="P78" s="77"/>
    </row>
    <row r="79" spans="10:16" x14ac:dyDescent="0.25">
      <c r="J79" s="83">
        <v>45369</v>
      </c>
      <c r="K79" s="77">
        <v>513.86</v>
      </c>
      <c r="L79" s="77">
        <v>7052677</v>
      </c>
      <c r="N79" s="83">
        <v>45369</v>
      </c>
      <c r="O79" s="77"/>
      <c r="P79" s="77"/>
    </row>
    <row r="80" spans="10:16" x14ac:dyDescent="0.25">
      <c r="J80" s="83">
        <v>45366</v>
      </c>
      <c r="K80" s="77">
        <v>492.46</v>
      </c>
      <c r="L80" s="77">
        <v>19580838</v>
      </c>
      <c r="N80" s="83">
        <v>45366</v>
      </c>
      <c r="O80" s="77"/>
      <c r="P80" s="77"/>
    </row>
    <row r="81" spans="10:16" x14ac:dyDescent="0.25">
      <c r="J81" s="83">
        <v>45365</v>
      </c>
      <c r="K81" s="77">
        <v>570.45000000000005</v>
      </c>
      <c r="L81" s="77">
        <v>5908117</v>
      </c>
      <c r="N81" s="83">
        <v>45365</v>
      </c>
      <c r="O81" s="77"/>
      <c r="P81" s="77"/>
    </row>
    <row r="82" spans="10:16" x14ac:dyDescent="0.25">
      <c r="J82" s="83">
        <v>45364</v>
      </c>
      <c r="K82" s="77">
        <v>573.54999999999995</v>
      </c>
      <c r="L82" s="77">
        <v>3466022</v>
      </c>
      <c r="N82" s="83">
        <v>45364</v>
      </c>
      <c r="O82" s="77"/>
      <c r="P82" s="77"/>
    </row>
    <row r="83" spans="10:16" x14ac:dyDescent="0.25">
      <c r="J83" s="83">
        <v>45363</v>
      </c>
      <c r="K83" s="77">
        <v>579.14</v>
      </c>
      <c r="L83" s="77">
        <v>3469161</v>
      </c>
      <c r="N83" s="83">
        <v>45363</v>
      </c>
      <c r="O83" s="77"/>
      <c r="P83" s="77"/>
    </row>
    <row r="84" spans="10:16" x14ac:dyDescent="0.25">
      <c r="J84" s="83">
        <v>45362</v>
      </c>
      <c r="K84" s="77">
        <v>560.41999999999996</v>
      </c>
      <c r="L84" s="77">
        <v>2857791</v>
      </c>
      <c r="N84" s="83">
        <v>45362</v>
      </c>
      <c r="O84" s="77"/>
      <c r="P84" s="77"/>
    </row>
    <row r="85" spans="10:16" x14ac:dyDescent="0.25">
      <c r="J85" s="83">
        <v>45359</v>
      </c>
      <c r="K85" s="77">
        <v>551.69000000000005</v>
      </c>
      <c r="L85" s="77">
        <v>2833180</v>
      </c>
      <c r="N85" s="83">
        <v>45359</v>
      </c>
      <c r="O85" s="77"/>
      <c r="P85" s="77"/>
    </row>
    <row r="86" spans="10:16" x14ac:dyDescent="0.25">
      <c r="J86" s="83">
        <v>45358</v>
      </c>
      <c r="K86" s="77">
        <v>556.04</v>
      </c>
      <c r="L86" s="77">
        <v>2660544</v>
      </c>
      <c r="N86" s="83">
        <v>45358</v>
      </c>
      <c r="O86" s="77"/>
      <c r="P86" s="77"/>
    </row>
    <row r="87" spans="10:16" x14ac:dyDescent="0.25">
      <c r="J87" s="83">
        <v>45357</v>
      </c>
      <c r="K87" s="77">
        <v>543.09</v>
      </c>
      <c r="L87" s="77">
        <v>3209766</v>
      </c>
      <c r="N87" s="83">
        <v>45357</v>
      </c>
      <c r="O87" s="77"/>
      <c r="P87" s="77"/>
    </row>
    <row r="88" spans="10:16" x14ac:dyDescent="0.25">
      <c r="J88" s="83">
        <v>45356</v>
      </c>
      <c r="K88" s="77">
        <v>544.84</v>
      </c>
      <c r="L88" s="77">
        <v>4286834</v>
      </c>
      <c r="N88" s="83">
        <v>45356</v>
      </c>
      <c r="O88" s="77"/>
      <c r="P88" s="77"/>
    </row>
    <row r="89" spans="10:16" x14ac:dyDescent="0.25">
      <c r="J89" s="83">
        <v>45355</v>
      </c>
      <c r="K89" s="77">
        <v>567.94000000000005</v>
      </c>
      <c r="L89" s="77">
        <v>2556419</v>
      </c>
      <c r="N89" s="83">
        <v>45355</v>
      </c>
      <c r="O89" s="77"/>
      <c r="P89" s="77"/>
    </row>
    <row r="90" spans="10:16" x14ac:dyDescent="0.25">
      <c r="J90" s="83">
        <v>45352</v>
      </c>
      <c r="K90" s="77">
        <v>570.92999999999995</v>
      </c>
      <c r="L90" s="77">
        <v>2968098</v>
      </c>
      <c r="N90" s="83">
        <v>45352</v>
      </c>
      <c r="O90" s="77"/>
      <c r="P90" s="77"/>
    </row>
    <row r="91" spans="10:16" x14ac:dyDescent="0.25">
      <c r="J91" s="83">
        <v>45351</v>
      </c>
      <c r="K91" s="77">
        <v>560.28</v>
      </c>
      <c r="L91" s="77">
        <v>3844366</v>
      </c>
      <c r="N91" s="83">
        <v>45351</v>
      </c>
      <c r="O91" s="77"/>
      <c r="P91" s="77"/>
    </row>
    <row r="92" spans="10:16" x14ac:dyDescent="0.25">
      <c r="J92" s="83">
        <v>45350</v>
      </c>
      <c r="K92" s="77">
        <v>551.82000000000005</v>
      </c>
      <c r="L92" s="77">
        <v>2313223</v>
      </c>
      <c r="N92" s="83">
        <v>45350</v>
      </c>
      <c r="O92" s="77"/>
      <c r="P92" s="77"/>
    </row>
    <row r="93" spans="10:16" x14ac:dyDescent="0.25">
      <c r="J93" s="83">
        <v>45349</v>
      </c>
      <c r="K93" s="77">
        <v>552.49</v>
      </c>
      <c r="L93" s="77">
        <v>3247572</v>
      </c>
      <c r="N93" s="83">
        <v>45349</v>
      </c>
      <c r="O93" s="77"/>
      <c r="P93" s="77"/>
    </row>
    <row r="94" spans="10:16" x14ac:dyDescent="0.25">
      <c r="J94" s="83">
        <v>45348</v>
      </c>
      <c r="K94" s="77">
        <v>560.48</v>
      </c>
      <c r="L94" s="77">
        <v>4251153</v>
      </c>
      <c r="N94" s="83">
        <v>45348</v>
      </c>
      <c r="O94" s="77"/>
      <c r="P94" s="77"/>
    </row>
    <row r="95" spans="10:16" x14ac:dyDescent="0.25">
      <c r="J95" s="83">
        <v>45345</v>
      </c>
      <c r="K95" s="77">
        <v>553.44000000000005</v>
      </c>
      <c r="L95" s="77">
        <v>4546484</v>
      </c>
      <c r="N95" s="83">
        <v>45345</v>
      </c>
      <c r="O95" s="77"/>
      <c r="P95" s="77"/>
    </row>
    <row r="96" spans="10:16" x14ac:dyDescent="0.25">
      <c r="J96" s="83">
        <v>45344</v>
      </c>
      <c r="K96" s="77">
        <v>537.57000000000005</v>
      </c>
      <c r="L96" s="77">
        <v>5023397</v>
      </c>
      <c r="N96" s="83">
        <v>45344</v>
      </c>
      <c r="O96" s="77"/>
      <c r="P96" s="77"/>
    </row>
    <row r="97" spans="10:16" x14ac:dyDescent="0.25">
      <c r="J97" s="83">
        <v>45343</v>
      </c>
      <c r="K97" s="77">
        <v>538.52</v>
      </c>
      <c r="L97" s="77">
        <v>4493535</v>
      </c>
      <c r="N97" s="83">
        <v>45343</v>
      </c>
      <c r="O97" s="77"/>
      <c r="P97" s="77"/>
    </row>
    <row r="98" spans="10:16" x14ac:dyDescent="0.25">
      <c r="J98" s="83">
        <v>45342</v>
      </c>
      <c r="K98" s="77">
        <v>541.91</v>
      </c>
      <c r="L98" s="77">
        <v>6567568</v>
      </c>
      <c r="N98" s="83">
        <v>45342</v>
      </c>
      <c r="O98" s="77"/>
      <c r="P98" s="77"/>
    </row>
    <row r="99" spans="10:16" x14ac:dyDescent="0.25">
      <c r="J99" s="83">
        <v>45338</v>
      </c>
      <c r="K99" s="77">
        <v>546.66</v>
      </c>
      <c r="L99" s="77">
        <v>10328353</v>
      </c>
      <c r="N99" s="83">
        <v>45338</v>
      </c>
      <c r="O99" s="77"/>
      <c r="P99" s="77"/>
    </row>
    <row r="100" spans="10:16" x14ac:dyDescent="0.25">
      <c r="J100" s="83">
        <v>45337</v>
      </c>
      <c r="K100" s="77">
        <v>590.44000000000005</v>
      </c>
      <c r="L100" s="77">
        <v>3677358</v>
      </c>
      <c r="N100" s="83">
        <v>45337</v>
      </c>
      <c r="O100" s="77"/>
      <c r="P100" s="77"/>
    </row>
    <row r="101" spans="10:16" x14ac:dyDescent="0.25">
      <c r="J101" s="83">
        <v>45336</v>
      </c>
      <c r="K101" s="77">
        <v>604.66</v>
      </c>
      <c r="L101" s="77">
        <v>1615119</v>
      </c>
      <c r="N101" s="83">
        <v>45336</v>
      </c>
      <c r="O101" s="77"/>
      <c r="P101" s="77"/>
    </row>
    <row r="102" spans="10:16" x14ac:dyDescent="0.25">
      <c r="J102" s="83">
        <v>45335</v>
      </c>
      <c r="K102" s="77">
        <v>601.89</v>
      </c>
      <c r="L102" s="77">
        <v>2985238</v>
      </c>
      <c r="N102" s="83">
        <v>45335</v>
      </c>
      <c r="O102" s="77"/>
      <c r="P102" s="77"/>
    </row>
    <row r="103" spans="10:16" x14ac:dyDescent="0.25">
      <c r="J103" s="83">
        <v>45334</v>
      </c>
      <c r="K103" s="77">
        <v>611.84</v>
      </c>
      <c r="L103" s="77">
        <v>2317239</v>
      </c>
      <c r="N103" s="83">
        <v>45334</v>
      </c>
      <c r="O103" s="77"/>
      <c r="P103" s="77"/>
    </row>
    <row r="104" spans="10:16" x14ac:dyDescent="0.25">
      <c r="J104" s="83">
        <v>45331</v>
      </c>
      <c r="K104" s="77">
        <v>627.21</v>
      </c>
      <c r="L104" s="77">
        <v>2091353</v>
      </c>
      <c r="N104" s="83">
        <v>45331</v>
      </c>
      <c r="O104" s="77"/>
      <c r="P104" s="77"/>
    </row>
    <row r="105" spans="10:16" x14ac:dyDescent="0.25">
      <c r="J105" s="83">
        <v>45330</v>
      </c>
      <c r="K105" s="77">
        <v>615.86</v>
      </c>
      <c r="L105" s="77">
        <v>1815682</v>
      </c>
      <c r="N105" s="83">
        <v>45330</v>
      </c>
      <c r="O105" s="77"/>
      <c r="P105" s="77"/>
    </row>
    <row r="106" spans="10:16" x14ac:dyDescent="0.25">
      <c r="J106" s="83">
        <v>45329</v>
      </c>
      <c r="K106" s="77">
        <v>615.85</v>
      </c>
      <c r="L106" s="77">
        <v>2313824</v>
      </c>
      <c r="N106" s="83">
        <v>45329</v>
      </c>
      <c r="O106" s="77"/>
      <c r="P106" s="77"/>
    </row>
    <row r="107" spans="10:16" x14ac:dyDescent="0.25">
      <c r="J107" s="83">
        <v>45328</v>
      </c>
      <c r="K107" s="77">
        <v>607.14</v>
      </c>
      <c r="L107" s="77">
        <v>3436244</v>
      </c>
      <c r="N107" s="83">
        <v>45328</v>
      </c>
      <c r="O107" s="77"/>
      <c r="P107" s="77"/>
    </row>
    <row r="108" spans="10:16" x14ac:dyDescent="0.25">
      <c r="J108" s="83">
        <v>45327</v>
      </c>
      <c r="K108" s="77">
        <v>630.5</v>
      </c>
      <c r="L108" s="77">
        <v>2131245</v>
      </c>
      <c r="N108" s="83">
        <v>45327</v>
      </c>
      <c r="O108" s="77"/>
      <c r="P108" s="77"/>
    </row>
    <row r="109" spans="10:16" x14ac:dyDescent="0.25">
      <c r="J109" s="83">
        <v>45324</v>
      </c>
      <c r="K109" s="77">
        <v>634.76</v>
      </c>
      <c r="L109" s="77">
        <v>2542763</v>
      </c>
      <c r="N109" s="83">
        <v>45324</v>
      </c>
      <c r="O109" s="77"/>
      <c r="P109" s="77"/>
    </row>
    <row r="110" spans="10:16" x14ac:dyDescent="0.25">
      <c r="J110" s="83">
        <v>45323</v>
      </c>
      <c r="K110" s="77">
        <v>627.91</v>
      </c>
      <c r="L110" s="77">
        <v>1687613</v>
      </c>
      <c r="N110" s="83">
        <v>45323</v>
      </c>
      <c r="O110" s="77"/>
      <c r="P110" s="77"/>
    </row>
    <row r="111" spans="10:16" x14ac:dyDescent="0.25">
      <c r="J111" s="83">
        <v>45322</v>
      </c>
      <c r="K111" s="77">
        <v>617.78</v>
      </c>
      <c r="L111" s="77">
        <v>2666775</v>
      </c>
      <c r="N111" s="83">
        <v>45322</v>
      </c>
      <c r="O111" s="77"/>
      <c r="P111" s="77"/>
    </row>
    <row r="112" spans="10:16" x14ac:dyDescent="0.25">
      <c r="J112" s="83">
        <v>45321</v>
      </c>
      <c r="K112" s="77">
        <v>627.96</v>
      </c>
      <c r="L112" s="77">
        <v>2007432</v>
      </c>
      <c r="N112" s="83">
        <v>45321</v>
      </c>
      <c r="O112" s="77"/>
      <c r="P112" s="77"/>
    </row>
    <row r="113" spans="10:16" x14ac:dyDescent="0.25">
      <c r="J113" s="83">
        <v>45320</v>
      </c>
      <c r="K113" s="77">
        <v>630.23</v>
      </c>
      <c r="L113" s="77">
        <v>3212187</v>
      </c>
      <c r="N113" s="83">
        <v>45320</v>
      </c>
      <c r="O113" s="77"/>
      <c r="P113" s="77"/>
    </row>
    <row r="114" spans="10:16" x14ac:dyDescent="0.25">
      <c r="J114" s="83">
        <v>45317</v>
      </c>
      <c r="K114" s="77">
        <v>613.92999999999995</v>
      </c>
      <c r="L114" s="77">
        <v>2137831</v>
      </c>
      <c r="N114" s="83">
        <v>45317</v>
      </c>
      <c r="O114" s="77"/>
      <c r="P114" s="77"/>
    </row>
    <row r="115" spans="10:16" x14ac:dyDescent="0.25">
      <c r="J115" s="83">
        <v>45316</v>
      </c>
      <c r="K115" s="77">
        <v>622.58000000000004</v>
      </c>
      <c r="L115" s="77">
        <v>3806205</v>
      </c>
      <c r="N115" s="83">
        <v>45316</v>
      </c>
      <c r="O115" s="77"/>
      <c r="P115" s="77"/>
    </row>
    <row r="116" spans="10:16" x14ac:dyDescent="0.25">
      <c r="J116" s="83">
        <v>45315</v>
      </c>
      <c r="K116" s="77">
        <v>606.48</v>
      </c>
      <c r="L116" s="77">
        <v>2999032</v>
      </c>
      <c r="N116" s="83">
        <v>45315</v>
      </c>
      <c r="O116" s="77"/>
      <c r="P116" s="77"/>
    </row>
    <row r="117" spans="10:16" x14ac:dyDescent="0.25">
      <c r="J117" s="83">
        <v>45314</v>
      </c>
      <c r="K117" s="77">
        <v>597.17999999999995</v>
      </c>
      <c r="L117" s="77">
        <v>2723463</v>
      </c>
      <c r="N117" s="83">
        <v>45314</v>
      </c>
      <c r="O117" s="77"/>
      <c r="P117" s="77"/>
    </row>
    <row r="118" spans="10:16" x14ac:dyDescent="0.25">
      <c r="J118" s="83">
        <v>45313</v>
      </c>
      <c r="K118" s="77">
        <v>603.59</v>
      </c>
      <c r="L118" s="77">
        <v>4488000</v>
      </c>
      <c r="N118" s="83">
        <v>45313</v>
      </c>
      <c r="O118" s="77"/>
      <c r="P118" s="77"/>
    </row>
    <row r="119" spans="10:16" x14ac:dyDescent="0.25">
      <c r="J119" s="83">
        <v>45310</v>
      </c>
      <c r="K119" s="77">
        <v>611.54999999999995</v>
      </c>
      <c r="L119" s="77">
        <v>3755338</v>
      </c>
      <c r="N119" s="83">
        <v>45310</v>
      </c>
      <c r="O119" s="77"/>
      <c r="P119" s="77"/>
    </row>
    <row r="120" spans="10:16" x14ac:dyDescent="0.25">
      <c r="J120" s="83">
        <v>45309</v>
      </c>
      <c r="K120" s="77">
        <v>593.70000000000005</v>
      </c>
      <c r="L120" s="77">
        <v>2793610</v>
      </c>
      <c r="N120" s="83">
        <v>45309</v>
      </c>
      <c r="O120" s="77"/>
      <c r="P120" s="77"/>
    </row>
    <row r="121" spans="10:16" x14ac:dyDescent="0.25">
      <c r="J121" s="83">
        <v>45308</v>
      </c>
      <c r="K121" s="77">
        <v>596.1</v>
      </c>
      <c r="L121" s="77">
        <v>2588293</v>
      </c>
      <c r="N121" s="83">
        <v>45308</v>
      </c>
      <c r="O121" s="77"/>
      <c r="P121" s="77"/>
    </row>
    <row r="122" spans="10:16" x14ac:dyDescent="0.25">
      <c r="J122" s="83">
        <v>45307</v>
      </c>
      <c r="K122" s="77">
        <v>597.67999999999995</v>
      </c>
      <c r="L122" s="77">
        <v>2126096</v>
      </c>
      <c r="N122" s="83">
        <v>45307</v>
      </c>
      <c r="O122" s="77"/>
      <c r="P122" s="77"/>
    </row>
    <row r="123" spans="10:16" x14ac:dyDescent="0.25">
      <c r="J123" s="83">
        <v>45303</v>
      </c>
      <c r="K123" s="77">
        <v>596.54</v>
      </c>
      <c r="L123" s="77">
        <v>1472167</v>
      </c>
      <c r="N123" s="83">
        <v>45303</v>
      </c>
      <c r="O123" s="77"/>
      <c r="P123" s="77"/>
    </row>
    <row r="124" spans="10:16" x14ac:dyDescent="0.25">
      <c r="J124" s="83">
        <v>45302</v>
      </c>
      <c r="K124" s="77">
        <v>597.49</v>
      </c>
      <c r="L124" s="77">
        <v>2331830</v>
      </c>
      <c r="N124" s="83">
        <v>45302</v>
      </c>
      <c r="O124" s="77"/>
      <c r="P124" s="77"/>
    </row>
    <row r="125" spans="10:16" x14ac:dyDescent="0.25">
      <c r="J125" s="83">
        <v>45301</v>
      </c>
      <c r="K125" s="77">
        <v>591.03</v>
      </c>
      <c r="L125" s="77">
        <v>2135690</v>
      </c>
      <c r="N125" s="83">
        <v>45301</v>
      </c>
      <c r="O125" s="77"/>
      <c r="P125" s="77"/>
    </row>
    <row r="126" spans="10:16" x14ac:dyDescent="0.25">
      <c r="J126" s="83">
        <v>45300</v>
      </c>
      <c r="K126" s="77">
        <v>586.20000000000005</v>
      </c>
      <c r="L126" s="77">
        <v>1926919</v>
      </c>
      <c r="N126" s="83">
        <v>45300</v>
      </c>
      <c r="O126" s="77"/>
      <c r="P126" s="77"/>
    </row>
    <row r="127" spans="10:16" x14ac:dyDescent="0.25">
      <c r="J127" s="83">
        <v>45299</v>
      </c>
      <c r="K127" s="77">
        <v>580.54999999999995</v>
      </c>
      <c r="L127" s="77">
        <v>2829955</v>
      </c>
      <c r="N127" s="83">
        <v>45299</v>
      </c>
      <c r="O127" s="77"/>
      <c r="P127" s="77"/>
    </row>
    <row r="128" spans="10:16" x14ac:dyDescent="0.25">
      <c r="J128" s="83">
        <v>45296</v>
      </c>
      <c r="K128" s="77">
        <v>564.6</v>
      </c>
      <c r="L128" s="77">
        <v>1923240</v>
      </c>
      <c r="N128" s="83">
        <v>45296</v>
      </c>
      <c r="O128" s="77"/>
      <c r="P128" s="77"/>
    </row>
    <row r="129" spans="10:16" x14ac:dyDescent="0.25">
      <c r="J129" s="83">
        <v>45295</v>
      </c>
      <c r="K129" s="77">
        <v>567.04999999999995</v>
      </c>
      <c r="L129" s="77">
        <v>2092099</v>
      </c>
      <c r="N129" s="83">
        <v>45295</v>
      </c>
      <c r="O129" s="77"/>
      <c r="P129" s="77"/>
    </row>
    <row r="130" spans="10:16" x14ac:dyDescent="0.25">
      <c r="J130" s="83">
        <v>45294</v>
      </c>
      <c r="K130" s="77">
        <v>571.79</v>
      </c>
      <c r="L130" s="77">
        <v>2478008</v>
      </c>
      <c r="N130" s="83">
        <v>45294</v>
      </c>
      <c r="O130" s="77"/>
      <c r="P130" s="77"/>
    </row>
    <row r="131" spans="10:16" x14ac:dyDescent="0.25">
      <c r="J131" s="83">
        <v>45293</v>
      </c>
      <c r="K131" s="77">
        <v>580.07000000000005</v>
      </c>
      <c r="L131" s="77">
        <v>2840192</v>
      </c>
      <c r="N131" s="83">
        <v>45293</v>
      </c>
      <c r="O131" s="77"/>
      <c r="P131" s="77"/>
    </row>
    <row r="132" spans="10:16" x14ac:dyDescent="0.25">
      <c r="J132" s="83">
        <v>45289</v>
      </c>
      <c r="K132" s="77">
        <v>596.6</v>
      </c>
      <c r="L132" s="77">
        <v>1890231</v>
      </c>
      <c r="N132" s="83">
        <v>45289</v>
      </c>
      <c r="O132" s="77"/>
      <c r="P132" s="77"/>
    </row>
    <row r="133" spans="10:16" x14ac:dyDescent="0.25">
      <c r="J133" s="83">
        <v>45288</v>
      </c>
      <c r="K133" s="77">
        <v>595.52</v>
      </c>
      <c r="L133" s="77">
        <v>1702553</v>
      </c>
      <c r="N133" s="83">
        <v>45288</v>
      </c>
      <c r="O133" s="77"/>
      <c r="P133" s="77"/>
    </row>
    <row r="134" spans="10:16" x14ac:dyDescent="0.25">
      <c r="J134" s="83">
        <v>45287</v>
      </c>
      <c r="K134" s="77">
        <v>596.08000000000004</v>
      </c>
      <c r="L134" s="77">
        <v>1394905</v>
      </c>
      <c r="N134" s="83">
        <v>45287</v>
      </c>
      <c r="O134" s="77"/>
      <c r="P134" s="77"/>
    </row>
    <row r="135" spans="10:16" x14ac:dyDescent="0.25">
      <c r="J135" s="83">
        <v>45286</v>
      </c>
      <c r="K135" s="77">
        <v>598.26</v>
      </c>
      <c r="L135" s="77">
        <v>1595053</v>
      </c>
      <c r="N135" s="83">
        <v>45286</v>
      </c>
      <c r="O135" s="77"/>
      <c r="P135" s="77"/>
    </row>
    <row r="136" spans="10:16" x14ac:dyDescent="0.25">
      <c r="J136" s="83">
        <v>45282</v>
      </c>
      <c r="K136" s="77">
        <v>598.75</v>
      </c>
      <c r="L136" s="77">
        <v>1660631</v>
      </c>
      <c r="N136" s="83">
        <v>45282</v>
      </c>
      <c r="O136" s="77"/>
      <c r="P136" s="77"/>
    </row>
    <row r="137" spans="10:16" x14ac:dyDescent="0.25">
      <c r="J137" s="83">
        <v>45281</v>
      </c>
      <c r="K137" s="77">
        <v>600.14</v>
      </c>
      <c r="L137" s="77">
        <v>3192763</v>
      </c>
      <c r="N137" s="83">
        <v>45281</v>
      </c>
      <c r="O137" s="77"/>
      <c r="P137" s="77"/>
    </row>
    <row r="138" spans="10:16" x14ac:dyDescent="0.25">
      <c r="J138" s="83">
        <v>45280</v>
      </c>
      <c r="K138" s="77">
        <v>596.05999999999995</v>
      </c>
      <c r="L138" s="77">
        <v>2587339</v>
      </c>
      <c r="N138" s="83">
        <v>45280</v>
      </c>
      <c r="O138" s="77"/>
      <c r="P138" s="77"/>
    </row>
    <row r="139" spans="10:16" x14ac:dyDescent="0.25">
      <c r="J139" s="83">
        <v>45279</v>
      </c>
      <c r="K139" s="77">
        <v>604.64</v>
      </c>
      <c r="L139" s="77">
        <v>4150712</v>
      </c>
      <c r="N139" s="83">
        <v>45279</v>
      </c>
      <c r="O139" s="77"/>
      <c r="P139" s="77"/>
    </row>
    <row r="140" spans="10:16" x14ac:dyDescent="0.25">
      <c r="J140" s="83">
        <v>45278</v>
      </c>
      <c r="K140" s="77">
        <v>599.13</v>
      </c>
      <c r="L140" s="77">
        <v>5452047</v>
      </c>
      <c r="N140" s="83">
        <v>45278</v>
      </c>
      <c r="O140" s="77"/>
      <c r="P140" s="77"/>
    </row>
    <row r="141" spans="10:16" x14ac:dyDescent="0.25">
      <c r="J141" s="83">
        <v>45275</v>
      </c>
      <c r="K141" s="77">
        <v>584.67999999999995</v>
      </c>
      <c r="L141" s="77">
        <v>8666491</v>
      </c>
      <c r="N141" s="83">
        <v>45275</v>
      </c>
      <c r="O141" s="77"/>
      <c r="P141" s="77"/>
    </row>
    <row r="142" spans="10:16" x14ac:dyDescent="0.25">
      <c r="J142" s="83">
        <v>45274</v>
      </c>
      <c r="K142" s="77">
        <v>584.64</v>
      </c>
      <c r="L142" s="77">
        <v>11315347</v>
      </c>
      <c r="N142" s="83">
        <v>45274</v>
      </c>
      <c r="O142" s="77"/>
      <c r="P142" s="77"/>
    </row>
    <row r="143" spans="10:16" x14ac:dyDescent="0.25">
      <c r="J143" s="83">
        <v>45273</v>
      </c>
      <c r="K143" s="77">
        <v>624.26</v>
      </c>
      <c r="L143" s="77">
        <v>6188452</v>
      </c>
      <c r="N143" s="83">
        <v>45273</v>
      </c>
      <c r="O143" s="77"/>
      <c r="P143" s="77"/>
    </row>
    <row r="144" spans="10:16" x14ac:dyDescent="0.25">
      <c r="J144" s="83">
        <v>45272</v>
      </c>
      <c r="K144" s="77">
        <v>633.66</v>
      </c>
      <c r="L144" s="77">
        <v>2968858</v>
      </c>
      <c r="N144" s="83">
        <v>45272</v>
      </c>
      <c r="O144" s="77"/>
      <c r="P144" s="77"/>
    </row>
    <row r="145" spans="10:16" x14ac:dyDescent="0.25">
      <c r="J145" s="83">
        <v>45271</v>
      </c>
      <c r="K145" s="77">
        <v>625.20000000000005</v>
      </c>
      <c r="L145" s="77">
        <v>3270609</v>
      </c>
      <c r="N145" s="83">
        <v>45271</v>
      </c>
      <c r="O145" s="77"/>
      <c r="P145" s="77"/>
    </row>
    <row r="146" spans="10:16" x14ac:dyDescent="0.25">
      <c r="J146" s="83">
        <v>45268</v>
      </c>
      <c r="K146" s="77">
        <v>610.01</v>
      </c>
      <c r="L146" s="77">
        <v>2499653</v>
      </c>
      <c r="N146" s="83">
        <v>45268</v>
      </c>
      <c r="O146" s="77"/>
      <c r="P146" s="77"/>
    </row>
    <row r="147" spans="10:16" x14ac:dyDescent="0.25">
      <c r="J147" s="83">
        <v>45267</v>
      </c>
      <c r="K147" s="77">
        <v>608.78</v>
      </c>
      <c r="L147" s="77">
        <v>2605210</v>
      </c>
      <c r="N147" s="83">
        <v>45267</v>
      </c>
      <c r="O147" s="77"/>
      <c r="P147" s="77"/>
    </row>
    <row r="148" spans="10:16" x14ac:dyDescent="0.25">
      <c r="J148" s="83">
        <v>45266</v>
      </c>
      <c r="K148" s="77">
        <v>595.70000000000005</v>
      </c>
      <c r="L148" s="77">
        <v>2080429</v>
      </c>
      <c r="N148" s="83">
        <v>45266</v>
      </c>
      <c r="O148" s="77"/>
      <c r="P148" s="77"/>
    </row>
    <row r="149" spans="10:16" x14ac:dyDescent="0.25">
      <c r="J149" s="83">
        <v>45265</v>
      </c>
      <c r="K149" s="77">
        <v>602.22</v>
      </c>
      <c r="L149" s="77">
        <v>2577716</v>
      </c>
      <c r="N149" s="83">
        <v>45265</v>
      </c>
      <c r="O149" s="77"/>
      <c r="P149" s="77"/>
    </row>
    <row r="150" spans="10:16" x14ac:dyDescent="0.25">
      <c r="J150" s="83">
        <v>45264</v>
      </c>
      <c r="K150" s="77">
        <v>604.55999999999995</v>
      </c>
      <c r="L150" s="77">
        <v>2541501</v>
      </c>
      <c r="N150" s="83">
        <v>45264</v>
      </c>
      <c r="O150" s="77"/>
      <c r="P150" s="77"/>
    </row>
    <row r="151" spans="10:16" x14ac:dyDescent="0.25">
      <c r="J151" s="83">
        <v>45261</v>
      </c>
      <c r="K151" s="77">
        <v>612.47</v>
      </c>
      <c r="L151" s="77">
        <v>2490500</v>
      </c>
      <c r="N151" s="83">
        <v>45261</v>
      </c>
      <c r="O151" s="77"/>
      <c r="P151" s="77"/>
    </row>
    <row r="152" spans="10:16" x14ac:dyDescent="0.25">
      <c r="J152" s="83">
        <v>45260</v>
      </c>
      <c r="K152" s="77">
        <v>611.01</v>
      </c>
      <c r="L152" s="77">
        <v>3960309</v>
      </c>
      <c r="N152" s="83">
        <v>45260</v>
      </c>
      <c r="O152" s="77"/>
      <c r="P152" s="77"/>
    </row>
    <row r="153" spans="10:16" x14ac:dyDescent="0.25">
      <c r="J153" s="83">
        <v>45259</v>
      </c>
      <c r="K153" s="77">
        <v>617.39</v>
      </c>
      <c r="L153" s="77">
        <v>2595632</v>
      </c>
      <c r="N153" s="83">
        <v>45259</v>
      </c>
      <c r="O153" s="77"/>
      <c r="P153" s="77"/>
    </row>
    <row r="154" spans="10:16" x14ac:dyDescent="0.25">
      <c r="J154" s="83">
        <v>45258</v>
      </c>
      <c r="K154" s="77">
        <v>623.32000000000005</v>
      </c>
      <c r="L154" s="77">
        <v>2302913</v>
      </c>
      <c r="N154" s="83">
        <v>45258</v>
      </c>
      <c r="O154" s="77"/>
      <c r="P154" s="77"/>
    </row>
    <row r="155" spans="10:16" x14ac:dyDescent="0.25">
      <c r="J155" s="83">
        <v>45257</v>
      </c>
      <c r="K155" s="77">
        <v>619.27</v>
      </c>
      <c r="L155" s="77">
        <v>1854409</v>
      </c>
      <c r="N155" s="83">
        <v>45257</v>
      </c>
      <c r="O155" s="77"/>
      <c r="P155" s="77"/>
    </row>
    <row r="156" spans="10:16" x14ac:dyDescent="0.25">
      <c r="J156" s="83">
        <v>45254</v>
      </c>
      <c r="K156" s="77">
        <v>619.42999999999995</v>
      </c>
      <c r="L156" s="77">
        <v>940231</v>
      </c>
      <c r="N156" s="83">
        <v>45254</v>
      </c>
      <c r="O156" s="77"/>
      <c r="P156" s="77"/>
    </row>
    <row r="157" spans="10:16" x14ac:dyDescent="0.25">
      <c r="J157" s="83">
        <v>45252</v>
      </c>
      <c r="K157" s="77">
        <v>619.72</v>
      </c>
      <c r="L157" s="77">
        <v>2064968</v>
      </c>
      <c r="N157" s="83">
        <v>45252</v>
      </c>
      <c r="O157" s="77"/>
      <c r="P157" s="77"/>
    </row>
    <row r="158" spans="10:16" x14ac:dyDescent="0.25">
      <c r="J158" s="83">
        <v>45251</v>
      </c>
      <c r="K158" s="77">
        <v>610.99</v>
      </c>
      <c r="L158" s="77">
        <v>1906155</v>
      </c>
      <c r="N158" s="83">
        <v>45251</v>
      </c>
      <c r="O158" s="77"/>
      <c r="P158" s="77"/>
    </row>
    <row r="159" spans="10:16" x14ac:dyDescent="0.25">
      <c r="J159" s="83">
        <v>45250</v>
      </c>
      <c r="K159" s="77">
        <v>612.70000000000005</v>
      </c>
      <c r="L159" s="77">
        <v>2394373</v>
      </c>
      <c r="N159" s="83">
        <v>45250</v>
      </c>
      <c r="O159" s="77"/>
      <c r="P159" s="77"/>
    </row>
    <row r="160" spans="10:16" x14ac:dyDescent="0.25">
      <c r="J160" s="83">
        <v>45247</v>
      </c>
      <c r="K160" s="77">
        <v>602.66</v>
      </c>
      <c r="L160" s="77">
        <v>1969358</v>
      </c>
      <c r="N160" s="83">
        <v>45247</v>
      </c>
      <c r="O160" s="77"/>
      <c r="P160" s="77"/>
    </row>
    <row r="161" spans="10:16" x14ac:dyDescent="0.25">
      <c r="J161" s="83">
        <v>45246</v>
      </c>
      <c r="K161" s="77">
        <v>602.05999999999995</v>
      </c>
      <c r="L161" s="77">
        <v>2040415</v>
      </c>
      <c r="N161" s="83">
        <v>45246</v>
      </c>
      <c r="O161" s="77"/>
      <c r="P161" s="77"/>
    </row>
    <row r="162" spans="10:16" x14ac:dyDescent="0.25">
      <c r="J162" s="83">
        <v>45245</v>
      </c>
      <c r="K162" s="77">
        <v>595.30999999999995</v>
      </c>
      <c r="L162" s="77">
        <v>3088889</v>
      </c>
      <c r="N162" s="83">
        <v>45245</v>
      </c>
      <c r="O162" s="77"/>
      <c r="P162" s="77"/>
    </row>
    <row r="163" spans="10:16" x14ac:dyDescent="0.25">
      <c r="J163" s="83">
        <v>45244</v>
      </c>
      <c r="K163" s="77">
        <v>604.33000000000004</v>
      </c>
      <c r="L163" s="77">
        <v>2884917</v>
      </c>
      <c r="N163" s="83">
        <v>45244</v>
      </c>
      <c r="O163" s="77"/>
      <c r="P163" s="77"/>
    </row>
    <row r="164" spans="10:16" x14ac:dyDescent="0.25">
      <c r="J164" s="83">
        <v>45243</v>
      </c>
      <c r="K164" s="77">
        <v>590.34</v>
      </c>
      <c r="L164" s="77">
        <v>2505111</v>
      </c>
      <c r="N164" s="83">
        <v>45243</v>
      </c>
      <c r="O164" s="77"/>
      <c r="P164" s="77"/>
    </row>
    <row r="165" spans="10:16" x14ac:dyDescent="0.25">
      <c r="J165" s="83">
        <v>45240</v>
      </c>
      <c r="K165" s="77">
        <v>597.22</v>
      </c>
      <c r="L165" s="77">
        <v>3064510</v>
      </c>
      <c r="N165" s="83">
        <v>45240</v>
      </c>
      <c r="O165" s="77"/>
      <c r="P165" s="77"/>
    </row>
    <row r="166" spans="10:16" x14ac:dyDescent="0.25">
      <c r="J166" s="83">
        <v>45239</v>
      </c>
      <c r="K166" s="77">
        <v>577.74</v>
      </c>
      <c r="L166" s="77">
        <v>2336580</v>
      </c>
      <c r="N166" s="83">
        <v>45239</v>
      </c>
      <c r="O166" s="77"/>
      <c r="P166" s="77"/>
    </row>
    <row r="167" spans="10:16" x14ac:dyDescent="0.25">
      <c r="J167" s="83">
        <v>45238</v>
      </c>
      <c r="K167" s="77">
        <v>585.30999999999995</v>
      </c>
      <c r="L167" s="77">
        <v>3079173</v>
      </c>
      <c r="N167" s="83">
        <v>45238</v>
      </c>
      <c r="O167" s="77"/>
      <c r="P167" s="77"/>
    </row>
    <row r="168" spans="10:16" x14ac:dyDescent="0.25">
      <c r="J168" s="83">
        <v>45237</v>
      </c>
      <c r="K168" s="77">
        <v>585.20000000000005</v>
      </c>
      <c r="L168" s="77">
        <v>3992121</v>
      </c>
      <c r="N168" s="83">
        <v>45237</v>
      </c>
      <c r="O168" s="77"/>
      <c r="P168" s="77"/>
    </row>
    <row r="169" spans="10:16" x14ac:dyDescent="0.25">
      <c r="J169" s="83">
        <v>45236</v>
      </c>
      <c r="K169" s="77">
        <v>565.45000000000005</v>
      </c>
      <c r="L169" s="77">
        <v>2593386</v>
      </c>
      <c r="N169" s="83">
        <v>45236</v>
      </c>
      <c r="O169" s="77"/>
      <c r="P169" s="77"/>
    </row>
    <row r="170" spans="10:16" x14ac:dyDescent="0.25">
      <c r="J170" s="83">
        <v>45233</v>
      </c>
      <c r="K170" s="77">
        <v>563.66</v>
      </c>
      <c r="L170" s="77">
        <v>2066520</v>
      </c>
      <c r="N170" s="83">
        <v>45233</v>
      </c>
      <c r="O170" s="77"/>
      <c r="P170" s="77"/>
    </row>
    <row r="171" spans="10:16" x14ac:dyDescent="0.25">
      <c r="J171" s="83">
        <v>45232</v>
      </c>
      <c r="K171" s="77">
        <v>558.71</v>
      </c>
      <c r="L171" s="77">
        <v>2634829</v>
      </c>
      <c r="N171" s="83">
        <v>45232</v>
      </c>
      <c r="O171" s="77"/>
      <c r="P171" s="77"/>
    </row>
    <row r="172" spans="10:16" x14ac:dyDescent="0.25">
      <c r="J172" s="83">
        <v>45231</v>
      </c>
      <c r="K172" s="77">
        <v>544.5</v>
      </c>
      <c r="L172" s="77">
        <v>2644530</v>
      </c>
      <c r="N172" s="83">
        <v>45231</v>
      </c>
      <c r="O172" s="77"/>
      <c r="P172" s="77"/>
    </row>
    <row r="173" spans="10:16" x14ac:dyDescent="0.25">
      <c r="J173" s="83">
        <v>45230</v>
      </c>
      <c r="K173" s="77">
        <v>532.05999999999995</v>
      </c>
      <c r="L173" s="77">
        <v>2052270</v>
      </c>
      <c r="N173" s="83">
        <v>45230</v>
      </c>
      <c r="O173" s="77"/>
      <c r="P173" s="77"/>
    </row>
    <row r="174" spans="10:16" x14ac:dyDescent="0.25">
      <c r="J174" s="83">
        <v>45229</v>
      </c>
      <c r="K174" s="77">
        <v>526.94000000000005</v>
      </c>
      <c r="L174" s="77">
        <v>2806933</v>
      </c>
      <c r="N174" s="83">
        <v>45229</v>
      </c>
      <c r="O174" s="77"/>
      <c r="P174" s="77"/>
    </row>
    <row r="175" spans="10:16" x14ac:dyDescent="0.25">
      <c r="J175" s="83">
        <v>45226</v>
      </c>
      <c r="K175" s="77">
        <v>508.12</v>
      </c>
      <c r="L175" s="77">
        <v>2985560</v>
      </c>
      <c r="N175" s="83">
        <v>45226</v>
      </c>
      <c r="O175" s="77"/>
      <c r="P175" s="77"/>
    </row>
    <row r="176" spans="10:16" x14ac:dyDescent="0.25">
      <c r="J176" s="83">
        <v>45225</v>
      </c>
      <c r="K176" s="77">
        <v>514.28</v>
      </c>
      <c r="L176" s="77">
        <v>2876701</v>
      </c>
      <c r="N176" s="83">
        <v>45225</v>
      </c>
      <c r="O176" s="77"/>
      <c r="P176" s="77"/>
    </row>
    <row r="177" spans="10:16" x14ac:dyDescent="0.25">
      <c r="J177" s="83">
        <v>45224</v>
      </c>
      <c r="K177" s="77">
        <v>521.14</v>
      </c>
      <c r="L177" s="77">
        <v>2525960</v>
      </c>
      <c r="N177" s="83">
        <v>45224</v>
      </c>
      <c r="O177" s="77"/>
      <c r="P177" s="77"/>
    </row>
    <row r="178" spans="10:16" x14ac:dyDescent="0.25">
      <c r="J178" s="83">
        <v>45223</v>
      </c>
      <c r="K178" s="77">
        <v>539.55999999999995</v>
      </c>
      <c r="L178" s="77">
        <v>2358082</v>
      </c>
      <c r="N178" s="83">
        <v>45223</v>
      </c>
      <c r="O178" s="77"/>
      <c r="P178" s="77"/>
    </row>
    <row r="179" spans="10:16" x14ac:dyDescent="0.25">
      <c r="J179" s="83">
        <v>45222</v>
      </c>
      <c r="K179" s="77">
        <v>540.41</v>
      </c>
      <c r="L179" s="77">
        <v>2172607</v>
      </c>
      <c r="N179" s="83">
        <v>45222</v>
      </c>
      <c r="O179" s="77"/>
      <c r="P179" s="77"/>
    </row>
    <row r="180" spans="10:16" x14ac:dyDescent="0.25">
      <c r="J180" s="83">
        <v>45219</v>
      </c>
      <c r="K180" s="77">
        <v>540.96</v>
      </c>
      <c r="L180" s="77">
        <v>2729190</v>
      </c>
      <c r="N180" s="83">
        <v>45219</v>
      </c>
      <c r="O180" s="77"/>
      <c r="P180" s="77"/>
    </row>
    <row r="181" spans="10:16" x14ac:dyDescent="0.25">
      <c r="J181" s="83">
        <v>45218</v>
      </c>
      <c r="K181" s="77">
        <v>555.74</v>
      </c>
      <c r="L181" s="77">
        <v>2809290</v>
      </c>
      <c r="N181" s="83">
        <v>45218</v>
      </c>
      <c r="O181" s="77"/>
      <c r="P181" s="77"/>
    </row>
    <row r="182" spans="10:16" x14ac:dyDescent="0.25">
      <c r="J182" s="83">
        <v>45217</v>
      </c>
      <c r="K182" s="77">
        <v>557.87</v>
      </c>
      <c r="L182" s="77">
        <v>2614474</v>
      </c>
      <c r="N182" s="83">
        <v>45217</v>
      </c>
      <c r="O182" s="77"/>
      <c r="P182" s="77"/>
    </row>
    <row r="183" spans="10:16" x14ac:dyDescent="0.25">
      <c r="J183" s="83">
        <v>45216</v>
      </c>
      <c r="K183" s="77">
        <v>560.09</v>
      </c>
      <c r="L183" s="77">
        <v>2355261</v>
      </c>
      <c r="N183" s="83">
        <v>45216</v>
      </c>
      <c r="O183" s="77"/>
      <c r="P183" s="77"/>
    </row>
    <row r="184" spans="10:16" x14ac:dyDescent="0.25">
      <c r="J184" s="83">
        <v>45215</v>
      </c>
      <c r="K184" s="77">
        <v>550.74</v>
      </c>
      <c r="L184" s="77">
        <v>2179737</v>
      </c>
      <c r="N184" s="83">
        <v>45215</v>
      </c>
      <c r="O184" s="77"/>
      <c r="P184" s="77"/>
    </row>
    <row r="185" spans="10:16" x14ac:dyDescent="0.25">
      <c r="J185" s="83">
        <v>45212</v>
      </c>
      <c r="K185" s="77">
        <v>548.76</v>
      </c>
      <c r="L185" s="77">
        <v>2834091</v>
      </c>
      <c r="N185" s="83">
        <v>45212</v>
      </c>
      <c r="O185" s="77"/>
      <c r="P185" s="77"/>
    </row>
    <row r="186" spans="10:16" x14ac:dyDescent="0.25">
      <c r="J186" s="83">
        <v>45211</v>
      </c>
      <c r="K186" s="77">
        <v>559.63</v>
      </c>
      <c r="L186" s="77">
        <v>4624024</v>
      </c>
      <c r="N186" s="83">
        <v>45211</v>
      </c>
      <c r="O186" s="77"/>
      <c r="P186" s="77"/>
    </row>
    <row r="187" spans="10:16" x14ac:dyDescent="0.25">
      <c r="J187" s="83">
        <v>45210</v>
      </c>
      <c r="K187" s="77">
        <v>549.91</v>
      </c>
      <c r="L187" s="77">
        <v>3307461</v>
      </c>
      <c r="N187" s="83">
        <v>45210</v>
      </c>
      <c r="O187" s="77"/>
      <c r="P187" s="77"/>
    </row>
    <row r="188" spans="10:16" x14ac:dyDescent="0.25">
      <c r="J188" s="83">
        <v>45209</v>
      </c>
      <c r="K188" s="77">
        <v>532.72</v>
      </c>
      <c r="L188" s="77">
        <v>2090863</v>
      </c>
      <c r="N188" s="83">
        <v>45209</v>
      </c>
      <c r="O188" s="77"/>
      <c r="P188" s="77"/>
    </row>
    <row r="189" spans="10:16" x14ac:dyDescent="0.25">
      <c r="J189" s="83">
        <v>45208</v>
      </c>
      <c r="K189" s="77">
        <v>529.29</v>
      </c>
      <c r="L189" s="77">
        <v>1713470</v>
      </c>
      <c r="N189" s="83">
        <v>45208</v>
      </c>
      <c r="O189" s="77"/>
      <c r="P189" s="77"/>
    </row>
    <row r="190" spans="10:16" x14ac:dyDescent="0.25">
      <c r="J190" s="83">
        <v>45205</v>
      </c>
      <c r="K190" s="77">
        <v>526.67999999999995</v>
      </c>
      <c r="L190" s="77">
        <v>2526306</v>
      </c>
      <c r="N190" s="83">
        <v>45205</v>
      </c>
      <c r="O190" s="77"/>
      <c r="P190" s="77"/>
    </row>
    <row r="191" spans="10:16" x14ac:dyDescent="0.25">
      <c r="J191" s="83">
        <v>45204</v>
      </c>
      <c r="K191" s="77">
        <v>516.44000000000005</v>
      </c>
      <c r="L191" s="77">
        <v>1818976</v>
      </c>
      <c r="N191" s="83">
        <v>45204</v>
      </c>
      <c r="O191" s="77"/>
      <c r="P191" s="77"/>
    </row>
    <row r="192" spans="10:16" x14ac:dyDescent="0.25">
      <c r="J192" s="83">
        <v>45203</v>
      </c>
      <c r="K192" s="77">
        <v>518.41999999999996</v>
      </c>
      <c r="L192" s="77">
        <v>2027195</v>
      </c>
      <c r="N192" s="83">
        <v>45203</v>
      </c>
      <c r="O192" s="77"/>
      <c r="P192" s="77"/>
    </row>
    <row r="193" spans="10:16" x14ac:dyDescent="0.25">
      <c r="J193" s="83">
        <v>45202</v>
      </c>
      <c r="K193" s="77">
        <v>507.03</v>
      </c>
      <c r="L193" s="77">
        <v>2004074</v>
      </c>
      <c r="N193" s="83">
        <v>45202</v>
      </c>
      <c r="O193" s="77"/>
      <c r="P193" s="77"/>
    </row>
    <row r="194" spans="10:16" x14ac:dyDescent="0.25">
      <c r="J194" s="83">
        <v>45201</v>
      </c>
      <c r="K194" s="77">
        <v>521.13</v>
      </c>
      <c r="L194" s="77">
        <v>2411478</v>
      </c>
      <c r="N194" s="83">
        <v>45201</v>
      </c>
      <c r="O194" s="77"/>
      <c r="P194" s="77"/>
    </row>
    <row r="195" spans="10:16" x14ac:dyDescent="0.25">
      <c r="J195" s="83">
        <v>45198</v>
      </c>
      <c r="K195" s="77">
        <v>509.9</v>
      </c>
      <c r="L195" s="77">
        <v>2796314</v>
      </c>
      <c r="N195" s="83">
        <v>45198</v>
      </c>
      <c r="O195" s="77"/>
      <c r="P195" s="77"/>
    </row>
    <row r="196" spans="10:16" x14ac:dyDescent="0.25">
      <c r="J196" s="83">
        <v>45197</v>
      </c>
      <c r="K196" s="77">
        <v>504.67</v>
      </c>
      <c r="L196" s="77">
        <v>2700174</v>
      </c>
      <c r="N196" s="83">
        <v>45197</v>
      </c>
      <c r="O196" s="77"/>
      <c r="P196" s="77"/>
    </row>
    <row r="197" spans="10:16" x14ac:dyDescent="0.25">
      <c r="J197" s="83">
        <v>45196</v>
      </c>
      <c r="K197" s="77">
        <v>502.6</v>
      </c>
      <c r="L197" s="77">
        <v>3311103</v>
      </c>
      <c r="N197" s="83">
        <v>45196</v>
      </c>
      <c r="O197" s="77"/>
      <c r="P197" s="77"/>
    </row>
    <row r="198" spans="10:16" x14ac:dyDescent="0.25">
      <c r="J198" s="83">
        <v>45195</v>
      </c>
      <c r="K198" s="77">
        <v>506.3</v>
      </c>
      <c r="L198" s="77">
        <v>2375405</v>
      </c>
      <c r="N198" s="83">
        <v>45195</v>
      </c>
      <c r="O198" s="77"/>
      <c r="P198" s="77"/>
    </row>
    <row r="199" spans="10:16" x14ac:dyDescent="0.25">
      <c r="J199" s="83">
        <v>45194</v>
      </c>
      <c r="K199" s="77">
        <v>511.6</v>
      </c>
      <c r="L199" s="77">
        <v>2219542</v>
      </c>
      <c r="N199" s="83">
        <v>45194</v>
      </c>
      <c r="O199" s="77"/>
      <c r="P199" s="77"/>
    </row>
    <row r="200" spans="10:16" x14ac:dyDescent="0.25">
      <c r="J200" s="83">
        <v>45191</v>
      </c>
      <c r="K200" s="77">
        <v>512.9</v>
      </c>
      <c r="L200" s="77">
        <v>2702856</v>
      </c>
      <c r="N200" s="83">
        <v>45191</v>
      </c>
      <c r="O200" s="77"/>
      <c r="P200" s="77"/>
    </row>
    <row r="201" spans="10:16" x14ac:dyDescent="0.25">
      <c r="J201" s="83">
        <v>45190</v>
      </c>
      <c r="K201" s="77">
        <v>513.88</v>
      </c>
      <c r="L201" s="77">
        <v>3846952</v>
      </c>
      <c r="N201" s="83">
        <v>45190</v>
      </c>
      <c r="O201" s="77"/>
      <c r="P201" s="77"/>
    </row>
    <row r="202" spans="10:16" x14ac:dyDescent="0.25">
      <c r="J202" s="83">
        <v>45189</v>
      </c>
      <c r="K202" s="77">
        <v>535.78</v>
      </c>
      <c r="L202" s="77">
        <v>2628934</v>
      </c>
      <c r="N202" s="83">
        <v>45189</v>
      </c>
      <c r="O202" s="77"/>
      <c r="P202" s="77"/>
    </row>
    <row r="203" spans="10:16" x14ac:dyDescent="0.25">
      <c r="J203" s="83">
        <v>45188</v>
      </c>
      <c r="K203" s="77">
        <v>541.69000000000005</v>
      </c>
      <c r="L203" s="77">
        <v>2386600</v>
      </c>
      <c r="N203" s="83">
        <v>45188</v>
      </c>
      <c r="O203" s="77"/>
      <c r="P203" s="77"/>
    </row>
    <row r="204" spans="10:16" x14ac:dyDescent="0.25">
      <c r="J204" s="83">
        <v>45187</v>
      </c>
      <c r="K204" s="77">
        <v>532.41999999999996</v>
      </c>
      <c r="L204" s="77">
        <v>2650669</v>
      </c>
      <c r="N204" s="83">
        <v>45187</v>
      </c>
      <c r="O204" s="77"/>
      <c r="P204" s="77"/>
    </row>
    <row r="205" spans="10:16" x14ac:dyDescent="0.25">
      <c r="J205" s="83">
        <v>45184</v>
      </c>
      <c r="K205" s="77">
        <v>528.89</v>
      </c>
      <c r="L205" s="77">
        <v>9774477</v>
      </c>
      <c r="N205" s="83">
        <v>45184</v>
      </c>
      <c r="O205" s="77"/>
      <c r="P205" s="77"/>
    </row>
    <row r="206" spans="10:16" x14ac:dyDescent="0.25">
      <c r="J206" s="83">
        <v>45183</v>
      </c>
      <c r="K206" s="77">
        <v>552.16</v>
      </c>
      <c r="L206" s="77">
        <v>4786850</v>
      </c>
      <c r="N206" s="83">
        <v>45183</v>
      </c>
      <c r="O206" s="77"/>
      <c r="P206" s="77"/>
    </row>
    <row r="207" spans="10:16" x14ac:dyDescent="0.25">
      <c r="J207" s="83">
        <v>45182</v>
      </c>
      <c r="K207" s="77">
        <v>553.55999999999995</v>
      </c>
      <c r="L207" s="77">
        <v>3465169</v>
      </c>
      <c r="N207" s="83">
        <v>45182</v>
      </c>
      <c r="O207" s="77"/>
      <c r="P207" s="77"/>
    </row>
    <row r="208" spans="10:16" x14ac:dyDescent="0.25">
      <c r="J208" s="83">
        <v>45181</v>
      </c>
      <c r="K208" s="77">
        <v>542.21</v>
      </c>
      <c r="L208" s="77">
        <v>3961254</v>
      </c>
      <c r="N208" s="83">
        <v>45181</v>
      </c>
      <c r="O208" s="77"/>
      <c r="P208" s="77"/>
    </row>
    <row r="209" spans="10:16" x14ac:dyDescent="0.25">
      <c r="J209" s="83">
        <v>45180</v>
      </c>
      <c r="K209" s="77">
        <v>564.5</v>
      </c>
      <c r="L209" s="77">
        <v>2083293</v>
      </c>
      <c r="N209" s="83">
        <v>45180</v>
      </c>
      <c r="O209" s="77"/>
      <c r="P209" s="77"/>
    </row>
    <row r="210" spans="10:16" x14ac:dyDescent="0.25">
      <c r="J210" s="83">
        <v>45177</v>
      </c>
      <c r="K210" s="77">
        <v>560.36</v>
      </c>
      <c r="L210" s="77">
        <v>2265288</v>
      </c>
      <c r="N210" s="83">
        <v>45177</v>
      </c>
      <c r="O210" s="77"/>
      <c r="P210" s="77"/>
    </row>
    <row r="211" spans="10:16" x14ac:dyDescent="0.25">
      <c r="J211" s="83">
        <v>45176</v>
      </c>
      <c r="K211" s="77">
        <v>560.46</v>
      </c>
      <c r="L211" s="77">
        <v>2089396</v>
      </c>
      <c r="N211" s="83">
        <v>45176</v>
      </c>
      <c r="O211" s="77"/>
      <c r="P211" s="77"/>
    </row>
    <row r="212" spans="10:16" x14ac:dyDescent="0.25">
      <c r="J212" s="83">
        <v>45175</v>
      </c>
      <c r="K212" s="77">
        <v>561.94000000000005</v>
      </c>
      <c r="L212" s="77">
        <v>2299883</v>
      </c>
      <c r="N212" s="83">
        <v>45175</v>
      </c>
      <c r="O212" s="77"/>
      <c r="P212" s="77"/>
    </row>
    <row r="213" spans="10:16" x14ac:dyDescent="0.25">
      <c r="J213" s="83">
        <v>45174</v>
      </c>
      <c r="K213" s="77">
        <v>564.88</v>
      </c>
      <c r="L213" s="77">
        <v>2349719</v>
      </c>
      <c r="N213" s="83">
        <v>45174</v>
      </c>
      <c r="O213" s="77"/>
      <c r="P213" s="77"/>
    </row>
    <row r="214" spans="10:16" x14ac:dyDescent="0.25">
      <c r="J214" s="83">
        <v>45170</v>
      </c>
      <c r="K214" s="77">
        <v>563.21</v>
      </c>
      <c r="L214" s="77">
        <v>2234067</v>
      </c>
      <c r="N214" s="83">
        <v>45170</v>
      </c>
      <c r="O214" s="77"/>
      <c r="P214" s="77"/>
    </row>
    <row r="215" spans="10:16" x14ac:dyDescent="0.25">
      <c r="J215" s="83">
        <v>45169</v>
      </c>
      <c r="K215" s="77">
        <v>559.34</v>
      </c>
      <c r="L215" s="77">
        <v>3919340</v>
      </c>
      <c r="N215" s="83">
        <v>45169</v>
      </c>
      <c r="O215" s="77"/>
      <c r="P215" s="77"/>
    </row>
    <row r="216" spans="10:16" x14ac:dyDescent="0.25">
      <c r="J216" s="83">
        <v>45168</v>
      </c>
      <c r="K216" s="77">
        <v>545.36</v>
      </c>
      <c r="L216" s="77">
        <v>1930271</v>
      </c>
      <c r="N216" s="83">
        <v>45168</v>
      </c>
      <c r="O216" s="77"/>
      <c r="P216" s="77"/>
    </row>
    <row r="217" spans="10:16" x14ac:dyDescent="0.25">
      <c r="J217" s="83">
        <v>45167</v>
      </c>
      <c r="K217" s="77">
        <v>540.57000000000005</v>
      </c>
      <c r="L217" s="77">
        <v>2166979</v>
      </c>
      <c r="N217" s="83">
        <v>45167</v>
      </c>
      <c r="O217" s="77"/>
      <c r="P217" s="77"/>
    </row>
    <row r="218" spans="10:16" x14ac:dyDescent="0.25">
      <c r="J218" s="83">
        <v>45166</v>
      </c>
      <c r="K218" s="77">
        <v>529.91999999999996</v>
      </c>
      <c r="L218" s="77">
        <v>1684095</v>
      </c>
      <c r="N218" s="83">
        <v>45166</v>
      </c>
      <c r="O218" s="77"/>
      <c r="P218" s="77"/>
    </row>
    <row r="219" spans="10:16" x14ac:dyDescent="0.25">
      <c r="J219" s="83">
        <v>45163</v>
      </c>
      <c r="K219" s="77">
        <v>525.05999999999995</v>
      </c>
      <c r="L219" s="77">
        <v>2308269</v>
      </c>
      <c r="N219" s="83">
        <v>45163</v>
      </c>
      <c r="O219" s="77"/>
      <c r="P219" s="77"/>
    </row>
    <row r="220" spans="10:16" x14ac:dyDescent="0.25">
      <c r="J220" s="83">
        <v>45162</v>
      </c>
      <c r="K220" s="77">
        <v>512.42999999999995</v>
      </c>
      <c r="L220" s="77">
        <v>2950211</v>
      </c>
      <c r="N220" s="83">
        <v>45162</v>
      </c>
      <c r="O220" s="77"/>
      <c r="P220" s="77"/>
    </row>
    <row r="221" spans="10:16" x14ac:dyDescent="0.25">
      <c r="J221" s="83">
        <v>45161</v>
      </c>
      <c r="K221" s="77">
        <v>530.71</v>
      </c>
      <c r="L221" s="77">
        <v>2336856</v>
      </c>
      <c r="N221" s="83">
        <v>45161</v>
      </c>
      <c r="O221" s="77"/>
      <c r="P221" s="77"/>
    </row>
    <row r="222" spans="10:16" x14ac:dyDescent="0.25">
      <c r="J222" s="83">
        <v>45160</v>
      </c>
      <c r="K222" s="77">
        <v>519.48</v>
      </c>
      <c r="L222" s="77">
        <v>1496587</v>
      </c>
      <c r="N222" s="83">
        <v>45160</v>
      </c>
      <c r="O222" s="77"/>
      <c r="P222" s="77"/>
    </row>
    <row r="223" spans="10:16" x14ac:dyDescent="0.25">
      <c r="J223" s="83">
        <v>45159</v>
      </c>
      <c r="K223" s="77">
        <v>520.47</v>
      </c>
      <c r="L223" s="77">
        <v>2428287</v>
      </c>
      <c r="N223" s="83">
        <v>45159</v>
      </c>
      <c r="O223" s="77"/>
      <c r="P223" s="77"/>
    </row>
    <row r="224" spans="10:16" x14ac:dyDescent="0.25">
      <c r="J224" s="83">
        <v>45156</v>
      </c>
      <c r="K224" s="77">
        <v>508.13</v>
      </c>
      <c r="L224" s="77">
        <v>2140007</v>
      </c>
      <c r="N224" s="83">
        <v>45156</v>
      </c>
      <c r="O224" s="77"/>
      <c r="P224" s="77"/>
    </row>
    <row r="225" spans="10:16" x14ac:dyDescent="0.25">
      <c r="J225" s="83">
        <v>45155</v>
      </c>
      <c r="K225" s="77">
        <v>511.67</v>
      </c>
      <c r="L225" s="77">
        <v>2455834</v>
      </c>
      <c r="N225" s="83">
        <v>45155</v>
      </c>
      <c r="O225" s="77"/>
      <c r="P225" s="77"/>
    </row>
    <row r="226" spans="10:16" x14ac:dyDescent="0.25">
      <c r="J226" s="83">
        <v>45154</v>
      </c>
      <c r="K226" s="77">
        <v>514.49</v>
      </c>
      <c r="L226" s="77">
        <v>1538327</v>
      </c>
      <c r="N226" s="83">
        <v>45154</v>
      </c>
      <c r="O226" s="77"/>
      <c r="P226" s="77"/>
    </row>
    <row r="227" spans="10:16" x14ac:dyDescent="0.25">
      <c r="J227" s="83">
        <v>45153</v>
      </c>
      <c r="K227" s="77">
        <v>518.70000000000005</v>
      </c>
      <c r="L227" s="77">
        <v>1824324</v>
      </c>
      <c r="N227" s="83">
        <v>45153</v>
      </c>
      <c r="O227" s="77"/>
      <c r="P227" s="77"/>
    </row>
    <row r="228" spans="10:16" x14ac:dyDescent="0.25">
      <c r="J228" s="83">
        <v>45152</v>
      </c>
      <c r="K228" s="77">
        <v>522.25</v>
      </c>
      <c r="L228" s="77">
        <v>2052509</v>
      </c>
      <c r="N228" s="83">
        <v>45152</v>
      </c>
      <c r="O228" s="77"/>
      <c r="P228" s="77"/>
    </row>
    <row r="229" spans="10:16" x14ac:dyDescent="0.25">
      <c r="J229" s="83">
        <v>45149</v>
      </c>
      <c r="K229" s="77">
        <v>508.45</v>
      </c>
      <c r="L229" s="77">
        <v>1930647</v>
      </c>
      <c r="N229" s="83">
        <v>45149</v>
      </c>
      <c r="O229" s="77"/>
      <c r="P229" s="77"/>
    </row>
    <row r="230" spans="10:16" x14ac:dyDescent="0.25">
      <c r="J230" s="83">
        <v>45148</v>
      </c>
      <c r="K230" s="77">
        <v>515.83000000000004</v>
      </c>
      <c r="L230" s="77">
        <v>1901693</v>
      </c>
      <c r="N230" s="83">
        <v>45148</v>
      </c>
      <c r="O230" s="77"/>
      <c r="P230" s="77"/>
    </row>
    <row r="231" spans="10:16" x14ac:dyDescent="0.25">
      <c r="J231" s="83">
        <v>45147</v>
      </c>
      <c r="K231" s="77">
        <v>513.78</v>
      </c>
      <c r="L231" s="77">
        <v>1843778</v>
      </c>
      <c r="N231" s="83">
        <v>45147</v>
      </c>
      <c r="O231" s="77"/>
      <c r="P231" s="77"/>
    </row>
    <row r="232" spans="10:16" x14ac:dyDescent="0.25">
      <c r="J232" s="83">
        <v>45146</v>
      </c>
      <c r="K232" s="77">
        <v>520.6</v>
      </c>
      <c r="L232" s="77">
        <v>2626110</v>
      </c>
      <c r="N232" s="83">
        <v>45146</v>
      </c>
      <c r="O232" s="77"/>
      <c r="P232" s="77"/>
    </row>
    <row r="233" spans="10:16" x14ac:dyDescent="0.25">
      <c r="J233" s="83">
        <v>45145</v>
      </c>
      <c r="K233" s="77">
        <v>529.73</v>
      </c>
      <c r="L233" s="77">
        <v>1777773</v>
      </c>
      <c r="N233" s="83">
        <v>45145</v>
      </c>
      <c r="O233" s="77"/>
      <c r="P233" s="77"/>
    </row>
    <row r="234" spans="10:16" x14ac:dyDescent="0.25">
      <c r="J234" s="83">
        <v>45142</v>
      </c>
      <c r="K234" s="77">
        <v>526.88</v>
      </c>
      <c r="L234" s="77">
        <v>2462880</v>
      </c>
      <c r="N234" s="83">
        <v>45142</v>
      </c>
      <c r="O234" s="77"/>
      <c r="P234" s="77"/>
    </row>
    <row r="235" spans="10:16" x14ac:dyDescent="0.25">
      <c r="J235" s="83">
        <v>45141</v>
      </c>
      <c r="K235" s="77">
        <v>523.76</v>
      </c>
      <c r="L235" s="77">
        <v>2187501</v>
      </c>
      <c r="N235" s="83">
        <v>45141</v>
      </c>
      <c r="O235" s="77"/>
      <c r="P235" s="77"/>
    </row>
    <row r="236" spans="10:16" x14ac:dyDescent="0.25">
      <c r="J236" s="83">
        <v>45140</v>
      </c>
      <c r="K236" s="77">
        <v>530.29999999999995</v>
      </c>
      <c r="L236" s="77">
        <v>2973101</v>
      </c>
      <c r="N236" s="83">
        <v>45140</v>
      </c>
      <c r="O236" s="77"/>
      <c r="P236" s="77"/>
    </row>
    <row r="237" spans="10:16" x14ac:dyDescent="0.25">
      <c r="J237" s="83">
        <v>45139</v>
      </c>
      <c r="K237" s="77">
        <v>549.1</v>
      </c>
      <c r="L237" s="77">
        <v>2277295</v>
      </c>
      <c r="N237" s="83">
        <v>45139</v>
      </c>
      <c r="O237" s="77"/>
      <c r="P237" s="77"/>
    </row>
    <row r="238" spans="10:16" x14ac:dyDescent="0.25">
      <c r="J238" s="83">
        <v>45138</v>
      </c>
      <c r="K238" s="77">
        <v>546.169983</v>
      </c>
      <c r="L238" s="77">
        <v>4064689</v>
      </c>
      <c r="N238" s="83">
        <v>45138</v>
      </c>
      <c r="O238" s="77"/>
      <c r="P238" s="77"/>
    </row>
    <row r="239" spans="10:16" x14ac:dyDescent="0.25">
      <c r="J239" s="83">
        <v>45135</v>
      </c>
      <c r="K239" s="77">
        <v>528.86999500000002</v>
      </c>
      <c r="L239" s="77">
        <v>2810248</v>
      </c>
      <c r="N239" s="83">
        <v>45135</v>
      </c>
      <c r="O239" s="77"/>
      <c r="P239" s="77"/>
    </row>
    <row r="240" spans="10:16" x14ac:dyDescent="0.25">
      <c r="J240" s="83">
        <v>45134</v>
      </c>
      <c r="K240" s="77">
        <v>513.96997099999999</v>
      </c>
      <c r="L240" s="77">
        <v>2477246</v>
      </c>
      <c r="N240" s="83">
        <v>45134</v>
      </c>
      <c r="O240" s="77"/>
      <c r="P240" s="77"/>
    </row>
    <row r="241" spans="10:16" x14ac:dyDescent="0.25">
      <c r="J241" s="83">
        <v>45133</v>
      </c>
      <c r="K241" s="77">
        <v>514.54998799999998</v>
      </c>
      <c r="L241" s="77">
        <v>2918652</v>
      </c>
      <c r="N241" s="83">
        <v>45133</v>
      </c>
      <c r="O241" s="77"/>
      <c r="P241" s="77"/>
    </row>
    <row r="242" spans="10:16" x14ac:dyDescent="0.25">
      <c r="J242" s="83">
        <v>45132</v>
      </c>
      <c r="K242" s="77">
        <v>525.34002699999996</v>
      </c>
      <c r="L242" s="77">
        <v>2472108</v>
      </c>
      <c r="N242" s="83">
        <v>45132</v>
      </c>
      <c r="O242" s="77"/>
      <c r="P242" s="77"/>
    </row>
    <row r="243" spans="10:16" x14ac:dyDescent="0.25">
      <c r="J243" s="83">
        <v>45131</v>
      </c>
      <c r="K243" s="77">
        <v>523.85998500000005</v>
      </c>
      <c r="L243" s="77">
        <v>2260946</v>
      </c>
      <c r="N243" s="83">
        <v>45131</v>
      </c>
      <c r="O243" s="77"/>
      <c r="P243" s="77"/>
    </row>
    <row r="244" spans="10:16" x14ac:dyDescent="0.25">
      <c r="J244" s="83">
        <v>45128</v>
      </c>
      <c r="K244" s="77">
        <v>520.22997999999995</v>
      </c>
      <c r="L244" s="77">
        <v>8099521</v>
      </c>
      <c r="N244" s="83">
        <v>45128</v>
      </c>
      <c r="O244" s="77"/>
      <c r="P244" s="77"/>
    </row>
    <row r="245" spans="10:16" x14ac:dyDescent="0.25">
      <c r="J245" s="83">
        <v>45127</v>
      </c>
      <c r="K245" s="77">
        <v>516.88000499999998</v>
      </c>
      <c r="L245" s="77">
        <v>3264482</v>
      </c>
      <c r="N245" s="83">
        <v>45127</v>
      </c>
      <c r="O245" s="77"/>
      <c r="P245" s="77"/>
    </row>
    <row r="246" spans="10:16" x14ac:dyDescent="0.25">
      <c r="J246" s="83">
        <v>45126</v>
      </c>
      <c r="K246" s="77">
        <v>527.169983</v>
      </c>
      <c r="L246" s="77">
        <v>3374410</v>
      </c>
      <c r="N246" s="83">
        <v>45126</v>
      </c>
      <c r="O246" s="77"/>
      <c r="P246" s="77"/>
    </row>
    <row r="247" spans="10:16" x14ac:dyDescent="0.25">
      <c r="J247" s="83">
        <v>45125</v>
      </c>
      <c r="K247" s="77">
        <v>532.22997999999995</v>
      </c>
      <c r="L247" s="77">
        <v>4094580</v>
      </c>
      <c r="N247" s="83">
        <v>45125</v>
      </c>
      <c r="O247" s="77"/>
      <c r="P247" s="77"/>
    </row>
    <row r="248" spans="10:16" x14ac:dyDescent="0.25">
      <c r="J248" s="83">
        <v>45124</v>
      </c>
      <c r="K248" s="77">
        <v>522</v>
      </c>
      <c r="L248" s="77">
        <v>2646013</v>
      </c>
      <c r="N248" s="83">
        <v>45124</v>
      </c>
      <c r="O248" s="77"/>
      <c r="P248" s="77"/>
    </row>
    <row r="249" spans="10:16" x14ac:dyDescent="0.25">
      <c r="J249" s="83">
        <v>45121</v>
      </c>
      <c r="K249" s="77">
        <v>514.830017</v>
      </c>
      <c r="L249" s="77">
        <v>2303710</v>
      </c>
      <c r="N249" s="83">
        <v>45121</v>
      </c>
      <c r="O249" s="77"/>
      <c r="P249" s="77"/>
    </row>
    <row r="250" spans="10:16" x14ac:dyDescent="0.25">
      <c r="J250" s="83">
        <v>45120</v>
      </c>
      <c r="K250" s="77">
        <v>517.28002900000001</v>
      </c>
      <c r="L250" s="77">
        <v>3049373</v>
      </c>
      <c r="N250" s="83">
        <v>45120</v>
      </c>
      <c r="O250" s="77"/>
      <c r="P250" s="77"/>
    </row>
    <row r="251" spans="10:16" x14ac:dyDescent="0.25">
      <c r="J251" s="83">
        <v>45119</v>
      </c>
      <c r="K251" s="77">
        <v>507.35998499999999</v>
      </c>
      <c r="L251" s="77">
        <v>2954919</v>
      </c>
      <c r="N251" s="83">
        <v>45119</v>
      </c>
      <c r="O251" s="77"/>
      <c r="P251" s="77"/>
    </row>
    <row r="252" spans="10:16" x14ac:dyDescent="0.25">
      <c r="J252" s="83">
        <v>45118</v>
      </c>
      <c r="K252" s="77">
        <v>504.73998999999998</v>
      </c>
      <c r="L252" s="77">
        <v>2844239</v>
      </c>
      <c r="N252" s="83">
        <v>45118</v>
      </c>
      <c r="O252" s="77"/>
      <c r="P252" s="77"/>
    </row>
    <row r="253" spans="10:16" x14ac:dyDescent="0.25">
      <c r="J253" s="83">
        <v>45117</v>
      </c>
      <c r="K253" s="77">
        <v>496.35000600000001</v>
      </c>
      <c r="L253" s="77">
        <v>3352622</v>
      </c>
      <c r="N253" s="83">
        <v>45117</v>
      </c>
      <c r="O253" s="77"/>
      <c r="P253" s="77"/>
    </row>
    <row r="254" spans="10:16" x14ac:dyDescent="0.25">
      <c r="J254" s="83">
        <v>45114</v>
      </c>
      <c r="K254" s="77">
        <v>485.26998900000001</v>
      </c>
      <c r="L254" s="77">
        <v>2325039</v>
      </c>
      <c r="N254" s="83">
        <v>45114</v>
      </c>
      <c r="O254" s="77"/>
      <c r="P254" s="77"/>
    </row>
    <row r="255" spans="10:16" x14ac:dyDescent="0.25">
      <c r="J255" s="83">
        <v>45113</v>
      </c>
      <c r="K255" s="77">
        <v>481.290009</v>
      </c>
      <c r="L255" s="77">
        <v>2102202</v>
      </c>
      <c r="N255" s="83">
        <v>45113</v>
      </c>
      <c r="O255" s="77"/>
      <c r="P255" s="77"/>
    </row>
    <row r="256" spans="10:16" x14ac:dyDescent="0.25">
      <c r="J256" s="83">
        <v>45112</v>
      </c>
      <c r="K256" s="77">
        <v>487.26001000000002</v>
      </c>
      <c r="L256" s="77">
        <v>2182353</v>
      </c>
      <c r="N256" s="83">
        <v>45112</v>
      </c>
      <c r="O256" s="77"/>
      <c r="P256" s="77"/>
    </row>
    <row r="257" spans="10:16" x14ac:dyDescent="0.25">
      <c r="J257" s="83">
        <v>45110</v>
      </c>
      <c r="K257" s="77">
        <v>485.209991</v>
      </c>
      <c r="L257" s="77">
        <v>1491011</v>
      </c>
      <c r="N257" s="83">
        <v>45110</v>
      </c>
      <c r="O257" s="77"/>
      <c r="P257" s="77"/>
    </row>
    <row r="258" spans="10:16" x14ac:dyDescent="0.25">
      <c r="J258" s="83">
        <v>45107</v>
      </c>
      <c r="K258" s="77">
        <v>488.98998999999998</v>
      </c>
      <c r="L258" s="77">
        <v>3096582</v>
      </c>
      <c r="N258" s="83">
        <v>45107</v>
      </c>
      <c r="O258" s="77"/>
      <c r="P258" s="77"/>
    </row>
    <row r="259" spans="10:16" x14ac:dyDescent="0.25">
      <c r="J259" s="83">
        <v>45106</v>
      </c>
      <c r="K259" s="77">
        <v>483.76998900000001</v>
      </c>
      <c r="L259" s="77">
        <v>1905381</v>
      </c>
      <c r="N259" s="83">
        <v>45106</v>
      </c>
      <c r="O259" s="77"/>
      <c r="P259" s="77"/>
    </row>
    <row r="260" spans="10:16" x14ac:dyDescent="0.25">
      <c r="J260" s="83">
        <v>45105</v>
      </c>
      <c r="K260" s="77">
        <v>482.42999300000002</v>
      </c>
      <c r="L260" s="77">
        <v>3229236</v>
      </c>
      <c r="N260" s="83">
        <v>45105</v>
      </c>
      <c r="O260" s="77"/>
      <c r="P260" s="77"/>
    </row>
    <row r="261" spans="10:16" x14ac:dyDescent="0.25">
      <c r="J261" s="83">
        <v>45104</v>
      </c>
      <c r="K261" s="77">
        <v>489.26998900000001</v>
      </c>
      <c r="L261" s="77">
        <v>2691767</v>
      </c>
      <c r="N261" s="83">
        <v>45104</v>
      </c>
      <c r="O261" s="77"/>
      <c r="P261" s="77"/>
    </row>
    <row r="262" spans="10:16" x14ac:dyDescent="0.25">
      <c r="J262" s="83">
        <v>45103</v>
      </c>
      <c r="K262" s="77">
        <v>479.51001000000002</v>
      </c>
      <c r="L262" s="77">
        <v>3169505</v>
      </c>
      <c r="N262" s="83">
        <v>45103</v>
      </c>
      <c r="O262" s="77"/>
      <c r="P262" s="77"/>
    </row>
    <row r="263" spans="10:16" x14ac:dyDescent="0.25">
      <c r="J263" s="83">
        <v>45100</v>
      </c>
      <c r="K263" s="77">
        <v>484.72000100000002</v>
      </c>
      <c r="L263" s="77">
        <v>4481510</v>
      </c>
      <c r="N263" s="83">
        <v>45100</v>
      </c>
      <c r="O263" s="77"/>
      <c r="P263" s="77"/>
    </row>
    <row r="264" spans="10:16" x14ac:dyDescent="0.25">
      <c r="J264" s="83">
        <v>45099</v>
      </c>
      <c r="K264" s="77">
        <v>477.57998700000002</v>
      </c>
      <c r="L264" s="77">
        <v>3603787</v>
      </c>
      <c r="N264" s="83">
        <v>45099</v>
      </c>
      <c r="O264" s="77"/>
      <c r="P264" s="77"/>
    </row>
    <row r="265" spans="10:16" x14ac:dyDescent="0.25">
      <c r="J265" s="83">
        <v>45098</v>
      </c>
      <c r="K265" s="77">
        <v>477.48001099999999</v>
      </c>
      <c r="L265" s="77">
        <v>5254704</v>
      </c>
      <c r="N265" s="83">
        <v>45098</v>
      </c>
      <c r="O265" s="77"/>
      <c r="P265" s="77"/>
    </row>
    <row r="266" spans="10:16" x14ac:dyDescent="0.25">
      <c r="J266" s="83">
        <v>45097</v>
      </c>
      <c r="K266" s="77">
        <v>485.85998499999999</v>
      </c>
      <c r="L266" s="77">
        <v>5336284</v>
      </c>
      <c r="N266" s="83">
        <v>45097</v>
      </c>
      <c r="O266" s="77"/>
      <c r="P266" s="77"/>
    </row>
    <row r="267" spans="10:16" x14ac:dyDescent="0.25">
      <c r="J267" s="83">
        <v>45093</v>
      </c>
      <c r="K267" s="77">
        <v>495.17999300000002</v>
      </c>
      <c r="L267" s="77">
        <v>13324619</v>
      </c>
      <c r="N267" s="83">
        <v>45093</v>
      </c>
      <c r="O267" s="77"/>
      <c r="P267" s="77"/>
    </row>
    <row r="268" spans="10:16" x14ac:dyDescent="0.25">
      <c r="J268" s="83">
        <v>45092</v>
      </c>
      <c r="K268" s="77">
        <v>490.91000400000001</v>
      </c>
      <c r="L268" s="77">
        <v>9682234</v>
      </c>
      <c r="N268" s="83">
        <v>45092</v>
      </c>
      <c r="O268" s="77"/>
      <c r="P268" s="77"/>
    </row>
    <row r="269" spans="10:16" x14ac:dyDescent="0.25">
      <c r="J269" s="83">
        <v>45091</v>
      </c>
      <c r="K269" s="77">
        <v>479.52999899999998</v>
      </c>
      <c r="L269" s="77">
        <v>5150116</v>
      </c>
      <c r="N269" s="83">
        <v>45091</v>
      </c>
      <c r="O269" s="77"/>
      <c r="P269" s="77"/>
    </row>
    <row r="270" spans="10:16" x14ac:dyDescent="0.25">
      <c r="J270" s="83">
        <v>45090</v>
      </c>
      <c r="K270" s="77">
        <v>478.98998999999998</v>
      </c>
      <c r="L270" s="77">
        <v>7411158</v>
      </c>
      <c r="N270" s="83">
        <v>45090</v>
      </c>
      <c r="O270" s="77"/>
      <c r="P270" s="77"/>
    </row>
    <row r="271" spans="10:16" x14ac:dyDescent="0.25">
      <c r="J271" s="83">
        <v>45089</v>
      </c>
      <c r="K271" s="77">
        <v>474.63000499999998</v>
      </c>
      <c r="L271" s="77">
        <v>6905039</v>
      </c>
      <c r="N271" s="83">
        <v>45089</v>
      </c>
      <c r="O271" s="77"/>
      <c r="P271" s="77"/>
    </row>
    <row r="272" spans="10:16" x14ac:dyDescent="0.25">
      <c r="J272" s="83">
        <v>45086</v>
      </c>
      <c r="K272" s="77">
        <v>454</v>
      </c>
      <c r="L272" s="77">
        <v>7933961</v>
      </c>
      <c r="N272" s="83">
        <v>45086</v>
      </c>
      <c r="O272" s="77"/>
      <c r="P272" s="77"/>
    </row>
    <row r="273" spans="10:16" x14ac:dyDescent="0.25">
      <c r="J273" s="83">
        <v>45085</v>
      </c>
      <c r="K273" s="77">
        <v>439.02999899999998</v>
      </c>
      <c r="L273" s="77">
        <v>6061556</v>
      </c>
      <c r="N273" s="83">
        <v>45085</v>
      </c>
      <c r="O273" s="77"/>
      <c r="P273" s="77"/>
    </row>
    <row r="274" spans="10:16" x14ac:dyDescent="0.25">
      <c r="J274" s="83">
        <v>45084</v>
      </c>
      <c r="K274" s="77">
        <v>418.32000699999998</v>
      </c>
      <c r="L274" s="77">
        <v>4772958</v>
      </c>
      <c r="N274" s="83">
        <v>45084</v>
      </c>
      <c r="O274" s="77"/>
      <c r="P274" s="77"/>
    </row>
    <row r="275" spans="10:16" x14ac:dyDescent="0.25">
      <c r="J275" s="83">
        <v>45083</v>
      </c>
      <c r="K275" s="77">
        <v>432.89001500000001</v>
      </c>
      <c r="L275" s="77">
        <v>2342000</v>
      </c>
      <c r="N275" s="83">
        <v>45083</v>
      </c>
      <c r="O275" s="77"/>
      <c r="P275" s="77"/>
    </row>
    <row r="276" spans="10:16" x14ac:dyDescent="0.25">
      <c r="J276" s="83">
        <v>45082</v>
      </c>
      <c r="K276" s="77">
        <v>434.17999300000002</v>
      </c>
      <c r="L276" s="77">
        <v>3447429</v>
      </c>
      <c r="N276" s="83">
        <v>45082</v>
      </c>
      <c r="O276" s="77"/>
      <c r="P276" s="77"/>
    </row>
    <row r="277" spans="10:16" x14ac:dyDescent="0.25">
      <c r="J277" s="83">
        <v>45079</v>
      </c>
      <c r="K277" s="77">
        <v>436.36999500000002</v>
      </c>
      <c r="L277" s="77">
        <v>4334768</v>
      </c>
      <c r="N277" s="83">
        <v>45079</v>
      </c>
      <c r="O277" s="77"/>
      <c r="P277" s="77"/>
    </row>
    <row r="278" spans="10:16" x14ac:dyDescent="0.25">
      <c r="J278" s="83">
        <v>45078</v>
      </c>
      <c r="K278" s="77">
        <v>426.75</v>
      </c>
      <c r="L278" s="77">
        <v>4443071</v>
      </c>
      <c r="N278" s="83">
        <v>45078</v>
      </c>
      <c r="O278" s="77"/>
      <c r="P278" s="77"/>
    </row>
    <row r="279" spans="10:16" x14ac:dyDescent="0.25">
      <c r="J279" s="83">
        <v>45077</v>
      </c>
      <c r="K279" s="77">
        <v>417.790009</v>
      </c>
      <c r="L279" s="77">
        <v>5158453</v>
      </c>
      <c r="N279" s="83">
        <v>45077</v>
      </c>
      <c r="O279" s="77"/>
      <c r="P279" s="77"/>
    </row>
    <row r="280" spans="10:16" x14ac:dyDescent="0.25">
      <c r="J280" s="83">
        <v>45076</v>
      </c>
      <c r="K280" s="77">
        <v>417.209991</v>
      </c>
      <c r="L280" s="77">
        <v>5332305</v>
      </c>
      <c r="N280" s="83">
        <v>45076</v>
      </c>
      <c r="O280" s="77"/>
      <c r="P280" s="77"/>
    </row>
    <row r="281" spans="10:16" x14ac:dyDescent="0.25">
      <c r="J281" s="83">
        <v>45072</v>
      </c>
      <c r="K281" s="77">
        <v>415.39001500000001</v>
      </c>
      <c r="L281" s="77">
        <v>7833550</v>
      </c>
      <c r="N281" s="83">
        <v>45072</v>
      </c>
      <c r="O281" s="77"/>
      <c r="P281" s="77"/>
    </row>
    <row r="282" spans="10:16" x14ac:dyDescent="0.25">
      <c r="J282" s="83">
        <v>45071</v>
      </c>
      <c r="K282" s="77">
        <v>392.05999800000001</v>
      </c>
      <c r="L282" s="77">
        <v>7003991</v>
      </c>
      <c r="N282" s="83">
        <v>45071</v>
      </c>
      <c r="O282" s="77"/>
      <c r="P282" s="77"/>
    </row>
    <row r="283" spans="10:16" x14ac:dyDescent="0.25">
      <c r="J283" s="83">
        <v>45070</v>
      </c>
      <c r="K283" s="77">
        <v>365.76001000000002</v>
      </c>
      <c r="L283" s="77">
        <v>2666564</v>
      </c>
      <c r="N283" s="83">
        <v>45070</v>
      </c>
      <c r="O283" s="77"/>
      <c r="P283" s="77"/>
    </row>
    <row r="284" spans="10:16" x14ac:dyDescent="0.25">
      <c r="J284" s="83">
        <v>45069</v>
      </c>
      <c r="K284" s="77">
        <v>370.42001299999998</v>
      </c>
      <c r="L284" s="77">
        <v>2967666</v>
      </c>
      <c r="N284" s="83">
        <v>45069</v>
      </c>
      <c r="O284" s="77"/>
      <c r="P284" s="77"/>
    </row>
    <row r="285" spans="10:16" x14ac:dyDescent="0.25">
      <c r="J285" s="83">
        <v>45068</v>
      </c>
      <c r="K285" s="77">
        <v>372.04998799999998</v>
      </c>
      <c r="L285" s="77">
        <v>2627139</v>
      </c>
      <c r="N285" s="83">
        <v>45068</v>
      </c>
      <c r="O285" s="77"/>
      <c r="P285" s="77"/>
    </row>
    <row r="286" spans="10:16" x14ac:dyDescent="0.25">
      <c r="J286" s="83">
        <v>45065</v>
      </c>
      <c r="K286" s="77">
        <v>371.25</v>
      </c>
      <c r="L286" s="77">
        <v>3829587</v>
      </c>
      <c r="N286" s="83">
        <v>45065</v>
      </c>
      <c r="O286" s="77"/>
      <c r="P286" s="77"/>
    </row>
    <row r="287" spans="10:16" x14ac:dyDescent="0.25">
      <c r="J287" s="83">
        <v>45064</v>
      </c>
      <c r="K287" s="77">
        <v>360.42999300000002</v>
      </c>
      <c r="L287" s="77">
        <v>2896438</v>
      </c>
      <c r="N287" s="83">
        <v>45064</v>
      </c>
      <c r="O287" s="77"/>
      <c r="P287" s="77"/>
    </row>
    <row r="288" spans="10:16" x14ac:dyDescent="0.25">
      <c r="J288" s="83">
        <v>45063</v>
      </c>
      <c r="K288" s="77">
        <v>356.63000499999998</v>
      </c>
      <c r="L288" s="77">
        <v>3560559</v>
      </c>
      <c r="N288" s="83">
        <v>45063</v>
      </c>
      <c r="O288" s="77"/>
      <c r="P288" s="77"/>
    </row>
    <row r="289" spans="10:16" x14ac:dyDescent="0.25">
      <c r="J289" s="83">
        <v>45062</v>
      </c>
      <c r="K289" s="77">
        <v>345.10998499999999</v>
      </c>
      <c r="L289" s="77">
        <v>2558537</v>
      </c>
      <c r="N289" s="83">
        <v>45062</v>
      </c>
      <c r="O289" s="77"/>
      <c r="P289" s="77"/>
    </row>
    <row r="290" spans="10:16" x14ac:dyDescent="0.25">
      <c r="J290" s="83">
        <v>45061</v>
      </c>
      <c r="K290" s="77">
        <v>345.67001299999998</v>
      </c>
      <c r="L290" s="77">
        <v>3330491</v>
      </c>
      <c r="N290" s="83">
        <v>45061</v>
      </c>
      <c r="O290" s="77"/>
      <c r="P290" s="77"/>
    </row>
    <row r="291" spans="10:16" x14ac:dyDescent="0.25">
      <c r="J291" s="83">
        <v>45058</v>
      </c>
      <c r="K291" s="77">
        <v>335.45001200000002</v>
      </c>
      <c r="L291" s="77">
        <v>4278675</v>
      </c>
      <c r="N291" s="83">
        <v>45058</v>
      </c>
      <c r="O291" s="77"/>
      <c r="P291" s="77"/>
    </row>
    <row r="292" spans="10:16" x14ac:dyDescent="0.25">
      <c r="J292" s="83">
        <v>45057</v>
      </c>
      <c r="K292" s="77">
        <v>341.57998700000002</v>
      </c>
      <c r="L292" s="77">
        <v>2183379</v>
      </c>
      <c r="N292" s="83">
        <v>45057</v>
      </c>
      <c r="O292" s="77"/>
      <c r="P292" s="77"/>
    </row>
    <row r="293" spans="10:16" x14ac:dyDescent="0.25">
      <c r="J293" s="83">
        <v>45056</v>
      </c>
      <c r="K293" s="77">
        <v>344.01998900000001</v>
      </c>
      <c r="L293" s="77">
        <v>3386325</v>
      </c>
      <c r="N293" s="83">
        <v>45056</v>
      </c>
      <c r="O293" s="77"/>
      <c r="P293" s="77"/>
    </row>
    <row r="294" spans="10:16" x14ac:dyDescent="0.25">
      <c r="J294" s="83">
        <v>45055</v>
      </c>
      <c r="K294" s="77">
        <v>342.64999399999999</v>
      </c>
      <c r="L294" s="77">
        <v>1879635</v>
      </c>
      <c r="N294" s="83">
        <v>45055</v>
      </c>
      <c r="O294" s="77"/>
      <c r="P294" s="77"/>
    </row>
    <row r="295" spans="10:16" x14ac:dyDescent="0.25">
      <c r="J295" s="83">
        <v>45054</v>
      </c>
      <c r="K295" s="77">
        <v>344.05999800000001</v>
      </c>
      <c r="L295" s="77">
        <v>3135894</v>
      </c>
      <c r="N295" s="83">
        <v>45054</v>
      </c>
      <c r="O295" s="77"/>
      <c r="P295" s="77"/>
    </row>
    <row r="296" spans="10:16" x14ac:dyDescent="0.25">
      <c r="J296" s="83">
        <v>45051</v>
      </c>
      <c r="K296" s="77">
        <v>348.39999399999999</v>
      </c>
      <c r="L296" s="77">
        <v>4260906</v>
      </c>
      <c r="N296" s="83">
        <v>45051</v>
      </c>
      <c r="O296" s="77"/>
      <c r="P296" s="77"/>
    </row>
    <row r="297" spans="10:16" x14ac:dyDescent="0.25">
      <c r="J297" s="83">
        <v>45050</v>
      </c>
      <c r="K297" s="77">
        <v>335.82998700000002</v>
      </c>
      <c r="L297" s="77">
        <v>6614890</v>
      </c>
      <c r="N297" s="83">
        <v>45050</v>
      </c>
      <c r="O297" s="77"/>
      <c r="P297" s="77"/>
    </row>
    <row r="298" spans="10:16" x14ac:dyDescent="0.25">
      <c r="J298" s="83">
        <v>45049</v>
      </c>
      <c r="K298" s="77">
        <v>345.25</v>
      </c>
      <c r="L298" s="77">
        <v>6700789</v>
      </c>
      <c r="N298" s="83">
        <v>45049</v>
      </c>
      <c r="O298" s="77"/>
      <c r="P298" s="77"/>
    </row>
    <row r="299" spans="10:16" x14ac:dyDescent="0.25">
      <c r="J299" s="83">
        <v>45048</v>
      </c>
      <c r="K299" s="77">
        <v>368.66000400000001</v>
      </c>
      <c r="L299" s="77">
        <v>2287616</v>
      </c>
      <c r="N299" s="83">
        <v>45048</v>
      </c>
      <c r="O299" s="77"/>
      <c r="P299" s="77"/>
    </row>
    <row r="300" spans="10:16" x14ac:dyDescent="0.25">
      <c r="J300" s="83">
        <v>45047</v>
      </c>
      <c r="K300" s="77">
        <v>374.14999399999999</v>
      </c>
      <c r="L300" s="77">
        <v>1867950</v>
      </c>
      <c r="N300" s="83">
        <v>45047</v>
      </c>
      <c r="O300" s="77"/>
      <c r="P300" s="77"/>
    </row>
    <row r="301" spans="10:16" x14ac:dyDescent="0.25">
      <c r="J301" s="83">
        <v>45044</v>
      </c>
      <c r="K301" s="77">
        <v>377.55999800000001</v>
      </c>
      <c r="L301" s="77">
        <v>2061740</v>
      </c>
      <c r="N301" s="83">
        <v>45044</v>
      </c>
      <c r="O301" s="77"/>
      <c r="P301" s="77"/>
    </row>
    <row r="302" spans="10:16" x14ac:dyDescent="0.25">
      <c r="J302" s="83">
        <v>45043</v>
      </c>
      <c r="K302" s="77">
        <v>371.42001299999998</v>
      </c>
      <c r="L302" s="77">
        <v>2338835</v>
      </c>
      <c r="N302" s="83">
        <v>45043</v>
      </c>
      <c r="O302" s="77"/>
      <c r="P302" s="77"/>
    </row>
    <row r="303" spans="10:16" x14ac:dyDescent="0.25">
      <c r="J303" s="83">
        <v>45042</v>
      </c>
      <c r="K303" s="77">
        <v>363.05999800000001</v>
      </c>
      <c r="L303" s="77">
        <v>2803239</v>
      </c>
      <c r="N303" s="83">
        <v>45042</v>
      </c>
      <c r="O303" s="77"/>
      <c r="P303" s="77"/>
    </row>
    <row r="304" spans="10:16" x14ac:dyDescent="0.25">
      <c r="J304" s="83">
        <v>45041</v>
      </c>
      <c r="K304" s="77">
        <v>369.58999599999999</v>
      </c>
      <c r="L304" s="77">
        <v>2413128</v>
      </c>
      <c r="N304" s="83">
        <v>45041</v>
      </c>
      <c r="O304" s="77"/>
      <c r="P304" s="77"/>
    </row>
    <row r="305" spans="10:16" x14ac:dyDescent="0.25">
      <c r="J305" s="83">
        <v>45040</v>
      </c>
      <c r="K305" s="77">
        <v>377.33999599999999</v>
      </c>
      <c r="L305" s="77">
        <v>1531057</v>
      </c>
      <c r="N305" s="83">
        <v>45040</v>
      </c>
      <c r="O305" s="77"/>
      <c r="P305" s="77"/>
    </row>
    <row r="306" spans="10:16" x14ac:dyDescent="0.25">
      <c r="J306" s="83">
        <v>45037</v>
      </c>
      <c r="K306" s="77">
        <v>377.67001299999998</v>
      </c>
      <c r="L306" s="77">
        <v>1841641</v>
      </c>
      <c r="N306" s="83">
        <v>45037</v>
      </c>
      <c r="O306" s="77"/>
      <c r="P306" s="77"/>
    </row>
    <row r="307" spans="10:16" x14ac:dyDescent="0.25">
      <c r="J307" s="83">
        <v>45036</v>
      </c>
      <c r="K307" s="77">
        <v>380.26001000000002</v>
      </c>
      <c r="L307" s="77">
        <v>1947863</v>
      </c>
      <c r="N307" s="83">
        <v>45036</v>
      </c>
      <c r="O307" s="77"/>
      <c r="P307" s="77"/>
    </row>
    <row r="308" spans="10:16" x14ac:dyDescent="0.25">
      <c r="J308" s="83">
        <v>45035</v>
      </c>
      <c r="K308" s="77">
        <v>380.10998499999999</v>
      </c>
      <c r="L308" s="77">
        <v>1775191</v>
      </c>
      <c r="N308" s="83">
        <v>45035</v>
      </c>
      <c r="O308" s="77"/>
      <c r="P308" s="77"/>
    </row>
    <row r="309" spans="10:16" x14ac:dyDescent="0.25">
      <c r="J309" s="83">
        <v>45034</v>
      </c>
      <c r="K309" s="77">
        <v>377.54998799999998</v>
      </c>
      <c r="L309" s="77">
        <v>1586650</v>
      </c>
      <c r="N309" s="83">
        <v>45034</v>
      </c>
      <c r="O309" s="77"/>
      <c r="P309" s="77"/>
    </row>
    <row r="310" spans="10:16" x14ac:dyDescent="0.25">
      <c r="J310" s="83">
        <v>45033</v>
      </c>
      <c r="K310" s="77">
        <v>377.92001299999998</v>
      </c>
      <c r="L310" s="77">
        <v>1614322</v>
      </c>
      <c r="N310" s="83">
        <v>45033</v>
      </c>
      <c r="O310" s="77"/>
      <c r="P310" s="77"/>
    </row>
    <row r="311" spans="10:16" x14ac:dyDescent="0.25">
      <c r="J311" s="83">
        <v>45030</v>
      </c>
      <c r="K311" s="77">
        <v>379.38000499999998</v>
      </c>
      <c r="L311" s="77">
        <v>1525633</v>
      </c>
      <c r="N311" s="83">
        <v>45030</v>
      </c>
      <c r="O311" s="77"/>
      <c r="P311" s="77"/>
    </row>
    <row r="312" spans="10:16" x14ac:dyDescent="0.25">
      <c r="J312" s="83">
        <v>45029</v>
      </c>
      <c r="K312" s="77">
        <v>378.79998799999998</v>
      </c>
      <c r="L312" s="77">
        <v>2434809</v>
      </c>
      <c r="N312" s="83">
        <v>45029</v>
      </c>
      <c r="O312" s="77"/>
      <c r="P312" s="77"/>
    </row>
    <row r="313" spans="10:16" x14ac:dyDescent="0.25">
      <c r="J313" s="83">
        <v>45028</v>
      </c>
      <c r="K313" s="77">
        <v>369.89001500000001</v>
      </c>
      <c r="L313" s="77">
        <v>1978197</v>
      </c>
      <c r="N313" s="83">
        <v>45028</v>
      </c>
      <c r="O313" s="77"/>
      <c r="P313" s="77"/>
    </row>
    <row r="314" spans="10:16" x14ac:dyDescent="0.25">
      <c r="J314" s="83">
        <v>45027</v>
      </c>
      <c r="K314" s="77">
        <v>371.10998499999999</v>
      </c>
      <c r="L314" s="77">
        <v>2161051</v>
      </c>
      <c r="N314" s="83">
        <v>45027</v>
      </c>
      <c r="O314" s="77"/>
      <c r="P314" s="77"/>
    </row>
    <row r="315" spans="10:16" x14ac:dyDescent="0.25">
      <c r="J315" s="83">
        <v>45026</v>
      </c>
      <c r="K315" s="77">
        <v>376.25</v>
      </c>
      <c r="L315" s="77">
        <v>1689674</v>
      </c>
      <c r="N315" s="83">
        <v>45026</v>
      </c>
      <c r="O315" s="77"/>
      <c r="P315" s="77"/>
    </row>
    <row r="316" spans="10:16" x14ac:dyDescent="0.25">
      <c r="J316" s="83">
        <v>45022</v>
      </c>
      <c r="K316" s="77">
        <v>380.60000600000001</v>
      </c>
      <c r="L316" s="77">
        <v>1836025</v>
      </c>
      <c r="N316" s="83">
        <v>45022</v>
      </c>
      <c r="O316" s="77"/>
      <c r="P316" s="77"/>
    </row>
    <row r="317" spans="10:16" x14ac:dyDescent="0.25">
      <c r="J317" s="83">
        <v>45021</v>
      </c>
      <c r="K317" s="77">
        <v>382.01998900000001</v>
      </c>
      <c r="L317" s="77">
        <v>2277403</v>
      </c>
      <c r="N317" s="83">
        <v>45021</v>
      </c>
      <c r="O317" s="77"/>
      <c r="P317" s="77"/>
    </row>
    <row r="318" spans="10:16" x14ac:dyDescent="0.25">
      <c r="J318" s="83">
        <v>45020</v>
      </c>
      <c r="K318" s="77">
        <v>385.14999399999999</v>
      </c>
      <c r="L318" s="77">
        <v>2569950</v>
      </c>
      <c r="N318" s="83">
        <v>45020</v>
      </c>
      <c r="O318" s="77"/>
      <c r="P318" s="77"/>
    </row>
    <row r="319" spans="10:16" x14ac:dyDescent="0.25">
      <c r="J319" s="83">
        <v>45019</v>
      </c>
      <c r="K319" s="77">
        <v>380.07998700000002</v>
      </c>
      <c r="L319" s="77">
        <v>2712644</v>
      </c>
      <c r="N319" s="83">
        <v>45019</v>
      </c>
      <c r="O319" s="77"/>
      <c r="P319" s="77"/>
    </row>
    <row r="320" spans="10:16" x14ac:dyDescent="0.25">
      <c r="J320" s="83">
        <v>45016</v>
      </c>
      <c r="K320" s="77">
        <v>385.36999500000002</v>
      </c>
      <c r="L320" s="77">
        <v>3063428</v>
      </c>
      <c r="N320" s="83">
        <v>45016</v>
      </c>
      <c r="O320" s="77"/>
      <c r="P320" s="77"/>
    </row>
    <row r="321" spans="10:16" x14ac:dyDescent="0.25">
      <c r="J321" s="83">
        <v>45015</v>
      </c>
      <c r="K321" s="77">
        <v>381.89999399999999</v>
      </c>
      <c r="L321" s="77">
        <v>2138955</v>
      </c>
      <c r="N321" s="83">
        <v>45015</v>
      </c>
      <c r="O321" s="77"/>
      <c r="P321" s="77"/>
    </row>
    <row r="322" spans="10:16" x14ac:dyDescent="0.25">
      <c r="J322" s="83">
        <v>45014</v>
      </c>
      <c r="K322" s="77">
        <v>379.16000400000001</v>
      </c>
      <c r="L322" s="77">
        <v>2496612</v>
      </c>
      <c r="N322" s="83">
        <v>45014</v>
      </c>
      <c r="O322" s="77"/>
      <c r="P322" s="77"/>
    </row>
    <row r="323" spans="10:16" x14ac:dyDescent="0.25">
      <c r="J323" s="83">
        <v>45013</v>
      </c>
      <c r="K323" s="77">
        <v>373.39999399999999</v>
      </c>
      <c r="L323" s="77">
        <v>1754809</v>
      </c>
      <c r="N323" s="83">
        <v>45013</v>
      </c>
      <c r="O323" s="77"/>
      <c r="P323" s="77"/>
    </row>
    <row r="324" spans="10:16" x14ac:dyDescent="0.25">
      <c r="J324" s="83">
        <v>45012</v>
      </c>
      <c r="K324" s="77">
        <v>373.14999399999999</v>
      </c>
      <c r="L324" s="77">
        <v>2832190</v>
      </c>
      <c r="N324" s="83">
        <v>45012</v>
      </c>
      <c r="O324" s="77"/>
      <c r="P324" s="77"/>
    </row>
    <row r="325" spans="10:16" x14ac:dyDescent="0.25">
      <c r="J325" s="83">
        <v>45009</v>
      </c>
      <c r="K325" s="77">
        <v>374.959991</v>
      </c>
      <c r="L325" s="77">
        <v>2992221</v>
      </c>
      <c r="N325" s="83">
        <v>45009</v>
      </c>
      <c r="O325" s="77"/>
      <c r="P325" s="77"/>
    </row>
    <row r="326" spans="10:16" x14ac:dyDescent="0.25">
      <c r="J326" s="83">
        <v>45008</v>
      </c>
      <c r="K326" s="77">
        <v>369</v>
      </c>
      <c r="L326" s="77">
        <v>3138588</v>
      </c>
      <c r="N326" s="83">
        <v>45008</v>
      </c>
      <c r="O326" s="77"/>
      <c r="P326" s="77"/>
    </row>
    <row r="327" spans="10:16" x14ac:dyDescent="0.25">
      <c r="J327" s="83">
        <v>45007</v>
      </c>
      <c r="K327" s="77">
        <v>361.709991</v>
      </c>
      <c r="L327" s="77">
        <v>3878428</v>
      </c>
      <c r="N327" s="83">
        <v>45007</v>
      </c>
      <c r="O327" s="77"/>
      <c r="P327" s="77"/>
    </row>
    <row r="328" spans="10:16" x14ac:dyDescent="0.25">
      <c r="J328" s="83">
        <v>45006</v>
      </c>
      <c r="K328" s="77">
        <v>374.22000100000002</v>
      </c>
      <c r="L328" s="77">
        <v>4479191</v>
      </c>
      <c r="N328" s="83">
        <v>45006</v>
      </c>
      <c r="O328" s="77"/>
      <c r="P328" s="77"/>
    </row>
    <row r="329" spans="10:16" x14ac:dyDescent="0.25">
      <c r="J329" s="83">
        <v>45005</v>
      </c>
      <c r="K329" s="77">
        <v>362.88000499999998</v>
      </c>
      <c r="L329" s="77">
        <v>3943558</v>
      </c>
      <c r="N329" s="83">
        <v>45005</v>
      </c>
      <c r="O329" s="77"/>
      <c r="P329" s="77"/>
    </row>
    <row r="330" spans="10:16" x14ac:dyDescent="0.25">
      <c r="J330" s="83">
        <v>45002</v>
      </c>
      <c r="K330" s="77">
        <v>358.14001500000001</v>
      </c>
      <c r="L330" s="77">
        <v>6725352</v>
      </c>
      <c r="N330" s="83">
        <v>45002</v>
      </c>
      <c r="O330" s="77"/>
      <c r="P330" s="77"/>
    </row>
    <row r="331" spans="10:16" x14ac:dyDescent="0.25">
      <c r="J331" s="83">
        <v>45001</v>
      </c>
      <c r="K331" s="77">
        <v>353.290009</v>
      </c>
      <c r="L331" s="77">
        <v>6948578</v>
      </c>
      <c r="N331" s="83">
        <v>45001</v>
      </c>
      <c r="O331" s="77"/>
      <c r="P331" s="77"/>
    </row>
    <row r="332" spans="10:16" x14ac:dyDescent="0.25">
      <c r="J332" s="83">
        <v>45000</v>
      </c>
      <c r="K332" s="77">
        <v>333.60998499999999</v>
      </c>
      <c r="L332" s="77">
        <v>4625809</v>
      </c>
      <c r="N332" s="83">
        <v>45000</v>
      </c>
      <c r="O332" s="77"/>
      <c r="P332" s="77"/>
    </row>
    <row r="333" spans="10:16" x14ac:dyDescent="0.25">
      <c r="J333" s="83">
        <v>44999</v>
      </c>
      <c r="K333" s="77">
        <v>333.32998700000002</v>
      </c>
      <c r="L333" s="77">
        <v>3850920</v>
      </c>
      <c r="N333" s="83">
        <v>44999</v>
      </c>
      <c r="O333" s="77"/>
      <c r="P333" s="77"/>
    </row>
    <row r="334" spans="10:16" x14ac:dyDescent="0.25">
      <c r="J334" s="83">
        <v>44998</v>
      </c>
      <c r="K334" s="77">
        <v>324.26998900000001</v>
      </c>
      <c r="L334" s="77">
        <v>4203455</v>
      </c>
      <c r="N334" s="83">
        <v>44998</v>
      </c>
      <c r="O334" s="77"/>
      <c r="P334" s="77"/>
    </row>
    <row r="335" spans="10:16" x14ac:dyDescent="0.25">
      <c r="J335" s="83">
        <v>44995</v>
      </c>
      <c r="K335" s="77">
        <v>329.29998799999998</v>
      </c>
      <c r="L335" s="77">
        <v>4148249</v>
      </c>
      <c r="N335" s="83">
        <v>44995</v>
      </c>
      <c r="O335" s="77"/>
      <c r="P335" s="77"/>
    </row>
    <row r="336" spans="10:16" x14ac:dyDescent="0.25">
      <c r="J336" s="83">
        <v>44994</v>
      </c>
      <c r="K336" s="77">
        <v>338.36999500000002</v>
      </c>
      <c r="L336" s="77">
        <v>3798302</v>
      </c>
      <c r="N336" s="83">
        <v>44994</v>
      </c>
      <c r="O336" s="77"/>
      <c r="P336" s="77"/>
    </row>
    <row r="337" spans="10:16" x14ac:dyDescent="0.25">
      <c r="J337" s="83">
        <v>44993</v>
      </c>
      <c r="K337" s="77">
        <v>345.83999599999999</v>
      </c>
      <c r="L337" s="77">
        <v>2518851</v>
      </c>
      <c r="N337" s="83">
        <v>44993</v>
      </c>
      <c r="O337" s="77"/>
      <c r="P337" s="77"/>
    </row>
    <row r="338" spans="10:16" x14ac:dyDescent="0.25">
      <c r="J338" s="83">
        <v>44992</v>
      </c>
      <c r="K338" s="77">
        <v>344.79998799999998</v>
      </c>
      <c r="L338" s="77">
        <v>2252817</v>
      </c>
      <c r="N338" s="83">
        <v>44992</v>
      </c>
      <c r="O338" s="77"/>
      <c r="P338" s="77"/>
    </row>
    <row r="339" spans="10:16" x14ac:dyDescent="0.25">
      <c r="J339" s="83">
        <v>44991</v>
      </c>
      <c r="K339" s="77">
        <v>347.01998900000001</v>
      </c>
      <c r="L339" s="77">
        <v>3060306</v>
      </c>
      <c r="N339" s="83">
        <v>44991</v>
      </c>
      <c r="O339" s="77"/>
      <c r="P339" s="77"/>
    </row>
    <row r="340" spans="10:16" x14ac:dyDescent="0.25">
      <c r="J340" s="83">
        <v>44988</v>
      </c>
      <c r="K340" s="77">
        <v>344.040009</v>
      </c>
      <c r="L340" s="77">
        <v>3725472</v>
      </c>
      <c r="N340" s="83">
        <v>44988</v>
      </c>
      <c r="O340" s="77"/>
      <c r="P340" s="77"/>
    </row>
    <row r="341" spans="10:16" x14ac:dyDescent="0.25">
      <c r="J341" s="83">
        <v>44987</v>
      </c>
      <c r="K341" s="77">
        <v>333.5</v>
      </c>
      <c r="L341" s="77">
        <v>3846745</v>
      </c>
      <c r="N341" s="83">
        <v>44987</v>
      </c>
      <c r="O341" s="77"/>
      <c r="P341" s="77"/>
    </row>
    <row r="342" spans="10:16" x14ac:dyDescent="0.25">
      <c r="J342" s="83">
        <v>44986</v>
      </c>
      <c r="K342" s="77">
        <v>323.38000499999998</v>
      </c>
      <c r="L342" s="77">
        <v>2377736</v>
      </c>
      <c r="N342" s="83">
        <v>44986</v>
      </c>
      <c r="O342" s="77"/>
      <c r="P342" s="77"/>
    </row>
    <row r="343" spans="10:16" x14ac:dyDescent="0.25">
      <c r="J343" s="83">
        <v>44985</v>
      </c>
      <c r="K343" s="77">
        <v>323.95001200000002</v>
      </c>
      <c r="L343" s="77">
        <v>2710062</v>
      </c>
      <c r="N343" s="83">
        <v>44985</v>
      </c>
      <c r="O343" s="77"/>
      <c r="P343" s="77"/>
    </row>
    <row r="344" spans="10:16" x14ac:dyDescent="0.25">
      <c r="J344" s="83">
        <v>44984</v>
      </c>
      <c r="K344" s="77">
        <v>322.32000699999998</v>
      </c>
      <c r="L344" s="77">
        <v>3500550</v>
      </c>
      <c r="N344" s="83">
        <v>44984</v>
      </c>
      <c r="O344" s="77"/>
      <c r="P344" s="77"/>
    </row>
    <row r="345" spans="10:16" x14ac:dyDescent="0.25">
      <c r="J345" s="83">
        <v>44981</v>
      </c>
      <c r="K345" s="77">
        <v>320.540009</v>
      </c>
      <c r="L345" s="77">
        <v>8444481</v>
      </c>
      <c r="N345" s="83">
        <v>44981</v>
      </c>
      <c r="O345" s="77"/>
      <c r="P345" s="77"/>
    </row>
    <row r="346" spans="10:16" x14ac:dyDescent="0.25">
      <c r="J346" s="83">
        <v>44980</v>
      </c>
      <c r="K346" s="77">
        <v>347.01998900000001</v>
      </c>
      <c r="L346" s="77">
        <v>3154508</v>
      </c>
      <c r="N346" s="83">
        <v>44980</v>
      </c>
      <c r="O346" s="77"/>
      <c r="P346" s="77"/>
    </row>
    <row r="347" spans="10:16" x14ac:dyDescent="0.25">
      <c r="J347" s="83">
        <v>44979</v>
      </c>
      <c r="K347" s="77">
        <v>348.72000100000002</v>
      </c>
      <c r="L347" s="77">
        <v>2599304</v>
      </c>
      <c r="N347" s="83">
        <v>44979</v>
      </c>
      <c r="O347" s="77"/>
      <c r="P347" s="77"/>
    </row>
    <row r="348" spans="10:16" x14ac:dyDescent="0.25">
      <c r="J348" s="83">
        <v>44978</v>
      </c>
      <c r="K348" s="77">
        <v>346.70001200000002</v>
      </c>
      <c r="L348" s="77">
        <v>3002659</v>
      </c>
      <c r="N348" s="83">
        <v>44978</v>
      </c>
      <c r="O348" s="77"/>
      <c r="P348" s="77"/>
    </row>
    <row r="349" spans="10:16" x14ac:dyDescent="0.25">
      <c r="J349" s="83">
        <v>44974</v>
      </c>
      <c r="K349" s="77">
        <v>356.85000600000001</v>
      </c>
      <c r="L349" s="77">
        <v>2985940</v>
      </c>
      <c r="N349" s="83">
        <v>44974</v>
      </c>
      <c r="O349" s="77"/>
      <c r="P349" s="77"/>
    </row>
    <row r="350" spans="10:16" x14ac:dyDescent="0.25">
      <c r="J350" s="83">
        <v>44973</v>
      </c>
      <c r="K350" s="77">
        <v>365.16000400000001</v>
      </c>
      <c r="L350" s="77">
        <v>2917042</v>
      </c>
      <c r="N350" s="83">
        <v>44973</v>
      </c>
      <c r="O350" s="77"/>
      <c r="P350" s="77"/>
    </row>
    <row r="351" spans="10:16" x14ac:dyDescent="0.25">
      <c r="J351" s="83">
        <v>44972</v>
      </c>
      <c r="K351" s="77">
        <v>375.94000199999999</v>
      </c>
      <c r="L351" s="77">
        <v>2089245</v>
      </c>
      <c r="N351" s="83">
        <v>44972</v>
      </c>
      <c r="O351" s="77"/>
      <c r="P351" s="77"/>
    </row>
    <row r="352" spans="10:16" x14ac:dyDescent="0.25">
      <c r="J352" s="83">
        <v>44971</v>
      </c>
      <c r="K352" s="77">
        <v>377.89999399999999</v>
      </c>
      <c r="L352" s="77">
        <v>2479706</v>
      </c>
      <c r="N352" s="83">
        <v>44971</v>
      </c>
      <c r="O352" s="77"/>
      <c r="P352" s="77"/>
    </row>
    <row r="353" spans="10:16" x14ac:dyDescent="0.25">
      <c r="J353" s="83">
        <v>44970</v>
      </c>
      <c r="K353" s="77">
        <v>375</v>
      </c>
      <c r="L353" s="77">
        <v>1877255</v>
      </c>
      <c r="N353" s="83">
        <v>44970</v>
      </c>
      <c r="O353" s="77"/>
      <c r="P353" s="77"/>
    </row>
    <row r="354" spans="10:16" x14ac:dyDescent="0.25">
      <c r="J354" s="83">
        <v>44967</v>
      </c>
      <c r="K354" s="77">
        <v>370.98998999999998</v>
      </c>
      <c r="L354" s="77">
        <v>1846426</v>
      </c>
      <c r="N354" s="83">
        <v>44967</v>
      </c>
      <c r="O354" s="77"/>
      <c r="P354" s="77"/>
    </row>
    <row r="355" spans="10:16" x14ac:dyDescent="0.25">
      <c r="J355" s="83">
        <v>44966</v>
      </c>
      <c r="K355" s="77">
        <v>375.80999800000001</v>
      </c>
      <c r="L355" s="77">
        <v>2265158</v>
      </c>
      <c r="N355" s="83">
        <v>44966</v>
      </c>
      <c r="O355" s="77"/>
      <c r="P355" s="77"/>
    </row>
    <row r="356" spans="10:16" x14ac:dyDescent="0.25">
      <c r="J356" s="83">
        <v>44965</v>
      </c>
      <c r="K356" s="77">
        <v>378.35998499999999</v>
      </c>
      <c r="L356" s="77">
        <v>2668061</v>
      </c>
      <c r="N356" s="83">
        <v>44965</v>
      </c>
      <c r="O356" s="77"/>
      <c r="P356" s="77"/>
    </row>
    <row r="357" spans="10:16" x14ac:dyDescent="0.25">
      <c r="J357" s="83">
        <v>44964</v>
      </c>
      <c r="K357" s="77">
        <v>383.82000699999998</v>
      </c>
      <c r="L357" s="77">
        <v>2476197</v>
      </c>
      <c r="N357" s="83">
        <v>44964</v>
      </c>
      <c r="O357" s="77"/>
      <c r="P357" s="77"/>
    </row>
    <row r="358" spans="10:16" x14ac:dyDescent="0.25">
      <c r="J358" s="83">
        <v>44963</v>
      </c>
      <c r="K358" s="77">
        <v>375.23001099999999</v>
      </c>
      <c r="L358" s="77">
        <v>2369777</v>
      </c>
      <c r="N358" s="83">
        <v>44963</v>
      </c>
      <c r="O358" s="77"/>
      <c r="P358" s="77"/>
    </row>
    <row r="359" spans="10:16" x14ac:dyDescent="0.25">
      <c r="J359" s="83">
        <v>44960</v>
      </c>
      <c r="K359" s="77">
        <v>379.32998700000002</v>
      </c>
      <c r="L359" s="77">
        <v>2695428</v>
      </c>
      <c r="N359" s="83">
        <v>44960</v>
      </c>
      <c r="O359" s="77"/>
      <c r="P359" s="77"/>
    </row>
    <row r="360" spans="10:16" x14ac:dyDescent="0.25">
      <c r="J360" s="83">
        <v>44959</v>
      </c>
      <c r="K360" s="77">
        <v>392.23001099999999</v>
      </c>
      <c r="L360" s="77">
        <v>4011345</v>
      </c>
      <c r="N360" s="83">
        <v>44959</v>
      </c>
      <c r="O360" s="77"/>
      <c r="P360" s="77"/>
    </row>
    <row r="361" spans="10:16" x14ac:dyDescent="0.25">
      <c r="J361" s="83">
        <v>44958</v>
      </c>
      <c r="K361" s="77">
        <v>383.92001299999998</v>
      </c>
      <c r="L361" s="77">
        <v>3361966</v>
      </c>
      <c r="N361" s="83">
        <v>44958</v>
      </c>
      <c r="O361" s="77"/>
      <c r="P361" s="77"/>
    </row>
    <row r="362" spans="10:16" x14ac:dyDescent="0.25">
      <c r="J362" s="83">
        <v>44957</v>
      </c>
      <c r="K362" s="77">
        <v>370.33999599999999</v>
      </c>
      <c r="L362" s="77">
        <v>2572359</v>
      </c>
      <c r="N362" s="83">
        <v>44957</v>
      </c>
      <c r="O362" s="77"/>
      <c r="P362" s="77"/>
    </row>
    <row r="363" spans="10:16" x14ac:dyDescent="0.25">
      <c r="J363" s="83">
        <v>44956</v>
      </c>
      <c r="K363" s="77">
        <v>363.42001299999998</v>
      </c>
      <c r="L363" s="77">
        <v>2663620</v>
      </c>
      <c r="N363" s="83">
        <v>44956</v>
      </c>
      <c r="O363" s="77"/>
      <c r="P363" s="77"/>
    </row>
    <row r="364" spans="10:16" x14ac:dyDescent="0.25">
      <c r="J364" s="83">
        <v>44953</v>
      </c>
      <c r="K364" s="77">
        <v>370.709991</v>
      </c>
      <c r="L364" s="77">
        <v>2615582</v>
      </c>
      <c r="N364" s="83">
        <v>44953</v>
      </c>
      <c r="O364" s="77"/>
      <c r="P364" s="77"/>
    </row>
    <row r="365" spans="10:16" x14ac:dyDescent="0.25">
      <c r="J365" s="83">
        <v>44952</v>
      </c>
      <c r="K365" s="77">
        <v>365.82000699999998</v>
      </c>
      <c r="L365" s="77">
        <v>2350520</v>
      </c>
      <c r="N365" s="83">
        <v>44952</v>
      </c>
      <c r="O365" s="77"/>
      <c r="P365" s="77"/>
    </row>
    <row r="366" spans="10:16" x14ac:dyDescent="0.25">
      <c r="J366" s="83">
        <v>44951</v>
      </c>
      <c r="K366" s="77">
        <v>358.17001299999998</v>
      </c>
      <c r="L366" s="77">
        <v>2239126</v>
      </c>
      <c r="N366" s="83">
        <v>44951</v>
      </c>
      <c r="O366" s="77"/>
      <c r="P366" s="77"/>
    </row>
    <row r="367" spans="10:16" x14ac:dyDescent="0.25">
      <c r="J367" s="83">
        <v>44950</v>
      </c>
      <c r="K367" s="77">
        <v>361.32000699999998</v>
      </c>
      <c r="L367" s="77">
        <v>2466393</v>
      </c>
      <c r="N367" s="83">
        <v>44950</v>
      </c>
      <c r="O367" s="77"/>
      <c r="P367" s="77"/>
    </row>
    <row r="368" spans="10:16" x14ac:dyDescent="0.25">
      <c r="J368" s="83">
        <v>44949</v>
      </c>
      <c r="K368" s="77">
        <v>364.98001099999999</v>
      </c>
      <c r="L368" s="77">
        <v>3187260</v>
      </c>
      <c r="N368" s="83">
        <v>44949</v>
      </c>
      <c r="O368" s="77"/>
      <c r="P368" s="77"/>
    </row>
    <row r="369" spans="10:16" x14ac:dyDescent="0.25">
      <c r="J369" s="83">
        <v>44946</v>
      </c>
      <c r="K369" s="77">
        <v>356.38000499999998</v>
      </c>
      <c r="L369" s="77">
        <v>3149369</v>
      </c>
      <c r="N369" s="83">
        <v>44946</v>
      </c>
      <c r="O369" s="77"/>
      <c r="P369" s="77"/>
    </row>
    <row r="370" spans="10:16" x14ac:dyDescent="0.25">
      <c r="J370" s="83">
        <v>44945</v>
      </c>
      <c r="K370" s="77">
        <v>342.52999899999998</v>
      </c>
      <c r="L370" s="77">
        <v>2466565</v>
      </c>
      <c r="N370" s="83">
        <v>44945</v>
      </c>
      <c r="O370" s="77"/>
      <c r="P370" s="77"/>
    </row>
    <row r="371" spans="10:16" x14ac:dyDescent="0.25">
      <c r="J371" s="83">
        <v>44944</v>
      </c>
      <c r="K371" s="77">
        <v>341.30999800000001</v>
      </c>
      <c r="L371" s="77">
        <v>2080033</v>
      </c>
      <c r="N371" s="83">
        <v>44944</v>
      </c>
      <c r="O371" s="77"/>
      <c r="P371" s="77"/>
    </row>
    <row r="372" spans="10:16" x14ac:dyDescent="0.25">
      <c r="J372" s="83">
        <v>44943</v>
      </c>
      <c r="K372" s="77">
        <v>344.38000499999998</v>
      </c>
      <c r="L372" s="77">
        <v>2512729</v>
      </c>
      <c r="N372" s="83">
        <v>44943</v>
      </c>
      <c r="O372" s="77"/>
      <c r="P372" s="77"/>
    </row>
    <row r="373" spans="10:16" x14ac:dyDescent="0.25">
      <c r="J373" s="83">
        <v>44939</v>
      </c>
      <c r="K373" s="77">
        <v>344.38000499999998</v>
      </c>
      <c r="L373" s="77">
        <v>2582132</v>
      </c>
      <c r="N373" s="83">
        <v>44939</v>
      </c>
      <c r="O373" s="77"/>
      <c r="P373" s="77"/>
    </row>
    <row r="374" spans="10:16" x14ac:dyDescent="0.25">
      <c r="J374" s="83">
        <v>44938</v>
      </c>
      <c r="K374" s="77">
        <v>344.540009</v>
      </c>
      <c r="L374" s="77">
        <v>2121831</v>
      </c>
      <c r="N374" s="83">
        <v>44938</v>
      </c>
      <c r="O374" s="77"/>
      <c r="P374" s="77"/>
    </row>
    <row r="375" spans="10:16" x14ac:dyDescent="0.25">
      <c r="J375" s="83">
        <v>44937</v>
      </c>
      <c r="K375" s="77">
        <v>342.92999300000002</v>
      </c>
      <c r="L375" s="77">
        <v>2344403</v>
      </c>
      <c r="N375" s="83">
        <v>44937</v>
      </c>
      <c r="O375" s="77"/>
      <c r="P375" s="77"/>
    </row>
    <row r="376" spans="10:16" x14ac:dyDescent="0.25">
      <c r="J376" s="83">
        <v>44936</v>
      </c>
      <c r="K376" s="77">
        <v>338.70001200000002</v>
      </c>
      <c r="L376" s="77">
        <v>1670248</v>
      </c>
      <c r="N376" s="83">
        <v>44936</v>
      </c>
      <c r="O376" s="77"/>
      <c r="P376" s="77"/>
    </row>
    <row r="377" spans="10:16" x14ac:dyDescent="0.25">
      <c r="J377" s="83">
        <v>44935</v>
      </c>
      <c r="K377" s="77">
        <v>341.98001099999999</v>
      </c>
      <c r="L377" s="77">
        <v>3133817</v>
      </c>
      <c r="N377" s="83">
        <v>44935</v>
      </c>
      <c r="O377" s="77"/>
      <c r="P377" s="77"/>
    </row>
    <row r="378" spans="10:16" x14ac:dyDescent="0.25">
      <c r="J378" s="83">
        <v>44932</v>
      </c>
      <c r="K378" s="77">
        <v>332.75</v>
      </c>
      <c r="L378" s="77">
        <v>2216579</v>
      </c>
      <c r="N378" s="83">
        <v>44932</v>
      </c>
      <c r="O378" s="77"/>
      <c r="P378" s="77"/>
    </row>
    <row r="379" spans="10:16" x14ac:dyDescent="0.25">
      <c r="J379" s="83">
        <v>44931</v>
      </c>
      <c r="K379" s="77">
        <v>328.44000199999999</v>
      </c>
      <c r="L379" s="77">
        <v>2081625</v>
      </c>
      <c r="N379" s="83">
        <v>44931</v>
      </c>
      <c r="O379" s="77"/>
      <c r="P379" s="77"/>
    </row>
    <row r="380" spans="10:16" x14ac:dyDescent="0.25">
      <c r="J380" s="83">
        <v>44930</v>
      </c>
      <c r="K380" s="77">
        <v>341.41000400000001</v>
      </c>
      <c r="L380" s="77">
        <v>2186849</v>
      </c>
      <c r="N380" s="83">
        <v>44930</v>
      </c>
      <c r="O380" s="77"/>
      <c r="P380" s="77"/>
    </row>
    <row r="381" spans="10:16" x14ac:dyDescent="0.25">
      <c r="J381" s="83">
        <v>44929</v>
      </c>
      <c r="K381" s="77">
        <v>336.92001299999998</v>
      </c>
      <c r="L381" s="77">
        <v>2229104</v>
      </c>
      <c r="N381" s="83">
        <v>44929</v>
      </c>
      <c r="O381" s="77"/>
      <c r="P381" s="77"/>
    </row>
    <row r="382" spans="10:16" x14ac:dyDescent="0.25">
      <c r="J382" s="83">
        <v>44925</v>
      </c>
      <c r="K382" s="77">
        <v>336.52999899999998</v>
      </c>
      <c r="L382" s="77">
        <v>1740879</v>
      </c>
      <c r="N382" s="83">
        <v>44925</v>
      </c>
      <c r="O382" s="77"/>
      <c r="P382" s="77"/>
    </row>
    <row r="383" spans="10:16" x14ac:dyDescent="0.25">
      <c r="J383" s="83">
        <v>44924</v>
      </c>
      <c r="K383" s="77">
        <v>337.57998700000002</v>
      </c>
      <c r="L383" s="77">
        <v>1793051</v>
      </c>
      <c r="N383" s="83">
        <v>44924</v>
      </c>
      <c r="O383" s="77"/>
      <c r="P383" s="77"/>
    </row>
    <row r="384" spans="10:16" x14ac:dyDescent="0.25">
      <c r="J384" s="83">
        <v>44923</v>
      </c>
      <c r="K384" s="77">
        <v>328.32998700000002</v>
      </c>
      <c r="L384" s="77">
        <v>1672063</v>
      </c>
      <c r="N384" s="83">
        <v>44923</v>
      </c>
      <c r="O384" s="77"/>
      <c r="P384" s="77"/>
    </row>
    <row r="385" spans="10:16" x14ac:dyDescent="0.25">
      <c r="J385" s="83">
        <v>44922</v>
      </c>
      <c r="K385" s="77">
        <v>335.08999599999999</v>
      </c>
      <c r="L385" s="77">
        <v>1464308</v>
      </c>
      <c r="N385" s="83">
        <v>44922</v>
      </c>
      <c r="O385" s="77"/>
      <c r="P385" s="77"/>
    </row>
    <row r="386" spans="10:16" x14ac:dyDescent="0.25">
      <c r="J386" s="83">
        <v>44918</v>
      </c>
      <c r="K386" s="77">
        <v>338.45001200000002</v>
      </c>
      <c r="L386" s="77">
        <v>1629781</v>
      </c>
      <c r="N386" s="83">
        <v>44918</v>
      </c>
      <c r="O386" s="77"/>
      <c r="P386" s="77"/>
    </row>
    <row r="387" spans="10:16" x14ac:dyDescent="0.25">
      <c r="J387" s="83">
        <v>44917</v>
      </c>
      <c r="K387" s="77">
        <v>336.51998900000001</v>
      </c>
      <c r="L387" s="77">
        <v>2320005</v>
      </c>
      <c r="N387" s="83">
        <v>44917</v>
      </c>
      <c r="O387" s="77"/>
      <c r="P387" s="77"/>
    </row>
    <row r="388" spans="10:16" x14ac:dyDescent="0.25">
      <c r="J388" s="83">
        <v>44916</v>
      </c>
      <c r="K388" s="77">
        <v>341.38000499999998</v>
      </c>
      <c r="L388" s="77">
        <v>2582991</v>
      </c>
      <c r="N388" s="83">
        <v>44916</v>
      </c>
      <c r="O388" s="77"/>
      <c r="P388" s="77"/>
    </row>
    <row r="389" spans="10:16" x14ac:dyDescent="0.25">
      <c r="J389" s="83">
        <v>44915</v>
      </c>
      <c r="K389" s="77">
        <v>338.22000100000002</v>
      </c>
      <c r="L389" s="77">
        <v>3873632</v>
      </c>
      <c r="N389" s="83">
        <v>44915</v>
      </c>
      <c r="O389" s="77"/>
      <c r="P389" s="77"/>
    </row>
    <row r="390" spans="10:16" x14ac:dyDescent="0.25">
      <c r="J390" s="83">
        <v>44914</v>
      </c>
      <c r="K390" s="77">
        <v>328.76001000000002</v>
      </c>
      <c r="L390" s="77">
        <v>4086288</v>
      </c>
      <c r="N390" s="83">
        <v>44914</v>
      </c>
      <c r="O390" s="77"/>
      <c r="P390" s="77"/>
    </row>
    <row r="391" spans="10:16" x14ac:dyDescent="0.25">
      <c r="J391" s="83">
        <v>44911</v>
      </c>
      <c r="K391" s="77">
        <v>338.540009</v>
      </c>
      <c r="L391" s="77">
        <v>11940748</v>
      </c>
      <c r="N391" s="83">
        <v>44911</v>
      </c>
      <c r="O391" s="77"/>
      <c r="P391" s="77"/>
    </row>
    <row r="392" spans="10:16" x14ac:dyDescent="0.25">
      <c r="J392" s="83">
        <v>44910</v>
      </c>
      <c r="K392" s="77">
        <v>328.709991</v>
      </c>
      <c r="L392" s="77">
        <v>5498714</v>
      </c>
      <c r="N392" s="83">
        <v>44910</v>
      </c>
      <c r="O392" s="77"/>
      <c r="P392" s="77"/>
    </row>
    <row r="393" spans="10:16" x14ac:dyDescent="0.25">
      <c r="J393" s="83">
        <v>44909</v>
      </c>
      <c r="K393" s="77">
        <v>339.92001299999998</v>
      </c>
      <c r="L393" s="77">
        <v>3236488</v>
      </c>
      <c r="N393" s="83">
        <v>44909</v>
      </c>
      <c r="O393" s="77"/>
      <c r="P393" s="77"/>
    </row>
    <row r="394" spans="10:16" x14ac:dyDescent="0.25">
      <c r="J394" s="83">
        <v>44908</v>
      </c>
      <c r="K394" s="77">
        <v>342.459991</v>
      </c>
      <c r="L394" s="77">
        <v>3428046</v>
      </c>
      <c r="N394" s="83">
        <v>44908</v>
      </c>
      <c r="O394" s="77"/>
      <c r="P394" s="77"/>
    </row>
    <row r="395" spans="10:16" x14ac:dyDescent="0.25">
      <c r="J395" s="83">
        <v>44907</v>
      </c>
      <c r="K395" s="77">
        <v>338.17001299999998</v>
      </c>
      <c r="L395" s="77">
        <v>2902053</v>
      </c>
      <c r="N395" s="83">
        <v>44907</v>
      </c>
      <c r="O395" s="77"/>
      <c r="P395" s="77"/>
    </row>
    <row r="396" spans="10:16" x14ac:dyDescent="0.25">
      <c r="J396" s="83">
        <v>44904</v>
      </c>
      <c r="K396" s="77">
        <v>330.64001500000001</v>
      </c>
      <c r="L396" s="77">
        <v>1969161</v>
      </c>
      <c r="N396" s="83">
        <v>44904</v>
      </c>
      <c r="O396" s="77"/>
      <c r="P396" s="77"/>
    </row>
    <row r="397" spans="10:16" x14ac:dyDescent="0.25">
      <c r="J397" s="83">
        <v>44903</v>
      </c>
      <c r="K397" s="77">
        <v>332.57998700000002</v>
      </c>
      <c r="L397" s="77">
        <v>2065839</v>
      </c>
      <c r="N397" s="83">
        <v>44903</v>
      </c>
      <c r="O397" s="77"/>
      <c r="P397" s="77"/>
    </row>
    <row r="398" spans="10:16" x14ac:dyDescent="0.25">
      <c r="J398" s="83">
        <v>44902</v>
      </c>
      <c r="K398" s="77">
        <v>326.67999300000002</v>
      </c>
      <c r="L398" s="77">
        <v>2053780</v>
      </c>
      <c r="N398" s="83">
        <v>44902</v>
      </c>
      <c r="O398" s="77"/>
      <c r="P398" s="77"/>
    </row>
    <row r="399" spans="10:16" x14ac:dyDescent="0.25">
      <c r="J399" s="83">
        <v>44901</v>
      </c>
      <c r="K399" s="77">
        <v>331.14999399999999</v>
      </c>
      <c r="L399" s="77">
        <v>2182444</v>
      </c>
      <c r="N399" s="83">
        <v>44901</v>
      </c>
      <c r="O399" s="77"/>
      <c r="P399" s="77"/>
    </row>
    <row r="400" spans="10:16" x14ac:dyDescent="0.25">
      <c r="J400" s="83">
        <v>44900</v>
      </c>
      <c r="K400" s="77">
        <v>334.08999599999999</v>
      </c>
      <c r="L400" s="77">
        <v>2542324</v>
      </c>
      <c r="N400" s="83">
        <v>44900</v>
      </c>
      <c r="O400" s="77"/>
      <c r="P400" s="77"/>
    </row>
    <row r="401" spans="10:16" x14ac:dyDescent="0.25">
      <c r="J401" s="83">
        <v>44897</v>
      </c>
      <c r="K401" s="77">
        <v>341.52999899999998</v>
      </c>
      <c r="L401" s="77">
        <v>2741993</v>
      </c>
      <c r="N401" s="83">
        <v>44897</v>
      </c>
      <c r="O401" s="77"/>
      <c r="P401" s="77"/>
    </row>
    <row r="402" spans="10:16" x14ac:dyDescent="0.25">
      <c r="J402" s="83">
        <v>44896</v>
      </c>
      <c r="K402" s="77">
        <v>344.10998499999999</v>
      </c>
      <c r="L402" s="77">
        <v>3365247</v>
      </c>
      <c r="N402" s="83">
        <v>44896</v>
      </c>
      <c r="O402" s="77"/>
      <c r="P402" s="77"/>
    </row>
    <row r="403" spans="10:16" x14ac:dyDescent="0.25">
      <c r="J403" s="83">
        <v>44895</v>
      </c>
      <c r="K403" s="77">
        <v>344.92999300000002</v>
      </c>
      <c r="L403" s="77">
        <v>4979759</v>
      </c>
      <c r="N403" s="83">
        <v>44895</v>
      </c>
      <c r="O403" s="77"/>
      <c r="P403" s="77"/>
    </row>
    <row r="404" spans="10:16" x14ac:dyDescent="0.25">
      <c r="J404" s="83">
        <v>44894</v>
      </c>
      <c r="K404" s="77">
        <v>326.77999899999998</v>
      </c>
      <c r="L404" s="77">
        <v>2392609</v>
      </c>
      <c r="N404" s="83">
        <v>44894</v>
      </c>
      <c r="O404" s="77"/>
      <c r="P404" s="77"/>
    </row>
    <row r="405" spans="10:16" x14ac:dyDescent="0.25">
      <c r="J405" s="83">
        <v>44893</v>
      </c>
      <c r="K405" s="77">
        <v>328.97000100000002</v>
      </c>
      <c r="L405" s="77">
        <v>2315372</v>
      </c>
      <c r="N405" s="83">
        <v>44893</v>
      </c>
      <c r="O405" s="77"/>
      <c r="P405" s="77"/>
    </row>
    <row r="406" spans="10:16" x14ac:dyDescent="0.25">
      <c r="J406" s="83">
        <v>44890</v>
      </c>
      <c r="K406" s="77">
        <v>334.29998799999998</v>
      </c>
      <c r="L406" s="77">
        <v>1197767</v>
      </c>
      <c r="N406" s="83">
        <v>44890</v>
      </c>
      <c r="O406" s="77"/>
      <c r="P406" s="77"/>
    </row>
    <row r="407" spans="10:16" x14ac:dyDescent="0.25">
      <c r="J407" s="83">
        <v>44888</v>
      </c>
      <c r="K407" s="77">
        <v>335.77999899999998</v>
      </c>
      <c r="L407" s="77">
        <v>2240777</v>
      </c>
      <c r="N407" s="83">
        <v>44888</v>
      </c>
      <c r="O407" s="77"/>
      <c r="P407" s="77"/>
    </row>
    <row r="408" spans="10:16" x14ac:dyDescent="0.25">
      <c r="J408" s="83">
        <v>44887</v>
      </c>
      <c r="K408" s="77">
        <v>330.88000499999998</v>
      </c>
      <c r="L408" s="77">
        <v>2573813</v>
      </c>
      <c r="N408" s="83">
        <v>44887</v>
      </c>
      <c r="O408" s="77"/>
      <c r="P408" s="77"/>
    </row>
    <row r="409" spans="10:16" x14ac:dyDescent="0.25">
      <c r="J409" s="83">
        <v>44886</v>
      </c>
      <c r="K409" s="77">
        <v>321.48998999999998</v>
      </c>
      <c r="L409" s="77">
        <v>3219867</v>
      </c>
      <c r="N409" s="83">
        <v>44886</v>
      </c>
      <c r="O409" s="77"/>
      <c r="P409" s="77"/>
    </row>
    <row r="410" spans="10:16" x14ac:dyDescent="0.25">
      <c r="J410" s="83">
        <v>44883</v>
      </c>
      <c r="K410" s="77">
        <v>330.85998499999999</v>
      </c>
      <c r="L410" s="77">
        <v>3421744</v>
      </c>
      <c r="N410" s="83">
        <v>44883</v>
      </c>
      <c r="O410" s="77"/>
      <c r="P410" s="77"/>
    </row>
    <row r="411" spans="10:16" x14ac:dyDescent="0.25">
      <c r="J411" s="83">
        <v>44882</v>
      </c>
      <c r="K411" s="77">
        <v>337.82998700000002</v>
      </c>
      <c r="L411" s="77">
        <v>2741374</v>
      </c>
      <c r="N411" s="83">
        <v>44882</v>
      </c>
      <c r="O411" s="77"/>
      <c r="P411" s="77"/>
    </row>
    <row r="412" spans="10:16" x14ac:dyDescent="0.25">
      <c r="J412" s="83">
        <v>44881</v>
      </c>
      <c r="K412" s="77">
        <v>338.41000400000001</v>
      </c>
      <c r="L412" s="77">
        <v>2123183</v>
      </c>
      <c r="N412" s="83">
        <v>44881</v>
      </c>
      <c r="O412" s="77"/>
      <c r="P412" s="77"/>
    </row>
    <row r="413" spans="10:16" x14ac:dyDescent="0.25">
      <c r="J413" s="83">
        <v>44880</v>
      </c>
      <c r="K413" s="77">
        <v>345.959991</v>
      </c>
      <c r="L413" s="77">
        <v>2948558</v>
      </c>
      <c r="N413" s="83">
        <v>44880</v>
      </c>
      <c r="O413" s="77"/>
      <c r="P413" s="77"/>
    </row>
    <row r="414" spans="10:16" x14ac:dyDescent="0.25">
      <c r="J414" s="83">
        <v>44879</v>
      </c>
      <c r="K414" s="77">
        <v>340.36999500000002</v>
      </c>
      <c r="L414" s="77">
        <v>3449977</v>
      </c>
      <c r="N414" s="83">
        <v>44879</v>
      </c>
      <c r="O414" s="77"/>
      <c r="P414" s="77"/>
    </row>
    <row r="415" spans="10:16" x14ac:dyDescent="0.25">
      <c r="J415" s="83">
        <v>44876</v>
      </c>
      <c r="K415" s="77">
        <v>341.14999399999999</v>
      </c>
      <c r="L415" s="77">
        <v>4110062</v>
      </c>
      <c r="N415" s="83">
        <v>44876</v>
      </c>
      <c r="O415" s="77"/>
      <c r="P415" s="77"/>
    </row>
    <row r="416" spans="10:16" x14ac:dyDescent="0.25">
      <c r="J416" s="83">
        <v>44875</v>
      </c>
      <c r="K416" s="77">
        <v>329.95001200000002</v>
      </c>
      <c r="L416" s="77">
        <v>5502901</v>
      </c>
      <c r="N416" s="83">
        <v>44875</v>
      </c>
      <c r="O416" s="77"/>
      <c r="P416" s="77"/>
    </row>
    <row r="417" spans="10:16" x14ac:dyDescent="0.25">
      <c r="J417" s="83">
        <v>44874</v>
      </c>
      <c r="K417" s="77">
        <v>298.86999500000002</v>
      </c>
      <c r="L417" s="77">
        <v>2778078</v>
      </c>
      <c r="N417" s="83">
        <v>44874</v>
      </c>
      <c r="O417" s="77"/>
      <c r="P417" s="77"/>
    </row>
    <row r="418" spans="10:16" x14ac:dyDescent="0.25">
      <c r="J418" s="83">
        <v>44873</v>
      </c>
      <c r="K418" s="77">
        <v>302.17001299999998</v>
      </c>
      <c r="L418" s="77">
        <v>4230611</v>
      </c>
      <c r="N418" s="83">
        <v>44873</v>
      </c>
      <c r="O418" s="77"/>
      <c r="P418" s="77"/>
    </row>
    <row r="419" spans="10:16" x14ac:dyDescent="0.25">
      <c r="J419" s="83">
        <v>44872</v>
      </c>
      <c r="K419" s="77">
        <v>299.540009</v>
      </c>
      <c r="L419" s="77">
        <v>3980689</v>
      </c>
      <c r="N419" s="83">
        <v>44872</v>
      </c>
      <c r="O419" s="77"/>
      <c r="P419" s="77"/>
    </row>
    <row r="420" spans="10:16" x14ac:dyDescent="0.25">
      <c r="J420" s="83">
        <v>44869</v>
      </c>
      <c r="K420" s="77">
        <v>285.75</v>
      </c>
      <c r="L420" s="77">
        <v>5738257</v>
      </c>
      <c r="N420" s="83">
        <v>44869</v>
      </c>
      <c r="O420" s="77"/>
      <c r="P420" s="77"/>
    </row>
    <row r="421" spans="10:16" x14ac:dyDescent="0.25">
      <c r="J421" s="83">
        <v>44868</v>
      </c>
      <c r="K421" s="77">
        <v>285.92999300000002</v>
      </c>
      <c r="L421" s="77">
        <v>4897062</v>
      </c>
      <c r="N421" s="83">
        <v>44868</v>
      </c>
      <c r="O421" s="77"/>
      <c r="P421" s="77"/>
    </row>
    <row r="422" spans="10:16" x14ac:dyDescent="0.25">
      <c r="J422" s="83">
        <v>44867</v>
      </c>
      <c r="K422" s="77">
        <v>301.22000100000002</v>
      </c>
      <c r="L422" s="77">
        <v>3481158</v>
      </c>
      <c r="N422" s="83">
        <v>44867</v>
      </c>
      <c r="O422" s="77"/>
      <c r="P422" s="77"/>
    </row>
    <row r="423" spans="10:16" x14ac:dyDescent="0.25">
      <c r="J423" s="83">
        <v>44866</v>
      </c>
      <c r="K423" s="77">
        <v>316.01998900000001</v>
      </c>
      <c r="L423" s="77">
        <v>2467654</v>
      </c>
      <c r="N423" s="83">
        <v>44866</v>
      </c>
      <c r="O423" s="77"/>
      <c r="P423" s="77"/>
    </row>
    <row r="424" spans="10:16" x14ac:dyDescent="0.25">
      <c r="J424" s="83">
        <v>44865</v>
      </c>
      <c r="K424" s="77">
        <v>318.5</v>
      </c>
      <c r="L424" s="77">
        <v>3253249</v>
      </c>
      <c r="N424" s="83">
        <v>44865</v>
      </c>
      <c r="O424" s="77"/>
      <c r="P424" s="77"/>
    </row>
    <row r="425" spans="10:16" x14ac:dyDescent="0.25">
      <c r="J425" s="83">
        <v>44862</v>
      </c>
      <c r="K425" s="77">
        <v>325.67999300000002</v>
      </c>
      <c r="L425" s="77">
        <v>3008352</v>
      </c>
      <c r="N425" s="83">
        <v>44862</v>
      </c>
      <c r="O425" s="77"/>
      <c r="P425" s="77"/>
    </row>
    <row r="426" spans="10:16" x14ac:dyDescent="0.25">
      <c r="J426" s="83">
        <v>44861</v>
      </c>
      <c r="K426" s="77">
        <v>318.64999399999999</v>
      </c>
      <c r="L426" s="77">
        <v>2870213</v>
      </c>
      <c r="N426" s="83">
        <v>44861</v>
      </c>
      <c r="O426" s="77"/>
      <c r="P426" s="77"/>
    </row>
    <row r="427" spans="10:16" x14ac:dyDescent="0.25">
      <c r="J427" s="83">
        <v>44860</v>
      </c>
      <c r="K427" s="77">
        <v>320.48001099999999</v>
      </c>
      <c r="L427" s="77">
        <v>4209819</v>
      </c>
      <c r="N427" s="83">
        <v>44860</v>
      </c>
      <c r="O427" s="77"/>
      <c r="P427" s="77"/>
    </row>
    <row r="428" spans="10:16" x14ac:dyDescent="0.25">
      <c r="J428" s="83">
        <v>44859</v>
      </c>
      <c r="K428" s="77">
        <v>323.790009</v>
      </c>
      <c r="L428" s="77">
        <v>3814599</v>
      </c>
      <c r="N428" s="83">
        <v>44859</v>
      </c>
      <c r="O428" s="77"/>
      <c r="P428" s="77"/>
    </row>
    <row r="429" spans="10:16" x14ac:dyDescent="0.25">
      <c r="J429" s="83">
        <v>44858</v>
      </c>
      <c r="K429" s="77">
        <v>316.22000100000002</v>
      </c>
      <c r="L429" s="77">
        <v>4817437</v>
      </c>
      <c r="N429" s="83">
        <v>44858</v>
      </c>
      <c r="O429" s="77"/>
      <c r="P429" s="77"/>
    </row>
    <row r="430" spans="10:16" x14ac:dyDescent="0.25">
      <c r="J430" s="83">
        <v>44855</v>
      </c>
      <c r="K430" s="77">
        <v>306.36999500000002</v>
      </c>
      <c r="L430" s="77">
        <v>3659302</v>
      </c>
      <c r="N430" s="83">
        <v>44855</v>
      </c>
      <c r="O430" s="77"/>
      <c r="P430" s="77"/>
    </row>
    <row r="431" spans="10:16" x14ac:dyDescent="0.25">
      <c r="J431" s="83">
        <v>44854</v>
      </c>
      <c r="K431" s="77">
        <v>302.38000499999998</v>
      </c>
      <c r="L431" s="77">
        <v>3621565</v>
      </c>
      <c r="N431" s="83">
        <v>44854</v>
      </c>
      <c r="O431" s="77"/>
      <c r="P431" s="77"/>
    </row>
    <row r="432" spans="10:16" x14ac:dyDescent="0.25">
      <c r="J432" s="83">
        <v>44853</v>
      </c>
      <c r="K432" s="77">
        <v>299.82998700000002</v>
      </c>
      <c r="L432" s="77">
        <v>5529099</v>
      </c>
      <c r="N432" s="83">
        <v>44853</v>
      </c>
      <c r="O432" s="77"/>
      <c r="P432" s="77"/>
    </row>
    <row r="433" spans="10:16" x14ac:dyDescent="0.25">
      <c r="J433" s="83">
        <v>44852</v>
      </c>
      <c r="K433" s="77">
        <v>292.98001099999999</v>
      </c>
      <c r="L433" s="77">
        <v>5472027</v>
      </c>
      <c r="N433" s="83">
        <v>44852</v>
      </c>
      <c r="O433" s="77"/>
      <c r="P433" s="77"/>
    </row>
    <row r="434" spans="10:16" x14ac:dyDescent="0.25">
      <c r="J434" s="83">
        <v>44851</v>
      </c>
      <c r="K434" s="77">
        <v>293.5</v>
      </c>
      <c r="L434" s="77">
        <v>4598581</v>
      </c>
      <c r="N434" s="83">
        <v>44851</v>
      </c>
      <c r="O434" s="77"/>
      <c r="P434" s="77"/>
    </row>
    <row r="435" spans="10:16" x14ac:dyDescent="0.25">
      <c r="J435" s="83">
        <v>44848</v>
      </c>
      <c r="K435" s="77">
        <v>287.94000199999999</v>
      </c>
      <c r="L435" s="77">
        <v>3564055</v>
      </c>
      <c r="N435" s="83">
        <v>44848</v>
      </c>
      <c r="O435" s="77"/>
      <c r="P435" s="77"/>
    </row>
    <row r="436" spans="10:16" x14ac:dyDescent="0.25">
      <c r="J436" s="83">
        <v>44847</v>
      </c>
      <c r="K436" s="77">
        <v>294.73998999999998</v>
      </c>
      <c r="L436" s="77">
        <v>4737194</v>
      </c>
      <c r="N436" s="83">
        <v>44847</v>
      </c>
      <c r="O436" s="77"/>
      <c r="P436" s="77"/>
    </row>
    <row r="437" spans="10:16" x14ac:dyDescent="0.25">
      <c r="J437" s="83">
        <v>44846</v>
      </c>
      <c r="K437" s="77">
        <v>286.14999399999999</v>
      </c>
      <c r="L437" s="77">
        <v>3044146</v>
      </c>
      <c r="N437" s="83">
        <v>44846</v>
      </c>
      <c r="O437" s="77"/>
      <c r="P437" s="77"/>
    </row>
    <row r="438" spans="10:16" x14ac:dyDescent="0.25">
      <c r="J438" s="83">
        <v>44845</v>
      </c>
      <c r="K438" s="77">
        <v>284.82998700000002</v>
      </c>
      <c r="L438" s="77">
        <v>3209826</v>
      </c>
      <c r="N438" s="83">
        <v>44845</v>
      </c>
      <c r="O438" s="77"/>
      <c r="P438" s="77"/>
    </row>
    <row r="439" spans="10:16" x14ac:dyDescent="0.25">
      <c r="J439" s="83">
        <v>44844</v>
      </c>
      <c r="K439" s="77">
        <v>285.72000100000002</v>
      </c>
      <c r="L439" s="77">
        <v>2906344</v>
      </c>
      <c r="N439" s="83">
        <v>44844</v>
      </c>
      <c r="O439" s="77"/>
      <c r="P439" s="77"/>
    </row>
    <row r="440" spans="10:16" x14ac:dyDescent="0.25">
      <c r="J440" s="83">
        <v>44841</v>
      </c>
      <c r="K440" s="77">
        <v>288.76998900000001</v>
      </c>
      <c r="L440" s="77">
        <v>3495936</v>
      </c>
      <c r="N440" s="83">
        <v>44841</v>
      </c>
      <c r="O440" s="77"/>
      <c r="P440" s="77"/>
    </row>
    <row r="441" spans="10:16" x14ac:dyDescent="0.25">
      <c r="J441" s="83">
        <v>44840</v>
      </c>
      <c r="K441" s="77">
        <v>298.41000400000001</v>
      </c>
      <c r="L441" s="77">
        <v>4844021</v>
      </c>
      <c r="N441" s="83">
        <v>44840</v>
      </c>
      <c r="O441" s="77"/>
      <c r="P441" s="77"/>
    </row>
    <row r="442" spans="10:16" x14ac:dyDescent="0.25">
      <c r="J442" s="83">
        <v>44839</v>
      </c>
      <c r="K442" s="77">
        <v>297.38000499999998</v>
      </c>
      <c r="L442" s="77">
        <v>3469554</v>
      </c>
      <c r="N442" s="83">
        <v>44839</v>
      </c>
      <c r="O442" s="77"/>
      <c r="P442" s="77"/>
    </row>
    <row r="443" spans="10:16" x14ac:dyDescent="0.25">
      <c r="J443" s="83">
        <v>44838</v>
      </c>
      <c r="K443" s="77">
        <v>294.97000100000002</v>
      </c>
      <c r="L443" s="77">
        <v>4509241</v>
      </c>
      <c r="N443" s="83">
        <v>44838</v>
      </c>
      <c r="O443" s="77"/>
      <c r="P443" s="77"/>
    </row>
    <row r="444" spans="10:16" x14ac:dyDescent="0.25">
      <c r="J444" s="83">
        <v>44837</v>
      </c>
      <c r="K444" s="77">
        <v>285.23998999999998</v>
      </c>
      <c r="L444" s="77">
        <v>3738131</v>
      </c>
      <c r="N444" s="83">
        <v>44837</v>
      </c>
      <c r="O444" s="77"/>
      <c r="P444" s="77"/>
    </row>
    <row r="445" spans="10:16" x14ac:dyDescent="0.25">
      <c r="J445" s="83">
        <v>44834</v>
      </c>
      <c r="K445" s="77">
        <v>275.20001200000002</v>
      </c>
      <c r="L445" s="77">
        <v>4578776</v>
      </c>
      <c r="N445" s="83">
        <v>44834</v>
      </c>
      <c r="O445" s="77"/>
      <c r="P445" s="77"/>
    </row>
    <row r="446" spans="10:16" x14ac:dyDescent="0.25">
      <c r="J446" s="83">
        <v>44833</v>
      </c>
      <c r="K446" s="77">
        <v>278.25</v>
      </c>
      <c r="L446" s="77">
        <v>5155272</v>
      </c>
      <c r="N446" s="83">
        <v>44833</v>
      </c>
      <c r="O446" s="77"/>
      <c r="P446" s="77"/>
    </row>
    <row r="447" spans="10:16" x14ac:dyDescent="0.25">
      <c r="J447" s="83">
        <v>44832</v>
      </c>
      <c r="K447" s="77">
        <v>281.39999399999999</v>
      </c>
      <c r="L447" s="77">
        <v>4985056</v>
      </c>
      <c r="N447" s="83">
        <v>44832</v>
      </c>
      <c r="O447" s="77"/>
      <c r="P447" s="77"/>
    </row>
    <row r="448" spans="10:16" x14ac:dyDescent="0.25">
      <c r="J448" s="83">
        <v>44831</v>
      </c>
      <c r="K448" s="77">
        <v>277.57000699999998</v>
      </c>
      <c r="L448" s="77">
        <v>6390916</v>
      </c>
      <c r="N448" s="83">
        <v>44831</v>
      </c>
      <c r="O448" s="77"/>
      <c r="P448" s="77"/>
    </row>
    <row r="449" spans="10:16" x14ac:dyDescent="0.25">
      <c r="J449" s="83">
        <v>44830</v>
      </c>
      <c r="K449" s="77">
        <v>276.959991</v>
      </c>
      <c r="L449" s="77">
        <v>6746157</v>
      </c>
      <c r="N449" s="83">
        <v>44830</v>
      </c>
      <c r="O449" s="77"/>
      <c r="P449" s="77"/>
    </row>
    <row r="450" spans="10:16" x14ac:dyDescent="0.25">
      <c r="J450" s="83">
        <v>44827</v>
      </c>
      <c r="K450" s="77">
        <v>284.55999800000001</v>
      </c>
      <c r="L450" s="77">
        <v>4739324</v>
      </c>
      <c r="N450" s="83">
        <v>44827</v>
      </c>
      <c r="O450" s="77"/>
      <c r="P450" s="77"/>
    </row>
    <row r="451" spans="10:16" x14ac:dyDescent="0.25">
      <c r="J451" s="83">
        <v>44826</v>
      </c>
      <c r="K451" s="77">
        <v>287.05999800000001</v>
      </c>
      <c r="L451" s="77">
        <v>5657554</v>
      </c>
      <c r="N451" s="83">
        <v>44826</v>
      </c>
      <c r="O451" s="77"/>
      <c r="P451" s="77"/>
    </row>
    <row r="452" spans="10:16" x14ac:dyDescent="0.25">
      <c r="J452" s="83">
        <v>44825</v>
      </c>
      <c r="K452" s="77">
        <v>286.29998799999998</v>
      </c>
      <c r="L452" s="77">
        <v>4913148</v>
      </c>
      <c r="N452" s="83">
        <v>44825</v>
      </c>
      <c r="O452" s="77"/>
      <c r="P452" s="77"/>
    </row>
    <row r="453" spans="10:16" x14ac:dyDescent="0.25">
      <c r="J453" s="83">
        <v>44824</v>
      </c>
      <c r="K453" s="77">
        <v>291.05999800000001</v>
      </c>
      <c r="L453" s="77">
        <v>6548807</v>
      </c>
      <c r="N453" s="83">
        <v>44824</v>
      </c>
      <c r="O453" s="77"/>
      <c r="P453" s="77"/>
    </row>
    <row r="454" spans="10:16" x14ac:dyDescent="0.25">
      <c r="J454" s="83">
        <v>44823</v>
      </c>
      <c r="K454" s="77">
        <v>296.05999800000001</v>
      </c>
      <c r="L454" s="77">
        <v>6593418</v>
      </c>
      <c r="N454" s="83">
        <v>44823</v>
      </c>
      <c r="O454" s="77"/>
      <c r="P454" s="77"/>
    </row>
    <row r="455" spans="10:16" x14ac:dyDescent="0.25">
      <c r="J455" s="83">
        <v>44820</v>
      </c>
      <c r="K455" s="77">
        <v>299.5</v>
      </c>
      <c r="L455" s="77">
        <v>14948057</v>
      </c>
      <c r="N455" s="83">
        <v>44820</v>
      </c>
      <c r="O455" s="77"/>
      <c r="P455" s="77"/>
    </row>
    <row r="456" spans="10:16" x14ac:dyDescent="0.25">
      <c r="J456" s="83">
        <v>44819</v>
      </c>
      <c r="K456" s="77">
        <v>309.13000499999998</v>
      </c>
      <c r="L456" s="77">
        <v>27840207</v>
      </c>
      <c r="N456" s="83">
        <v>44819</v>
      </c>
      <c r="O456" s="77"/>
      <c r="P456" s="77"/>
    </row>
    <row r="457" spans="10:16" x14ac:dyDescent="0.25">
      <c r="J457" s="83">
        <v>44818</v>
      </c>
      <c r="K457" s="77">
        <v>371.51998900000001</v>
      </c>
      <c r="L457" s="77">
        <v>3004368</v>
      </c>
      <c r="N457" s="83">
        <v>44818</v>
      </c>
      <c r="O457" s="77"/>
      <c r="P457" s="77"/>
    </row>
    <row r="458" spans="10:16" x14ac:dyDescent="0.25">
      <c r="J458" s="83">
        <v>44817</v>
      </c>
      <c r="K458" s="77">
        <v>368.39001500000001</v>
      </c>
      <c r="L458" s="77">
        <v>4175142</v>
      </c>
      <c r="N458" s="83">
        <v>44817</v>
      </c>
      <c r="O458" s="77"/>
      <c r="P458" s="77"/>
    </row>
    <row r="459" spans="10:16" x14ac:dyDescent="0.25">
      <c r="J459" s="83">
        <v>44816</v>
      </c>
      <c r="K459" s="77">
        <v>396.35998499999999</v>
      </c>
      <c r="L459" s="77">
        <v>2854834</v>
      </c>
      <c r="N459" s="83">
        <v>44816</v>
      </c>
      <c r="O459" s="77"/>
      <c r="P459" s="77"/>
    </row>
    <row r="460" spans="10:16" x14ac:dyDescent="0.25">
      <c r="J460" s="83">
        <v>44813</v>
      </c>
      <c r="K460" s="77">
        <v>394.77999899999998</v>
      </c>
      <c r="L460" s="77">
        <v>3000456</v>
      </c>
      <c r="N460" s="83">
        <v>44813</v>
      </c>
      <c r="O460" s="77"/>
      <c r="P460" s="77"/>
    </row>
    <row r="461" spans="10:16" x14ac:dyDescent="0.25">
      <c r="J461" s="83">
        <v>44812</v>
      </c>
      <c r="K461" s="77">
        <v>383.63000499999998</v>
      </c>
      <c r="L461" s="77">
        <v>2276766</v>
      </c>
      <c r="N461" s="83">
        <v>44812</v>
      </c>
      <c r="O461" s="77"/>
      <c r="P461" s="77"/>
    </row>
    <row r="462" spans="10:16" x14ac:dyDescent="0.25">
      <c r="J462" s="83">
        <v>44811</v>
      </c>
      <c r="K462" s="77">
        <v>379.72000100000002</v>
      </c>
      <c r="L462" s="77">
        <v>2385540</v>
      </c>
      <c r="N462" s="83">
        <v>44811</v>
      </c>
      <c r="O462" s="77"/>
      <c r="P462" s="77"/>
    </row>
    <row r="463" spans="10:16" x14ac:dyDescent="0.25">
      <c r="J463" s="83">
        <v>44810</v>
      </c>
      <c r="K463" s="77">
        <v>368.29998799999998</v>
      </c>
      <c r="L463" s="77">
        <v>2564423</v>
      </c>
      <c r="N463" s="83">
        <v>44810</v>
      </c>
      <c r="O463" s="77"/>
      <c r="P463" s="77"/>
    </row>
    <row r="464" spans="10:16" x14ac:dyDescent="0.25">
      <c r="J464" s="83">
        <v>44806</v>
      </c>
      <c r="K464" s="77">
        <v>368.14001500000001</v>
      </c>
      <c r="L464" s="77">
        <v>2450520</v>
      </c>
      <c r="N464" s="83">
        <v>44806</v>
      </c>
      <c r="O464" s="77"/>
      <c r="P464" s="77"/>
    </row>
    <row r="465" spans="10:16" x14ac:dyDescent="0.25">
      <c r="J465" s="83">
        <v>44805</v>
      </c>
      <c r="K465" s="77">
        <v>370.52999899999998</v>
      </c>
      <c r="L465" s="77">
        <v>2574360</v>
      </c>
      <c r="N465" s="83">
        <v>44805</v>
      </c>
      <c r="O465" s="77"/>
      <c r="P465" s="77"/>
    </row>
    <row r="466" spans="10:16" x14ac:dyDescent="0.25">
      <c r="J466" s="83">
        <v>44804</v>
      </c>
      <c r="K466" s="77">
        <v>373.44000199999999</v>
      </c>
      <c r="L466" s="77">
        <v>3193853</v>
      </c>
      <c r="N466" s="83">
        <v>44804</v>
      </c>
      <c r="O466" s="77"/>
      <c r="P466" s="77"/>
    </row>
    <row r="467" spans="10:16" x14ac:dyDescent="0.25">
      <c r="J467" s="83">
        <v>44803</v>
      </c>
      <c r="K467" s="77">
        <v>375.07000699999998</v>
      </c>
      <c r="L467" s="77">
        <v>1835000</v>
      </c>
      <c r="N467" s="83">
        <v>44803</v>
      </c>
      <c r="O467" s="77"/>
      <c r="P467" s="77"/>
    </row>
    <row r="468" spans="10:16" x14ac:dyDescent="0.25">
      <c r="J468" s="83">
        <v>44802</v>
      </c>
      <c r="K468" s="77">
        <v>375.26001000000002</v>
      </c>
      <c r="L468" s="77">
        <v>2410300</v>
      </c>
      <c r="N468" s="83">
        <v>44802</v>
      </c>
      <c r="O468" s="77"/>
      <c r="P468" s="77"/>
    </row>
    <row r="469" spans="10:16" x14ac:dyDescent="0.25">
      <c r="J469" s="83">
        <v>44799</v>
      </c>
      <c r="K469" s="77">
        <v>381.01998900000001</v>
      </c>
      <c r="L469" s="77">
        <v>3600146</v>
      </c>
      <c r="N469" s="83">
        <v>44799</v>
      </c>
      <c r="O469" s="77"/>
      <c r="P469" s="77"/>
    </row>
    <row r="470" spans="10:16" x14ac:dyDescent="0.25">
      <c r="J470" s="83">
        <v>44798</v>
      </c>
      <c r="K470" s="77">
        <v>403.92999300000002</v>
      </c>
      <c r="L470" s="77">
        <v>3062439</v>
      </c>
      <c r="N470" s="83">
        <v>44798</v>
      </c>
      <c r="O470" s="77"/>
      <c r="P470" s="77"/>
    </row>
    <row r="471" spans="10:16" x14ac:dyDescent="0.25">
      <c r="J471" s="83">
        <v>44797</v>
      </c>
      <c r="K471" s="77">
        <v>405.64999399999999</v>
      </c>
      <c r="L471" s="77">
        <v>1883945</v>
      </c>
      <c r="N471" s="83">
        <v>44797</v>
      </c>
      <c r="O471" s="77"/>
      <c r="P471" s="77"/>
    </row>
    <row r="472" spans="10:16" x14ac:dyDescent="0.25">
      <c r="J472" s="83">
        <v>44796</v>
      </c>
      <c r="K472" s="77">
        <v>410.41000400000001</v>
      </c>
      <c r="L472" s="77">
        <v>1392235</v>
      </c>
      <c r="N472" s="83">
        <v>44796</v>
      </c>
      <c r="O472" s="77"/>
      <c r="P472" s="77"/>
    </row>
    <row r="473" spans="10:16" x14ac:dyDescent="0.25">
      <c r="J473" s="83">
        <v>44795</v>
      </c>
      <c r="K473" s="77">
        <v>411.35000600000001</v>
      </c>
      <c r="L473" s="77">
        <v>2074557</v>
      </c>
      <c r="N473" s="83">
        <v>44795</v>
      </c>
      <c r="O473" s="77"/>
      <c r="P473" s="77"/>
    </row>
    <row r="474" spans="10:16" x14ac:dyDescent="0.25">
      <c r="J474" s="83">
        <v>44792</v>
      </c>
      <c r="K474" s="77">
        <v>425.05999800000001</v>
      </c>
      <c r="L474" s="77">
        <v>2007722</v>
      </c>
      <c r="N474" s="83">
        <v>44792</v>
      </c>
      <c r="O474" s="77"/>
      <c r="P474" s="77"/>
    </row>
    <row r="475" spans="10:16" x14ac:dyDescent="0.25">
      <c r="J475" s="83">
        <v>44791</v>
      </c>
      <c r="K475" s="77">
        <v>439.02999899999998</v>
      </c>
      <c r="L475" s="77">
        <v>1402379</v>
      </c>
      <c r="N475" s="83">
        <v>44791</v>
      </c>
      <c r="O475" s="77"/>
      <c r="P475" s="77"/>
    </row>
    <row r="476" spans="10:16" x14ac:dyDescent="0.25">
      <c r="J476" s="83">
        <v>44790</v>
      </c>
      <c r="K476" s="77">
        <v>437.82000699999998</v>
      </c>
      <c r="L476" s="77">
        <v>1894369</v>
      </c>
      <c r="N476" s="83">
        <v>44790</v>
      </c>
      <c r="O476" s="77"/>
      <c r="P476" s="77"/>
    </row>
    <row r="477" spans="10:16" x14ac:dyDescent="0.25">
      <c r="J477" s="83">
        <v>44789</v>
      </c>
      <c r="K477" s="77">
        <v>447.55999800000001</v>
      </c>
      <c r="L477" s="77">
        <v>2139474</v>
      </c>
      <c r="N477" s="83">
        <v>44789</v>
      </c>
      <c r="O477" s="77"/>
      <c r="P477" s="77"/>
    </row>
    <row r="478" spans="10:16" x14ac:dyDescent="0.25">
      <c r="J478" s="83">
        <v>44788</v>
      </c>
      <c r="K478" s="77">
        <v>451.01998900000001</v>
      </c>
      <c r="L478" s="77">
        <v>2503382</v>
      </c>
      <c r="N478" s="83">
        <v>44788</v>
      </c>
      <c r="O478" s="77"/>
      <c r="P478" s="77"/>
    </row>
    <row r="479" spans="10:16" x14ac:dyDescent="0.25">
      <c r="J479" s="83">
        <v>44785</v>
      </c>
      <c r="K479" s="77">
        <v>445.67001299999998</v>
      </c>
      <c r="L479" s="77">
        <v>2150845</v>
      </c>
      <c r="N479" s="83">
        <v>44785</v>
      </c>
      <c r="O479" s="77"/>
      <c r="P479" s="77"/>
    </row>
    <row r="480" spans="10:16" x14ac:dyDescent="0.25">
      <c r="J480" s="83">
        <v>44784</v>
      </c>
      <c r="K480" s="77">
        <v>434.89001500000001</v>
      </c>
      <c r="L480" s="77">
        <v>1756701</v>
      </c>
      <c r="N480" s="83">
        <v>44784</v>
      </c>
      <c r="O480" s="77"/>
      <c r="P480" s="77"/>
    </row>
    <row r="481" spans="10:16" x14ac:dyDescent="0.25">
      <c r="J481" s="83">
        <v>44783</v>
      </c>
      <c r="K481" s="77">
        <v>438.39999399999999</v>
      </c>
      <c r="L481" s="77">
        <v>2634606</v>
      </c>
      <c r="N481" s="83">
        <v>44783</v>
      </c>
      <c r="O481" s="77"/>
      <c r="P481" s="77"/>
    </row>
    <row r="482" spans="10:16" x14ac:dyDescent="0.25">
      <c r="J482" s="83">
        <v>44782</v>
      </c>
      <c r="K482" s="77">
        <v>426.57000699999998</v>
      </c>
      <c r="L482" s="77">
        <v>1975885</v>
      </c>
      <c r="N482" s="83">
        <v>44782</v>
      </c>
      <c r="O482" s="77"/>
      <c r="P482" s="77"/>
    </row>
    <row r="483" spans="10:16" x14ac:dyDescent="0.25">
      <c r="J483" s="83">
        <v>44781</v>
      </c>
      <c r="K483" s="77">
        <v>434.33999599999999</v>
      </c>
      <c r="L483" s="77">
        <v>2202396</v>
      </c>
      <c r="N483" s="83">
        <v>44781</v>
      </c>
      <c r="O483" s="77"/>
      <c r="P483" s="77"/>
    </row>
    <row r="484" spans="10:16" x14ac:dyDescent="0.25">
      <c r="J484" s="83">
        <v>44778</v>
      </c>
      <c r="K484" s="77">
        <v>433.42999300000002</v>
      </c>
      <c r="L484" s="77">
        <v>2481397</v>
      </c>
      <c r="N484" s="83">
        <v>44778</v>
      </c>
      <c r="O484" s="77"/>
      <c r="P484" s="77"/>
    </row>
    <row r="485" spans="10:16" x14ac:dyDescent="0.25">
      <c r="J485" s="83">
        <v>44777</v>
      </c>
      <c r="K485" s="77">
        <v>430.58999599999999</v>
      </c>
      <c r="L485" s="77">
        <v>2745635</v>
      </c>
      <c r="N485" s="83">
        <v>44777</v>
      </c>
      <c r="O485" s="77"/>
      <c r="P485" s="77"/>
    </row>
    <row r="486" spans="10:16" x14ac:dyDescent="0.25">
      <c r="J486" s="83">
        <v>44776</v>
      </c>
      <c r="K486" s="77">
        <v>424.540009</v>
      </c>
      <c r="L486" s="77">
        <v>2403471</v>
      </c>
      <c r="N486" s="83">
        <v>44776</v>
      </c>
      <c r="O486" s="77"/>
      <c r="P486" s="77"/>
    </row>
    <row r="487" spans="10:16" x14ac:dyDescent="0.25">
      <c r="J487" s="83">
        <v>44775</v>
      </c>
      <c r="K487" s="77">
        <v>409.959991</v>
      </c>
      <c r="L487" s="77">
        <v>2165451</v>
      </c>
      <c r="N487" s="83">
        <v>44775</v>
      </c>
      <c r="O487" s="77"/>
      <c r="P487" s="77"/>
    </row>
    <row r="488" spans="10:16" x14ac:dyDescent="0.25">
      <c r="J488" s="83">
        <v>44774</v>
      </c>
      <c r="K488" s="77">
        <v>411.08999599999999</v>
      </c>
      <c r="L488" s="77">
        <v>1910045</v>
      </c>
      <c r="N488" s="83">
        <v>44774</v>
      </c>
      <c r="O488" s="77"/>
      <c r="P488" s="77"/>
    </row>
    <row r="489" spans="10:16" x14ac:dyDescent="0.25">
      <c r="J489" s="83">
        <v>44771</v>
      </c>
      <c r="K489" s="77">
        <v>410.11999500000002</v>
      </c>
      <c r="L489" s="77">
        <v>2670046</v>
      </c>
      <c r="N489" s="83">
        <v>44771</v>
      </c>
      <c r="O489" s="77"/>
      <c r="P489" s="77"/>
    </row>
    <row r="490" spans="10:16" x14ac:dyDescent="0.25">
      <c r="J490" s="83">
        <v>44770</v>
      </c>
      <c r="K490" s="77">
        <v>403.5</v>
      </c>
      <c r="L490" s="77">
        <v>2421734</v>
      </c>
      <c r="N490" s="83">
        <v>44770</v>
      </c>
      <c r="O490" s="77"/>
      <c r="P490" s="77"/>
    </row>
    <row r="491" spans="10:16" x14ac:dyDescent="0.25">
      <c r="J491" s="83">
        <v>44769</v>
      </c>
      <c r="K491" s="77">
        <v>392.77999899999998</v>
      </c>
      <c r="L491" s="77">
        <v>2669699</v>
      </c>
      <c r="N491" s="83">
        <v>44769</v>
      </c>
      <c r="O491" s="77"/>
      <c r="P491" s="77"/>
    </row>
    <row r="492" spans="10:16" x14ac:dyDescent="0.25">
      <c r="J492" s="83">
        <v>44768</v>
      </c>
      <c r="K492" s="77">
        <v>379.26001000000002</v>
      </c>
      <c r="L492" s="77">
        <v>2368512</v>
      </c>
      <c r="N492" s="83">
        <v>44768</v>
      </c>
      <c r="O492" s="77"/>
      <c r="P492" s="77"/>
    </row>
    <row r="493" spans="10:16" x14ac:dyDescent="0.25">
      <c r="J493" s="83">
        <v>44767</v>
      </c>
      <c r="K493" s="77">
        <v>391.959991</v>
      </c>
      <c r="L493" s="77">
        <v>2340478</v>
      </c>
      <c r="N493" s="83">
        <v>44767</v>
      </c>
      <c r="O493" s="77"/>
      <c r="P493" s="77"/>
    </row>
    <row r="494" spans="10:16" x14ac:dyDescent="0.25">
      <c r="J494" s="83">
        <v>44764</v>
      </c>
      <c r="K494" s="77">
        <v>401.89999399999999</v>
      </c>
      <c r="L494" s="77">
        <v>2413224</v>
      </c>
      <c r="N494" s="83">
        <v>44764</v>
      </c>
      <c r="O494" s="77"/>
      <c r="P494" s="77"/>
    </row>
    <row r="495" spans="10:16" x14ac:dyDescent="0.25">
      <c r="J495" s="83">
        <v>44763</v>
      </c>
      <c r="K495" s="77">
        <v>408.91000400000001</v>
      </c>
      <c r="L495" s="77">
        <v>2009914</v>
      </c>
      <c r="N495" s="83">
        <v>44763</v>
      </c>
      <c r="O495" s="77"/>
      <c r="P495" s="77"/>
    </row>
    <row r="496" spans="10:16" x14ac:dyDescent="0.25">
      <c r="J496" s="83">
        <v>44762</v>
      </c>
      <c r="K496" s="77">
        <v>401.48998999999998</v>
      </c>
      <c r="L496" s="77">
        <v>2746782</v>
      </c>
      <c r="N496" s="83">
        <v>44762</v>
      </c>
      <c r="O496" s="77"/>
      <c r="P496" s="77"/>
    </row>
    <row r="497" spans="10:16" x14ac:dyDescent="0.25">
      <c r="J497" s="83">
        <v>44761</v>
      </c>
      <c r="K497" s="77">
        <v>387.82998700000002</v>
      </c>
      <c r="L497" s="77">
        <v>1977609</v>
      </c>
      <c r="N497" s="83">
        <v>44761</v>
      </c>
      <c r="O497" s="77"/>
      <c r="P497" s="77"/>
    </row>
    <row r="498" spans="10:16" x14ac:dyDescent="0.25">
      <c r="J498" s="83">
        <v>44760</v>
      </c>
      <c r="K498" s="77">
        <v>375.23001099999999</v>
      </c>
      <c r="L498" s="77">
        <v>1866608</v>
      </c>
      <c r="N498" s="83">
        <v>44760</v>
      </c>
      <c r="O498" s="77"/>
      <c r="P498" s="77"/>
    </row>
    <row r="499" spans="10:16" x14ac:dyDescent="0.25">
      <c r="J499" s="83">
        <v>44757</v>
      </c>
      <c r="K499" s="77">
        <v>379.85998499999999</v>
      </c>
      <c r="L499" s="77">
        <v>2488267</v>
      </c>
      <c r="N499" s="83">
        <v>44757</v>
      </c>
      <c r="O499" s="77"/>
      <c r="P499" s="77"/>
    </row>
    <row r="500" spans="10:16" x14ac:dyDescent="0.25">
      <c r="J500" s="83">
        <v>44756</v>
      </c>
      <c r="K500" s="77">
        <v>372.959991</v>
      </c>
      <c r="L500" s="77">
        <v>2098363</v>
      </c>
      <c r="N500" s="83">
        <v>44756</v>
      </c>
      <c r="O500" s="77"/>
      <c r="P500" s="77"/>
    </row>
    <row r="501" spans="10:16" x14ac:dyDescent="0.25">
      <c r="J501" s="83">
        <v>44755</v>
      </c>
      <c r="K501" s="77">
        <v>371.94000199999999</v>
      </c>
      <c r="L501" s="77">
        <v>1993962</v>
      </c>
      <c r="N501" s="83">
        <v>44755</v>
      </c>
      <c r="O501" s="77"/>
      <c r="P501" s="77"/>
    </row>
    <row r="502" spans="10:16" x14ac:dyDescent="0.25">
      <c r="J502" s="83">
        <v>44754</v>
      </c>
      <c r="K502" s="77">
        <v>375.540009</v>
      </c>
      <c r="L502" s="77">
        <v>2639683</v>
      </c>
      <c r="N502" s="83">
        <v>44754</v>
      </c>
      <c r="O502" s="77"/>
      <c r="P502" s="77"/>
    </row>
    <row r="503" spans="10:16" x14ac:dyDescent="0.25">
      <c r="J503" s="83">
        <v>44753</v>
      </c>
      <c r="K503" s="77">
        <v>384.16000400000001</v>
      </c>
      <c r="L503" s="77">
        <v>1835865</v>
      </c>
      <c r="N503" s="83">
        <v>44753</v>
      </c>
      <c r="O503" s="77"/>
      <c r="P503" s="77"/>
    </row>
    <row r="504" spans="10:16" x14ac:dyDescent="0.25">
      <c r="J504" s="83">
        <v>44750</v>
      </c>
      <c r="K504" s="77">
        <v>389.44000199999999</v>
      </c>
      <c r="L504" s="77">
        <v>1611201</v>
      </c>
      <c r="N504" s="83">
        <v>44750</v>
      </c>
      <c r="O504" s="77"/>
      <c r="P504" s="77"/>
    </row>
    <row r="505" spans="10:16" x14ac:dyDescent="0.25">
      <c r="J505" s="83">
        <v>44749</v>
      </c>
      <c r="K505" s="77">
        <v>390.89001500000001</v>
      </c>
      <c r="L505" s="77">
        <v>2368519</v>
      </c>
      <c r="N505" s="83">
        <v>44749</v>
      </c>
      <c r="O505" s="77"/>
      <c r="P505" s="77"/>
    </row>
    <row r="506" spans="10:16" x14ac:dyDescent="0.25">
      <c r="J506" s="83">
        <v>44748</v>
      </c>
      <c r="K506" s="77">
        <v>382.82998700000002</v>
      </c>
      <c r="L506" s="77">
        <v>2284551</v>
      </c>
      <c r="N506" s="83">
        <v>44748</v>
      </c>
      <c r="O506" s="77"/>
      <c r="P506" s="77"/>
    </row>
    <row r="507" spans="10:16" x14ac:dyDescent="0.25">
      <c r="J507" s="83">
        <v>44747</v>
      </c>
      <c r="K507" s="77">
        <v>376.48998999999998</v>
      </c>
      <c r="L507" s="77">
        <v>3121504</v>
      </c>
      <c r="N507" s="83">
        <v>44747</v>
      </c>
      <c r="O507" s="77"/>
      <c r="P507" s="77"/>
    </row>
    <row r="508" spans="10:16" x14ac:dyDescent="0.25">
      <c r="J508" s="83">
        <v>44743</v>
      </c>
      <c r="K508" s="77">
        <v>368.48001099999999</v>
      </c>
      <c r="L508" s="77">
        <v>2471735</v>
      </c>
      <c r="N508" s="83">
        <v>44743</v>
      </c>
      <c r="O508" s="77"/>
      <c r="P508" s="77"/>
    </row>
    <row r="509" spans="10:16" x14ac:dyDescent="0.25">
      <c r="J509" s="83">
        <v>44742</v>
      </c>
      <c r="K509" s="77">
        <v>366.05999800000001</v>
      </c>
      <c r="L509" s="77">
        <v>2595510</v>
      </c>
      <c r="N509" s="83">
        <v>44742</v>
      </c>
      <c r="O509" s="77"/>
      <c r="P509" s="77"/>
    </row>
    <row r="510" spans="10:16" x14ac:dyDescent="0.25">
      <c r="J510" s="83">
        <v>44741</v>
      </c>
      <c r="K510" s="77">
        <v>368.5</v>
      </c>
      <c r="L510" s="77">
        <v>2027907</v>
      </c>
      <c r="N510" s="83">
        <v>44741</v>
      </c>
      <c r="O510" s="77"/>
      <c r="P510" s="77"/>
    </row>
    <row r="511" spans="10:16" x14ac:dyDescent="0.25">
      <c r="J511" s="83">
        <v>44740</v>
      </c>
      <c r="K511" s="77">
        <v>365.63000499999998</v>
      </c>
      <c r="L511" s="77">
        <v>2660047</v>
      </c>
      <c r="N511" s="83">
        <v>44740</v>
      </c>
      <c r="O511" s="77"/>
      <c r="P511" s="77"/>
    </row>
    <row r="512" spans="10:16" x14ac:dyDescent="0.25">
      <c r="J512" s="83">
        <v>44739</v>
      </c>
      <c r="K512" s="77">
        <v>381.07000699999998</v>
      </c>
      <c r="L512" s="77">
        <v>2244631</v>
      </c>
      <c r="N512" s="83">
        <v>44739</v>
      </c>
      <c r="O512" s="77"/>
      <c r="P512" s="77"/>
    </row>
    <row r="513" spans="10:16" x14ac:dyDescent="0.25">
      <c r="J513" s="83">
        <v>44736</v>
      </c>
      <c r="K513" s="77">
        <v>387.72000100000002</v>
      </c>
      <c r="L513" s="77">
        <v>3305337</v>
      </c>
      <c r="N513" s="83">
        <v>44736</v>
      </c>
      <c r="O513" s="77"/>
      <c r="P513" s="77"/>
    </row>
    <row r="514" spans="10:16" x14ac:dyDescent="0.25">
      <c r="J514" s="83">
        <v>44735</v>
      </c>
      <c r="K514" s="77">
        <v>376.64001500000001</v>
      </c>
      <c r="L514" s="77">
        <v>2534343</v>
      </c>
      <c r="N514" s="83">
        <v>44735</v>
      </c>
      <c r="O514" s="77"/>
      <c r="P514" s="77"/>
    </row>
    <row r="515" spans="10:16" x14ac:dyDescent="0.25">
      <c r="J515" s="83">
        <v>44734</v>
      </c>
      <c r="K515" s="77">
        <v>365.32998700000002</v>
      </c>
      <c r="L515" s="77">
        <v>3168159</v>
      </c>
      <c r="N515" s="83">
        <v>44734</v>
      </c>
      <c r="O515" s="77"/>
      <c r="P515" s="77"/>
    </row>
    <row r="516" spans="10:16" x14ac:dyDescent="0.25">
      <c r="J516" s="83">
        <v>44733</v>
      </c>
      <c r="K516" s="77">
        <v>362.98998999999998</v>
      </c>
      <c r="L516" s="77">
        <v>5343494</v>
      </c>
      <c r="N516" s="83">
        <v>44733</v>
      </c>
      <c r="O516" s="77"/>
      <c r="P516" s="77"/>
    </row>
    <row r="517" spans="10:16" x14ac:dyDescent="0.25">
      <c r="J517" s="83">
        <v>44729</v>
      </c>
      <c r="K517" s="77">
        <v>360.790009</v>
      </c>
      <c r="L517" s="77">
        <v>9475054</v>
      </c>
      <c r="N517" s="83">
        <v>44729</v>
      </c>
      <c r="O517" s="77"/>
      <c r="P517" s="77"/>
    </row>
    <row r="518" spans="10:16" x14ac:dyDescent="0.25">
      <c r="J518" s="83">
        <v>44728</v>
      </c>
      <c r="K518" s="77">
        <v>365.07998700000002</v>
      </c>
      <c r="L518" s="77">
        <v>5775295</v>
      </c>
      <c r="N518" s="83">
        <v>44728</v>
      </c>
      <c r="O518" s="77"/>
      <c r="P518" s="77"/>
    </row>
    <row r="519" spans="10:16" x14ac:dyDescent="0.25">
      <c r="J519" s="83">
        <v>44727</v>
      </c>
      <c r="K519" s="77">
        <v>376.92001299999998</v>
      </c>
      <c r="L519" s="77">
        <v>3664477</v>
      </c>
      <c r="N519" s="83">
        <v>44727</v>
      </c>
      <c r="O519" s="77"/>
      <c r="P519" s="77"/>
    </row>
    <row r="520" spans="10:16" x14ac:dyDescent="0.25">
      <c r="J520" s="83">
        <v>44726</v>
      </c>
      <c r="K520" s="77">
        <v>370.82000699999998</v>
      </c>
      <c r="L520" s="77">
        <v>3197215</v>
      </c>
      <c r="N520" s="83">
        <v>44726</v>
      </c>
      <c r="O520" s="77"/>
      <c r="P520" s="77"/>
    </row>
    <row r="521" spans="10:16" x14ac:dyDescent="0.25">
      <c r="J521" s="83">
        <v>44725</v>
      </c>
      <c r="K521" s="77">
        <v>371.64999399999999</v>
      </c>
      <c r="L521" s="77">
        <v>4724765</v>
      </c>
      <c r="N521" s="83">
        <v>44725</v>
      </c>
      <c r="O521" s="77"/>
      <c r="P521" s="77"/>
    </row>
    <row r="522" spans="10:16" x14ac:dyDescent="0.25">
      <c r="J522" s="83">
        <v>44722</v>
      </c>
      <c r="K522" s="77">
        <v>393.83999599999999</v>
      </c>
      <c r="L522" s="77">
        <v>4407524</v>
      </c>
      <c r="N522" s="83">
        <v>44722</v>
      </c>
      <c r="O522" s="77"/>
      <c r="P522" s="77"/>
    </row>
    <row r="523" spans="10:16" x14ac:dyDescent="0.25">
      <c r="J523" s="83">
        <v>44721</v>
      </c>
      <c r="K523" s="77">
        <v>426.42001299999998</v>
      </c>
      <c r="L523" s="77">
        <v>2572418</v>
      </c>
      <c r="N523" s="83">
        <v>44721</v>
      </c>
      <c r="O523" s="77"/>
      <c r="P523" s="77"/>
    </row>
    <row r="524" spans="10:16" x14ac:dyDescent="0.25">
      <c r="J524" s="83">
        <v>44720</v>
      </c>
      <c r="K524" s="77">
        <v>428.83999599999999</v>
      </c>
      <c r="L524" s="77">
        <v>1790134</v>
      </c>
      <c r="N524" s="83">
        <v>44720</v>
      </c>
      <c r="O524" s="77"/>
      <c r="P524" s="77"/>
    </row>
    <row r="525" spans="10:16" x14ac:dyDescent="0.25">
      <c r="J525" s="83">
        <v>44719</v>
      </c>
      <c r="K525" s="77">
        <v>433.42001299999998</v>
      </c>
      <c r="L525" s="77">
        <v>1611182</v>
      </c>
      <c r="N525" s="83">
        <v>44719</v>
      </c>
      <c r="O525" s="77"/>
      <c r="P525" s="77"/>
    </row>
    <row r="526" spans="10:16" x14ac:dyDescent="0.25">
      <c r="J526" s="83">
        <v>44718</v>
      </c>
      <c r="K526" s="77">
        <v>429.459991</v>
      </c>
      <c r="L526" s="77">
        <v>1563987</v>
      </c>
      <c r="N526" s="83">
        <v>44718</v>
      </c>
      <c r="O526" s="77"/>
      <c r="P526" s="77"/>
    </row>
    <row r="527" spans="10:16" x14ac:dyDescent="0.25">
      <c r="J527" s="83">
        <v>44715</v>
      </c>
      <c r="K527" s="77">
        <v>429.76001000000002</v>
      </c>
      <c r="L527" s="77">
        <v>2355536</v>
      </c>
      <c r="N527" s="83">
        <v>44715</v>
      </c>
      <c r="O527" s="77"/>
      <c r="P527" s="77"/>
    </row>
    <row r="528" spans="10:16" x14ac:dyDescent="0.25">
      <c r="J528" s="83">
        <v>44714</v>
      </c>
      <c r="K528" s="77">
        <v>441.27999899999998</v>
      </c>
      <c r="L528" s="77">
        <v>3415664</v>
      </c>
      <c r="N528" s="83">
        <v>44714</v>
      </c>
      <c r="O528" s="77"/>
      <c r="P528" s="77"/>
    </row>
    <row r="529" spans="10:16" x14ac:dyDescent="0.25">
      <c r="J529" s="83">
        <v>44713</v>
      </c>
      <c r="K529" s="77">
        <v>418.16000400000001</v>
      </c>
      <c r="L529" s="77">
        <v>3409856</v>
      </c>
      <c r="N529" s="83">
        <v>44713</v>
      </c>
      <c r="O529" s="77"/>
      <c r="P529" s="77"/>
    </row>
    <row r="530" spans="10:16" x14ac:dyDescent="0.25">
      <c r="J530" s="83">
        <v>44712</v>
      </c>
      <c r="K530" s="77">
        <v>416.48001099999999</v>
      </c>
      <c r="L530" s="77">
        <v>7944164</v>
      </c>
      <c r="N530" s="83">
        <v>44712</v>
      </c>
      <c r="O530" s="77"/>
      <c r="P530" s="77"/>
    </row>
    <row r="531" spans="10:16" x14ac:dyDescent="0.25">
      <c r="J531" s="83">
        <v>44708</v>
      </c>
      <c r="K531" s="77">
        <v>428.22000100000002</v>
      </c>
      <c r="L531" s="77">
        <v>3560381</v>
      </c>
      <c r="N531" s="83">
        <v>44708</v>
      </c>
      <c r="O531" s="77"/>
      <c r="P531" s="77"/>
    </row>
    <row r="532" spans="10:16" x14ac:dyDescent="0.25">
      <c r="J532" s="83">
        <v>44707</v>
      </c>
      <c r="K532" s="77">
        <v>408.60000600000001</v>
      </c>
      <c r="L532" s="77">
        <v>2419479</v>
      </c>
      <c r="N532" s="83">
        <v>44707</v>
      </c>
      <c r="O532" s="77"/>
      <c r="P532" s="77"/>
    </row>
    <row r="533" spans="10:16" x14ac:dyDescent="0.25">
      <c r="J533" s="83">
        <v>44706</v>
      </c>
      <c r="K533" s="77">
        <v>402.5</v>
      </c>
      <c r="L533" s="77">
        <v>2726718</v>
      </c>
      <c r="N533" s="83">
        <v>44706</v>
      </c>
      <c r="O533" s="77"/>
      <c r="P533" s="77"/>
    </row>
    <row r="534" spans="10:16" x14ac:dyDescent="0.25">
      <c r="J534" s="83">
        <v>44705</v>
      </c>
      <c r="K534" s="77">
        <v>398.41000400000001</v>
      </c>
      <c r="L534" s="77">
        <v>2630761</v>
      </c>
      <c r="N534" s="83">
        <v>44705</v>
      </c>
      <c r="O534" s="77"/>
      <c r="P534" s="77"/>
    </row>
    <row r="535" spans="10:16" x14ac:dyDescent="0.25">
      <c r="J535" s="83">
        <v>44704</v>
      </c>
      <c r="K535" s="77">
        <v>406.76001000000002</v>
      </c>
      <c r="L535" s="77">
        <v>2337511</v>
      </c>
      <c r="N535" s="83">
        <v>44704</v>
      </c>
      <c r="O535" s="77"/>
      <c r="P535" s="77"/>
    </row>
    <row r="536" spans="10:16" x14ac:dyDescent="0.25">
      <c r="J536" s="83">
        <v>44701</v>
      </c>
      <c r="K536" s="77">
        <v>399.08999599999999</v>
      </c>
      <c r="L536" s="77">
        <v>3430195</v>
      </c>
      <c r="N536" s="83">
        <v>44701</v>
      </c>
      <c r="O536" s="77"/>
      <c r="P536" s="77"/>
    </row>
    <row r="537" spans="10:16" x14ac:dyDescent="0.25">
      <c r="J537" s="83">
        <v>44700</v>
      </c>
      <c r="K537" s="77">
        <v>394.38000499999998</v>
      </c>
      <c r="L537" s="77">
        <v>2797416</v>
      </c>
      <c r="N537" s="83">
        <v>44700</v>
      </c>
      <c r="O537" s="77"/>
      <c r="P537" s="77"/>
    </row>
    <row r="538" spans="10:16" x14ac:dyDescent="0.25">
      <c r="J538" s="83">
        <v>44699</v>
      </c>
      <c r="K538" s="77">
        <v>397.88000499999998</v>
      </c>
      <c r="L538" s="77">
        <v>2915922</v>
      </c>
      <c r="N538" s="83">
        <v>44699</v>
      </c>
      <c r="O538" s="77"/>
      <c r="P538" s="77"/>
    </row>
    <row r="539" spans="10:16" x14ac:dyDescent="0.25">
      <c r="J539" s="83">
        <v>44698</v>
      </c>
      <c r="K539" s="77">
        <v>409.64999399999999</v>
      </c>
      <c r="L539" s="77">
        <v>2614675</v>
      </c>
      <c r="N539" s="83">
        <v>44698</v>
      </c>
      <c r="O539" s="77"/>
      <c r="P539" s="77"/>
    </row>
    <row r="540" spans="10:16" x14ac:dyDescent="0.25">
      <c r="J540" s="83">
        <v>44697</v>
      </c>
      <c r="K540" s="77">
        <v>402.85998499999999</v>
      </c>
      <c r="L540" s="77">
        <v>2645162</v>
      </c>
      <c r="N540" s="83">
        <v>44697</v>
      </c>
      <c r="O540" s="77"/>
      <c r="P540" s="77"/>
    </row>
    <row r="541" spans="10:16" x14ac:dyDescent="0.25">
      <c r="J541" s="83">
        <v>44694</v>
      </c>
      <c r="K541" s="77">
        <v>405.45001200000002</v>
      </c>
      <c r="L541" s="77">
        <v>3379472</v>
      </c>
      <c r="N541" s="83">
        <v>44694</v>
      </c>
      <c r="O541" s="77"/>
      <c r="P541" s="77"/>
    </row>
    <row r="542" spans="10:16" x14ac:dyDescent="0.25">
      <c r="J542" s="83">
        <v>44693</v>
      </c>
      <c r="K542" s="77">
        <v>388.48998999999998</v>
      </c>
      <c r="L542" s="77">
        <v>4048173</v>
      </c>
      <c r="N542" s="83">
        <v>44693</v>
      </c>
      <c r="O542" s="77"/>
      <c r="P542" s="77"/>
    </row>
    <row r="543" spans="10:16" x14ac:dyDescent="0.25">
      <c r="J543" s="83">
        <v>44692</v>
      </c>
      <c r="K543" s="77">
        <v>379.32998700000002</v>
      </c>
      <c r="L543" s="77">
        <v>3821953</v>
      </c>
      <c r="N543" s="83">
        <v>44692</v>
      </c>
      <c r="O543" s="77"/>
      <c r="P543" s="77"/>
    </row>
    <row r="544" spans="10:16" x14ac:dyDescent="0.25">
      <c r="J544" s="83">
        <v>44691</v>
      </c>
      <c r="K544" s="77">
        <v>393.02999899999998</v>
      </c>
      <c r="L544" s="77">
        <v>5334377</v>
      </c>
      <c r="N544" s="83">
        <v>44691</v>
      </c>
      <c r="O544" s="77"/>
      <c r="P544" s="77"/>
    </row>
    <row r="545" spans="10:16" x14ac:dyDescent="0.25">
      <c r="J545" s="83">
        <v>44690</v>
      </c>
      <c r="K545" s="77">
        <v>376.91000400000001</v>
      </c>
      <c r="L545" s="77">
        <v>4324888</v>
      </c>
      <c r="N545" s="83">
        <v>44690</v>
      </c>
      <c r="O545" s="77"/>
      <c r="P545" s="77"/>
    </row>
    <row r="546" spans="10:16" x14ac:dyDescent="0.25">
      <c r="J546" s="83">
        <v>44687</v>
      </c>
      <c r="K546" s="77">
        <v>391.01001000000002</v>
      </c>
      <c r="L546" s="77">
        <v>3522430</v>
      </c>
      <c r="N546" s="83">
        <v>44687</v>
      </c>
      <c r="O546" s="77"/>
      <c r="P546" s="77"/>
    </row>
    <row r="547" spans="10:16" x14ac:dyDescent="0.25">
      <c r="J547" s="83">
        <v>44686</v>
      </c>
      <c r="K547" s="77">
        <v>400.51001000000002</v>
      </c>
      <c r="L547" s="77">
        <v>3507716</v>
      </c>
      <c r="N547" s="83">
        <v>44686</v>
      </c>
      <c r="O547" s="77"/>
      <c r="P547" s="77"/>
    </row>
    <row r="548" spans="10:16" x14ac:dyDescent="0.25">
      <c r="J548" s="83">
        <v>44685</v>
      </c>
      <c r="K548" s="77">
        <v>423.35000600000001</v>
      </c>
      <c r="L548" s="77">
        <v>3330434</v>
      </c>
      <c r="N548" s="83">
        <v>44685</v>
      </c>
      <c r="O548" s="77"/>
      <c r="P548" s="77"/>
    </row>
    <row r="549" spans="10:16" x14ac:dyDescent="0.25">
      <c r="J549" s="83">
        <v>44684</v>
      </c>
      <c r="K549" s="77">
        <v>407.57998700000002</v>
      </c>
      <c r="L549" s="77">
        <v>2196257</v>
      </c>
      <c r="N549" s="83">
        <v>44684</v>
      </c>
      <c r="O549" s="77"/>
      <c r="P549" s="77"/>
    </row>
    <row r="550" spans="10:16" x14ac:dyDescent="0.25">
      <c r="J550" s="83">
        <v>44683</v>
      </c>
      <c r="K550" s="77">
        <v>407.290009</v>
      </c>
      <c r="L550" s="77">
        <v>3009981</v>
      </c>
      <c r="N550" s="83">
        <v>44683</v>
      </c>
      <c r="O550" s="77"/>
      <c r="P550" s="77"/>
    </row>
    <row r="551" spans="10:16" x14ac:dyDescent="0.25">
      <c r="J551" s="83">
        <v>44680</v>
      </c>
      <c r="K551" s="77">
        <v>395.95001200000002</v>
      </c>
      <c r="L551" s="77">
        <v>3033248</v>
      </c>
      <c r="N551" s="83">
        <v>44680</v>
      </c>
      <c r="O551" s="77"/>
      <c r="P551" s="77"/>
    </row>
    <row r="552" spans="10:16" x14ac:dyDescent="0.25">
      <c r="J552" s="83">
        <v>44679</v>
      </c>
      <c r="K552" s="77">
        <v>410.52999899999998</v>
      </c>
      <c r="L552" s="77">
        <v>2593890</v>
      </c>
      <c r="N552" s="83">
        <v>44679</v>
      </c>
      <c r="O552" s="77"/>
      <c r="P552" s="77"/>
    </row>
    <row r="553" spans="10:16" x14ac:dyDescent="0.25">
      <c r="J553" s="83">
        <v>44678</v>
      </c>
      <c r="K553" s="77">
        <v>397.89999399999999</v>
      </c>
      <c r="L553" s="77">
        <v>3080696</v>
      </c>
      <c r="N553" s="83">
        <v>44678</v>
      </c>
      <c r="O553" s="77"/>
      <c r="P553" s="77"/>
    </row>
    <row r="554" spans="10:16" x14ac:dyDescent="0.25">
      <c r="J554" s="83">
        <v>44677</v>
      </c>
      <c r="K554" s="77">
        <v>399.11999500000002</v>
      </c>
      <c r="L554" s="77">
        <v>2820097</v>
      </c>
      <c r="N554" s="83">
        <v>44677</v>
      </c>
      <c r="O554" s="77"/>
      <c r="P554" s="77"/>
    </row>
    <row r="555" spans="10:16" x14ac:dyDescent="0.25">
      <c r="J555" s="83">
        <v>44676</v>
      </c>
      <c r="K555" s="77">
        <v>413.95001200000002</v>
      </c>
      <c r="L555" s="77">
        <v>3368825</v>
      </c>
      <c r="N555" s="83">
        <v>44676</v>
      </c>
      <c r="O555" s="77"/>
      <c r="P555" s="77"/>
    </row>
    <row r="556" spans="10:16" x14ac:dyDescent="0.25">
      <c r="J556" s="83">
        <v>44673</v>
      </c>
      <c r="K556" s="77">
        <v>408.67001299999998</v>
      </c>
      <c r="L556" s="77">
        <v>3198841</v>
      </c>
      <c r="N556" s="83">
        <v>44673</v>
      </c>
      <c r="O556" s="77"/>
      <c r="P556" s="77"/>
    </row>
    <row r="557" spans="10:16" x14ac:dyDescent="0.25">
      <c r="J557" s="83">
        <v>44672</v>
      </c>
      <c r="K557" s="77">
        <v>417.48001099999999</v>
      </c>
      <c r="L557" s="77">
        <v>2390149</v>
      </c>
      <c r="N557" s="83">
        <v>44672</v>
      </c>
      <c r="O557" s="77"/>
      <c r="P557" s="77"/>
    </row>
    <row r="558" spans="10:16" x14ac:dyDescent="0.25">
      <c r="J558" s="83">
        <v>44671</v>
      </c>
      <c r="K558" s="77">
        <v>428.10998499999999</v>
      </c>
      <c r="L558" s="77">
        <v>2092929</v>
      </c>
      <c r="N558" s="83">
        <v>44671</v>
      </c>
      <c r="O558" s="77"/>
      <c r="P558" s="77"/>
    </row>
    <row r="559" spans="10:16" x14ac:dyDescent="0.25">
      <c r="J559" s="83">
        <v>44670</v>
      </c>
      <c r="K559" s="77">
        <v>436.39999399999999</v>
      </c>
      <c r="L559" s="77">
        <v>1962652</v>
      </c>
      <c r="N559" s="83">
        <v>44670</v>
      </c>
      <c r="O559" s="77"/>
      <c r="P559" s="77"/>
    </row>
    <row r="560" spans="10:16" x14ac:dyDescent="0.25">
      <c r="J560" s="83">
        <v>44669</v>
      </c>
      <c r="K560" s="77">
        <v>425.47000100000002</v>
      </c>
      <c r="L560" s="77">
        <v>2594660</v>
      </c>
      <c r="N560" s="83">
        <v>44669</v>
      </c>
      <c r="O560" s="77"/>
      <c r="P560" s="77"/>
    </row>
    <row r="561" spans="10:16" x14ac:dyDescent="0.25">
      <c r="J561" s="83">
        <v>44665</v>
      </c>
      <c r="K561" s="77">
        <v>420.44000199999999</v>
      </c>
      <c r="L561" s="77">
        <v>2588604</v>
      </c>
      <c r="N561" s="83">
        <v>44665</v>
      </c>
      <c r="O561" s="77"/>
      <c r="P561" s="77"/>
    </row>
    <row r="562" spans="10:16" x14ac:dyDescent="0.25">
      <c r="J562" s="83">
        <v>44664</v>
      </c>
      <c r="K562" s="77">
        <v>431.67001299999998</v>
      </c>
      <c r="L562" s="77">
        <v>3078941</v>
      </c>
      <c r="N562" s="83">
        <v>44664</v>
      </c>
      <c r="O562" s="77"/>
      <c r="P562" s="77"/>
    </row>
    <row r="563" spans="10:16" x14ac:dyDescent="0.25">
      <c r="J563" s="83">
        <v>44663</v>
      </c>
      <c r="K563" s="77">
        <v>426.76998900000001</v>
      </c>
      <c r="L563" s="77">
        <v>2199003</v>
      </c>
      <c r="N563" s="83">
        <v>44663</v>
      </c>
      <c r="O563" s="77"/>
      <c r="P563" s="77"/>
    </row>
    <row r="564" spans="10:16" x14ac:dyDescent="0.25">
      <c r="J564" s="83">
        <v>44662</v>
      </c>
      <c r="K564" s="77">
        <v>434.44000199999999</v>
      </c>
      <c r="L564" s="77">
        <v>2932055</v>
      </c>
      <c r="N564" s="83">
        <v>44662</v>
      </c>
      <c r="O564" s="77"/>
      <c r="P564" s="77"/>
    </row>
    <row r="565" spans="10:16" x14ac:dyDescent="0.25">
      <c r="J565" s="83">
        <v>44659</v>
      </c>
      <c r="K565" s="77">
        <v>445.33999599999999</v>
      </c>
      <c r="L565" s="77">
        <v>2260687</v>
      </c>
      <c r="N565" s="83">
        <v>44659</v>
      </c>
      <c r="O565" s="77"/>
      <c r="P565" s="77"/>
    </row>
    <row r="566" spans="10:16" x14ac:dyDescent="0.25">
      <c r="J566" s="83">
        <v>44658</v>
      </c>
      <c r="K566" s="77">
        <v>452.72000100000002</v>
      </c>
      <c r="L566" s="77">
        <v>2757799</v>
      </c>
      <c r="N566" s="83">
        <v>44658</v>
      </c>
      <c r="O566" s="77"/>
      <c r="P566" s="77"/>
    </row>
    <row r="567" spans="10:16" x14ac:dyDescent="0.25">
      <c r="J567" s="83">
        <v>44657</v>
      </c>
      <c r="K567" s="77">
        <v>444.32998700000002</v>
      </c>
      <c r="L567" s="77">
        <v>3824913</v>
      </c>
      <c r="N567" s="83">
        <v>44657</v>
      </c>
      <c r="O567" s="77"/>
      <c r="P567" s="77"/>
    </row>
    <row r="568" spans="10:16" x14ac:dyDescent="0.25">
      <c r="J568" s="83">
        <v>44656</v>
      </c>
      <c r="K568" s="77">
        <v>458.57998700000002</v>
      </c>
      <c r="L568" s="77">
        <v>2481933</v>
      </c>
      <c r="N568" s="83">
        <v>44656</v>
      </c>
      <c r="O568" s="77"/>
      <c r="P568" s="77"/>
    </row>
    <row r="569" spans="10:16" x14ac:dyDescent="0.25">
      <c r="J569" s="83">
        <v>44655</v>
      </c>
      <c r="K569" s="77">
        <v>468.80999800000001</v>
      </c>
      <c r="L569" s="77">
        <v>2975096</v>
      </c>
      <c r="N569" s="83">
        <v>44655</v>
      </c>
      <c r="O569" s="77"/>
      <c r="P569" s="77"/>
    </row>
    <row r="570" spans="10:16" x14ac:dyDescent="0.25">
      <c r="J570" s="83">
        <v>44652</v>
      </c>
      <c r="K570" s="77">
        <v>458.19000199999999</v>
      </c>
      <c r="L570" s="77">
        <v>2718422</v>
      </c>
      <c r="N570" s="83">
        <v>44652</v>
      </c>
      <c r="O570" s="77"/>
      <c r="P570" s="77"/>
    </row>
    <row r="571" spans="10:16" x14ac:dyDescent="0.25">
      <c r="J571" s="83">
        <v>44651</v>
      </c>
      <c r="K571" s="77">
        <v>455.61999500000002</v>
      </c>
      <c r="L571" s="77">
        <v>4141278</v>
      </c>
      <c r="N571" s="83">
        <v>44651</v>
      </c>
      <c r="O571" s="77"/>
      <c r="P571" s="77"/>
    </row>
    <row r="572" spans="10:16" x14ac:dyDescent="0.25">
      <c r="J572" s="83">
        <v>44650</v>
      </c>
      <c r="K572" s="77">
        <v>460.05999800000001</v>
      </c>
      <c r="L572" s="77">
        <v>3889225</v>
      </c>
      <c r="N572" s="83">
        <v>44650</v>
      </c>
      <c r="O572" s="77"/>
      <c r="P572" s="77"/>
    </row>
    <row r="573" spans="10:16" x14ac:dyDescent="0.25">
      <c r="J573" s="83">
        <v>44649</v>
      </c>
      <c r="K573" s="77">
        <v>466.32998700000002</v>
      </c>
      <c r="L573" s="77">
        <v>4323766</v>
      </c>
      <c r="N573" s="83">
        <v>44649</v>
      </c>
      <c r="O573" s="77"/>
      <c r="P573" s="77"/>
    </row>
    <row r="574" spans="10:16" x14ac:dyDescent="0.25">
      <c r="J574" s="83">
        <v>44648</v>
      </c>
      <c r="K574" s="77">
        <v>450.01001000000002</v>
      </c>
      <c r="L574" s="77">
        <v>4472560</v>
      </c>
      <c r="N574" s="83">
        <v>44648</v>
      </c>
      <c r="O574" s="77"/>
      <c r="P574" s="77"/>
    </row>
    <row r="575" spans="10:16" x14ac:dyDescent="0.25">
      <c r="J575" s="83">
        <v>44645</v>
      </c>
      <c r="K575" s="77">
        <v>431.61999500000002</v>
      </c>
      <c r="L575" s="77">
        <v>3285206</v>
      </c>
      <c r="N575" s="83">
        <v>44645</v>
      </c>
      <c r="O575" s="77"/>
      <c r="P575" s="77"/>
    </row>
    <row r="576" spans="10:16" x14ac:dyDescent="0.25">
      <c r="J576" s="83">
        <v>44644</v>
      </c>
      <c r="K576" s="77">
        <v>432.14001500000001</v>
      </c>
      <c r="L576" s="77">
        <v>5544251</v>
      </c>
      <c r="N576" s="83">
        <v>44644</v>
      </c>
      <c r="O576" s="77"/>
      <c r="P576" s="77"/>
    </row>
    <row r="577" spans="10:16" x14ac:dyDescent="0.25">
      <c r="J577" s="83">
        <v>44643</v>
      </c>
      <c r="K577" s="77">
        <v>422.89999399999999</v>
      </c>
      <c r="L577" s="77">
        <v>13979763</v>
      </c>
      <c r="N577" s="83">
        <v>44643</v>
      </c>
      <c r="O577" s="77"/>
      <c r="P577" s="77"/>
    </row>
    <row r="578" spans="10:16" x14ac:dyDescent="0.25">
      <c r="J578" s="83">
        <v>44642</v>
      </c>
      <c r="K578" s="77">
        <v>466.45001200000002</v>
      </c>
      <c r="L578" s="77">
        <v>5377001</v>
      </c>
      <c r="N578" s="83">
        <v>44642</v>
      </c>
      <c r="O578" s="77"/>
      <c r="P578" s="77"/>
    </row>
    <row r="579" spans="10:16" x14ac:dyDescent="0.25">
      <c r="J579" s="83">
        <v>44641</v>
      </c>
      <c r="K579" s="77">
        <v>453.58999599999999</v>
      </c>
      <c r="L579" s="77">
        <v>3704194</v>
      </c>
      <c r="N579" s="83">
        <v>44641</v>
      </c>
      <c r="O579" s="77"/>
      <c r="P579" s="77"/>
    </row>
    <row r="580" spans="10:16" x14ac:dyDescent="0.25">
      <c r="J580" s="83">
        <v>44638</v>
      </c>
      <c r="K580" s="77">
        <v>453.32998700000002</v>
      </c>
      <c r="L580" s="77">
        <v>5898143</v>
      </c>
      <c r="N580" s="83">
        <v>44638</v>
      </c>
      <c r="O580" s="77"/>
      <c r="P580" s="77"/>
    </row>
    <row r="581" spans="10:16" x14ac:dyDescent="0.25">
      <c r="J581" s="83">
        <v>44637</v>
      </c>
      <c r="K581" s="77">
        <v>444.35998499999999</v>
      </c>
      <c r="L581" s="77">
        <v>3556732</v>
      </c>
      <c r="N581" s="83">
        <v>44637</v>
      </c>
      <c r="O581" s="77"/>
      <c r="P581" s="77"/>
    </row>
    <row r="582" spans="10:16" x14ac:dyDescent="0.25">
      <c r="J582" s="83">
        <v>44636</v>
      </c>
      <c r="K582" s="77">
        <v>442.35998499999999</v>
      </c>
      <c r="L582" s="77">
        <v>4141181</v>
      </c>
      <c r="N582" s="83">
        <v>44636</v>
      </c>
      <c r="O582" s="77"/>
      <c r="P582" s="77"/>
    </row>
    <row r="583" spans="10:16" x14ac:dyDescent="0.25">
      <c r="J583" s="83">
        <v>44635</v>
      </c>
      <c r="K583" s="77">
        <v>421.66000400000001</v>
      </c>
      <c r="L583" s="77">
        <v>3201730</v>
      </c>
      <c r="N583" s="83">
        <v>44635</v>
      </c>
      <c r="O583" s="77"/>
      <c r="P583" s="77"/>
    </row>
    <row r="584" spans="10:16" x14ac:dyDescent="0.25">
      <c r="J584" s="83">
        <v>44634</v>
      </c>
      <c r="K584" s="77">
        <v>411.5</v>
      </c>
      <c r="L584" s="77">
        <v>3731582</v>
      </c>
      <c r="N584" s="83">
        <v>44634</v>
      </c>
      <c r="O584" s="77"/>
      <c r="P584" s="77"/>
    </row>
    <row r="585" spans="10:16" x14ac:dyDescent="0.25">
      <c r="J585" s="83">
        <v>44631</v>
      </c>
      <c r="K585" s="77">
        <v>416.38000499999998</v>
      </c>
      <c r="L585" s="77">
        <v>4434498</v>
      </c>
      <c r="N585" s="83">
        <v>44631</v>
      </c>
      <c r="O585" s="77"/>
      <c r="P585" s="77"/>
    </row>
    <row r="586" spans="10:16" x14ac:dyDescent="0.25">
      <c r="J586" s="83">
        <v>44630</v>
      </c>
      <c r="K586" s="77">
        <v>438.95001200000002</v>
      </c>
      <c r="L586" s="77">
        <v>2686310</v>
      </c>
      <c r="N586" s="83">
        <v>44630</v>
      </c>
      <c r="O586" s="77"/>
      <c r="P586" s="77"/>
    </row>
    <row r="587" spans="10:16" x14ac:dyDescent="0.25">
      <c r="J587" s="83">
        <v>44629</v>
      </c>
      <c r="K587" s="77">
        <v>450.86999500000002</v>
      </c>
      <c r="L587" s="77">
        <v>2905656</v>
      </c>
      <c r="N587" s="83">
        <v>44629</v>
      </c>
      <c r="O587" s="77"/>
      <c r="P587" s="77"/>
    </row>
    <row r="588" spans="10:16" x14ac:dyDescent="0.25">
      <c r="J588" s="83">
        <v>44628</v>
      </c>
      <c r="K588" s="77">
        <v>431.52999899999998</v>
      </c>
      <c r="L588" s="77">
        <v>3734842</v>
      </c>
      <c r="N588" s="83">
        <v>44628</v>
      </c>
      <c r="O588" s="77"/>
      <c r="P588" s="77"/>
    </row>
    <row r="589" spans="10:16" x14ac:dyDescent="0.25">
      <c r="J589" s="83">
        <v>44627</v>
      </c>
      <c r="K589" s="77">
        <v>437.97000100000002</v>
      </c>
      <c r="L589" s="77">
        <v>3676072</v>
      </c>
      <c r="N589" s="83">
        <v>44627</v>
      </c>
      <c r="O589" s="77"/>
      <c r="P589" s="77"/>
    </row>
    <row r="590" spans="10:16" x14ac:dyDescent="0.25">
      <c r="J590" s="83">
        <v>44624</v>
      </c>
      <c r="K590" s="77">
        <v>452.13000499999998</v>
      </c>
      <c r="L590" s="77">
        <v>2752177</v>
      </c>
      <c r="N590" s="83">
        <v>44624</v>
      </c>
      <c r="O590" s="77"/>
      <c r="P590" s="77"/>
    </row>
    <row r="591" spans="10:16" x14ac:dyDescent="0.25">
      <c r="J591" s="83">
        <v>44623</v>
      </c>
      <c r="K591" s="77">
        <v>459.07998700000002</v>
      </c>
      <c r="L591" s="77">
        <v>2906318</v>
      </c>
      <c r="N591" s="83">
        <v>44623</v>
      </c>
      <c r="O591" s="77"/>
      <c r="P591" s="77"/>
    </row>
    <row r="592" spans="10:16" x14ac:dyDescent="0.25">
      <c r="J592" s="83">
        <v>44622</v>
      </c>
      <c r="K592" s="77">
        <v>471.17999300000002</v>
      </c>
      <c r="L592" s="77">
        <v>2948450</v>
      </c>
      <c r="N592" s="83">
        <v>44622</v>
      </c>
      <c r="O592" s="77"/>
      <c r="P592" s="77"/>
    </row>
    <row r="593" spans="10:16" x14ac:dyDescent="0.25">
      <c r="J593" s="83">
        <v>44621</v>
      </c>
      <c r="K593" s="77">
        <v>466.67999300000002</v>
      </c>
      <c r="L593" s="77">
        <v>3352760</v>
      </c>
      <c r="N593" s="83">
        <v>44621</v>
      </c>
      <c r="O593" s="77"/>
      <c r="P593" s="77"/>
    </row>
    <row r="594" spans="10:16" x14ac:dyDescent="0.25">
      <c r="J594" s="83">
        <v>44620</v>
      </c>
      <c r="K594" s="77">
        <v>467.67999300000002</v>
      </c>
      <c r="L594" s="77">
        <v>3302341</v>
      </c>
      <c r="N594" s="83">
        <v>44620</v>
      </c>
      <c r="O594" s="77"/>
      <c r="P594" s="77"/>
    </row>
    <row r="595" spans="10:16" x14ac:dyDescent="0.25">
      <c r="J595" s="83">
        <v>44617</v>
      </c>
      <c r="K595" s="77">
        <v>465.540009</v>
      </c>
      <c r="L595" s="77">
        <v>2869739</v>
      </c>
      <c r="N595" s="83">
        <v>44617</v>
      </c>
      <c r="O595" s="77"/>
      <c r="P595" s="77"/>
    </row>
    <row r="596" spans="10:16" x14ac:dyDescent="0.25">
      <c r="J596" s="83">
        <v>44616</v>
      </c>
      <c r="K596" s="77">
        <v>463.82000699999998</v>
      </c>
      <c r="L596" s="77">
        <v>6448772</v>
      </c>
      <c r="N596" s="83">
        <v>44616</v>
      </c>
      <c r="O596" s="77"/>
      <c r="P596" s="77"/>
    </row>
    <row r="597" spans="10:16" x14ac:dyDescent="0.25">
      <c r="J597" s="83">
        <v>44615</v>
      </c>
      <c r="K597" s="77">
        <v>429.45001200000002</v>
      </c>
      <c r="L597" s="77">
        <v>4263021</v>
      </c>
      <c r="N597" s="83">
        <v>44615</v>
      </c>
      <c r="O597" s="77"/>
      <c r="P597" s="77"/>
    </row>
    <row r="598" spans="10:16" x14ac:dyDescent="0.25">
      <c r="J598" s="83">
        <v>44614</v>
      </c>
      <c r="K598" s="77">
        <v>438.39999399999999</v>
      </c>
      <c r="L598" s="77">
        <v>4287637</v>
      </c>
      <c r="N598" s="83">
        <v>44614</v>
      </c>
      <c r="O598" s="77"/>
      <c r="P598" s="77"/>
    </row>
    <row r="599" spans="10:16" x14ac:dyDescent="0.25">
      <c r="J599" s="83">
        <v>44610</v>
      </c>
      <c r="K599" s="77">
        <v>442.55999800000001</v>
      </c>
      <c r="L599" s="77">
        <v>5194162</v>
      </c>
      <c r="N599" s="83">
        <v>44610</v>
      </c>
      <c r="O599" s="77"/>
      <c r="P599" s="77"/>
    </row>
    <row r="600" spans="10:16" x14ac:dyDescent="0.25">
      <c r="J600" s="83">
        <v>44609</v>
      </c>
      <c r="K600" s="77">
        <v>457.709991</v>
      </c>
      <c r="L600" s="77">
        <v>4021128</v>
      </c>
      <c r="N600" s="83">
        <v>44609</v>
      </c>
      <c r="O600" s="77"/>
      <c r="P600" s="77"/>
    </row>
    <row r="601" spans="10:16" x14ac:dyDescent="0.25">
      <c r="J601" s="83">
        <v>44608</v>
      </c>
      <c r="K601" s="77">
        <v>477.70001200000002</v>
      </c>
      <c r="L601" s="77">
        <v>3750472</v>
      </c>
      <c r="N601" s="83">
        <v>44608</v>
      </c>
      <c r="O601" s="77"/>
      <c r="P601" s="77"/>
    </row>
    <row r="602" spans="10:16" x14ac:dyDescent="0.25">
      <c r="J602" s="83">
        <v>44607</v>
      </c>
      <c r="K602" s="77">
        <v>479.5</v>
      </c>
      <c r="L602" s="77">
        <v>3745338</v>
      </c>
      <c r="N602" s="83">
        <v>44607</v>
      </c>
      <c r="O602" s="77"/>
      <c r="P602" s="77"/>
    </row>
    <row r="603" spans="10:16" x14ac:dyDescent="0.25">
      <c r="J603" s="83">
        <v>44606</v>
      </c>
      <c r="K603" s="77">
        <v>474.01001000000002</v>
      </c>
      <c r="L603" s="77">
        <v>3372122</v>
      </c>
      <c r="N603" s="83">
        <v>44606</v>
      </c>
      <c r="O603" s="77"/>
      <c r="P603" s="77"/>
    </row>
    <row r="604" spans="10:16" x14ac:dyDescent="0.25">
      <c r="J604" s="83">
        <v>44603</v>
      </c>
      <c r="K604" s="77">
        <v>473.97000100000002</v>
      </c>
      <c r="L604" s="77">
        <v>5026970</v>
      </c>
      <c r="N604" s="83">
        <v>44603</v>
      </c>
      <c r="O604" s="77"/>
      <c r="P604" s="77"/>
    </row>
    <row r="605" spans="10:16" x14ac:dyDescent="0.25">
      <c r="J605" s="83">
        <v>44602</v>
      </c>
      <c r="K605" s="77">
        <v>495.01998900000001</v>
      </c>
      <c r="L605" s="77">
        <v>4735802</v>
      </c>
      <c r="N605" s="83">
        <v>44602</v>
      </c>
      <c r="O605" s="77"/>
      <c r="P605" s="77"/>
    </row>
    <row r="606" spans="10:16" x14ac:dyDescent="0.25">
      <c r="J606" s="83">
        <v>44601</v>
      </c>
      <c r="K606" s="77">
        <v>521.75</v>
      </c>
      <c r="L606" s="77">
        <v>2542201</v>
      </c>
      <c r="N606" s="83">
        <v>44601</v>
      </c>
      <c r="O606" s="77"/>
      <c r="P606" s="77"/>
    </row>
    <row r="607" spans="10:16" x14ac:dyDescent="0.25">
      <c r="J607" s="83">
        <v>44600</v>
      </c>
      <c r="K607" s="77">
        <v>511.30999800000001</v>
      </c>
      <c r="L607" s="77">
        <v>3205743</v>
      </c>
      <c r="N607" s="83">
        <v>44600</v>
      </c>
      <c r="O607" s="77"/>
      <c r="P607" s="77"/>
    </row>
    <row r="608" spans="10:16" x14ac:dyDescent="0.25">
      <c r="J608" s="83">
        <v>44599</v>
      </c>
      <c r="K608" s="77">
        <v>507.10000600000001</v>
      </c>
      <c r="L608" s="77">
        <v>3120737</v>
      </c>
      <c r="N608" s="83">
        <v>44599</v>
      </c>
      <c r="O608" s="77"/>
      <c r="P608" s="77"/>
    </row>
    <row r="609" spans="10:16" x14ac:dyDescent="0.25">
      <c r="J609" s="83">
        <v>44596</v>
      </c>
      <c r="K609" s="77">
        <v>513.53997800000002</v>
      </c>
      <c r="L609" s="77">
        <v>2583714</v>
      </c>
      <c r="N609" s="83">
        <v>44596</v>
      </c>
      <c r="O609" s="77"/>
      <c r="P609" s="77"/>
    </row>
    <row r="610" spans="10:16" x14ac:dyDescent="0.25">
      <c r="J610" s="83">
        <v>44595</v>
      </c>
      <c r="K610" s="77">
        <v>510.82998700000002</v>
      </c>
      <c r="L610" s="77">
        <v>3058710</v>
      </c>
      <c r="N610" s="83">
        <v>44595</v>
      </c>
      <c r="O610" s="77"/>
      <c r="P610" s="77"/>
    </row>
    <row r="611" spans="10:16" x14ac:dyDescent="0.25">
      <c r="J611" s="83">
        <v>44594</v>
      </c>
      <c r="K611" s="77">
        <v>533.09002699999996</v>
      </c>
      <c r="L611" s="77">
        <v>2494142</v>
      </c>
      <c r="N611" s="83">
        <v>44594</v>
      </c>
      <c r="O611" s="77"/>
      <c r="P611" s="77"/>
    </row>
    <row r="612" spans="10:16" x14ac:dyDescent="0.25">
      <c r="J612" s="83">
        <v>44593</v>
      </c>
      <c r="K612" s="77">
        <v>535.97997999999995</v>
      </c>
      <c r="L612" s="77">
        <v>2294434</v>
      </c>
      <c r="N612" s="83">
        <v>44593</v>
      </c>
      <c r="O612" s="77"/>
      <c r="P612" s="77"/>
    </row>
    <row r="613" spans="10:16" x14ac:dyDescent="0.25">
      <c r="J613" s="83">
        <v>44592</v>
      </c>
      <c r="K613" s="77">
        <v>534.29998799999998</v>
      </c>
      <c r="L613" s="77">
        <v>3995098</v>
      </c>
      <c r="N613" s="83">
        <v>44592</v>
      </c>
      <c r="O613" s="77"/>
      <c r="P613" s="77"/>
    </row>
    <row r="614" spans="10:16" x14ac:dyDescent="0.25">
      <c r="J614" s="83">
        <v>44589</v>
      </c>
      <c r="K614" s="77">
        <v>518.15997300000004</v>
      </c>
      <c r="L614" s="77">
        <v>4333427</v>
      </c>
      <c r="N614" s="83">
        <v>44589</v>
      </c>
      <c r="O614" s="77"/>
      <c r="P614" s="77"/>
    </row>
    <row r="615" spans="10:16" x14ac:dyDescent="0.25">
      <c r="J615" s="83">
        <v>44588</v>
      </c>
      <c r="K615" s="77">
        <v>493.04998799999998</v>
      </c>
      <c r="L615" s="77">
        <v>5830522</v>
      </c>
      <c r="N615" s="83">
        <v>44588</v>
      </c>
      <c r="O615" s="77"/>
      <c r="P615" s="77"/>
    </row>
    <row r="616" spans="10:16" x14ac:dyDescent="0.25">
      <c r="J616" s="83">
        <v>44587</v>
      </c>
      <c r="K616" s="77">
        <v>500.80999800000001</v>
      </c>
      <c r="L616" s="77">
        <v>4449496</v>
      </c>
      <c r="N616" s="83">
        <v>44587</v>
      </c>
      <c r="O616" s="77"/>
      <c r="P616" s="77"/>
    </row>
    <row r="617" spans="10:16" x14ac:dyDescent="0.25">
      <c r="J617" s="83">
        <v>44586</v>
      </c>
      <c r="K617" s="77">
        <v>502.72000100000002</v>
      </c>
      <c r="L617" s="77">
        <v>4051522</v>
      </c>
      <c r="N617" s="83">
        <v>44586</v>
      </c>
      <c r="O617" s="77"/>
      <c r="P617" s="77"/>
    </row>
    <row r="618" spans="10:16" x14ac:dyDescent="0.25">
      <c r="J618" s="83">
        <v>44585</v>
      </c>
      <c r="K618" s="77">
        <v>519.65997300000004</v>
      </c>
      <c r="L618" s="77">
        <v>7555213</v>
      </c>
      <c r="N618" s="83">
        <v>44585</v>
      </c>
      <c r="O618" s="77"/>
      <c r="P618" s="77"/>
    </row>
    <row r="619" spans="10:16" x14ac:dyDescent="0.25">
      <c r="J619" s="83">
        <v>44582</v>
      </c>
      <c r="K619" s="77">
        <v>499.91000400000001</v>
      </c>
      <c r="L619" s="77">
        <v>4276067</v>
      </c>
      <c r="N619" s="83">
        <v>44582</v>
      </c>
      <c r="O619" s="77"/>
      <c r="P619" s="77"/>
    </row>
    <row r="620" spans="10:16" x14ac:dyDescent="0.25">
      <c r="J620" s="83">
        <v>44581</v>
      </c>
      <c r="K620" s="77">
        <v>510.85000600000001</v>
      </c>
      <c r="L620" s="77">
        <v>3208136</v>
      </c>
      <c r="N620" s="83">
        <v>44581</v>
      </c>
      <c r="O620" s="77"/>
      <c r="P620" s="77"/>
    </row>
    <row r="621" spans="10:16" x14ac:dyDescent="0.25">
      <c r="J621" s="83">
        <v>44580</v>
      </c>
      <c r="K621" s="77">
        <v>516.580017</v>
      </c>
      <c r="L621" s="77">
        <v>2985891</v>
      </c>
      <c r="N621" s="83">
        <v>44580</v>
      </c>
      <c r="O621" s="77"/>
      <c r="P621" s="77"/>
    </row>
    <row r="622" spans="10:16" x14ac:dyDescent="0.25">
      <c r="J622" s="83">
        <v>44579</v>
      </c>
      <c r="K622" s="77">
        <v>513.34002699999996</v>
      </c>
      <c r="L622" s="77">
        <v>3461507</v>
      </c>
      <c r="N622" s="83">
        <v>44579</v>
      </c>
      <c r="O622" s="77"/>
      <c r="P622" s="77"/>
    </row>
    <row r="623" spans="10:16" x14ac:dyDescent="0.25">
      <c r="J623" s="83">
        <v>44575</v>
      </c>
      <c r="K623" s="77">
        <v>520.59997599999997</v>
      </c>
      <c r="L623" s="77">
        <v>2659825</v>
      </c>
      <c r="N623" s="83">
        <v>44575</v>
      </c>
      <c r="O623" s="77"/>
      <c r="P623" s="77"/>
    </row>
    <row r="624" spans="10:16" x14ac:dyDescent="0.25">
      <c r="J624" s="83">
        <v>44574</v>
      </c>
      <c r="K624" s="77">
        <v>516.90002400000003</v>
      </c>
      <c r="L624" s="77">
        <v>3406500</v>
      </c>
      <c r="N624" s="83">
        <v>44574</v>
      </c>
      <c r="O624" s="77"/>
      <c r="P624" s="77"/>
    </row>
    <row r="625" spans="10:16" x14ac:dyDescent="0.25">
      <c r="J625" s="83">
        <v>44573</v>
      </c>
      <c r="K625" s="77">
        <v>532.36999500000002</v>
      </c>
      <c r="L625" s="77">
        <v>2901791</v>
      </c>
      <c r="N625" s="83">
        <v>44573</v>
      </c>
      <c r="O625" s="77"/>
      <c r="P625" s="77"/>
    </row>
    <row r="626" spans="10:16" x14ac:dyDescent="0.25">
      <c r="J626" s="83">
        <v>44572</v>
      </c>
      <c r="K626" s="77">
        <v>529.89001499999995</v>
      </c>
      <c r="L626" s="77">
        <v>3422161</v>
      </c>
      <c r="N626" s="83">
        <v>44572</v>
      </c>
      <c r="O626" s="77"/>
      <c r="P626" s="77"/>
    </row>
    <row r="627" spans="10:16" x14ac:dyDescent="0.25">
      <c r="J627" s="83">
        <v>44571</v>
      </c>
      <c r="K627" s="77">
        <v>525.830017</v>
      </c>
      <c r="L627" s="77">
        <v>5429694</v>
      </c>
      <c r="N627" s="83">
        <v>44571</v>
      </c>
      <c r="O627" s="77"/>
      <c r="P627" s="77"/>
    </row>
    <row r="628" spans="10:16" x14ac:dyDescent="0.25">
      <c r="J628" s="83">
        <v>44568</v>
      </c>
      <c r="K628" s="77">
        <v>510.70001200000002</v>
      </c>
      <c r="L628" s="77">
        <v>3602161</v>
      </c>
      <c r="N628" s="83">
        <v>44568</v>
      </c>
      <c r="O628" s="77"/>
      <c r="P628" s="77"/>
    </row>
    <row r="629" spans="10:16" x14ac:dyDescent="0.25">
      <c r="J629" s="83">
        <v>44567</v>
      </c>
      <c r="K629" s="77">
        <v>514.11999500000002</v>
      </c>
      <c r="L629" s="77">
        <v>3909392</v>
      </c>
      <c r="N629" s="83">
        <v>44567</v>
      </c>
      <c r="O629" s="77"/>
      <c r="P629" s="77"/>
    </row>
    <row r="630" spans="10:16" x14ac:dyDescent="0.25">
      <c r="J630" s="83">
        <v>44566</v>
      </c>
      <c r="K630" s="77">
        <v>514.42999299999997</v>
      </c>
      <c r="L630" s="77">
        <v>7394814</v>
      </c>
      <c r="N630" s="83">
        <v>44566</v>
      </c>
      <c r="O630" s="77"/>
      <c r="P630" s="77"/>
    </row>
    <row r="631" spans="10:16" x14ac:dyDescent="0.25">
      <c r="J631" s="83">
        <v>44565</v>
      </c>
      <c r="K631" s="77">
        <v>554</v>
      </c>
      <c r="L631" s="77">
        <v>4336555</v>
      </c>
      <c r="N631" s="83">
        <v>44565</v>
      </c>
      <c r="O631" s="77"/>
      <c r="P631" s="77"/>
    </row>
    <row r="632" spans="10:16" x14ac:dyDescent="0.25">
      <c r="J632" s="83">
        <v>44564</v>
      </c>
      <c r="K632" s="77">
        <v>564.36999500000002</v>
      </c>
      <c r="L632" s="77">
        <v>2863488</v>
      </c>
      <c r="N632" s="83">
        <v>44564</v>
      </c>
      <c r="O632" s="77"/>
      <c r="P632" s="77"/>
    </row>
    <row r="633" spans="10:16" x14ac:dyDescent="0.25">
      <c r="J633" s="83">
        <v>44561</v>
      </c>
      <c r="K633" s="77">
        <v>567.05999799999995</v>
      </c>
      <c r="L633" s="77">
        <v>1581578</v>
      </c>
      <c r="N633" s="83">
        <v>44561</v>
      </c>
      <c r="O633" s="77"/>
      <c r="P633" s="77"/>
    </row>
    <row r="634" spans="10:16" x14ac:dyDescent="0.25">
      <c r="J634" s="83">
        <v>44560</v>
      </c>
      <c r="K634" s="77">
        <v>570.53002900000001</v>
      </c>
      <c r="L634" s="77">
        <v>1564633</v>
      </c>
      <c r="N634" s="83">
        <v>44560</v>
      </c>
      <c r="O634" s="77"/>
      <c r="P634" s="77"/>
    </row>
    <row r="635" spans="10:16" x14ac:dyDescent="0.25">
      <c r="J635" s="83">
        <v>44559</v>
      </c>
      <c r="K635" s="77">
        <v>569.28997800000002</v>
      </c>
      <c r="L635" s="77">
        <v>2484190</v>
      </c>
      <c r="N635" s="83">
        <v>44559</v>
      </c>
      <c r="O635" s="77"/>
      <c r="P635" s="77"/>
    </row>
    <row r="636" spans="10:16" x14ac:dyDescent="0.25">
      <c r="J636" s="83">
        <v>44558</v>
      </c>
      <c r="K636" s="77">
        <v>569.35998500000005</v>
      </c>
      <c r="L636" s="77">
        <v>2108375</v>
      </c>
      <c r="N636" s="83">
        <v>44558</v>
      </c>
      <c r="O636" s="77"/>
      <c r="P636" s="77"/>
    </row>
    <row r="637" spans="10:16" x14ac:dyDescent="0.25">
      <c r="J637" s="83">
        <v>44557</v>
      </c>
      <c r="K637" s="77">
        <v>577.67999299999997</v>
      </c>
      <c r="L637" s="77">
        <v>1980504</v>
      </c>
      <c r="N637" s="83">
        <v>44557</v>
      </c>
      <c r="O637" s="77"/>
      <c r="P637" s="77"/>
    </row>
    <row r="638" spans="10:16" x14ac:dyDescent="0.25">
      <c r="J638" s="83">
        <v>44553</v>
      </c>
      <c r="K638" s="77">
        <v>569.61999500000002</v>
      </c>
      <c r="L638" s="77">
        <v>2147722</v>
      </c>
      <c r="N638" s="83">
        <v>44553</v>
      </c>
      <c r="O638" s="77"/>
      <c r="P638" s="77"/>
    </row>
    <row r="639" spans="10:16" x14ac:dyDescent="0.25">
      <c r="J639" s="83">
        <v>44552</v>
      </c>
      <c r="K639" s="77">
        <v>563.97997999999995</v>
      </c>
      <c r="L639" s="77">
        <v>3276208</v>
      </c>
      <c r="N639" s="83">
        <v>44552</v>
      </c>
      <c r="O639" s="77"/>
      <c r="P639" s="77"/>
    </row>
    <row r="640" spans="10:16" x14ac:dyDescent="0.25">
      <c r="J640" s="83">
        <v>44551</v>
      </c>
      <c r="K640" s="77">
        <v>557.52002000000005</v>
      </c>
      <c r="L640" s="77">
        <v>4104714</v>
      </c>
      <c r="N640" s="83">
        <v>44551</v>
      </c>
      <c r="O640" s="77"/>
      <c r="P640" s="77"/>
    </row>
    <row r="641" spans="10:16" x14ac:dyDescent="0.25">
      <c r="J641" s="83">
        <v>44550</v>
      </c>
      <c r="K641" s="77">
        <v>549.77002000000005</v>
      </c>
      <c r="L641" s="77">
        <v>3441126</v>
      </c>
      <c r="N641" s="83">
        <v>44550</v>
      </c>
      <c r="O641" s="77"/>
      <c r="P641" s="77"/>
    </row>
    <row r="642" spans="10:16" x14ac:dyDescent="0.25">
      <c r="J642" s="83">
        <v>44547</v>
      </c>
      <c r="K642" s="77">
        <v>556.64001499999995</v>
      </c>
      <c r="L642" s="77">
        <v>8014024</v>
      </c>
      <c r="N642" s="83">
        <v>44547</v>
      </c>
      <c r="O642" s="77"/>
      <c r="P642" s="77"/>
    </row>
    <row r="643" spans="10:16" x14ac:dyDescent="0.25">
      <c r="J643" s="83">
        <v>44546</v>
      </c>
      <c r="K643" s="77">
        <v>566.09002699999996</v>
      </c>
      <c r="L643" s="77">
        <v>10961245</v>
      </c>
      <c r="N643" s="83">
        <v>44546</v>
      </c>
      <c r="O643" s="77"/>
      <c r="P643" s="77"/>
    </row>
    <row r="644" spans="10:16" x14ac:dyDescent="0.25">
      <c r="J644" s="83">
        <v>44545</v>
      </c>
      <c r="K644" s="77">
        <v>630.330017</v>
      </c>
      <c r="L644" s="77">
        <v>4288818</v>
      </c>
      <c r="N644" s="83">
        <v>44545</v>
      </c>
      <c r="O644" s="77"/>
      <c r="P644" s="77"/>
    </row>
    <row r="645" spans="10:16" x14ac:dyDescent="0.25">
      <c r="J645" s="83">
        <v>44544</v>
      </c>
      <c r="K645" s="77">
        <v>614.85998500000005</v>
      </c>
      <c r="L645" s="77">
        <v>5934156</v>
      </c>
      <c r="N645" s="83">
        <v>44544</v>
      </c>
      <c r="O645" s="77"/>
      <c r="P645" s="77"/>
    </row>
    <row r="646" spans="10:16" x14ac:dyDescent="0.25">
      <c r="J646" s="83">
        <v>44543</v>
      </c>
      <c r="K646" s="77">
        <v>658.29998799999998</v>
      </c>
      <c r="L646" s="77">
        <v>3829357</v>
      </c>
      <c r="N646" s="83">
        <v>44543</v>
      </c>
      <c r="O646" s="77"/>
      <c r="P646" s="77"/>
    </row>
    <row r="647" spans="10:16" x14ac:dyDescent="0.25">
      <c r="J647" s="83">
        <v>44540</v>
      </c>
      <c r="K647" s="77">
        <v>654.45001200000002</v>
      </c>
      <c r="L647" s="77">
        <v>2848975</v>
      </c>
      <c r="N647" s="83">
        <v>44540</v>
      </c>
      <c r="O647" s="77"/>
      <c r="P647" s="77"/>
    </row>
    <row r="648" spans="10:16" x14ac:dyDescent="0.25">
      <c r="J648" s="83">
        <v>44539</v>
      </c>
      <c r="K648" s="77">
        <v>632.57000700000003</v>
      </c>
      <c r="L648" s="77">
        <v>2550690</v>
      </c>
      <c r="N648" s="83">
        <v>44539</v>
      </c>
      <c r="O648" s="77"/>
      <c r="P648" s="77"/>
    </row>
    <row r="649" spans="10:16" x14ac:dyDescent="0.25">
      <c r="J649" s="83">
        <v>44538</v>
      </c>
      <c r="K649" s="77">
        <v>653.09997599999997</v>
      </c>
      <c r="L649" s="77">
        <v>2416232</v>
      </c>
      <c r="N649" s="83">
        <v>44538</v>
      </c>
      <c r="O649" s="77"/>
      <c r="P649" s="77"/>
    </row>
    <row r="650" spans="10:16" x14ac:dyDescent="0.25">
      <c r="J650" s="83">
        <v>44537</v>
      </c>
      <c r="K650" s="77">
        <v>649.96002199999998</v>
      </c>
      <c r="L650" s="77">
        <v>3943536</v>
      </c>
      <c r="N650" s="83">
        <v>44537</v>
      </c>
      <c r="O650" s="77"/>
      <c r="P650" s="77"/>
    </row>
    <row r="651" spans="10:16" x14ac:dyDescent="0.25">
      <c r="J651" s="83">
        <v>44536</v>
      </c>
      <c r="K651" s="77">
        <v>622.03997800000002</v>
      </c>
      <c r="L651" s="77">
        <v>3170342</v>
      </c>
      <c r="N651" s="83">
        <v>44536</v>
      </c>
      <c r="O651" s="77"/>
      <c r="P651" s="77"/>
    </row>
    <row r="652" spans="10:16" x14ac:dyDescent="0.25">
      <c r="J652" s="83">
        <v>44533</v>
      </c>
      <c r="K652" s="77">
        <v>616.53002900000001</v>
      </c>
      <c r="L652" s="77">
        <v>6721841</v>
      </c>
      <c r="N652" s="83">
        <v>44533</v>
      </c>
      <c r="O652" s="77"/>
      <c r="P652" s="77"/>
    </row>
    <row r="653" spans="10:16" x14ac:dyDescent="0.25">
      <c r="J653" s="83">
        <v>44532</v>
      </c>
      <c r="K653" s="77">
        <v>671.88000499999998</v>
      </c>
      <c r="L653" s="77">
        <v>2675408</v>
      </c>
      <c r="N653" s="83">
        <v>44532</v>
      </c>
      <c r="O653" s="77"/>
      <c r="P653" s="77"/>
    </row>
    <row r="654" spans="10:16" x14ac:dyDescent="0.25">
      <c r="J654" s="83">
        <v>44531</v>
      </c>
      <c r="K654" s="77">
        <v>657.40997300000004</v>
      </c>
      <c r="L654" s="77">
        <v>2832765</v>
      </c>
      <c r="N654" s="83">
        <v>44531</v>
      </c>
      <c r="O654" s="77"/>
      <c r="P654" s="77"/>
    </row>
    <row r="655" spans="10:16" x14ac:dyDescent="0.25">
      <c r="J655" s="83">
        <v>44530</v>
      </c>
      <c r="K655" s="77">
        <v>669.84997599999997</v>
      </c>
      <c r="L655" s="77">
        <v>4703616</v>
      </c>
      <c r="N655" s="83">
        <v>44530</v>
      </c>
      <c r="O655" s="77"/>
      <c r="P655" s="77"/>
    </row>
    <row r="656" spans="10:16" x14ac:dyDescent="0.25">
      <c r="J656" s="83">
        <v>44529</v>
      </c>
      <c r="K656" s="77">
        <v>687.48999000000003</v>
      </c>
      <c r="L656" s="77">
        <v>2728844</v>
      </c>
      <c r="N656" s="83">
        <v>44529</v>
      </c>
      <c r="O656" s="77"/>
      <c r="P656" s="77"/>
    </row>
    <row r="657" spans="10:16" x14ac:dyDescent="0.25">
      <c r="J657" s="83">
        <v>44526</v>
      </c>
      <c r="K657" s="77">
        <v>662.09997599999997</v>
      </c>
      <c r="L657" s="77">
        <v>2203960</v>
      </c>
      <c r="N657" s="83">
        <v>44526</v>
      </c>
      <c r="O657" s="77"/>
      <c r="P657" s="77"/>
    </row>
    <row r="658" spans="10:16" x14ac:dyDescent="0.25">
      <c r="J658" s="83">
        <v>44524</v>
      </c>
      <c r="K658" s="77">
        <v>668.32000700000003</v>
      </c>
      <c r="L658" s="77">
        <v>2426821</v>
      </c>
      <c r="N658" s="83">
        <v>44524</v>
      </c>
      <c r="O658" s="77"/>
      <c r="P658" s="77"/>
    </row>
    <row r="659" spans="10:16" x14ac:dyDescent="0.25">
      <c r="J659" s="83">
        <v>44523</v>
      </c>
      <c r="K659" s="77">
        <v>665.15997300000004</v>
      </c>
      <c r="L659" s="77">
        <v>2504127</v>
      </c>
      <c r="N659" s="83">
        <v>44523</v>
      </c>
      <c r="O659" s="77"/>
      <c r="P659" s="77"/>
    </row>
    <row r="660" spans="10:16" x14ac:dyDescent="0.25">
      <c r="J660" s="83">
        <v>44522</v>
      </c>
      <c r="K660" s="77">
        <v>673.57000700000003</v>
      </c>
      <c r="L660" s="77">
        <v>2285511</v>
      </c>
      <c r="N660" s="83">
        <v>44522</v>
      </c>
      <c r="O660" s="77"/>
      <c r="P660" s="77"/>
    </row>
    <row r="661" spans="10:16" x14ac:dyDescent="0.25">
      <c r="J661" s="83">
        <v>44519</v>
      </c>
      <c r="K661" s="77">
        <v>688.36999500000002</v>
      </c>
      <c r="L661" s="77">
        <v>3093812</v>
      </c>
      <c r="N661" s="83">
        <v>44519</v>
      </c>
      <c r="O661" s="77"/>
      <c r="P661" s="77"/>
    </row>
    <row r="662" spans="10:16" x14ac:dyDescent="0.25">
      <c r="J662" s="83">
        <v>44518</v>
      </c>
      <c r="K662" s="77">
        <v>670.96002199999998</v>
      </c>
      <c r="L662" s="77">
        <v>1494358</v>
      </c>
      <c r="N662" s="83">
        <v>44518</v>
      </c>
      <c r="O662" s="77"/>
      <c r="P662" s="77"/>
    </row>
    <row r="663" spans="10:16" x14ac:dyDescent="0.25">
      <c r="J663" s="83">
        <v>44517</v>
      </c>
      <c r="K663" s="77">
        <v>670.669983</v>
      </c>
      <c r="L663" s="77">
        <v>1221871</v>
      </c>
      <c r="N663" s="83">
        <v>44517</v>
      </c>
      <c r="O663" s="77"/>
      <c r="P663" s="77"/>
    </row>
    <row r="664" spans="10:16" x14ac:dyDescent="0.25">
      <c r="J664" s="83">
        <v>44516</v>
      </c>
      <c r="K664" s="77">
        <v>671.03002900000001</v>
      </c>
      <c r="L664" s="77">
        <v>1421950</v>
      </c>
      <c r="N664" s="83">
        <v>44516</v>
      </c>
      <c r="O664" s="77"/>
      <c r="P664" s="77"/>
    </row>
    <row r="665" spans="10:16" x14ac:dyDescent="0.25">
      <c r="J665" s="83">
        <v>44515</v>
      </c>
      <c r="K665" s="77">
        <v>659.72997999999995</v>
      </c>
      <c r="L665" s="77">
        <v>1077608</v>
      </c>
      <c r="N665" s="83">
        <v>44515</v>
      </c>
      <c r="O665" s="77"/>
      <c r="P665" s="77"/>
    </row>
    <row r="666" spans="10:16" x14ac:dyDescent="0.25">
      <c r="J666" s="83">
        <v>44512</v>
      </c>
      <c r="K666" s="77">
        <v>657.59997599999997</v>
      </c>
      <c r="L666" s="77">
        <v>1286806</v>
      </c>
      <c r="N666" s="83">
        <v>44512</v>
      </c>
      <c r="O666" s="77"/>
      <c r="P666" s="77"/>
    </row>
    <row r="667" spans="10:16" x14ac:dyDescent="0.25">
      <c r="J667" s="83">
        <v>44511</v>
      </c>
      <c r="K667" s="77">
        <v>643.169983</v>
      </c>
      <c r="L667" s="77">
        <v>1271194</v>
      </c>
      <c r="N667" s="83">
        <v>44511</v>
      </c>
      <c r="O667" s="77"/>
      <c r="P667" s="77"/>
    </row>
    <row r="668" spans="10:16" x14ac:dyDescent="0.25">
      <c r="J668" s="83">
        <v>44510</v>
      </c>
      <c r="K668" s="77">
        <v>647.5</v>
      </c>
      <c r="L668" s="77">
        <v>2038209</v>
      </c>
      <c r="N668" s="83">
        <v>44510</v>
      </c>
      <c r="O668" s="77"/>
      <c r="P668" s="77"/>
    </row>
    <row r="669" spans="10:16" x14ac:dyDescent="0.25">
      <c r="J669" s="83">
        <v>44509</v>
      </c>
      <c r="K669" s="77">
        <v>667.919983</v>
      </c>
      <c r="L669" s="77">
        <v>1128004</v>
      </c>
      <c r="N669" s="83">
        <v>44509</v>
      </c>
      <c r="O669" s="77"/>
      <c r="P669" s="77"/>
    </row>
    <row r="670" spans="10:16" x14ac:dyDescent="0.25">
      <c r="J670" s="83">
        <v>44508</v>
      </c>
      <c r="K670" s="77">
        <v>666.02002000000005</v>
      </c>
      <c r="L670" s="77">
        <v>1497363</v>
      </c>
      <c r="N670" s="83">
        <v>44508</v>
      </c>
      <c r="O670" s="77"/>
      <c r="P670" s="77"/>
    </row>
    <row r="671" spans="10:16" x14ac:dyDescent="0.25">
      <c r="J671" s="83">
        <v>44505</v>
      </c>
      <c r="K671" s="77">
        <v>662.71997099999999</v>
      </c>
      <c r="L671" s="77">
        <v>2517646</v>
      </c>
      <c r="N671" s="83">
        <v>44505</v>
      </c>
      <c r="O671" s="77"/>
      <c r="P671" s="77"/>
    </row>
    <row r="672" spans="10:16" x14ac:dyDescent="0.25">
      <c r="J672" s="83">
        <v>44504</v>
      </c>
      <c r="K672" s="77">
        <v>674.080017</v>
      </c>
      <c r="L672" s="77">
        <v>2480616</v>
      </c>
      <c r="N672" s="83">
        <v>44504</v>
      </c>
      <c r="O672" s="77"/>
      <c r="P672" s="77"/>
    </row>
    <row r="673" spans="10:16" x14ac:dyDescent="0.25">
      <c r="J673" s="83">
        <v>44503</v>
      </c>
      <c r="K673" s="77">
        <v>655.17999299999997</v>
      </c>
      <c r="L673" s="77">
        <v>1970703</v>
      </c>
      <c r="N673" s="83">
        <v>44503</v>
      </c>
      <c r="O673" s="77"/>
      <c r="P673" s="77"/>
    </row>
    <row r="674" spans="10:16" x14ac:dyDescent="0.25">
      <c r="J674" s="83">
        <v>44502</v>
      </c>
      <c r="K674" s="77">
        <v>640.40002400000003</v>
      </c>
      <c r="L674" s="77">
        <v>1769966</v>
      </c>
      <c r="N674" s="83">
        <v>44502</v>
      </c>
      <c r="O674" s="77"/>
      <c r="P674" s="77"/>
    </row>
    <row r="675" spans="10:16" x14ac:dyDescent="0.25">
      <c r="J675" s="83">
        <v>44501</v>
      </c>
      <c r="K675" s="77">
        <v>640.20001200000002</v>
      </c>
      <c r="L675" s="77">
        <v>2215757</v>
      </c>
      <c r="N675" s="83">
        <v>44501</v>
      </c>
      <c r="O675" s="77"/>
      <c r="P675" s="77"/>
    </row>
    <row r="676" spans="10:16" x14ac:dyDescent="0.25">
      <c r="J676" s="83">
        <v>44498</v>
      </c>
      <c r="K676" s="77">
        <v>650.35998500000005</v>
      </c>
      <c r="L676" s="77">
        <v>1927887</v>
      </c>
      <c r="N676" s="83">
        <v>44498</v>
      </c>
      <c r="O676" s="77"/>
      <c r="P676" s="77"/>
    </row>
    <row r="677" spans="10:16" x14ac:dyDescent="0.25">
      <c r="J677" s="83">
        <v>44497</v>
      </c>
      <c r="K677" s="77">
        <v>639.28002900000001</v>
      </c>
      <c r="L677" s="77">
        <v>2085002</v>
      </c>
      <c r="N677" s="83">
        <v>44497</v>
      </c>
      <c r="O677" s="77"/>
      <c r="P677" s="77"/>
    </row>
    <row r="678" spans="10:16" x14ac:dyDescent="0.25">
      <c r="J678" s="83">
        <v>44496</v>
      </c>
      <c r="K678" s="77">
        <v>640.080017</v>
      </c>
      <c r="L678" s="77">
        <v>1630177</v>
      </c>
      <c r="N678" s="83">
        <v>44496</v>
      </c>
      <c r="O678" s="77"/>
      <c r="P678" s="77"/>
    </row>
    <row r="679" spans="10:16" x14ac:dyDescent="0.25">
      <c r="J679" s="83">
        <v>44495</v>
      </c>
      <c r="K679" s="77">
        <v>642.5</v>
      </c>
      <c r="L679" s="77">
        <v>2153959</v>
      </c>
      <c r="N679" s="83">
        <v>44495</v>
      </c>
      <c r="O679" s="77"/>
      <c r="P679" s="77"/>
    </row>
    <row r="680" spans="10:16" x14ac:dyDescent="0.25">
      <c r="J680" s="83">
        <v>44494</v>
      </c>
      <c r="K680" s="77">
        <v>646.96997099999999</v>
      </c>
      <c r="L680" s="77">
        <v>1629369</v>
      </c>
      <c r="N680" s="83">
        <v>44494</v>
      </c>
      <c r="O680" s="77"/>
      <c r="P680" s="77"/>
    </row>
    <row r="681" spans="10:16" x14ac:dyDescent="0.25">
      <c r="J681" s="83">
        <v>44491</v>
      </c>
      <c r="K681" s="77">
        <v>643.580017</v>
      </c>
      <c r="L681" s="77">
        <v>1786582</v>
      </c>
      <c r="N681" s="83">
        <v>44491</v>
      </c>
      <c r="O681" s="77"/>
      <c r="P681" s="77"/>
    </row>
    <row r="682" spans="10:16" x14ac:dyDescent="0.25">
      <c r="J682" s="83">
        <v>44490</v>
      </c>
      <c r="K682" s="77">
        <v>638.65997300000004</v>
      </c>
      <c r="L682" s="77">
        <v>1586592</v>
      </c>
      <c r="N682" s="83">
        <v>44490</v>
      </c>
      <c r="O682" s="77"/>
      <c r="P682" s="77"/>
    </row>
    <row r="683" spans="10:16" x14ac:dyDescent="0.25">
      <c r="J683" s="83">
        <v>44489</v>
      </c>
      <c r="K683" s="77">
        <v>632.36999500000002</v>
      </c>
      <c r="L683" s="77">
        <v>1497205</v>
      </c>
      <c r="N683" s="83">
        <v>44489</v>
      </c>
      <c r="O683" s="77"/>
      <c r="P683" s="77"/>
    </row>
    <row r="684" spans="10:16" x14ac:dyDescent="0.25">
      <c r="J684" s="83">
        <v>44488</v>
      </c>
      <c r="K684" s="77">
        <v>636.07000700000003</v>
      </c>
      <c r="L684" s="77">
        <v>2470024</v>
      </c>
      <c r="N684" s="83">
        <v>44488</v>
      </c>
      <c r="O684" s="77"/>
      <c r="P684" s="77"/>
    </row>
    <row r="685" spans="10:16" x14ac:dyDescent="0.25">
      <c r="J685" s="83">
        <v>44487</v>
      </c>
      <c r="K685" s="77">
        <v>622.830017</v>
      </c>
      <c r="L685" s="77">
        <v>1905125</v>
      </c>
      <c r="N685" s="83">
        <v>44487</v>
      </c>
      <c r="O685" s="77"/>
      <c r="P685" s="77"/>
    </row>
    <row r="686" spans="10:16" x14ac:dyDescent="0.25">
      <c r="J686" s="83">
        <v>44484</v>
      </c>
      <c r="K686" s="77">
        <v>610.09002699999996</v>
      </c>
      <c r="L686" s="77">
        <v>1960103</v>
      </c>
      <c r="N686" s="83">
        <v>44484</v>
      </c>
      <c r="O686" s="77"/>
      <c r="P686" s="77"/>
    </row>
    <row r="687" spans="10:16" x14ac:dyDescent="0.25">
      <c r="J687" s="83">
        <v>44483</v>
      </c>
      <c r="K687" s="77">
        <v>607.51000999999997</v>
      </c>
      <c r="L687" s="77">
        <v>2501675</v>
      </c>
      <c r="N687" s="83">
        <v>44483</v>
      </c>
      <c r="O687" s="77"/>
      <c r="P687" s="77"/>
    </row>
    <row r="688" spans="10:16" x14ac:dyDescent="0.25">
      <c r="J688" s="83">
        <v>44482</v>
      </c>
      <c r="K688" s="77">
        <v>591.11999500000002</v>
      </c>
      <c r="L688" s="77">
        <v>2144405</v>
      </c>
      <c r="N688" s="83">
        <v>44482</v>
      </c>
      <c r="O688" s="77"/>
      <c r="P688" s="77"/>
    </row>
    <row r="689" spans="10:16" x14ac:dyDescent="0.25">
      <c r="J689" s="83">
        <v>44481</v>
      </c>
      <c r="K689" s="77">
        <v>580.69000200000005</v>
      </c>
      <c r="L689" s="77">
        <v>1740279</v>
      </c>
      <c r="N689" s="83">
        <v>44481</v>
      </c>
      <c r="O689" s="77"/>
      <c r="P689" s="77"/>
    </row>
    <row r="690" spans="10:16" x14ac:dyDescent="0.25">
      <c r="J690" s="83">
        <v>44480</v>
      </c>
      <c r="K690" s="77">
        <v>573.07000700000003</v>
      </c>
      <c r="L690" s="77">
        <v>1410612</v>
      </c>
      <c r="N690" s="83">
        <v>44480</v>
      </c>
      <c r="O690" s="77"/>
      <c r="P690" s="77"/>
    </row>
    <row r="691" spans="10:16" x14ac:dyDescent="0.25">
      <c r="J691" s="83">
        <v>44477</v>
      </c>
      <c r="K691" s="77">
        <v>576.85998500000005</v>
      </c>
      <c r="L691" s="77">
        <v>2078122</v>
      </c>
      <c r="N691" s="83">
        <v>44477</v>
      </c>
      <c r="O691" s="77"/>
      <c r="P691" s="77"/>
    </row>
    <row r="692" spans="10:16" x14ac:dyDescent="0.25">
      <c r="J692" s="83">
        <v>44476</v>
      </c>
      <c r="K692" s="77">
        <v>578.96002199999998</v>
      </c>
      <c r="L692" s="77">
        <v>2648546</v>
      </c>
      <c r="N692" s="83">
        <v>44476</v>
      </c>
      <c r="O692" s="77"/>
      <c r="P692" s="77"/>
    </row>
    <row r="693" spans="10:16" x14ac:dyDescent="0.25">
      <c r="J693" s="83">
        <v>44475</v>
      </c>
      <c r="K693" s="77">
        <v>570.30999799999995</v>
      </c>
      <c r="L693" s="77">
        <v>2043151</v>
      </c>
      <c r="N693" s="83">
        <v>44475</v>
      </c>
      <c r="O693" s="77"/>
      <c r="P693" s="77"/>
    </row>
    <row r="694" spans="10:16" x14ac:dyDescent="0.25">
      <c r="J694" s="83">
        <v>44474</v>
      </c>
      <c r="K694" s="77">
        <v>566.70001200000002</v>
      </c>
      <c r="L694" s="77">
        <v>2337838</v>
      </c>
      <c r="N694" s="83">
        <v>44474</v>
      </c>
      <c r="O694" s="77"/>
      <c r="P694" s="77"/>
    </row>
    <row r="695" spans="10:16" x14ac:dyDescent="0.25">
      <c r="J695" s="83">
        <v>44473</v>
      </c>
      <c r="K695" s="77">
        <v>558.48999000000003</v>
      </c>
      <c r="L695" s="77">
        <v>3976963</v>
      </c>
      <c r="N695" s="83">
        <v>44473</v>
      </c>
      <c r="O695" s="77"/>
      <c r="P695" s="77"/>
    </row>
    <row r="696" spans="10:16" x14ac:dyDescent="0.25">
      <c r="J696" s="83">
        <v>44470</v>
      </c>
      <c r="K696" s="77">
        <v>577.46997099999999</v>
      </c>
      <c r="L696" s="77">
        <v>2915254</v>
      </c>
      <c r="N696" s="83">
        <v>44470</v>
      </c>
      <c r="O696" s="77"/>
      <c r="P696" s="77"/>
    </row>
    <row r="697" spans="10:16" x14ac:dyDescent="0.25">
      <c r="J697" s="83">
        <v>44469</v>
      </c>
      <c r="K697" s="77">
        <v>575.71997099999999</v>
      </c>
      <c r="L697" s="77">
        <v>2793565</v>
      </c>
      <c r="N697" s="83">
        <v>44469</v>
      </c>
      <c r="O697" s="77"/>
      <c r="P697" s="77"/>
    </row>
    <row r="698" spans="10:16" x14ac:dyDescent="0.25">
      <c r="J698" s="83">
        <v>44468</v>
      </c>
      <c r="K698" s="77">
        <v>577.70001200000002</v>
      </c>
      <c r="L698" s="77">
        <v>2726816</v>
      </c>
      <c r="N698" s="83">
        <v>44468</v>
      </c>
      <c r="O698" s="77"/>
      <c r="P698" s="77"/>
    </row>
    <row r="699" spans="10:16" x14ac:dyDescent="0.25">
      <c r="J699" s="83">
        <v>44467</v>
      </c>
      <c r="K699" s="77">
        <v>578.77002000000005</v>
      </c>
      <c r="L699" s="77">
        <v>5105480</v>
      </c>
      <c r="N699" s="83">
        <v>44467</v>
      </c>
      <c r="O699" s="77"/>
      <c r="P699" s="77"/>
    </row>
    <row r="700" spans="10:16" x14ac:dyDescent="0.25">
      <c r="J700" s="83">
        <v>44466</v>
      </c>
      <c r="K700" s="77">
        <v>603.65002400000003</v>
      </c>
      <c r="L700" s="77">
        <v>4152187</v>
      </c>
      <c r="N700" s="83">
        <v>44466</v>
      </c>
      <c r="O700" s="77"/>
      <c r="P700" s="77"/>
    </row>
    <row r="701" spans="10:16" x14ac:dyDescent="0.25">
      <c r="J701" s="83">
        <v>44463</v>
      </c>
      <c r="K701" s="77">
        <v>622.71002199999998</v>
      </c>
      <c r="L701" s="77">
        <v>2809022</v>
      </c>
      <c r="N701" s="83">
        <v>44463</v>
      </c>
      <c r="O701" s="77"/>
      <c r="P701" s="77"/>
    </row>
    <row r="702" spans="10:16" x14ac:dyDescent="0.25">
      <c r="J702" s="83">
        <v>44462</v>
      </c>
      <c r="K702" s="77">
        <v>630.84002699999996</v>
      </c>
      <c r="L702" s="77">
        <v>2985547</v>
      </c>
      <c r="N702" s="83">
        <v>44462</v>
      </c>
      <c r="O702" s="77"/>
      <c r="P702" s="77"/>
    </row>
    <row r="703" spans="10:16" x14ac:dyDescent="0.25">
      <c r="J703" s="83">
        <v>44461</v>
      </c>
      <c r="K703" s="77">
        <v>626.080017</v>
      </c>
      <c r="L703" s="77">
        <v>5686874</v>
      </c>
      <c r="N703" s="83">
        <v>44461</v>
      </c>
      <c r="O703" s="77"/>
      <c r="P703" s="77"/>
    </row>
    <row r="704" spans="10:16" x14ac:dyDescent="0.25">
      <c r="J704" s="83">
        <v>44460</v>
      </c>
      <c r="K704" s="77">
        <v>645.89001499999995</v>
      </c>
      <c r="L704" s="77">
        <v>2449253</v>
      </c>
      <c r="N704" s="83">
        <v>44460</v>
      </c>
      <c r="O704" s="77"/>
      <c r="P704" s="77"/>
    </row>
    <row r="705" spans="10:16" x14ac:dyDescent="0.25">
      <c r="J705" s="83">
        <v>44459</v>
      </c>
      <c r="K705" s="77">
        <v>641.28997800000002</v>
      </c>
      <c r="L705" s="77">
        <v>2637412</v>
      </c>
      <c r="N705" s="83">
        <v>44459</v>
      </c>
      <c r="O705" s="77"/>
      <c r="P705" s="77"/>
    </row>
    <row r="706" spans="10:16" x14ac:dyDescent="0.25">
      <c r="J706" s="83">
        <v>44456</v>
      </c>
      <c r="K706" s="77">
        <v>654.47997999999995</v>
      </c>
      <c r="L706" s="77">
        <v>3553211</v>
      </c>
      <c r="N706" s="83">
        <v>44456</v>
      </c>
      <c r="O706" s="77"/>
      <c r="P706" s="77"/>
    </row>
    <row r="707" spans="10:16" x14ac:dyDescent="0.25">
      <c r="J707" s="83">
        <v>44455</v>
      </c>
      <c r="K707" s="77">
        <v>665.10998500000005</v>
      </c>
      <c r="L707" s="77">
        <v>2036363</v>
      </c>
      <c r="N707" s="83">
        <v>44455</v>
      </c>
      <c r="O707" s="77"/>
      <c r="P707" s="77"/>
    </row>
    <row r="708" spans="10:16" x14ac:dyDescent="0.25">
      <c r="J708" s="83">
        <v>44454</v>
      </c>
      <c r="K708" s="77">
        <v>661.080017</v>
      </c>
      <c r="L708" s="77">
        <v>2030877</v>
      </c>
      <c r="N708" s="83">
        <v>44454</v>
      </c>
      <c r="O708" s="77"/>
      <c r="P708" s="77"/>
    </row>
    <row r="709" spans="10:16" x14ac:dyDescent="0.25">
      <c r="J709" s="83">
        <v>44453</v>
      </c>
      <c r="K709" s="77">
        <v>645.01000999999997</v>
      </c>
      <c r="L709" s="77">
        <v>2175537</v>
      </c>
      <c r="N709" s="83">
        <v>44453</v>
      </c>
      <c r="O709" s="77"/>
      <c r="P709" s="77"/>
    </row>
    <row r="710" spans="10:16" x14ac:dyDescent="0.25">
      <c r="J710" s="83">
        <v>44452</v>
      </c>
      <c r="K710" s="77">
        <v>645.15002400000003</v>
      </c>
      <c r="L710" s="77">
        <v>2273416</v>
      </c>
      <c r="N710" s="83">
        <v>44452</v>
      </c>
      <c r="O710" s="77"/>
      <c r="P710" s="77"/>
    </row>
    <row r="711" spans="10:16" x14ac:dyDescent="0.25">
      <c r="J711" s="83">
        <v>44449</v>
      </c>
      <c r="K711" s="77">
        <v>658.94000200000005</v>
      </c>
      <c r="L711" s="77">
        <v>1204255</v>
      </c>
      <c r="N711" s="83">
        <v>44449</v>
      </c>
      <c r="O711" s="77"/>
      <c r="P711" s="77"/>
    </row>
    <row r="712" spans="10:16" x14ac:dyDescent="0.25">
      <c r="J712" s="83">
        <v>44448</v>
      </c>
      <c r="K712" s="77">
        <v>661.67999299999997</v>
      </c>
      <c r="L712" s="77">
        <v>1110228</v>
      </c>
      <c r="N712" s="83">
        <v>44448</v>
      </c>
      <c r="O712" s="77"/>
      <c r="P712" s="77"/>
    </row>
    <row r="713" spans="10:16" x14ac:dyDescent="0.25">
      <c r="J713" s="83">
        <v>44447</v>
      </c>
      <c r="K713" s="77">
        <v>663.21997099999999</v>
      </c>
      <c r="L713" s="77">
        <v>1368043</v>
      </c>
      <c r="N713" s="83">
        <v>44447</v>
      </c>
      <c r="O713" s="77"/>
      <c r="P713" s="77"/>
    </row>
    <row r="714" spans="10:16" x14ac:dyDescent="0.25">
      <c r="J714" s="83">
        <v>44446</v>
      </c>
      <c r="K714" s="77">
        <v>661.39001499999995</v>
      </c>
      <c r="L714" s="77">
        <v>1395566</v>
      </c>
      <c r="N714" s="83">
        <v>44446</v>
      </c>
      <c r="O714" s="77"/>
      <c r="P714" s="77"/>
    </row>
    <row r="715" spans="10:16" x14ac:dyDescent="0.25">
      <c r="J715" s="83">
        <v>44442</v>
      </c>
      <c r="K715" s="77">
        <v>666.59002699999996</v>
      </c>
      <c r="L715" s="77">
        <v>1641621</v>
      </c>
      <c r="N715" s="83">
        <v>44442</v>
      </c>
      <c r="O715" s="77"/>
      <c r="P715" s="77"/>
    </row>
    <row r="716" spans="10:16" x14ac:dyDescent="0.25">
      <c r="J716" s="83">
        <v>44441</v>
      </c>
      <c r="K716" s="77">
        <v>664.64001499999995</v>
      </c>
      <c r="L716" s="77">
        <v>1403452</v>
      </c>
      <c r="N716" s="83">
        <v>44441</v>
      </c>
      <c r="O716" s="77"/>
      <c r="P716" s="77"/>
    </row>
    <row r="717" spans="10:16" x14ac:dyDescent="0.25">
      <c r="J717" s="83">
        <v>44440</v>
      </c>
      <c r="K717" s="77">
        <v>665.89001499999995</v>
      </c>
      <c r="L717" s="77">
        <v>1261172</v>
      </c>
      <c r="N717" s="83">
        <v>44440</v>
      </c>
      <c r="O717" s="77"/>
      <c r="P717" s="77"/>
    </row>
    <row r="718" spans="10:16" x14ac:dyDescent="0.25">
      <c r="J718" s="83">
        <v>44439</v>
      </c>
      <c r="K718" s="77">
        <v>663.70001200000002</v>
      </c>
      <c r="L718" s="77">
        <v>1877807</v>
      </c>
      <c r="N718" s="83">
        <v>44439</v>
      </c>
      <c r="O718" s="77"/>
      <c r="P718" s="77"/>
    </row>
    <row r="719" spans="10:16" x14ac:dyDescent="0.25">
      <c r="J719" s="83">
        <v>44438</v>
      </c>
      <c r="K719" s="77">
        <v>665.98999000000003</v>
      </c>
      <c r="L719" s="77">
        <v>1341472</v>
      </c>
      <c r="N719" s="83">
        <v>44438</v>
      </c>
      <c r="O719" s="77"/>
      <c r="P719" s="77"/>
    </row>
    <row r="720" spans="10:16" x14ac:dyDescent="0.25">
      <c r="J720" s="83">
        <v>44435</v>
      </c>
      <c r="K720" s="77">
        <v>658.52002000000005</v>
      </c>
      <c r="L720" s="77">
        <v>1142619</v>
      </c>
      <c r="N720" s="83">
        <v>44435</v>
      </c>
      <c r="O720" s="77"/>
      <c r="P720" s="77"/>
    </row>
    <row r="721" spans="10:16" x14ac:dyDescent="0.25">
      <c r="J721" s="83">
        <v>44434</v>
      </c>
      <c r="K721" s="77">
        <v>652.39001499999995</v>
      </c>
      <c r="L721" s="77">
        <v>1619386</v>
      </c>
      <c r="N721" s="83">
        <v>44434</v>
      </c>
      <c r="O721" s="77"/>
      <c r="P721" s="77"/>
    </row>
    <row r="722" spans="10:16" x14ac:dyDescent="0.25">
      <c r="J722" s="83">
        <v>44433</v>
      </c>
      <c r="K722" s="77">
        <v>656.79998799999998</v>
      </c>
      <c r="L722" s="77">
        <v>1048207</v>
      </c>
      <c r="N722" s="83">
        <v>44433</v>
      </c>
      <c r="O722" s="77"/>
      <c r="P722" s="77"/>
    </row>
    <row r="723" spans="10:16" x14ac:dyDescent="0.25">
      <c r="J723" s="83">
        <v>44432</v>
      </c>
      <c r="K723" s="77">
        <v>657.23999000000003</v>
      </c>
      <c r="L723" s="77">
        <v>866488</v>
      </c>
      <c r="N723" s="83">
        <v>44432</v>
      </c>
      <c r="O723" s="77"/>
      <c r="P723" s="77"/>
    </row>
    <row r="724" spans="10:16" x14ac:dyDescent="0.25">
      <c r="J724" s="83">
        <v>44431</v>
      </c>
      <c r="K724" s="77">
        <v>656.85998500000005</v>
      </c>
      <c r="L724" s="77">
        <v>1652444</v>
      </c>
      <c r="N724" s="83">
        <v>44431</v>
      </c>
      <c r="O724" s="77"/>
      <c r="P724" s="77"/>
    </row>
    <row r="725" spans="10:16" x14ac:dyDescent="0.25">
      <c r="J725" s="83">
        <v>44428</v>
      </c>
      <c r="K725" s="77">
        <v>647.34002699999996</v>
      </c>
      <c r="L725" s="77">
        <v>1426000</v>
      </c>
      <c r="N725" s="83">
        <v>44428</v>
      </c>
      <c r="O725" s="77"/>
      <c r="P725" s="77"/>
    </row>
    <row r="726" spans="10:16" x14ac:dyDescent="0.25">
      <c r="J726" s="83">
        <v>44427</v>
      </c>
      <c r="K726" s="77">
        <v>637.65997300000004</v>
      </c>
      <c r="L726" s="77">
        <v>1693879</v>
      </c>
      <c r="N726" s="83">
        <v>44427</v>
      </c>
      <c r="O726" s="77"/>
      <c r="P726" s="77"/>
    </row>
    <row r="727" spans="10:16" x14ac:dyDescent="0.25">
      <c r="J727" s="83">
        <v>44426</v>
      </c>
      <c r="K727" s="77">
        <v>626.77002000000005</v>
      </c>
      <c r="L727" s="77">
        <v>1386502</v>
      </c>
      <c r="N727" s="83">
        <v>44426</v>
      </c>
      <c r="O727" s="77"/>
      <c r="P727" s="77"/>
    </row>
    <row r="728" spans="10:16" x14ac:dyDescent="0.25">
      <c r="J728" s="83">
        <v>44425</v>
      </c>
      <c r="K728" s="77">
        <v>635.01000999999997</v>
      </c>
      <c r="L728" s="77">
        <v>1346430</v>
      </c>
      <c r="N728" s="83">
        <v>44425</v>
      </c>
      <c r="O728" s="77"/>
      <c r="P728" s="77"/>
    </row>
    <row r="729" spans="10:16" x14ac:dyDescent="0.25">
      <c r="J729" s="83">
        <v>44424</v>
      </c>
      <c r="K729" s="77">
        <v>636.94000200000005</v>
      </c>
      <c r="L729" s="77">
        <v>1105563</v>
      </c>
      <c r="N729" s="83">
        <v>44424</v>
      </c>
      <c r="O729" s="77"/>
      <c r="P729" s="77"/>
    </row>
    <row r="730" spans="10:16" x14ac:dyDescent="0.25">
      <c r="J730" s="83">
        <v>44421</v>
      </c>
      <c r="K730" s="77">
        <v>637.30999799999995</v>
      </c>
      <c r="L730" s="77">
        <v>932829</v>
      </c>
      <c r="N730" s="83">
        <v>44421</v>
      </c>
      <c r="O730" s="77"/>
      <c r="P730" s="77"/>
    </row>
    <row r="731" spans="10:16" x14ac:dyDescent="0.25">
      <c r="J731" s="83">
        <v>44420</v>
      </c>
      <c r="K731" s="77">
        <v>634.34997599999997</v>
      </c>
      <c r="L731" s="77">
        <v>1163881</v>
      </c>
      <c r="N731" s="83">
        <v>44420</v>
      </c>
      <c r="O731" s="77"/>
      <c r="P731" s="77"/>
    </row>
    <row r="732" spans="10:16" x14ac:dyDescent="0.25">
      <c r="J732" s="83">
        <v>44419</v>
      </c>
      <c r="K732" s="77">
        <v>626.03002900000001</v>
      </c>
      <c r="L732" s="77">
        <v>1328509</v>
      </c>
      <c r="N732" s="83">
        <v>44419</v>
      </c>
      <c r="O732" s="77"/>
      <c r="P732" s="77"/>
    </row>
    <row r="733" spans="10:16" x14ac:dyDescent="0.25">
      <c r="J733" s="83">
        <v>44418</v>
      </c>
      <c r="K733" s="77">
        <v>621.73999000000003</v>
      </c>
      <c r="L733" s="77">
        <v>1540139</v>
      </c>
      <c r="N733" s="83">
        <v>44418</v>
      </c>
      <c r="O733" s="77"/>
      <c r="P733" s="77"/>
    </row>
    <row r="734" spans="10:16" x14ac:dyDescent="0.25">
      <c r="J734" s="83">
        <v>44417</v>
      </c>
      <c r="K734" s="77">
        <v>629.21997099999999</v>
      </c>
      <c r="L734" s="77">
        <v>1119124</v>
      </c>
      <c r="N734" s="83">
        <v>44417</v>
      </c>
      <c r="O734" s="77"/>
      <c r="P734" s="77"/>
    </row>
    <row r="735" spans="10:16" x14ac:dyDescent="0.25">
      <c r="J735" s="83">
        <v>44414</v>
      </c>
      <c r="K735" s="77">
        <v>631.38000499999998</v>
      </c>
      <c r="L735" s="77">
        <v>1127956</v>
      </c>
      <c r="N735" s="83">
        <v>44414</v>
      </c>
      <c r="O735" s="77"/>
      <c r="P735" s="77"/>
    </row>
    <row r="736" spans="10:16" x14ac:dyDescent="0.25">
      <c r="J736" s="83">
        <v>44413</v>
      </c>
      <c r="K736" s="77">
        <v>632.080017</v>
      </c>
      <c r="L736" s="77">
        <v>1158339</v>
      </c>
      <c r="N736" s="83">
        <v>44413</v>
      </c>
      <c r="O736" s="77"/>
      <c r="P736" s="77"/>
    </row>
    <row r="737" spans="10:16" x14ac:dyDescent="0.25">
      <c r="J737" s="83">
        <v>44412</v>
      </c>
      <c r="K737" s="77">
        <v>625.67999299999997</v>
      </c>
      <c r="L737" s="77">
        <v>1306893</v>
      </c>
      <c r="N737" s="83">
        <v>44412</v>
      </c>
      <c r="O737" s="77"/>
      <c r="P737" s="77"/>
    </row>
    <row r="738" spans="10:16" x14ac:dyDescent="0.25">
      <c r="J738" s="83">
        <v>44411</v>
      </c>
      <c r="K738" s="77">
        <v>621.28002900000001</v>
      </c>
      <c r="L738" s="77">
        <v>1067408</v>
      </c>
      <c r="N738" s="83">
        <v>44411</v>
      </c>
      <c r="O738" s="77"/>
      <c r="P738" s="77"/>
    </row>
    <row r="739" spans="10:16" x14ac:dyDescent="0.25">
      <c r="J739" s="83">
        <v>44410</v>
      </c>
      <c r="K739" s="77">
        <v>618.75</v>
      </c>
      <c r="L739" s="77">
        <v>1467043</v>
      </c>
      <c r="N739" s="83">
        <v>44410</v>
      </c>
      <c r="O739" s="77"/>
      <c r="P739" s="77"/>
    </row>
    <row r="740" spans="10:16" x14ac:dyDescent="0.25">
      <c r="J740" s="83">
        <v>44407</v>
      </c>
      <c r="K740" s="77">
        <v>621.63000499999998</v>
      </c>
      <c r="L740" s="77">
        <v>1403651</v>
      </c>
      <c r="N740" s="83">
        <v>44407</v>
      </c>
      <c r="O740" s="77"/>
      <c r="P740" s="77"/>
    </row>
    <row r="741" spans="10:16" x14ac:dyDescent="0.25">
      <c r="J741" s="83">
        <v>44406</v>
      </c>
      <c r="K741" s="77">
        <v>621.70001200000002</v>
      </c>
      <c r="L741" s="77">
        <v>1068902</v>
      </c>
      <c r="N741" s="83">
        <v>44406</v>
      </c>
      <c r="O741" s="77"/>
      <c r="P741" s="77"/>
    </row>
    <row r="742" spans="10:16" x14ac:dyDescent="0.25">
      <c r="J742" s="83">
        <v>44405</v>
      </c>
      <c r="K742" s="77">
        <v>620.919983</v>
      </c>
      <c r="L742" s="77">
        <v>1468103</v>
      </c>
      <c r="N742" s="83">
        <v>44405</v>
      </c>
      <c r="O742" s="77"/>
      <c r="P742" s="77"/>
    </row>
    <row r="743" spans="10:16" x14ac:dyDescent="0.25">
      <c r="J743" s="83">
        <v>44404</v>
      </c>
      <c r="K743" s="77">
        <v>618.28002900000001</v>
      </c>
      <c r="L743" s="77">
        <v>1540250</v>
      </c>
      <c r="N743" s="83">
        <v>44404</v>
      </c>
      <c r="O743" s="77"/>
      <c r="P743" s="77"/>
    </row>
    <row r="744" spans="10:16" x14ac:dyDescent="0.25">
      <c r="J744" s="83">
        <v>44403</v>
      </c>
      <c r="K744" s="77">
        <v>620.79998799999998</v>
      </c>
      <c r="L744" s="77">
        <v>1389898</v>
      </c>
      <c r="N744" s="83">
        <v>44403</v>
      </c>
      <c r="O744" s="77"/>
      <c r="P744" s="77"/>
    </row>
    <row r="745" spans="10:16" x14ac:dyDescent="0.25">
      <c r="J745" s="83">
        <v>44400</v>
      </c>
      <c r="K745" s="77">
        <v>625.86999500000002</v>
      </c>
      <c r="L745" s="77">
        <v>2030395</v>
      </c>
      <c r="N745" s="83">
        <v>44400</v>
      </c>
      <c r="O745" s="77"/>
      <c r="P745" s="77"/>
    </row>
    <row r="746" spans="10:16" x14ac:dyDescent="0.25">
      <c r="J746" s="83">
        <v>44399</v>
      </c>
      <c r="K746" s="77">
        <v>623.67999299999997</v>
      </c>
      <c r="L746" s="77">
        <v>1477891</v>
      </c>
      <c r="N746" s="83">
        <v>44399</v>
      </c>
      <c r="O746" s="77"/>
      <c r="P746" s="77"/>
    </row>
    <row r="747" spans="10:16" x14ac:dyDescent="0.25">
      <c r="J747" s="83">
        <v>44398</v>
      </c>
      <c r="K747" s="77">
        <v>612.26000999999997</v>
      </c>
      <c r="L747" s="77">
        <v>1381019</v>
      </c>
      <c r="N747" s="83">
        <v>44398</v>
      </c>
      <c r="O747" s="77"/>
      <c r="P747" s="77"/>
    </row>
    <row r="748" spans="10:16" x14ac:dyDescent="0.25">
      <c r="J748" s="83">
        <v>44397</v>
      </c>
      <c r="K748" s="77">
        <v>608.71997099999999</v>
      </c>
      <c r="L748" s="77">
        <v>1675926</v>
      </c>
      <c r="N748" s="83">
        <v>44397</v>
      </c>
      <c r="O748" s="77"/>
      <c r="P748" s="77"/>
    </row>
    <row r="749" spans="10:16" x14ac:dyDescent="0.25">
      <c r="J749" s="83">
        <v>44396</v>
      </c>
      <c r="K749" s="77">
        <v>602.04998799999998</v>
      </c>
      <c r="L749" s="77">
        <v>2046575</v>
      </c>
      <c r="N749" s="83">
        <v>44396</v>
      </c>
      <c r="O749" s="77"/>
      <c r="P749" s="77"/>
    </row>
    <row r="750" spans="10:16" x14ac:dyDescent="0.25">
      <c r="J750" s="83">
        <v>44393</v>
      </c>
      <c r="K750" s="77">
        <v>606.09997599999997</v>
      </c>
      <c r="L750" s="77">
        <v>1249738</v>
      </c>
      <c r="N750" s="83">
        <v>44393</v>
      </c>
      <c r="O750" s="77"/>
      <c r="P750" s="77"/>
    </row>
    <row r="751" spans="10:16" x14ac:dyDescent="0.25">
      <c r="J751" s="83">
        <v>44392</v>
      </c>
      <c r="K751" s="77">
        <v>606.169983</v>
      </c>
      <c r="L751" s="77">
        <v>1618283</v>
      </c>
      <c r="N751" s="83">
        <v>44392</v>
      </c>
      <c r="O751" s="77"/>
      <c r="P751" s="77"/>
    </row>
    <row r="752" spans="10:16" x14ac:dyDescent="0.25">
      <c r="J752" s="83">
        <v>44391</v>
      </c>
      <c r="K752" s="77">
        <v>608.830017</v>
      </c>
      <c r="L752" s="77">
        <v>1377018</v>
      </c>
      <c r="N752" s="83">
        <v>44391</v>
      </c>
      <c r="O752" s="77"/>
      <c r="P752" s="77"/>
    </row>
    <row r="753" spans="10:16" x14ac:dyDescent="0.25">
      <c r="J753" s="83">
        <v>44390</v>
      </c>
      <c r="K753" s="77">
        <v>605.01000999999997</v>
      </c>
      <c r="L753" s="77">
        <v>1435602</v>
      </c>
      <c r="N753" s="83">
        <v>44390</v>
      </c>
      <c r="O753" s="77"/>
      <c r="P753" s="77"/>
    </row>
    <row r="754" spans="10:16" x14ac:dyDescent="0.25">
      <c r="J754" s="83">
        <v>44389</v>
      </c>
      <c r="K754" s="77">
        <v>600.20001200000002</v>
      </c>
      <c r="L754" s="77">
        <v>1696279</v>
      </c>
      <c r="N754" s="83">
        <v>44389</v>
      </c>
      <c r="O754" s="77"/>
      <c r="P754" s="77"/>
    </row>
    <row r="755" spans="10:16" x14ac:dyDescent="0.25">
      <c r="J755" s="83">
        <v>44386</v>
      </c>
      <c r="K755" s="77">
        <v>604.5</v>
      </c>
      <c r="L755" s="77">
        <v>2145199</v>
      </c>
      <c r="N755" s="83">
        <v>44386</v>
      </c>
      <c r="O755" s="77"/>
      <c r="P755" s="77"/>
    </row>
    <row r="756" spans="10:16" x14ac:dyDescent="0.25">
      <c r="J756" s="83">
        <v>44385</v>
      </c>
      <c r="K756" s="77">
        <v>605.95001200000002</v>
      </c>
      <c r="L756" s="77">
        <v>1845317</v>
      </c>
      <c r="N756" s="83">
        <v>44385</v>
      </c>
      <c r="O756" s="77"/>
      <c r="P756" s="77"/>
    </row>
    <row r="757" spans="10:16" x14ac:dyDescent="0.25">
      <c r="J757" s="83">
        <v>44384</v>
      </c>
      <c r="K757" s="77">
        <v>605.77002000000005</v>
      </c>
      <c r="L757" s="77">
        <v>2022482</v>
      </c>
      <c r="N757" s="83">
        <v>44384</v>
      </c>
      <c r="O757" s="77"/>
      <c r="P757" s="77"/>
    </row>
    <row r="758" spans="10:16" x14ac:dyDescent="0.25">
      <c r="J758" s="83">
        <v>44383</v>
      </c>
      <c r="K758" s="77">
        <v>596.90002400000003</v>
      </c>
      <c r="L758" s="77">
        <v>1657567</v>
      </c>
      <c r="N758" s="83">
        <v>44383</v>
      </c>
      <c r="O758" s="77"/>
      <c r="P758" s="77"/>
    </row>
    <row r="759" spans="10:16" x14ac:dyDescent="0.25">
      <c r="J759" s="83">
        <v>44379</v>
      </c>
      <c r="K759" s="77">
        <v>593.07000700000003</v>
      </c>
      <c r="L759" s="77">
        <v>1744955</v>
      </c>
      <c r="N759" s="83">
        <v>44379</v>
      </c>
      <c r="O759" s="77"/>
      <c r="P759" s="77"/>
    </row>
    <row r="760" spans="10:16" x14ac:dyDescent="0.25">
      <c r="J760" s="83">
        <v>44378</v>
      </c>
      <c r="K760" s="77">
        <v>584.72997999999995</v>
      </c>
      <c r="L760" s="77">
        <v>1646412</v>
      </c>
      <c r="N760" s="83">
        <v>44378</v>
      </c>
      <c r="O760" s="77"/>
      <c r="P760" s="77"/>
    </row>
    <row r="761" spans="10:16" x14ac:dyDescent="0.25">
      <c r="J761" s="83">
        <v>44377</v>
      </c>
      <c r="K761" s="77">
        <v>585.64001499999995</v>
      </c>
      <c r="L761" s="77">
        <v>1704224</v>
      </c>
      <c r="N761" s="83">
        <v>44377</v>
      </c>
      <c r="O761" s="77"/>
      <c r="P761" s="77"/>
    </row>
    <row r="762" spans="10:16" x14ac:dyDescent="0.25">
      <c r="J762" s="83">
        <v>44376</v>
      </c>
      <c r="K762" s="77">
        <v>590.75</v>
      </c>
      <c r="L762" s="77">
        <v>1204806</v>
      </c>
      <c r="N762" s="83">
        <v>44376</v>
      </c>
      <c r="O762" s="77"/>
      <c r="P762" s="77"/>
    </row>
    <row r="763" spans="10:16" x14ac:dyDescent="0.25">
      <c r="J763" s="83">
        <v>44375</v>
      </c>
      <c r="K763" s="77">
        <v>588.79998799999998</v>
      </c>
      <c r="L763" s="77">
        <v>1713970</v>
      </c>
      <c r="N763" s="83">
        <v>44375</v>
      </c>
      <c r="O763" s="77"/>
      <c r="P763" s="77"/>
    </row>
    <row r="764" spans="10:16" x14ac:dyDescent="0.25">
      <c r="J764" s="83">
        <v>44372</v>
      </c>
      <c r="K764" s="77">
        <v>579.65997300000004</v>
      </c>
      <c r="L764" s="77">
        <v>2133465</v>
      </c>
      <c r="N764" s="83">
        <v>44372</v>
      </c>
      <c r="O764" s="77"/>
      <c r="P764" s="77"/>
    </row>
    <row r="765" spans="10:16" x14ac:dyDescent="0.25">
      <c r="J765" s="83">
        <v>44371</v>
      </c>
      <c r="K765" s="77">
        <v>578.26000999999997</v>
      </c>
      <c r="L765" s="77">
        <v>1835008</v>
      </c>
      <c r="N765" s="83">
        <v>44371</v>
      </c>
      <c r="O765" s="77"/>
      <c r="P765" s="77"/>
    </row>
    <row r="766" spans="10:16" x14ac:dyDescent="0.25">
      <c r="J766" s="83">
        <v>44370</v>
      </c>
      <c r="K766" s="77">
        <v>574.22997999999995</v>
      </c>
      <c r="L766" s="77">
        <v>1616933</v>
      </c>
      <c r="N766" s="83">
        <v>44370</v>
      </c>
      <c r="O766" s="77"/>
      <c r="P766" s="77"/>
    </row>
    <row r="767" spans="10:16" x14ac:dyDescent="0.25">
      <c r="J767" s="83">
        <v>44369</v>
      </c>
      <c r="K767" s="77">
        <v>575.73999000000003</v>
      </c>
      <c r="L767" s="77">
        <v>2370737</v>
      </c>
      <c r="N767" s="83">
        <v>44369</v>
      </c>
      <c r="O767" s="77"/>
      <c r="P767" s="77"/>
    </row>
    <row r="768" spans="10:16" x14ac:dyDescent="0.25">
      <c r="J768" s="83">
        <v>44368</v>
      </c>
      <c r="K768" s="77">
        <v>567.34997599999997</v>
      </c>
      <c r="L768" s="77">
        <v>2625919</v>
      </c>
      <c r="N768" s="83">
        <v>44368</v>
      </c>
      <c r="O768" s="77"/>
      <c r="P768" s="77"/>
    </row>
    <row r="769" spans="10:16" x14ac:dyDescent="0.25">
      <c r="J769" s="83">
        <v>44365</v>
      </c>
      <c r="K769" s="77">
        <v>565.59002699999996</v>
      </c>
      <c r="L769" s="77">
        <v>6762031</v>
      </c>
      <c r="N769" s="83">
        <v>44365</v>
      </c>
      <c r="O769" s="77"/>
      <c r="P769" s="77"/>
    </row>
    <row r="770" spans="10:16" x14ac:dyDescent="0.25">
      <c r="J770" s="83">
        <v>44364</v>
      </c>
      <c r="K770" s="77">
        <v>551.35998500000005</v>
      </c>
      <c r="L770" s="77">
        <v>3566351</v>
      </c>
      <c r="N770" s="83">
        <v>44364</v>
      </c>
      <c r="O770" s="77"/>
      <c r="P770" s="77"/>
    </row>
    <row r="771" spans="10:16" x14ac:dyDescent="0.25">
      <c r="J771" s="83">
        <v>44363</v>
      </c>
      <c r="K771" s="77">
        <v>543.330017</v>
      </c>
      <c r="L771" s="77">
        <v>2831696</v>
      </c>
      <c r="N771" s="83">
        <v>44363</v>
      </c>
      <c r="O771" s="77"/>
      <c r="P771" s="77"/>
    </row>
    <row r="772" spans="10:16" x14ac:dyDescent="0.25">
      <c r="J772" s="83">
        <v>44362</v>
      </c>
      <c r="K772" s="77">
        <v>548.46002199999998</v>
      </c>
      <c r="L772" s="77">
        <v>2424774</v>
      </c>
      <c r="N772" s="83">
        <v>44362</v>
      </c>
      <c r="O772" s="77"/>
      <c r="P772" s="77"/>
    </row>
    <row r="773" spans="10:16" x14ac:dyDescent="0.25">
      <c r="J773" s="83">
        <v>44361</v>
      </c>
      <c r="K773" s="77">
        <v>556.95001200000002</v>
      </c>
      <c r="L773" s="77">
        <v>3502621</v>
      </c>
      <c r="N773" s="83">
        <v>44361</v>
      </c>
      <c r="O773" s="77"/>
      <c r="P773" s="77"/>
    </row>
    <row r="774" spans="10:16" x14ac:dyDescent="0.25">
      <c r="J774" s="83">
        <v>44358</v>
      </c>
      <c r="K774" s="77">
        <v>541.26000999999997</v>
      </c>
      <c r="L774" s="77">
        <v>2871289</v>
      </c>
      <c r="N774" s="83">
        <v>44358</v>
      </c>
      <c r="O774" s="77"/>
      <c r="P774" s="77"/>
    </row>
    <row r="775" spans="10:16" x14ac:dyDescent="0.25">
      <c r="J775" s="83">
        <v>44357</v>
      </c>
      <c r="K775" s="77">
        <v>535.52002000000005</v>
      </c>
      <c r="L775" s="77">
        <v>3152379</v>
      </c>
      <c r="N775" s="83">
        <v>44357</v>
      </c>
      <c r="O775" s="77"/>
      <c r="P775" s="77"/>
    </row>
    <row r="776" spans="10:16" x14ac:dyDescent="0.25">
      <c r="J776" s="83">
        <v>44356</v>
      </c>
      <c r="K776" s="77">
        <v>514.67999299999997</v>
      </c>
      <c r="L776" s="77">
        <v>1702714</v>
      </c>
      <c r="N776" s="83">
        <v>44356</v>
      </c>
      <c r="O776" s="77"/>
      <c r="P776" s="77"/>
    </row>
    <row r="777" spans="10:16" x14ac:dyDescent="0.25">
      <c r="J777" s="83">
        <v>44355</v>
      </c>
      <c r="K777" s="77">
        <v>509.20001200000002</v>
      </c>
      <c r="L777" s="77">
        <v>1747779</v>
      </c>
      <c r="N777" s="83">
        <v>44355</v>
      </c>
      <c r="O777" s="77"/>
      <c r="P777" s="77"/>
    </row>
    <row r="778" spans="10:16" x14ac:dyDescent="0.25">
      <c r="J778" s="83">
        <v>44354</v>
      </c>
      <c r="K778" s="77">
        <v>509.47000100000002</v>
      </c>
      <c r="L778" s="77">
        <v>1768754</v>
      </c>
      <c r="N778" s="83">
        <v>44354</v>
      </c>
      <c r="O778" s="77"/>
      <c r="P778" s="77"/>
    </row>
    <row r="779" spans="10:16" x14ac:dyDescent="0.25">
      <c r="J779" s="83">
        <v>44351</v>
      </c>
      <c r="K779" s="77">
        <v>504.5</v>
      </c>
      <c r="L779" s="77">
        <v>1644301</v>
      </c>
      <c r="N779" s="83">
        <v>44351</v>
      </c>
      <c r="O779" s="77"/>
      <c r="P779" s="77"/>
    </row>
    <row r="780" spans="10:16" x14ac:dyDescent="0.25">
      <c r="J780" s="83">
        <v>44350</v>
      </c>
      <c r="K780" s="77">
        <v>493.14001500000001</v>
      </c>
      <c r="L780" s="77">
        <v>1539103</v>
      </c>
      <c r="N780" s="83">
        <v>44350</v>
      </c>
      <c r="O780" s="77"/>
      <c r="P780" s="77"/>
    </row>
    <row r="781" spans="10:16" x14ac:dyDescent="0.25">
      <c r="J781" s="83">
        <v>44349</v>
      </c>
      <c r="K781" s="77">
        <v>495.76998900000001</v>
      </c>
      <c r="L781" s="77">
        <v>1761478</v>
      </c>
      <c r="N781" s="83">
        <v>44349</v>
      </c>
      <c r="O781" s="77"/>
      <c r="P781" s="77"/>
    </row>
    <row r="782" spans="10:16" x14ac:dyDescent="0.25">
      <c r="J782" s="83">
        <v>44348</v>
      </c>
      <c r="K782" s="77">
        <v>495.91000400000001</v>
      </c>
      <c r="L782" s="77">
        <v>2189020</v>
      </c>
      <c r="N782" s="83">
        <v>44348</v>
      </c>
      <c r="O782" s="77"/>
      <c r="P782" s="77"/>
    </row>
    <row r="783" spans="10:16" x14ac:dyDescent="0.25">
      <c r="J783" s="83">
        <v>44344</v>
      </c>
      <c r="K783" s="77">
        <v>504.57998700000002</v>
      </c>
      <c r="L783" s="77">
        <v>1924999</v>
      </c>
      <c r="N783" s="83">
        <v>44344</v>
      </c>
      <c r="O783" s="77"/>
      <c r="P783" s="77"/>
    </row>
    <row r="784" spans="10:16" x14ac:dyDescent="0.25">
      <c r="J784" s="83">
        <v>44343</v>
      </c>
      <c r="K784" s="77">
        <v>498.27999899999998</v>
      </c>
      <c r="L784" s="77">
        <v>2957310</v>
      </c>
      <c r="N784" s="83">
        <v>44343</v>
      </c>
      <c r="O784" s="77"/>
      <c r="P784" s="77"/>
    </row>
    <row r="785" spans="10:16" x14ac:dyDescent="0.25">
      <c r="J785" s="83">
        <v>44342</v>
      </c>
      <c r="K785" s="77">
        <v>506.98001099999999</v>
      </c>
      <c r="L785" s="77">
        <v>1695747</v>
      </c>
      <c r="N785" s="83">
        <v>44342</v>
      </c>
      <c r="O785" s="77"/>
      <c r="P785" s="77"/>
    </row>
    <row r="786" spans="10:16" x14ac:dyDescent="0.25">
      <c r="J786" s="83">
        <v>44341</v>
      </c>
      <c r="K786" s="77">
        <v>505.07998700000002</v>
      </c>
      <c r="L786" s="77">
        <v>2322468</v>
      </c>
      <c r="N786" s="83">
        <v>44341</v>
      </c>
      <c r="O786" s="77"/>
      <c r="P786" s="77"/>
    </row>
    <row r="787" spans="10:16" x14ac:dyDescent="0.25">
      <c r="J787" s="83">
        <v>44340</v>
      </c>
      <c r="K787" s="77">
        <v>497.82998700000002</v>
      </c>
      <c r="L787" s="77">
        <v>1831564</v>
      </c>
      <c r="N787" s="83">
        <v>44340</v>
      </c>
      <c r="O787" s="77"/>
      <c r="P787" s="77"/>
    </row>
    <row r="788" spans="10:16" x14ac:dyDescent="0.25">
      <c r="J788" s="83">
        <v>44337</v>
      </c>
      <c r="K788" s="77">
        <v>488.07000699999998</v>
      </c>
      <c r="L788" s="77">
        <v>1568115</v>
      </c>
      <c r="N788" s="83">
        <v>44337</v>
      </c>
      <c r="O788" s="77"/>
      <c r="P788" s="77"/>
    </row>
    <row r="789" spans="10:16" x14ac:dyDescent="0.25">
      <c r="J789" s="83">
        <v>44336</v>
      </c>
      <c r="K789" s="77">
        <v>491.67001299999998</v>
      </c>
      <c r="L789" s="77">
        <v>1991223</v>
      </c>
      <c r="N789" s="83">
        <v>44336</v>
      </c>
      <c r="O789" s="77"/>
      <c r="P789" s="77"/>
    </row>
    <row r="790" spans="10:16" x14ac:dyDescent="0.25">
      <c r="J790" s="83">
        <v>44335</v>
      </c>
      <c r="K790" s="77">
        <v>480.47000100000002</v>
      </c>
      <c r="L790" s="77">
        <v>2047511</v>
      </c>
      <c r="N790" s="83">
        <v>44335</v>
      </c>
      <c r="O790" s="77"/>
      <c r="P790" s="77"/>
    </row>
    <row r="791" spans="10:16" x14ac:dyDescent="0.25">
      <c r="J791" s="83">
        <v>44334</v>
      </c>
      <c r="K791" s="77">
        <v>480.61999500000002</v>
      </c>
      <c r="L791" s="77">
        <v>1395237</v>
      </c>
      <c r="N791" s="83">
        <v>44334</v>
      </c>
      <c r="O791" s="77"/>
      <c r="P791" s="77"/>
    </row>
    <row r="792" spans="10:16" x14ac:dyDescent="0.25">
      <c r="J792" s="83">
        <v>44333</v>
      </c>
      <c r="K792" s="77">
        <v>482.73998999999998</v>
      </c>
      <c r="L792" s="77">
        <v>1581037</v>
      </c>
      <c r="N792" s="83">
        <v>44333</v>
      </c>
      <c r="O792" s="77"/>
      <c r="P792" s="77"/>
    </row>
    <row r="793" spans="10:16" x14ac:dyDescent="0.25">
      <c r="J793" s="83">
        <v>44330</v>
      </c>
      <c r="K793" s="77">
        <v>486.55999800000001</v>
      </c>
      <c r="L793" s="77">
        <v>1857198</v>
      </c>
      <c r="N793" s="83">
        <v>44330</v>
      </c>
      <c r="O793" s="77"/>
      <c r="P793" s="77"/>
    </row>
    <row r="794" spans="10:16" x14ac:dyDescent="0.25">
      <c r="J794" s="83">
        <v>44329</v>
      </c>
      <c r="K794" s="77">
        <v>474.16000400000001</v>
      </c>
      <c r="L794" s="77">
        <v>1996532</v>
      </c>
      <c r="N794" s="83">
        <v>44329</v>
      </c>
      <c r="O794" s="77"/>
      <c r="P794" s="77"/>
    </row>
    <row r="795" spans="10:16" x14ac:dyDescent="0.25">
      <c r="J795" s="83">
        <v>44328</v>
      </c>
      <c r="K795" s="77">
        <v>472.08999599999999</v>
      </c>
      <c r="L795" s="77">
        <v>2399059</v>
      </c>
      <c r="N795" s="83">
        <v>44328</v>
      </c>
      <c r="O795" s="77"/>
      <c r="P795" s="77"/>
    </row>
    <row r="796" spans="10:16" x14ac:dyDescent="0.25">
      <c r="J796" s="83">
        <v>44327</v>
      </c>
      <c r="K796" s="77">
        <v>485.19000199999999</v>
      </c>
      <c r="L796" s="77">
        <v>2293963</v>
      </c>
      <c r="N796" s="83">
        <v>44327</v>
      </c>
      <c r="O796" s="77"/>
      <c r="P796" s="77"/>
    </row>
    <row r="797" spans="10:16" x14ac:dyDescent="0.25">
      <c r="J797" s="83">
        <v>44326</v>
      </c>
      <c r="K797" s="77">
        <v>479.38000499999998</v>
      </c>
      <c r="L797" s="77">
        <v>1970931</v>
      </c>
      <c r="N797" s="83">
        <v>44326</v>
      </c>
      <c r="O797" s="77"/>
      <c r="P797" s="77"/>
    </row>
    <row r="798" spans="10:16" x14ac:dyDescent="0.25">
      <c r="J798" s="83">
        <v>44323</v>
      </c>
      <c r="K798" s="77">
        <v>488.73001099999999</v>
      </c>
      <c r="L798" s="77">
        <v>1632407</v>
      </c>
      <c r="N798" s="83">
        <v>44323</v>
      </c>
      <c r="O798" s="77"/>
      <c r="P798" s="77"/>
    </row>
    <row r="799" spans="10:16" x14ac:dyDescent="0.25">
      <c r="J799" s="83">
        <v>44322</v>
      </c>
      <c r="K799" s="77">
        <v>483.60998499999999</v>
      </c>
      <c r="L799" s="77">
        <v>2537227</v>
      </c>
      <c r="N799" s="83">
        <v>44322</v>
      </c>
      <c r="O799" s="77"/>
      <c r="P799" s="77"/>
    </row>
    <row r="800" spans="10:16" x14ac:dyDescent="0.25">
      <c r="J800" s="83">
        <v>44321</v>
      </c>
      <c r="K800" s="77">
        <v>486.69000199999999</v>
      </c>
      <c r="L800" s="77">
        <v>1874335</v>
      </c>
      <c r="N800" s="83">
        <v>44321</v>
      </c>
      <c r="O800" s="77"/>
      <c r="P800" s="77"/>
    </row>
    <row r="801" spans="10:16" x14ac:dyDescent="0.25">
      <c r="J801" s="83">
        <v>44320</v>
      </c>
      <c r="K801" s="77">
        <v>490.70001200000002</v>
      </c>
      <c r="L801" s="77">
        <v>2528948</v>
      </c>
      <c r="N801" s="83">
        <v>44320</v>
      </c>
      <c r="O801" s="77"/>
      <c r="P801" s="77"/>
    </row>
    <row r="802" spans="10:16" x14ac:dyDescent="0.25">
      <c r="J802" s="83">
        <v>44319</v>
      </c>
      <c r="K802" s="77">
        <v>503.459991</v>
      </c>
      <c r="L802" s="77">
        <v>1458698</v>
      </c>
      <c r="N802" s="83">
        <v>44319</v>
      </c>
      <c r="O802" s="77"/>
      <c r="P802" s="77"/>
    </row>
    <row r="803" spans="10:16" x14ac:dyDescent="0.25">
      <c r="J803" s="83">
        <v>44316</v>
      </c>
      <c r="K803" s="77">
        <v>508.33999599999999</v>
      </c>
      <c r="L803" s="77">
        <v>1950559</v>
      </c>
      <c r="N803" s="83">
        <v>44316</v>
      </c>
      <c r="O803" s="77"/>
      <c r="P803" s="77"/>
    </row>
    <row r="804" spans="10:16" x14ac:dyDescent="0.25">
      <c r="J804" s="83">
        <v>44315</v>
      </c>
      <c r="K804" s="77">
        <v>516.09002699999996</v>
      </c>
      <c r="L804" s="77">
        <v>1592562</v>
      </c>
      <c r="N804" s="83">
        <v>44315</v>
      </c>
      <c r="O804" s="77"/>
      <c r="P804" s="77"/>
    </row>
    <row r="805" spans="10:16" x14ac:dyDescent="0.25">
      <c r="J805" s="83">
        <v>44314</v>
      </c>
      <c r="K805" s="77">
        <v>515.47997999999995</v>
      </c>
      <c r="L805" s="77">
        <v>1472191</v>
      </c>
      <c r="N805" s="83">
        <v>44314</v>
      </c>
      <c r="O805" s="77"/>
      <c r="P805" s="77"/>
    </row>
    <row r="806" spans="10:16" x14ac:dyDescent="0.25">
      <c r="J806" s="83">
        <v>44313</v>
      </c>
      <c r="K806" s="77">
        <v>517.32000700000003</v>
      </c>
      <c r="L806" s="77">
        <v>1944013</v>
      </c>
      <c r="N806" s="83">
        <v>44313</v>
      </c>
      <c r="O806" s="77"/>
      <c r="P806" s="77"/>
    </row>
    <row r="807" spans="10:16" x14ac:dyDescent="0.25">
      <c r="J807" s="83">
        <v>44312</v>
      </c>
      <c r="K807" s="77">
        <v>515.70001200000002</v>
      </c>
      <c r="L807" s="77">
        <v>1387542</v>
      </c>
      <c r="N807" s="83">
        <v>44312</v>
      </c>
      <c r="O807" s="77"/>
      <c r="P807" s="77"/>
    </row>
    <row r="808" spans="10:16" x14ac:dyDescent="0.25">
      <c r="J808" s="83">
        <v>44309</v>
      </c>
      <c r="K808" s="77">
        <v>515.84002699999996</v>
      </c>
      <c r="L808" s="77">
        <v>2257590</v>
      </c>
      <c r="N808" s="83">
        <v>44309</v>
      </c>
      <c r="O808" s="77"/>
      <c r="P808" s="77"/>
    </row>
    <row r="809" spans="10:16" x14ac:dyDescent="0.25">
      <c r="J809" s="83">
        <v>44308</v>
      </c>
      <c r="K809" s="77">
        <v>507.290009</v>
      </c>
      <c r="L809" s="77">
        <v>2084841</v>
      </c>
      <c r="N809" s="83">
        <v>44308</v>
      </c>
      <c r="O809" s="77"/>
      <c r="P809" s="77"/>
    </row>
    <row r="810" spans="10:16" x14ac:dyDescent="0.25">
      <c r="J810" s="83">
        <v>44307</v>
      </c>
      <c r="K810" s="77">
        <v>512.34002699999996</v>
      </c>
      <c r="L810" s="77">
        <v>1678305</v>
      </c>
      <c r="N810" s="83">
        <v>44307</v>
      </c>
      <c r="O810" s="77"/>
      <c r="P810" s="77"/>
    </row>
    <row r="811" spans="10:16" x14ac:dyDescent="0.25">
      <c r="J811" s="83">
        <v>44306</v>
      </c>
      <c r="K811" s="77">
        <v>514.21002199999998</v>
      </c>
      <c r="L811" s="77">
        <v>1677468</v>
      </c>
      <c r="N811" s="83">
        <v>44306</v>
      </c>
      <c r="O811" s="77"/>
      <c r="P811" s="77"/>
    </row>
    <row r="812" spans="10:16" x14ac:dyDescent="0.25">
      <c r="J812" s="83">
        <v>44305</v>
      </c>
      <c r="K812" s="77">
        <v>516.169983</v>
      </c>
      <c r="L812" s="77">
        <v>1917732</v>
      </c>
      <c r="N812" s="83">
        <v>44305</v>
      </c>
      <c r="O812" s="77"/>
      <c r="P812" s="77"/>
    </row>
    <row r="813" spans="10:16" x14ac:dyDescent="0.25">
      <c r="J813" s="83">
        <v>44302</v>
      </c>
      <c r="K813" s="77">
        <v>525.080017</v>
      </c>
      <c r="L813" s="77">
        <v>2031733</v>
      </c>
      <c r="N813" s="83">
        <v>44302</v>
      </c>
      <c r="O813" s="77"/>
      <c r="P813" s="77"/>
    </row>
    <row r="814" spans="10:16" x14ac:dyDescent="0.25">
      <c r="J814" s="83">
        <v>44301</v>
      </c>
      <c r="K814" s="77">
        <v>523.25</v>
      </c>
      <c r="L814" s="77">
        <v>2122337</v>
      </c>
      <c r="N814" s="83">
        <v>44301</v>
      </c>
      <c r="O814" s="77"/>
      <c r="P814" s="77"/>
    </row>
    <row r="815" spans="10:16" x14ac:dyDescent="0.25">
      <c r="J815" s="83">
        <v>44300</v>
      </c>
      <c r="K815" s="77">
        <v>510.63000499999998</v>
      </c>
      <c r="L815" s="77">
        <v>1956447</v>
      </c>
      <c r="N815" s="83">
        <v>44300</v>
      </c>
      <c r="O815" s="77"/>
      <c r="P815" s="77"/>
    </row>
    <row r="816" spans="10:16" x14ac:dyDescent="0.25">
      <c r="J816" s="83">
        <v>44299</v>
      </c>
      <c r="K816" s="77">
        <v>514.85998500000005</v>
      </c>
      <c r="L816" s="77">
        <v>2195707</v>
      </c>
      <c r="N816" s="83">
        <v>44299</v>
      </c>
      <c r="O816" s="77"/>
      <c r="P816" s="77"/>
    </row>
    <row r="817" spans="10:16" x14ac:dyDescent="0.25">
      <c r="J817" s="83">
        <v>44298</v>
      </c>
      <c r="K817" s="77">
        <v>506.02999899999998</v>
      </c>
      <c r="L817" s="77">
        <v>1584592</v>
      </c>
      <c r="N817" s="83">
        <v>44298</v>
      </c>
      <c r="O817" s="77"/>
      <c r="P817" s="77"/>
    </row>
    <row r="818" spans="10:16" x14ac:dyDescent="0.25">
      <c r="J818" s="83">
        <v>44295</v>
      </c>
      <c r="K818" s="77">
        <v>504.040009</v>
      </c>
      <c r="L818" s="77">
        <v>1887016</v>
      </c>
      <c r="N818" s="83">
        <v>44295</v>
      </c>
      <c r="O818" s="77"/>
      <c r="P818" s="77"/>
    </row>
    <row r="819" spans="10:16" x14ac:dyDescent="0.25">
      <c r="J819" s="83">
        <v>44294</v>
      </c>
      <c r="K819" s="77">
        <v>499.83999599999999</v>
      </c>
      <c r="L819" s="77">
        <v>2026282</v>
      </c>
      <c r="N819" s="83">
        <v>44294</v>
      </c>
      <c r="O819" s="77"/>
      <c r="P819" s="77"/>
    </row>
    <row r="820" spans="10:16" x14ac:dyDescent="0.25">
      <c r="J820" s="83">
        <v>44293</v>
      </c>
      <c r="K820" s="77">
        <v>493.41000400000001</v>
      </c>
      <c r="L820" s="77">
        <v>1576981</v>
      </c>
      <c r="N820" s="83">
        <v>44293</v>
      </c>
      <c r="O820" s="77"/>
      <c r="P820" s="77"/>
    </row>
    <row r="821" spans="10:16" x14ac:dyDescent="0.25">
      <c r="J821" s="83">
        <v>44292</v>
      </c>
      <c r="K821" s="77">
        <v>491.33999599999999</v>
      </c>
      <c r="L821" s="77">
        <v>1878330</v>
      </c>
      <c r="N821" s="83">
        <v>44292</v>
      </c>
      <c r="O821" s="77"/>
      <c r="P821" s="77"/>
    </row>
    <row r="822" spans="10:16" x14ac:dyDescent="0.25">
      <c r="J822" s="83">
        <v>44291</v>
      </c>
      <c r="K822" s="77">
        <v>491.61999500000002</v>
      </c>
      <c r="L822" s="77">
        <v>2982522</v>
      </c>
      <c r="N822" s="83">
        <v>44291</v>
      </c>
      <c r="O822" s="77"/>
      <c r="P822" s="77"/>
    </row>
    <row r="823" spans="10:16" x14ac:dyDescent="0.25">
      <c r="J823" s="83">
        <v>44287</v>
      </c>
      <c r="K823" s="77">
        <v>483.33999599999999</v>
      </c>
      <c r="L823" s="77">
        <v>2664694</v>
      </c>
      <c r="N823" s="83">
        <v>44287</v>
      </c>
      <c r="O823" s="77"/>
      <c r="P823" s="77"/>
    </row>
    <row r="824" spans="10:16" x14ac:dyDescent="0.25">
      <c r="J824" s="83">
        <v>44286</v>
      </c>
      <c r="K824" s="77">
        <v>475.36999500000002</v>
      </c>
      <c r="L824" s="77">
        <v>3155889</v>
      </c>
      <c r="N824" s="83">
        <v>44286</v>
      </c>
      <c r="O824" s="77"/>
      <c r="P824" s="77"/>
    </row>
    <row r="825" spans="10:16" x14ac:dyDescent="0.25">
      <c r="J825" s="83">
        <v>44285</v>
      </c>
      <c r="K825" s="77">
        <v>465.459991</v>
      </c>
      <c r="L825" s="77">
        <v>2436593</v>
      </c>
      <c r="N825" s="83">
        <v>44285</v>
      </c>
      <c r="O825" s="77"/>
      <c r="P825" s="77"/>
    </row>
    <row r="826" spans="10:16" x14ac:dyDescent="0.25">
      <c r="J826" s="83">
        <v>44284</v>
      </c>
      <c r="K826" s="77">
        <v>469.32000699999998</v>
      </c>
      <c r="L826" s="77">
        <v>3142203</v>
      </c>
      <c r="N826" s="83">
        <v>44284</v>
      </c>
      <c r="O826" s="77"/>
      <c r="P826" s="77"/>
    </row>
    <row r="827" spans="10:16" x14ac:dyDescent="0.25">
      <c r="J827" s="83">
        <v>44281</v>
      </c>
      <c r="K827" s="77">
        <v>469.08999599999999</v>
      </c>
      <c r="L827" s="77">
        <v>3615888</v>
      </c>
      <c r="N827" s="83">
        <v>44281</v>
      </c>
      <c r="O827" s="77"/>
      <c r="P827" s="77"/>
    </row>
    <row r="828" spans="10:16" x14ac:dyDescent="0.25">
      <c r="J828" s="83">
        <v>44280</v>
      </c>
      <c r="K828" s="77">
        <v>450.98998999999998</v>
      </c>
      <c r="L828" s="77">
        <v>3201472</v>
      </c>
      <c r="N828" s="83">
        <v>44280</v>
      </c>
      <c r="O828" s="77"/>
      <c r="P828" s="77"/>
    </row>
    <row r="829" spans="10:16" x14ac:dyDescent="0.25">
      <c r="J829" s="83">
        <v>44279</v>
      </c>
      <c r="K829" s="77">
        <v>451.51001000000002</v>
      </c>
      <c r="L829" s="77">
        <v>5214125</v>
      </c>
      <c r="N829" s="83">
        <v>44279</v>
      </c>
      <c r="O829" s="77"/>
      <c r="P829" s="77"/>
    </row>
    <row r="830" spans="10:16" x14ac:dyDescent="0.25">
      <c r="J830" s="83">
        <v>44278</v>
      </c>
      <c r="K830" s="77">
        <v>460.20001200000002</v>
      </c>
      <c r="L830" s="77">
        <v>5316974</v>
      </c>
      <c r="N830" s="83">
        <v>44278</v>
      </c>
      <c r="O830" s="77"/>
      <c r="P830" s="77"/>
    </row>
    <row r="831" spans="10:16" x14ac:dyDescent="0.25">
      <c r="J831" s="83">
        <v>44277</v>
      </c>
      <c r="K831" s="77">
        <v>452.41000400000001</v>
      </c>
      <c r="L831" s="77">
        <v>2904311</v>
      </c>
      <c r="N831" s="83">
        <v>44277</v>
      </c>
      <c r="O831" s="77"/>
      <c r="P831" s="77"/>
    </row>
    <row r="832" spans="10:16" x14ac:dyDescent="0.25">
      <c r="J832" s="83">
        <v>44274</v>
      </c>
      <c r="K832" s="77">
        <v>441.5</v>
      </c>
      <c r="L832" s="77">
        <v>3923830</v>
      </c>
      <c r="N832" s="83">
        <v>44274</v>
      </c>
      <c r="O832" s="77"/>
      <c r="P832" s="77"/>
    </row>
    <row r="833" spans="10:16" x14ac:dyDescent="0.25">
      <c r="J833" s="83">
        <v>44273</v>
      </c>
      <c r="K833" s="77">
        <v>439.17999300000002</v>
      </c>
      <c r="L833" s="77">
        <v>2932687</v>
      </c>
      <c r="N833" s="83">
        <v>44273</v>
      </c>
      <c r="O833" s="77"/>
      <c r="P833" s="77"/>
    </row>
    <row r="834" spans="10:16" x14ac:dyDescent="0.25">
      <c r="J834" s="83">
        <v>44272</v>
      </c>
      <c r="K834" s="77">
        <v>451.01001000000002</v>
      </c>
      <c r="L834" s="77">
        <v>2502732</v>
      </c>
      <c r="N834" s="83">
        <v>44272</v>
      </c>
      <c r="O834" s="77"/>
      <c r="P834" s="77"/>
    </row>
    <row r="835" spans="10:16" x14ac:dyDescent="0.25">
      <c r="J835" s="83">
        <v>44271</v>
      </c>
      <c r="K835" s="77">
        <v>450.540009</v>
      </c>
      <c r="L835" s="77">
        <v>2618819</v>
      </c>
      <c r="N835" s="83">
        <v>44271</v>
      </c>
      <c r="O835" s="77"/>
      <c r="P835" s="77"/>
    </row>
    <row r="836" spans="10:16" x14ac:dyDescent="0.25">
      <c r="J836" s="83">
        <v>44270</v>
      </c>
      <c r="K836" s="77">
        <v>447.58999599999999</v>
      </c>
      <c r="L836" s="77">
        <v>2508699</v>
      </c>
      <c r="N836" s="83">
        <v>44270</v>
      </c>
      <c r="O836" s="77"/>
      <c r="P836" s="77"/>
    </row>
    <row r="837" spans="10:16" x14ac:dyDescent="0.25">
      <c r="J837" s="83">
        <v>44267</v>
      </c>
      <c r="K837" s="77">
        <v>444.29998799999998</v>
      </c>
      <c r="L837" s="77">
        <v>2183051</v>
      </c>
      <c r="N837" s="83">
        <v>44267</v>
      </c>
      <c r="O837" s="77"/>
      <c r="P837" s="77"/>
    </row>
    <row r="838" spans="10:16" x14ac:dyDescent="0.25">
      <c r="J838" s="83">
        <v>44266</v>
      </c>
      <c r="K838" s="77">
        <v>451.05999800000001</v>
      </c>
      <c r="L838" s="77">
        <v>2762233</v>
      </c>
      <c r="N838" s="83">
        <v>44266</v>
      </c>
      <c r="O838" s="77"/>
      <c r="P838" s="77"/>
    </row>
    <row r="839" spans="10:16" x14ac:dyDescent="0.25">
      <c r="J839" s="83">
        <v>44265</v>
      </c>
      <c r="K839" s="77">
        <v>437.01001000000002</v>
      </c>
      <c r="L839" s="77">
        <v>2747267</v>
      </c>
      <c r="N839" s="83">
        <v>44265</v>
      </c>
      <c r="O839" s="77"/>
      <c r="P839" s="77"/>
    </row>
    <row r="840" spans="10:16" x14ac:dyDescent="0.25">
      <c r="J840" s="83">
        <v>44264</v>
      </c>
      <c r="K840" s="77">
        <v>439.17999300000002</v>
      </c>
      <c r="L840" s="77">
        <v>3926385</v>
      </c>
      <c r="N840" s="83">
        <v>44264</v>
      </c>
      <c r="O840" s="77"/>
      <c r="P840" s="77"/>
    </row>
    <row r="841" spans="10:16" x14ac:dyDescent="0.25">
      <c r="J841" s="83">
        <v>44263</v>
      </c>
      <c r="K841" s="77">
        <v>421.20001200000002</v>
      </c>
      <c r="L841" s="77">
        <v>3885123</v>
      </c>
      <c r="N841" s="83">
        <v>44263</v>
      </c>
      <c r="O841" s="77"/>
      <c r="P841" s="77"/>
    </row>
    <row r="842" spans="10:16" x14ac:dyDescent="0.25">
      <c r="J842" s="83">
        <v>44260</v>
      </c>
      <c r="K842" s="77">
        <v>440.82998700000002</v>
      </c>
      <c r="L842" s="77">
        <v>4614971</v>
      </c>
      <c r="N842" s="83">
        <v>44260</v>
      </c>
      <c r="O842" s="77"/>
      <c r="P842" s="77"/>
    </row>
    <row r="843" spans="10:16" x14ac:dyDescent="0.25">
      <c r="J843" s="83">
        <v>44259</v>
      </c>
      <c r="K843" s="77">
        <v>439.05999800000001</v>
      </c>
      <c r="L843" s="77">
        <v>4476442</v>
      </c>
      <c r="N843" s="83">
        <v>44259</v>
      </c>
      <c r="O843" s="77"/>
      <c r="P843" s="77"/>
    </row>
    <row r="844" spans="10:16" x14ac:dyDescent="0.25">
      <c r="J844" s="83">
        <v>44258</v>
      </c>
      <c r="K844" s="77">
        <v>448.45001200000002</v>
      </c>
      <c r="L844" s="77">
        <v>2808148</v>
      </c>
      <c r="N844" s="83">
        <v>44258</v>
      </c>
      <c r="O844" s="77"/>
      <c r="P844" s="77"/>
    </row>
    <row r="845" spans="10:16" x14ac:dyDescent="0.25">
      <c r="J845" s="83">
        <v>44257</v>
      </c>
      <c r="K845" s="77">
        <v>466.58999599999999</v>
      </c>
      <c r="L845" s="77">
        <v>2211002</v>
      </c>
      <c r="N845" s="83">
        <v>44257</v>
      </c>
      <c r="O845" s="77"/>
      <c r="P845" s="77"/>
    </row>
    <row r="846" spans="10:16" x14ac:dyDescent="0.25">
      <c r="J846" s="83">
        <v>44256</v>
      </c>
      <c r="K846" s="77">
        <v>469.57000699999998</v>
      </c>
      <c r="L846" s="77">
        <v>2358980</v>
      </c>
      <c r="N846" s="83">
        <v>44256</v>
      </c>
      <c r="O846" s="77"/>
      <c r="P846" s="77"/>
    </row>
    <row r="847" spans="10:16" x14ac:dyDescent="0.25">
      <c r="J847" s="83">
        <v>44253</v>
      </c>
      <c r="K847" s="77">
        <v>459.67001299999998</v>
      </c>
      <c r="L847" s="77">
        <v>3154846</v>
      </c>
      <c r="N847" s="83">
        <v>44253</v>
      </c>
      <c r="O847" s="77"/>
      <c r="P847" s="77"/>
    </row>
    <row r="848" spans="10:16" x14ac:dyDescent="0.25">
      <c r="J848" s="83">
        <v>44252</v>
      </c>
      <c r="K848" s="77">
        <v>459.16000400000001</v>
      </c>
      <c r="L848" s="77">
        <v>3252503</v>
      </c>
      <c r="N848" s="83">
        <v>44252</v>
      </c>
      <c r="O848" s="77"/>
      <c r="P848" s="77"/>
    </row>
    <row r="849" spans="10:16" x14ac:dyDescent="0.25">
      <c r="J849" s="83">
        <v>44251</v>
      </c>
      <c r="K849" s="77">
        <v>476.61999500000002</v>
      </c>
      <c r="L849" s="77">
        <v>3306646</v>
      </c>
      <c r="N849" s="83">
        <v>44251</v>
      </c>
      <c r="O849" s="77"/>
      <c r="P849" s="77"/>
    </row>
    <row r="850" spans="10:16" x14ac:dyDescent="0.25">
      <c r="J850" s="83">
        <v>44250</v>
      </c>
      <c r="K850" s="77">
        <v>467.79998799999998</v>
      </c>
      <c r="L850" s="77">
        <v>4164345</v>
      </c>
      <c r="N850" s="83">
        <v>44250</v>
      </c>
      <c r="O850" s="77"/>
      <c r="P850" s="77"/>
    </row>
    <row r="851" spans="10:16" x14ac:dyDescent="0.25">
      <c r="J851" s="83">
        <v>44249</v>
      </c>
      <c r="K851" s="77">
        <v>467.32998700000002</v>
      </c>
      <c r="L851" s="77">
        <v>2505385</v>
      </c>
      <c r="N851" s="83">
        <v>44249</v>
      </c>
      <c r="O851" s="77"/>
      <c r="P851" s="77"/>
    </row>
    <row r="852" spans="10:16" x14ac:dyDescent="0.25">
      <c r="J852" s="83">
        <v>44246</v>
      </c>
      <c r="K852" s="77">
        <v>479.11999500000002</v>
      </c>
      <c r="L852" s="77">
        <v>2720714</v>
      </c>
      <c r="N852" s="83">
        <v>44246</v>
      </c>
      <c r="O852" s="77"/>
      <c r="P852" s="77"/>
    </row>
    <row r="853" spans="10:16" x14ac:dyDescent="0.25">
      <c r="J853" s="83">
        <v>44245</v>
      </c>
      <c r="K853" s="77">
        <v>488.36999500000002</v>
      </c>
      <c r="L853" s="77">
        <v>1803375</v>
      </c>
      <c r="N853" s="83">
        <v>44245</v>
      </c>
      <c r="O853" s="77"/>
      <c r="P853" s="77"/>
    </row>
    <row r="854" spans="10:16" x14ac:dyDescent="0.25">
      <c r="J854" s="83">
        <v>44244</v>
      </c>
      <c r="K854" s="77">
        <v>491.23001099999999</v>
      </c>
      <c r="L854" s="77">
        <v>2114019</v>
      </c>
      <c r="N854" s="83">
        <v>44244</v>
      </c>
      <c r="O854" s="77"/>
      <c r="P854" s="77"/>
    </row>
    <row r="855" spans="10:16" x14ac:dyDescent="0.25">
      <c r="J855" s="83">
        <v>44243</v>
      </c>
      <c r="K855" s="77">
        <v>501.64001500000001</v>
      </c>
      <c r="L855" s="77">
        <v>1846163</v>
      </c>
      <c r="N855" s="83">
        <v>44243</v>
      </c>
      <c r="O855" s="77"/>
      <c r="P855" s="77"/>
    </row>
    <row r="856" spans="10:16" x14ac:dyDescent="0.25">
      <c r="J856" s="83">
        <v>44239</v>
      </c>
      <c r="K856" s="77">
        <v>498.83999599999999</v>
      </c>
      <c r="L856" s="77">
        <v>1450621</v>
      </c>
      <c r="N856" s="83">
        <v>44239</v>
      </c>
      <c r="O856" s="77"/>
      <c r="P856" s="77"/>
    </row>
    <row r="857" spans="10:16" x14ac:dyDescent="0.25">
      <c r="J857" s="83">
        <v>44238</v>
      </c>
      <c r="K857" s="77">
        <v>496.61999500000002</v>
      </c>
      <c r="L857" s="77">
        <v>1609829</v>
      </c>
      <c r="N857" s="83">
        <v>44238</v>
      </c>
      <c r="O857" s="77"/>
      <c r="P857" s="77"/>
    </row>
    <row r="858" spans="10:16" x14ac:dyDescent="0.25">
      <c r="J858" s="83">
        <v>44237</v>
      </c>
      <c r="K858" s="77">
        <v>492.67001299999998</v>
      </c>
      <c r="L858" s="77">
        <v>1764466</v>
      </c>
      <c r="N858" s="83">
        <v>44237</v>
      </c>
      <c r="O858" s="77"/>
      <c r="P858" s="77"/>
    </row>
    <row r="859" spans="10:16" x14ac:dyDescent="0.25">
      <c r="J859" s="83">
        <v>44236</v>
      </c>
      <c r="K859" s="77">
        <v>496.04998799999998</v>
      </c>
      <c r="L859" s="77">
        <v>1571477</v>
      </c>
      <c r="N859" s="83">
        <v>44236</v>
      </c>
      <c r="O859" s="77"/>
      <c r="P859" s="77"/>
    </row>
    <row r="860" spans="10:16" x14ac:dyDescent="0.25">
      <c r="J860" s="83">
        <v>44235</v>
      </c>
      <c r="K860" s="77">
        <v>493.76001000000002</v>
      </c>
      <c r="L860" s="77">
        <v>1721162</v>
      </c>
      <c r="N860" s="83">
        <v>44235</v>
      </c>
      <c r="O860" s="77"/>
      <c r="P860" s="77"/>
    </row>
    <row r="861" spans="10:16" x14ac:dyDescent="0.25">
      <c r="J861" s="83">
        <v>44232</v>
      </c>
      <c r="K861" s="77">
        <v>492.11999500000002</v>
      </c>
      <c r="L861" s="77">
        <v>1675141</v>
      </c>
      <c r="N861" s="83">
        <v>44232</v>
      </c>
      <c r="O861" s="77"/>
      <c r="P861" s="77"/>
    </row>
    <row r="862" spans="10:16" x14ac:dyDescent="0.25">
      <c r="J862" s="83">
        <v>44231</v>
      </c>
      <c r="K862" s="77">
        <v>489.38000499999998</v>
      </c>
      <c r="L862" s="77">
        <v>2005114</v>
      </c>
      <c r="N862" s="83">
        <v>44231</v>
      </c>
      <c r="O862" s="77"/>
      <c r="P862" s="77"/>
    </row>
    <row r="863" spans="10:16" x14ac:dyDescent="0.25">
      <c r="J863" s="83">
        <v>44230</v>
      </c>
      <c r="K863" s="77">
        <v>481.92001299999998</v>
      </c>
      <c r="L863" s="77">
        <v>2146948</v>
      </c>
      <c r="N863" s="83">
        <v>44230</v>
      </c>
      <c r="O863" s="77"/>
      <c r="P863" s="77"/>
    </row>
    <row r="864" spans="10:16" x14ac:dyDescent="0.25">
      <c r="J864" s="83">
        <v>44229</v>
      </c>
      <c r="K864" s="77">
        <v>484.92999300000002</v>
      </c>
      <c r="L864" s="77">
        <v>3022025</v>
      </c>
      <c r="N864" s="83">
        <v>44229</v>
      </c>
      <c r="O864" s="77"/>
      <c r="P864" s="77"/>
    </row>
    <row r="865" spans="10:16" x14ac:dyDescent="0.25">
      <c r="J865" s="83">
        <v>44228</v>
      </c>
      <c r="K865" s="77">
        <v>470</v>
      </c>
      <c r="L865" s="77">
        <v>2554774</v>
      </c>
      <c r="N865" s="83">
        <v>44228</v>
      </c>
      <c r="O865" s="77"/>
      <c r="P865" s="77"/>
    </row>
    <row r="866" spans="10:16" x14ac:dyDescent="0.25">
      <c r="J866" s="83">
        <v>44225</v>
      </c>
      <c r="K866" s="77">
        <v>458.76998900000001</v>
      </c>
      <c r="L866" s="77">
        <v>3061106</v>
      </c>
      <c r="N866" s="83">
        <v>44225</v>
      </c>
      <c r="O866" s="77"/>
      <c r="P866" s="77"/>
    </row>
    <row r="867" spans="10:16" x14ac:dyDescent="0.25">
      <c r="J867" s="83">
        <v>44224</v>
      </c>
      <c r="K867" s="77">
        <v>465.67001299999998</v>
      </c>
      <c r="L867" s="77">
        <v>3000726</v>
      </c>
      <c r="N867" s="83">
        <v>44224</v>
      </c>
      <c r="O867" s="77"/>
      <c r="P867" s="77"/>
    </row>
    <row r="868" spans="10:16" x14ac:dyDescent="0.25">
      <c r="J868" s="83">
        <v>44223</v>
      </c>
      <c r="K868" s="77">
        <v>460</v>
      </c>
      <c r="L868" s="77">
        <v>3581253</v>
      </c>
      <c r="N868" s="83">
        <v>44223</v>
      </c>
      <c r="O868" s="77"/>
      <c r="P868" s="77"/>
    </row>
    <row r="869" spans="10:16" x14ac:dyDescent="0.25">
      <c r="J869" s="83">
        <v>44222</v>
      </c>
      <c r="K869" s="77">
        <v>476.27999899999998</v>
      </c>
      <c r="L869" s="77">
        <v>2363124</v>
      </c>
      <c r="N869" s="83">
        <v>44222</v>
      </c>
      <c r="O869" s="77"/>
      <c r="P869" s="77"/>
    </row>
    <row r="870" spans="10:16" x14ac:dyDescent="0.25">
      <c r="J870" s="83">
        <v>44221</v>
      </c>
      <c r="K870" s="77">
        <v>473.44000199999999</v>
      </c>
      <c r="L870" s="77">
        <v>2697405</v>
      </c>
      <c r="N870" s="83">
        <v>44221</v>
      </c>
      <c r="O870" s="77"/>
      <c r="P870" s="77"/>
    </row>
    <row r="871" spans="10:16" x14ac:dyDescent="0.25">
      <c r="J871" s="83">
        <v>44218</v>
      </c>
      <c r="K871" s="77">
        <v>472.44000199999999</v>
      </c>
      <c r="L871" s="77">
        <v>2532174</v>
      </c>
      <c r="N871" s="83">
        <v>44218</v>
      </c>
      <c r="O871" s="77"/>
      <c r="P871" s="77"/>
    </row>
    <row r="872" spans="10:16" x14ac:dyDescent="0.25">
      <c r="J872" s="83">
        <v>44217</v>
      </c>
      <c r="K872" s="77">
        <v>472.01998900000001</v>
      </c>
      <c r="L872" s="77">
        <v>2771772</v>
      </c>
      <c r="N872" s="83">
        <v>44217</v>
      </c>
      <c r="O872" s="77"/>
      <c r="P872" s="77"/>
    </row>
    <row r="873" spans="10:16" x14ac:dyDescent="0.25">
      <c r="J873" s="83">
        <v>44216</v>
      </c>
      <c r="K873" s="77">
        <v>469.73001099999999</v>
      </c>
      <c r="L873" s="77">
        <v>3858988</v>
      </c>
      <c r="N873" s="83">
        <v>44216</v>
      </c>
      <c r="O873" s="77"/>
      <c r="P873" s="77"/>
    </row>
    <row r="874" spans="10:16" x14ac:dyDescent="0.25">
      <c r="J874" s="83">
        <v>44215</v>
      </c>
      <c r="K874" s="77">
        <v>456.5</v>
      </c>
      <c r="L874" s="77">
        <v>4419205</v>
      </c>
      <c r="N874" s="83">
        <v>44215</v>
      </c>
      <c r="O874" s="77"/>
      <c r="P874" s="77"/>
    </row>
    <row r="875" spans="10:16" x14ac:dyDescent="0.25">
      <c r="J875" s="83">
        <v>44211</v>
      </c>
      <c r="K875" s="77">
        <v>458.07998700000002</v>
      </c>
      <c r="L875" s="77">
        <v>3200352</v>
      </c>
      <c r="N875" s="83">
        <v>44211</v>
      </c>
      <c r="O875" s="77"/>
      <c r="P875" s="77"/>
    </row>
    <row r="876" spans="10:16" x14ac:dyDescent="0.25">
      <c r="J876" s="83">
        <v>44210</v>
      </c>
      <c r="K876" s="77">
        <v>463.26998900000001</v>
      </c>
      <c r="L876" s="77">
        <v>3508273</v>
      </c>
      <c r="N876" s="83">
        <v>44210</v>
      </c>
      <c r="O876" s="77"/>
      <c r="P876" s="77"/>
    </row>
    <row r="877" spans="10:16" x14ac:dyDescent="0.25">
      <c r="J877" s="83">
        <v>44209</v>
      </c>
      <c r="K877" s="77">
        <v>472.04998799999998</v>
      </c>
      <c r="L877" s="77">
        <v>2105915</v>
      </c>
      <c r="N877" s="83">
        <v>44209</v>
      </c>
      <c r="O877" s="77"/>
      <c r="P877" s="77"/>
    </row>
    <row r="878" spans="10:16" x14ac:dyDescent="0.25">
      <c r="J878" s="83">
        <v>44208</v>
      </c>
      <c r="K878" s="77">
        <v>471.64999399999999</v>
      </c>
      <c r="L878" s="77">
        <v>2964880</v>
      </c>
      <c r="N878" s="83">
        <v>44208</v>
      </c>
      <c r="O878" s="77"/>
      <c r="P878" s="77"/>
    </row>
    <row r="879" spans="10:16" x14ac:dyDescent="0.25">
      <c r="J879" s="83">
        <v>44207</v>
      </c>
      <c r="K879" s="77">
        <v>474.23998999999998</v>
      </c>
      <c r="L879" s="77">
        <v>2383254</v>
      </c>
      <c r="N879" s="83">
        <v>44207</v>
      </c>
      <c r="O879" s="77"/>
      <c r="P879" s="77"/>
    </row>
    <row r="880" spans="10:16" x14ac:dyDescent="0.25">
      <c r="J880" s="83">
        <v>44204</v>
      </c>
      <c r="K880" s="77">
        <v>485.10000600000001</v>
      </c>
      <c r="L880" s="77">
        <v>2266132</v>
      </c>
      <c r="N880" s="83">
        <v>44204</v>
      </c>
      <c r="O880" s="77"/>
      <c r="P880" s="77"/>
    </row>
    <row r="881" spans="10:16" x14ac:dyDescent="0.25">
      <c r="J881" s="83">
        <v>44203</v>
      </c>
      <c r="K881" s="77">
        <v>477.73998999999998</v>
      </c>
      <c r="L881" s="77">
        <v>2901232</v>
      </c>
      <c r="N881" s="83">
        <v>44203</v>
      </c>
      <c r="O881" s="77"/>
      <c r="P881" s="77"/>
    </row>
    <row r="882" spans="10:16" x14ac:dyDescent="0.25">
      <c r="J882" s="83">
        <v>44202</v>
      </c>
      <c r="K882" s="77">
        <v>466.30999800000001</v>
      </c>
      <c r="L882" s="77">
        <v>4156589</v>
      </c>
      <c r="N882" s="83">
        <v>44202</v>
      </c>
      <c r="O882" s="77"/>
      <c r="P882" s="77"/>
    </row>
    <row r="883" spans="10:16" x14ac:dyDescent="0.25">
      <c r="J883" s="83">
        <v>44201</v>
      </c>
      <c r="K883" s="77">
        <v>485.69000199999999</v>
      </c>
      <c r="L883" s="77">
        <v>2010099</v>
      </c>
      <c r="N883" s="83">
        <v>44201</v>
      </c>
      <c r="O883" s="77"/>
      <c r="P883" s="77"/>
    </row>
    <row r="884" spans="10:16" x14ac:dyDescent="0.25">
      <c r="J884" s="83">
        <v>44200</v>
      </c>
      <c r="K884" s="77">
        <v>485.33999599999999</v>
      </c>
      <c r="L884" s="77">
        <v>3612949</v>
      </c>
      <c r="N884" s="83">
        <v>44200</v>
      </c>
      <c r="O884" s="77"/>
      <c r="P884" s="7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28D69-7805-44C7-8733-E3E6FED133DD}">
  <sheetPr codeName="Sheet11"/>
  <dimension ref="F5:U15"/>
  <sheetViews>
    <sheetView showGridLines="0" workbookViewId="0">
      <selection activeCell="I4" sqref="I4:I8"/>
    </sheetView>
  </sheetViews>
  <sheetFormatPr defaultRowHeight="13.2" x14ac:dyDescent="0.25"/>
  <cols>
    <col min="1" max="5" width="3.77734375" style="1" customWidth="1"/>
    <col min="6" max="6" width="20.21875" style="1" bestFit="1" customWidth="1"/>
    <col min="7" max="7" width="10" style="1" bestFit="1" customWidth="1"/>
    <col min="8" max="8" width="10" style="1" customWidth="1"/>
    <col min="9" max="9" width="5.77734375" style="1" customWidth="1"/>
    <col min="10" max="10" width="11" style="1" bestFit="1" customWidth="1"/>
    <col min="11" max="11" width="14.33203125" style="1" bestFit="1" customWidth="1"/>
    <col min="12" max="12" width="15.109375" style="1" bestFit="1" customWidth="1"/>
    <col min="13" max="13" width="11" style="1" bestFit="1" customWidth="1"/>
    <col min="14" max="14" width="5.77734375" style="1" customWidth="1"/>
    <col min="15" max="15" width="8.88671875" style="1"/>
    <col min="16" max="19" width="6" style="1" bestFit="1" customWidth="1"/>
    <col min="20" max="20" width="31.5546875" style="1" bestFit="1" customWidth="1"/>
    <col min="21" max="21" width="9" style="1" bestFit="1" customWidth="1"/>
    <col min="22" max="16384" width="8.88671875" style="1"/>
  </cols>
  <sheetData>
    <row r="5" spans="6:21" x14ac:dyDescent="0.25">
      <c r="F5" s="80" t="s">
        <v>251</v>
      </c>
      <c r="J5" s="80" t="s">
        <v>252</v>
      </c>
      <c r="O5" s="80" t="s">
        <v>252</v>
      </c>
    </row>
    <row r="6" spans="6:21" x14ac:dyDescent="0.25">
      <c r="F6" s="50" t="s">
        <v>232</v>
      </c>
      <c r="G6" s="50" t="s">
        <v>242</v>
      </c>
      <c r="H6" s="50" t="s">
        <v>243</v>
      </c>
      <c r="J6" s="50" t="s">
        <v>266</v>
      </c>
      <c r="K6" s="82" t="s">
        <v>237</v>
      </c>
      <c r="L6" s="82" t="s">
        <v>274</v>
      </c>
      <c r="M6" s="82" t="s">
        <v>273</v>
      </c>
      <c r="O6" s="50" t="s">
        <v>234</v>
      </c>
      <c r="P6" s="82" t="s">
        <v>275</v>
      </c>
      <c r="Q6" s="82" t="s">
        <v>40</v>
      </c>
      <c r="R6" s="82" t="s">
        <v>66</v>
      </c>
      <c r="S6" s="82" t="s">
        <v>217</v>
      </c>
      <c r="T6" s="82" t="s">
        <v>277</v>
      </c>
      <c r="U6" s="82" t="s">
        <v>276</v>
      </c>
    </row>
    <row r="7" spans="6:21" x14ac:dyDescent="0.25">
      <c r="F7" s="1" t="s">
        <v>267</v>
      </c>
      <c r="G7" s="69" t="s">
        <v>270</v>
      </c>
      <c r="H7" s="69" t="s">
        <v>244</v>
      </c>
      <c r="J7" s="75">
        <v>2017</v>
      </c>
      <c r="K7" s="84">
        <v>7.3015049999999997</v>
      </c>
      <c r="L7" s="76">
        <v>0.24717607008709663</v>
      </c>
      <c r="M7" s="70">
        <v>1.5</v>
      </c>
      <c r="O7" s="75">
        <v>2017</v>
      </c>
      <c r="P7" s="84">
        <v>0.45962599999999998</v>
      </c>
      <c r="Q7" s="84">
        <v>0.17812199999999997</v>
      </c>
      <c r="R7" s="84">
        <v>1.224059</v>
      </c>
      <c r="S7" s="84">
        <v>1.861807</v>
      </c>
      <c r="T7" s="76">
        <v>0.19203999723344709</v>
      </c>
      <c r="U7" s="84">
        <v>0</v>
      </c>
    </row>
    <row r="8" spans="6:21" x14ac:dyDescent="0.25">
      <c r="F8" s="1" t="s">
        <v>268</v>
      </c>
      <c r="G8" s="7" t="s">
        <v>271</v>
      </c>
      <c r="H8" s="69" t="s">
        <v>244</v>
      </c>
      <c r="J8" s="75">
        <v>2018</v>
      </c>
      <c r="K8" s="84">
        <v>9.0300080000000005</v>
      </c>
      <c r="L8" s="76">
        <v>0.23673242708181386</v>
      </c>
      <c r="M8" s="70">
        <f>+K8-K7</f>
        <v>1.7285030000000008</v>
      </c>
      <c r="O8" s="75">
        <v>2018</v>
      </c>
      <c r="P8" s="84">
        <v>6.3143819999999993</v>
      </c>
      <c r="Q8" s="84">
        <v>0.26657900000000001</v>
      </c>
      <c r="R8" s="84">
        <v>1.537812</v>
      </c>
      <c r="S8" s="84">
        <v>8.1187729999999991</v>
      </c>
      <c r="T8" s="76">
        <v>0.19982163913919013</v>
      </c>
      <c r="U8" s="84">
        <v>0.9</v>
      </c>
    </row>
    <row r="9" spans="6:21" x14ac:dyDescent="0.25">
      <c r="F9" s="1" t="s">
        <v>269</v>
      </c>
      <c r="G9" s="70" t="s">
        <v>272</v>
      </c>
      <c r="H9" s="69" t="s">
        <v>244</v>
      </c>
      <c r="J9" s="75">
        <v>2019</v>
      </c>
      <c r="K9" s="84">
        <v>11.171296999999999</v>
      </c>
      <c r="L9" s="76">
        <v>0.23713035470178978</v>
      </c>
      <c r="M9" s="70">
        <f t="shared" ref="M9:M13" si="0">+K9-K8</f>
        <v>2.1412889999999987</v>
      </c>
      <c r="O9" s="75">
        <v>2019</v>
      </c>
      <c r="P9" s="84">
        <v>0.10070399999999999</v>
      </c>
      <c r="Q9" s="84">
        <v>0.33398099999999997</v>
      </c>
      <c r="R9" s="84">
        <v>1.9302279999999998</v>
      </c>
      <c r="S9" s="84">
        <v>2.3649129999999996</v>
      </c>
      <c r="T9" s="76">
        <v>0.20268094206071149</v>
      </c>
      <c r="U9" s="84">
        <v>0</v>
      </c>
    </row>
    <row r="10" spans="6:21" x14ac:dyDescent="0.25">
      <c r="F10" s="81"/>
      <c r="G10" s="81"/>
      <c r="H10" s="81"/>
      <c r="J10" s="75">
        <v>2020</v>
      </c>
      <c r="K10" s="84">
        <v>12.868</v>
      </c>
      <c r="L10" s="76">
        <v>0.151880573938729</v>
      </c>
      <c r="M10" s="70">
        <f t="shared" si="0"/>
        <v>1.6967030000000012</v>
      </c>
      <c r="O10" s="75">
        <v>2020</v>
      </c>
      <c r="P10" s="84">
        <v>0</v>
      </c>
      <c r="Q10" s="84">
        <v>0.41899999999999998</v>
      </c>
      <c r="R10" s="84">
        <v>2.1880000000000002</v>
      </c>
      <c r="S10" s="84">
        <v>2.6070000000000002</v>
      </c>
      <c r="T10" s="76">
        <v>0.20259558594964253</v>
      </c>
      <c r="U10" s="84">
        <v>0</v>
      </c>
    </row>
    <row r="11" spans="6:21" x14ac:dyDescent="0.25">
      <c r="F11" s="81"/>
      <c r="G11" s="81"/>
      <c r="H11" s="81"/>
      <c r="J11" s="75">
        <v>2021</v>
      </c>
      <c r="K11" s="84">
        <v>15.785</v>
      </c>
      <c r="L11" s="76">
        <v>0.22668635374572577</v>
      </c>
      <c r="M11" s="70">
        <f t="shared" si="0"/>
        <v>2.9169999999999998</v>
      </c>
      <c r="O11" s="75">
        <v>2021</v>
      </c>
      <c r="P11" s="84">
        <v>2.6819999999999999</v>
      </c>
      <c r="Q11" s="84">
        <v>0.33</v>
      </c>
      <c r="R11" s="84">
        <v>2.54</v>
      </c>
      <c r="S11" s="84">
        <v>5.5519999999999996</v>
      </c>
      <c r="T11" s="76">
        <v>0.18181818181818182</v>
      </c>
      <c r="U11" s="84">
        <v>0</v>
      </c>
    </row>
    <row r="12" spans="6:21" x14ac:dyDescent="0.25">
      <c r="F12" s="81"/>
      <c r="G12" s="81"/>
      <c r="H12" s="81"/>
      <c r="J12" s="75">
        <v>2022</v>
      </c>
      <c r="K12" s="84">
        <v>17.606000000000002</v>
      </c>
      <c r="L12" s="76">
        <v>0.11536268609439349</v>
      </c>
      <c r="M12" s="70">
        <f t="shared" si="0"/>
        <v>1.8210000000000015</v>
      </c>
      <c r="O12" s="75">
        <v>2022</v>
      </c>
      <c r="P12" s="84">
        <v>0.126</v>
      </c>
      <c r="Q12" s="84">
        <v>0.442</v>
      </c>
      <c r="R12" s="84">
        <v>2.9870000000000001</v>
      </c>
      <c r="S12" s="84">
        <v>3.5550000000000002</v>
      </c>
      <c r="T12" s="76">
        <v>0.19476314892650232</v>
      </c>
      <c r="U12" s="84">
        <v>0</v>
      </c>
    </row>
    <row r="13" spans="6:21" x14ac:dyDescent="0.25">
      <c r="F13" s="81"/>
      <c r="G13" s="81"/>
      <c r="H13" s="81"/>
      <c r="J13" s="75">
        <v>2023</v>
      </c>
      <c r="K13" s="84">
        <v>19.408999999999999</v>
      </c>
      <c r="L13" s="76">
        <v>0.10240826990798602</v>
      </c>
      <c r="M13" s="70">
        <f t="shared" si="0"/>
        <v>1.8029999999999973</v>
      </c>
      <c r="O13" s="75">
        <v>2023</v>
      </c>
      <c r="P13" s="84">
        <v>1.1359999999999999</v>
      </c>
      <c r="Q13" s="84">
        <v>0.36</v>
      </c>
      <c r="R13" s="84">
        <v>3.4729999999999999</v>
      </c>
      <c r="S13" s="84">
        <v>4.9689999999999994</v>
      </c>
      <c r="T13" s="76">
        <v>0.19748570250914524</v>
      </c>
      <c r="U13" s="84">
        <v>0</v>
      </c>
    </row>
    <row r="14" spans="6:21" x14ac:dyDescent="0.25">
      <c r="F14" s="81"/>
      <c r="G14" s="81"/>
      <c r="H14" s="81"/>
    </row>
    <row r="15" spans="6:21" x14ac:dyDescent="0.25">
      <c r="F15" s="81"/>
      <c r="G15" s="81"/>
      <c r="H15" s="8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1D33-E201-47B4-9291-C60DF29BFEB7}">
  <sheetPr codeName="Sheet12"/>
  <dimension ref="F5:P15"/>
  <sheetViews>
    <sheetView showGridLines="0" workbookViewId="0">
      <selection activeCell="I4" sqref="I4:I8"/>
    </sheetView>
  </sheetViews>
  <sheetFormatPr defaultRowHeight="13.2" x14ac:dyDescent="0.25"/>
  <cols>
    <col min="1" max="5" width="3.77734375" style="1" customWidth="1"/>
    <col min="6" max="6" width="20.21875" style="1" bestFit="1" customWidth="1"/>
    <col min="7" max="7" width="10" style="1" bestFit="1" customWidth="1"/>
    <col min="8" max="8" width="10" style="1" customWidth="1"/>
    <col min="9" max="9" width="5.77734375" style="1" customWidth="1"/>
    <col min="10" max="10" width="11" style="1" bestFit="1" customWidth="1"/>
    <col min="11" max="11" width="15.109375" style="1" bestFit="1" customWidth="1"/>
    <col min="12" max="12" width="17.21875" style="1" bestFit="1" customWidth="1"/>
    <col min="13" max="13" width="22.33203125" style="1" bestFit="1" customWidth="1"/>
    <col min="14" max="14" width="6" style="1" bestFit="1" customWidth="1"/>
    <col min="15" max="15" width="8.88671875" style="1"/>
    <col min="16" max="16" width="12" style="1" bestFit="1" customWidth="1"/>
    <col min="17" max="19" width="6" style="1" bestFit="1" customWidth="1"/>
    <col min="20" max="20" width="31.5546875" style="1" bestFit="1" customWidth="1"/>
    <col min="21" max="21" width="9" style="1" bestFit="1" customWidth="1"/>
    <col min="22" max="16384" width="8.88671875" style="1"/>
  </cols>
  <sheetData>
    <row r="5" spans="6:16" x14ac:dyDescent="0.25">
      <c r="F5" s="80" t="s">
        <v>251</v>
      </c>
      <c r="J5" s="80" t="s">
        <v>252</v>
      </c>
    </row>
    <row r="6" spans="6:16" x14ac:dyDescent="0.25">
      <c r="F6" s="50" t="s">
        <v>232</v>
      </c>
      <c r="G6" s="50" t="s">
        <v>242</v>
      </c>
      <c r="H6" s="50" t="s">
        <v>243</v>
      </c>
      <c r="J6" s="50" t="s">
        <v>266</v>
      </c>
      <c r="K6" s="75" t="s">
        <v>280</v>
      </c>
      <c r="L6" s="75" t="s">
        <v>281</v>
      </c>
      <c r="M6" s="75" t="s">
        <v>212</v>
      </c>
      <c r="N6" s="75" t="s">
        <v>205</v>
      </c>
      <c r="O6" s="85" t="s">
        <v>282</v>
      </c>
      <c r="P6" s="85" t="s">
        <v>283</v>
      </c>
    </row>
    <row r="7" spans="6:16" x14ac:dyDescent="0.25">
      <c r="F7" s="1" t="s">
        <v>267</v>
      </c>
      <c r="G7" s="69" t="s">
        <v>279</v>
      </c>
      <c r="H7" s="69" t="s">
        <v>244</v>
      </c>
      <c r="J7" s="75">
        <v>2017</v>
      </c>
      <c r="K7" s="84">
        <v>1.4021810000000001</v>
      </c>
      <c r="L7" s="84">
        <v>0.45962599999999998</v>
      </c>
      <c r="M7" s="84">
        <v>1.1000000000000001</v>
      </c>
      <c r="N7" s="85">
        <v>2.1680949999999997</v>
      </c>
      <c r="O7" s="85">
        <f>+SUM(K7:L7)-M7</f>
        <v>0.76180700000000012</v>
      </c>
      <c r="P7" s="86">
        <f>+ABS(O7/N7)</f>
        <v>0.35137159580184457</v>
      </c>
    </row>
    <row r="8" spans="6:16" x14ac:dyDescent="0.25">
      <c r="F8" s="1" t="s">
        <v>268</v>
      </c>
      <c r="G8" s="7" t="s">
        <v>278</v>
      </c>
      <c r="H8" s="69" t="s">
        <v>244</v>
      </c>
      <c r="J8" s="75">
        <v>2018</v>
      </c>
      <c r="K8" s="84">
        <v>1.8043909999999999</v>
      </c>
      <c r="L8" s="84">
        <v>6.3143819999999993</v>
      </c>
      <c r="M8" s="84">
        <v>2.0499999999999998</v>
      </c>
      <c r="N8" s="85">
        <v>2.8403689999999995</v>
      </c>
      <c r="O8" s="85">
        <f t="shared" ref="O8:O13" si="0">+SUM(K8:L8)-M8</f>
        <v>6.0687729999999993</v>
      </c>
      <c r="P8" s="86">
        <f t="shared" ref="P8:P13" si="1">+ABS(O8/N8)</f>
        <v>2.1366142920162838</v>
      </c>
    </row>
    <row r="9" spans="6:16" x14ac:dyDescent="0.25">
      <c r="F9" s="1" t="s">
        <v>269</v>
      </c>
      <c r="G9" s="70" t="s">
        <v>278</v>
      </c>
      <c r="H9" s="69" t="s">
        <v>244</v>
      </c>
      <c r="J9" s="75">
        <v>2019</v>
      </c>
      <c r="K9" s="84">
        <v>2.2642089999999997</v>
      </c>
      <c r="L9" s="84">
        <v>0.10070399999999999</v>
      </c>
      <c r="M9" s="84">
        <v>2.75</v>
      </c>
      <c r="N9" s="85">
        <v>3.2681209999999998</v>
      </c>
      <c r="O9" s="85">
        <f t="shared" si="0"/>
        <v>-0.3850870000000004</v>
      </c>
      <c r="P9" s="86">
        <f t="shared" si="1"/>
        <v>0.11783131652714218</v>
      </c>
    </row>
    <row r="10" spans="6:16" x14ac:dyDescent="0.25">
      <c r="F10" s="81"/>
      <c r="G10" s="81"/>
      <c r="H10" s="81"/>
      <c r="J10" s="75">
        <v>2020</v>
      </c>
      <c r="K10" s="84">
        <v>2.6070000000000002</v>
      </c>
      <c r="L10" s="84">
        <v>0</v>
      </c>
      <c r="M10" s="84">
        <v>3.05</v>
      </c>
      <c r="N10" s="85">
        <v>4.2370000000000001</v>
      </c>
      <c r="O10" s="85">
        <f t="shared" si="0"/>
        <v>-0.44299999999999962</v>
      </c>
      <c r="P10" s="86">
        <f t="shared" si="1"/>
        <v>0.10455510974746274</v>
      </c>
    </row>
    <row r="11" spans="6:16" x14ac:dyDescent="0.25">
      <c r="F11" s="81"/>
      <c r="G11" s="81"/>
      <c r="H11" s="81"/>
      <c r="J11" s="75">
        <v>2021</v>
      </c>
      <c r="K11" s="84">
        <v>2.87</v>
      </c>
      <c r="L11" s="84">
        <v>2.6819999999999999</v>
      </c>
      <c r="M11" s="84">
        <v>3.95</v>
      </c>
      <c r="N11" s="85">
        <v>5.8019999999999996</v>
      </c>
      <c r="O11" s="85">
        <f t="shared" si="0"/>
        <v>1.6019999999999994</v>
      </c>
      <c r="P11" s="86">
        <f t="shared" si="1"/>
        <v>0.27611168562564625</v>
      </c>
    </row>
    <row r="12" spans="6:16" x14ac:dyDescent="0.25">
      <c r="F12" s="81"/>
      <c r="G12" s="81"/>
      <c r="H12" s="81"/>
      <c r="J12" s="75">
        <v>2022</v>
      </c>
      <c r="K12" s="84">
        <v>3.4289999999999998</v>
      </c>
      <c r="L12" s="84">
        <v>0.126</v>
      </c>
      <c r="M12" s="84">
        <v>7.0679999999999996</v>
      </c>
      <c r="N12" s="85">
        <v>6.0979999999999999</v>
      </c>
      <c r="O12" s="85">
        <f t="shared" si="0"/>
        <v>-3.5129999999999999</v>
      </c>
      <c r="P12" s="86">
        <f t="shared" si="1"/>
        <v>0.57609052148245321</v>
      </c>
    </row>
    <row r="13" spans="6:16" x14ac:dyDescent="0.25">
      <c r="F13" s="81"/>
      <c r="G13" s="81"/>
      <c r="H13" s="81"/>
      <c r="J13" s="75">
        <v>2023</v>
      </c>
      <c r="K13" s="84">
        <v>3.8330000000000002</v>
      </c>
      <c r="L13" s="84">
        <v>1.1359999999999999</v>
      </c>
      <c r="M13" s="84">
        <v>4.4000000000000004</v>
      </c>
      <c r="N13" s="85">
        <v>6.65</v>
      </c>
      <c r="O13" s="85">
        <f t="shared" si="0"/>
        <v>0.56899999999999995</v>
      </c>
      <c r="P13" s="86">
        <f t="shared" si="1"/>
        <v>8.5563909774436078E-2</v>
      </c>
    </row>
    <row r="14" spans="6:16" x14ac:dyDescent="0.25">
      <c r="F14" s="81"/>
      <c r="G14" s="81"/>
      <c r="H14" s="81"/>
    </row>
    <row r="15" spans="6:16" x14ac:dyDescent="0.25">
      <c r="F15" s="81"/>
      <c r="G15" s="81"/>
      <c r="H15" s="8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2498-DF83-4DCD-9515-F4DB49B090A2}">
  <sheetPr codeName="Sheet13"/>
  <dimension ref="F5:N15"/>
  <sheetViews>
    <sheetView showGridLines="0" workbookViewId="0">
      <selection activeCell="I3" sqref="I3"/>
    </sheetView>
  </sheetViews>
  <sheetFormatPr defaultRowHeight="13.2" x14ac:dyDescent="0.25"/>
  <cols>
    <col min="1" max="5" width="3.77734375" style="1" customWidth="1"/>
    <col min="6" max="6" width="20.21875" style="1" bestFit="1" customWidth="1"/>
    <col min="7" max="7" width="10" style="1" bestFit="1" customWidth="1"/>
    <col min="8" max="8" width="10" style="1" customWidth="1"/>
    <col min="9" max="9" width="5.77734375" style="1" customWidth="1"/>
    <col min="10" max="10" width="11" style="1" bestFit="1" customWidth="1"/>
    <col min="11" max="11" width="10" style="1" bestFit="1" customWidth="1"/>
    <col min="12" max="12" width="14.109375" style="1" bestFit="1" customWidth="1"/>
    <col min="13" max="13" width="12" style="1" bestFit="1" customWidth="1"/>
    <col min="14" max="14" width="10" style="1" bestFit="1" customWidth="1"/>
    <col min="15" max="15" width="8.88671875" style="1"/>
    <col min="16" max="16" width="12" style="1" bestFit="1" customWidth="1"/>
    <col min="17" max="19" width="6" style="1" bestFit="1" customWidth="1"/>
    <col min="20" max="20" width="31.5546875" style="1" bestFit="1" customWidth="1"/>
    <col min="21" max="21" width="9" style="1" bestFit="1" customWidth="1"/>
    <col min="22" max="16384" width="8.88671875" style="1"/>
  </cols>
  <sheetData>
    <row r="5" spans="6:14" x14ac:dyDescent="0.25">
      <c r="F5" s="80" t="s">
        <v>251</v>
      </c>
      <c r="J5" s="80" t="s">
        <v>252</v>
      </c>
    </row>
    <row r="6" spans="6:14" x14ac:dyDescent="0.25">
      <c r="F6" s="50" t="s">
        <v>232</v>
      </c>
      <c r="G6" s="50" t="s">
        <v>242</v>
      </c>
      <c r="H6" s="50" t="s">
        <v>243</v>
      </c>
      <c r="J6" s="50" t="s">
        <v>266</v>
      </c>
      <c r="K6" s="75" t="s">
        <v>284</v>
      </c>
      <c r="L6" s="75" t="s">
        <v>46</v>
      </c>
      <c r="M6" s="75" t="s">
        <v>45</v>
      </c>
      <c r="N6" s="75" t="s">
        <v>285</v>
      </c>
    </row>
    <row r="7" spans="6:14" x14ac:dyDescent="0.25">
      <c r="F7" s="1" t="s">
        <v>267</v>
      </c>
      <c r="G7" s="69" t="s">
        <v>278</v>
      </c>
      <c r="H7" s="69" t="s">
        <v>244</v>
      </c>
      <c r="J7" s="75">
        <v>2017</v>
      </c>
      <c r="K7" s="87">
        <v>0.86160510744017849</v>
      </c>
      <c r="L7" s="87">
        <v>0.30742388041917385</v>
      </c>
      <c r="M7" s="87">
        <v>0.2627759619420928</v>
      </c>
      <c r="N7" s="87">
        <v>0.23200066287703699</v>
      </c>
    </row>
    <row r="8" spans="6:14" x14ac:dyDescent="0.25">
      <c r="F8" s="1" t="s">
        <v>268</v>
      </c>
      <c r="G8" s="7" t="s">
        <v>278</v>
      </c>
      <c r="H8" s="69" t="s">
        <v>244</v>
      </c>
      <c r="J8" s="75">
        <v>2018</v>
      </c>
      <c r="K8" s="87">
        <v>0.8676635723910765</v>
      </c>
      <c r="L8" s="87">
        <v>0.32463647872737217</v>
      </c>
      <c r="M8" s="87">
        <v>0.28626530563428071</v>
      </c>
      <c r="N8" s="87">
        <v>0.28690716553075035</v>
      </c>
    </row>
    <row r="9" spans="6:14" x14ac:dyDescent="0.25">
      <c r="F9" s="1" t="s">
        <v>269</v>
      </c>
      <c r="G9" s="70" t="s">
        <v>278</v>
      </c>
      <c r="H9" s="69" t="s">
        <v>244</v>
      </c>
      <c r="J9" s="75">
        <v>2019</v>
      </c>
      <c r="K9" s="87">
        <v>0.85026626720245646</v>
      </c>
      <c r="L9" s="87">
        <v>0.30823323379550288</v>
      </c>
      <c r="M9" s="87">
        <v>0.24229021930040892</v>
      </c>
      <c r="N9" s="87">
        <v>0.26420011928784998</v>
      </c>
    </row>
    <row r="10" spans="6:14" x14ac:dyDescent="0.25">
      <c r="F10" s="81"/>
      <c r="G10" s="81"/>
      <c r="H10" s="81"/>
      <c r="J10" s="75">
        <v>2020</v>
      </c>
      <c r="K10" s="87">
        <v>0.86617967050046629</v>
      </c>
      <c r="L10" s="87">
        <v>0.34185576624184022</v>
      </c>
      <c r="M10" s="87">
        <v>0.27626670811314891</v>
      </c>
      <c r="N10" s="87">
        <v>0.40876593099160707</v>
      </c>
    </row>
    <row r="11" spans="6:14" x14ac:dyDescent="0.25">
      <c r="F11" s="81"/>
      <c r="G11" s="81"/>
      <c r="H11" s="81"/>
      <c r="J11" s="75">
        <v>2021</v>
      </c>
      <c r="K11" s="87">
        <v>0.88184985745961353</v>
      </c>
      <c r="L11" s="87">
        <v>0.37846056382641746</v>
      </c>
      <c r="M11" s="87">
        <v>0.32391510928096295</v>
      </c>
      <c r="N11" s="87">
        <v>0.30547988596769082</v>
      </c>
    </row>
    <row r="12" spans="6:14" x14ac:dyDescent="0.25">
      <c r="F12" s="81"/>
      <c r="G12" s="81"/>
      <c r="H12" s="81"/>
      <c r="J12" s="75">
        <v>2022</v>
      </c>
      <c r="K12" s="87">
        <v>0.87703055776439853</v>
      </c>
      <c r="L12" s="87">
        <v>0.35595819606952173</v>
      </c>
      <c r="M12" s="87">
        <v>0.30262410541860729</v>
      </c>
      <c r="N12" s="87">
        <v>0.27013518118823127</v>
      </c>
    </row>
    <row r="13" spans="6:14" x14ac:dyDescent="0.25">
      <c r="F13" s="81"/>
      <c r="G13" s="81"/>
      <c r="H13" s="81"/>
      <c r="J13" s="75">
        <v>2023</v>
      </c>
      <c r="K13" s="87">
        <v>0.87871605955999799</v>
      </c>
      <c r="L13" s="87">
        <v>0.35128033386573237</v>
      </c>
      <c r="M13" s="87">
        <v>0.30264310371477149</v>
      </c>
      <c r="N13" s="87">
        <v>0.27966407336802512</v>
      </c>
    </row>
    <row r="14" spans="6:14" x14ac:dyDescent="0.25">
      <c r="F14" s="81"/>
      <c r="G14" s="81"/>
      <c r="H14" s="81"/>
    </row>
    <row r="15" spans="6:14" x14ac:dyDescent="0.25">
      <c r="F15" s="81"/>
      <c r="G15" s="81"/>
      <c r="H15" s="8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BC11-5F1F-4650-979B-B815B5AE51E7}">
  <sheetPr codeName="Sheet14"/>
  <dimension ref="F5:AC15"/>
  <sheetViews>
    <sheetView showGridLines="0" workbookViewId="0">
      <selection activeCell="P17" sqref="P17"/>
    </sheetView>
  </sheetViews>
  <sheetFormatPr defaultRowHeight="13.2" x14ac:dyDescent="0.25"/>
  <cols>
    <col min="1" max="5" width="3.77734375" style="1" customWidth="1"/>
    <col min="6" max="6" width="20.21875" style="1" bestFit="1" customWidth="1"/>
    <col min="7" max="7" width="10" style="1" bestFit="1" customWidth="1"/>
    <col min="8" max="8" width="10" style="1" customWidth="1"/>
    <col min="9" max="9" width="5.77734375" style="1" customWidth="1"/>
    <col min="10" max="13" width="10" style="1" customWidth="1"/>
    <col min="14" max="14" width="5.77734375" style="1" customWidth="1"/>
    <col min="15" max="15" width="11" style="1" bestFit="1" customWidth="1"/>
    <col min="16" max="16" width="10" style="1" bestFit="1" customWidth="1"/>
    <col min="17" max="17" width="14.109375" style="1" bestFit="1" customWidth="1"/>
    <col min="18" max="18" width="5.77734375" style="1" customWidth="1"/>
    <col min="19" max="19" width="10" style="1" bestFit="1" customWidth="1"/>
    <col min="20" max="20" width="8.88671875" style="1"/>
    <col min="21" max="21" width="12" style="1" bestFit="1" customWidth="1"/>
    <col min="22" max="22" width="5.77734375" style="1" customWidth="1"/>
    <col min="23" max="23" width="10" style="1" bestFit="1" customWidth="1"/>
    <col min="24" max="24" width="8.88671875" style="1"/>
    <col min="25" max="25" width="12" style="1" bestFit="1" customWidth="1"/>
    <col min="26" max="26" width="5.77734375" style="1" customWidth="1"/>
    <col min="27" max="27" width="10" style="1" bestFit="1" customWidth="1"/>
    <col min="28" max="28" width="8.88671875" style="1"/>
    <col min="29" max="29" width="12" style="1" bestFit="1" customWidth="1"/>
    <col min="30" max="16384" width="8.88671875" style="1"/>
  </cols>
  <sheetData>
    <row r="5" spans="6:29" x14ac:dyDescent="0.25">
      <c r="F5" s="80" t="s">
        <v>251</v>
      </c>
      <c r="J5" s="80" t="s">
        <v>251</v>
      </c>
      <c r="O5" s="80" t="s">
        <v>252</v>
      </c>
      <c r="S5" s="80" t="s">
        <v>252</v>
      </c>
      <c r="W5" s="80" t="s">
        <v>252</v>
      </c>
      <c r="AA5" s="80" t="s">
        <v>252</v>
      </c>
    </row>
    <row r="6" spans="6:29" x14ac:dyDescent="0.25">
      <c r="F6" s="50" t="s">
        <v>232</v>
      </c>
      <c r="G6" s="50" t="s">
        <v>242</v>
      </c>
      <c r="H6" s="50" t="s">
        <v>243</v>
      </c>
      <c r="J6" s="50" t="s">
        <v>232</v>
      </c>
      <c r="K6" s="50" t="s">
        <v>242</v>
      </c>
      <c r="L6" s="50" t="s">
        <v>243</v>
      </c>
      <c r="O6" s="50" t="s">
        <v>266</v>
      </c>
      <c r="P6" s="75" t="s">
        <v>222</v>
      </c>
      <c r="Q6" s="75" t="s">
        <v>229</v>
      </c>
      <c r="S6" s="50" t="s">
        <v>234</v>
      </c>
      <c r="T6" s="75" t="s">
        <v>225</v>
      </c>
      <c r="U6" s="75" t="s">
        <v>229</v>
      </c>
      <c r="W6" s="50" t="s">
        <v>286</v>
      </c>
      <c r="X6" s="75" t="s">
        <v>287</v>
      </c>
      <c r="Y6" s="75" t="s">
        <v>229</v>
      </c>
      <c r="AA6" s="50" t="s">
        <v>288</v>
      </c>
      <c r="AB6" s="75" t="s">
        <v>289</v>
      </c>
      <c r="AC6" s="75" t="s">
        <v>229</v>
      </c>
    </row>
    <row r="7" spans="6:29" x14ac:dyDescent="0.25">
      <c r="F7" s="1" t="s">
        <v>267</v>
      </c>
      <c r="G7" s="69" t="s">
        <v>278</v>
      </c>
      <c r="H7" s="69" t="s">
        <v>244</v>
      </c>
      <c r="J7" s="1" t="s">
        <v>290</v>
      </c>
      <c r="K7" s="72">
        <v>0.53</v>
      </c>
      <c r="L7" s="69" t="s">
        <v>2</v>
      </c>
      <c r="O7" s="75">
        <v>2017</v>
      </c>
      <c r="P7" s="84">
        <v>1.010491</v>
      </c>
      <c r="Q7" s="87">
        <v>0.13839489255982157</v>
      </c>
      <c r="S7" s="75">
        <v>2017</v>
      </c>
      <c r="T7" s="84">
        <v>1.224059</v>
      </c>
      <c r="U7" s="87">
        <v>0.16764475269139717</v>
      </c>
      <c r="W7" s="75">
        <v>2017</v>
      </c>
      <c r="X7" s="84">
        <v>2.822298</v>
      </c>
      <c r="Y7" s="87">
        <v>0.38653647432960736</v>
      </c>
      <c r="AA7" s="75">
        <v>2017</v>
      </c>
      <c r="AB7" s="84">
        <v>0.1</v>
      </c>
      <c r="AC7" s="87">
        <v>0.01</v>
      </c>
    </row>
    <row r="8" spans="6:29" x14ac:dyDescent="0.25">
      <c r="F8" s="1" t="s">
        <v>268</v>
      </c>
      <c r="G8" s="7" t="s">
        <v>278</v>
      </c>
      <c r="H8" s="69" t="s">
        <v>244</v>
      </c>
      <c r="J8" s="1" t="s">
        <v>66</v>
      </c>
      <c r="K8" s="72">
        <v>0.27</v>
      </c>
      <c r="L8" s="69" t="s">
        <v>2</v>
      </c>
      <c r="O8" s="75">
        <v>2018</v>
      </c>
      <c r="P8" s="84">
        <v>1.1949989999999999</v>
      </c>
      <c r="Q8" s="87">
        <v>0.1323364276089235</v>
      </c>
      <c r="S8" s="75">
        <v>2018</v>
      </c>
      <c r="T8" s="84">
        <v>1.537812</v>
      </c>
      <c r="U8" s="87">
        <v>0.17030018135089137</v>
      </c>
      <c r="W8" s="75">
        <v>2018</v>
      </c>
      <c r="X8" s="84">
        <v>3.3657269999999997</v>
      </c>
      <c r="Y8" s="87">
        <v>0.37272691231281302</v>
      </c>
      <c r="AA8" s="75">
        <v>2018</v>
      </c>
      <c r="AB8" s="84">
        <v>0.1</v>
      </c>
      <c r="AC8" s="87">
        <v>0.01</v>
      </c>
    </row>
    <row r="9" spans="6:29" x14ac:dyDescent="0.25">
      <c r="F9" s="1" t="s">
        <v>269</v>
      </c>
      <c r="G9" s="70" t="s">
        <v>278</v>
      </c>
      <c r="H9" s="69" t="s">
        <v>244</v>
      </c>
      <c r="J9" s="1" t="s">
        <v>67</v>
      </c>
      <c r="K9" s="72">
        <v>0.19</v>
      </c>
      <c r="L9" s="69" t="s">
        <v>2</v>
      </c>
      <c r="O9" s="75">
        <v>2019</v>
      </c>
      <c r="P9" s="84">
        <v>1.67272</v>
      </c>
      <c r="Q9" s="87">
        <v>0.14973373279754359</v>
      </c>
      <c r="S9" s="75">
        <v>2019</v>
      </c>
      <c r="T9" s="84">
        <v>1.9302279999999998</v>
      </c>
      <c r="U9" s="87">
        <v>0.17278459251419062</v>
      </c>
      <c r="W9" s="75">
        <v>2019</v>
      </c>
      <c r="X9" s="84">
        <v>4.1249839999999995</v>
      </c>
      <c r="Y9" s="87">
        <v>0.36924844089276293</v>
      </c>
      <c r="AA9" s="75">
        <v>2019</v>
      </c>
      <c r="AB9" s="84">
        <v>0.2</v>
      </c>
      <c r="AC9" s="87">
        <v>1.4E-2</v>
      </c>
    </row>
    <row r="10" spans="6:29" x14ac:dyDescent="0.25">
      <c r="F10" s="81" t="s">
        <v>291</v>
      </c>
      <c r="G10" s="70">
        <v>19.399999999999999</v>
      </c>
      <c r="H10" s="7" t="s">
        <v>246</v>
      </c>
      <c r="J10" s="81" t="s">
        <v>289</v>
      </c>
      <c r="K10" s="72">
        <v>0.01</v>
      </c>
      <c r="L10" s="69" t="s">
        <v>2</v>
      </c>
      <c r="O10" s="75">
        <v>2020</v>
      </c>
      <c r="P10" s="84">
        <v>1.722</v>
      </c>
      <c r="Q10" s="87">
        <v>0.13382032949953374</v>
      </c>
      <c r="S10" s="75">
        <v>2020</v>
      </c>
      <c r="T10" s="84">
        <v>2.1880000000000002</v>
      </c>
      <c r="U10" s="87">
        <v>0.17003419334783959</v>
      </c>
      <c r="W10" s="75">
        <v>2020</v>
      </c>
      <c r="X10" s="84">
        <v>4.5590000000000002</v>
      </c>
      <c r="Y10" s="87">
        <v>0.35428971091078643</v>
      </c>
      <c r="AA10" s="75">
        <v>2020</v>
      </c>
      <c r="AB10" s="84">
        <v>0.1</v>
      </c>
      <c r="AC10" s="87">
        <v>8.9999999999999993E-3</v>
      </c>
    </row>
    <row r="11" spans="6:29" x14ac:dyDescent="0.25">
      <c r="F11" s="81" t="s">
        <v>38</v>
      </c>
      <c r="G11" s="70">
        <v>6.7</v>
      </c>
      <c r="H11" s="7" t="s">
        <v>246</v>
      </c>
      <c r="O11" s="75">
        <v>2021</v>
      </c>
      <c r="P11" s="84">
        <v>1.865</v>
      </c>
      <c r="Q11" s="87">
        <v>0.11815014254038644</v>
      </c>
      <c r="S11" s="75">
        <v>2021</v>
      </c>
      <c r="T11" s="84">
        <v>2.54</v>
      </c>
      <c r="U11" s="87">
        <v>0.16091225847323409</v>
      </c>
      <c r="W11" s="75">
        <v>2021</v>
      </c>
      <c r="X11" s="84">
        <v>5.4059999999999997</v>
      </c>
      <c r="Y11" s="87">
        <v>0.34247703515996197</v>
      </c>
      <c r="AA11" s="75">
        <v>2021</v>
      </c>
      <c r="AB11" s="84">
        <v>0.1</v>
      </c>
      <c r="AC11" s="87">
        <v>7.0000000000000001E-3</v>
      </c>
    </row>
    <row r="12" spans="6:29" x14ac:dyDescent="0.25">
      <c r="F12" s="81" t="s">
        <v>228</v>
      </c>
      <c r="G12" s="72">
        <v>0.34</v>
      </c>
      <c r="H12" s="7" t="s">
        <v>2</v>
      </c>
      <c r="I12" s="81"/>
      <c r="J12" s="81"/>
      <c r="K12" s="81"/>
      <c r="L12" s="81"/>
      <c r="M12" s="81"/>
      <c r="O12" s="75">
        <v>2022</v>
      </c>
      <c r="P12" s="84">
        <v>2.165</v>
      </c>
      <c r="Q12" s="87">
        <v>0.12296944223560149</v>
      </c>
      <c r="S12" s="75">
        <v>2022</v>
      </c>
      <c r="T12" s="84">
        <v>2.9870000000000001</v>
      </c>
      <c r="U12" s="87">
        <v>0.16965807111212086</v>
      </c>
      <c r="W12" s="75">
        <v>2022</v>
      </c>
      <c r="X12" s="84">
        <v>6.1870000000000003</v>
      </c>
      <c r="Y12" s="87">
        <v>0.35141429058275586</v>
      </c>
      <c r="AA12" s="75">
        <v>2022</v>
      </c>
      <c r="AB12" s="84">
        <v>0.1</v>
      </c>
      <c r="AC12" s="87">
        <v>6.0000000000000001E-3</v>
      </c>
    </row>
    <row r="13" spans="6:29" x14ac:dyDescent="0.25">
      <c r="F13" s="81"/>
      <c r="G13" s="81"/>
      <c r="H13" s="81"/>
      <c r="I13" s="81"/>
      <c r="J13" s="81"/>
      <c r="K13" s="81"/>
      <c r="L13" s="81"/>
      <c r="M13" s="81"/>
      <c r="O13" s="75">
        <v>2023</v>
      </c>
      <c r="P13" s="84">
        <v>2.3540000000000001</v>
      </c>
      <c r="Q13" s="87">
        <v>0.12128394044000206</v>
      </c>
      <c r="S13" s="75">
        <v>2023</v>
      </c>
      <c r="T13" s="84">
        <v>3.4729999999999999</v>
      </c>
      <c r="U13" s="87">
        <v>0.17893760626513472</v>
      </c>
      <c r="W13" s="75">
        <v>2023</v>
      </c>
      <c r="X13" s="84">
        <v>6.7640000000000002</v>
      </c>
      <c r="Y13" s="87">
        <v>0.34849811942913084</v>
      </c>
      <c r="AA13" s="75">
        <v>2023</v>
      </c>
      <c r="AB13" s="84">
        <v>0.1</v>
      </c>
      <c r="AC13" s="87">
        <v>6.0000000000000001E-3</v>
      </c>
    </row>
    <row r="14" spans="6:29" x14ac:dyDescent="0.25">
      <c r="F14" s="81"/>
      <c r="G14" s="81"/>
      <c r="H14" s="81"/>
      <c r="I14" s="81"/>
      <c r="J14" s="81"/>
      <c r="K14" s="81"/>
      <c r="L14" s="81"/>
      <c r="M14" s="81"/>
    </row>
    <row r="15" spans="6:29" x14ac:dyDescent="0.25">
      <c r="F15" s="81"/>
      <c r="G15" s="81"/>
      <c r="H15" s="81"/>
      <c r="I15" s="81"/>
      <c r="J15" s="81"/>
      <c r="K15" s="81"/>
      <c r="L15" s="81"/>
      <c r="M15" s="8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Intro</vt:lpstr>
      <vt:lpstr>Design</vt:lpstr>
      <vt:lpstr>Overview</vt:lpstr>
      <vt:lpstr>IS</vt:lpstr>
      <vt:lpstr>BS</vt:lpstr>
      <vt:lpstr>CF</vt:lpstr>
      <vt:lpstr>Div</vt:lpstr>
      <vt:lpstr>1</vt:lpstr>
      <vt:lpstr>2</vt:lpstr>
      <vt:lpstr># 01</vt:lpstr>
      <vt:lpstr># 02</vt:lpstr>
      <vt:lpstr># 03</vt:lpstr>
      <vt:lpstr># 04</vt:lpstr>
      <vt:lpstr># 05</vt:lpstr>
      <vt:lpstr># 06</vt:lpstr>
      <vt:lpstr>'1'!in.scale</vt:lpstr>
      <vt:lpstr>'2'!in.scale</vt:lpstr>
      <vt:lpstr>in.scale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 kek</dc:creator>
  <cp:lastModifiedBy>top kek</cp:lastModifiedBy>
  <dcterms:created xsi:type="dcterms:W3CDTF">2024-06-14T20:15:16Z</dcterms:created>
  <dcterms:modified xsi:type="dcterms:W3CDTF">2024-09-30T16:44:39Z</dcterms:modified>
</cp:coreProperties>
</file>