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p kek\Desktop\Python\2_External APIs\profiles\ADBE\"/>
    </mc:Choice>
  </mc:AlternateContent>
  <xr:revisionPtr revIDLastSave="0" documentId="13_ncr:1_{D1D95A22-E56C-484E-B184-20BDF921FC30}" xr6:coauthVersionLast="47" xr6:coauthVersionMax="47" xr10:uidLastSave="{00000000-0000-0000-0000-000000000000}"/>
  <bookViews>
    <workbookView xWindow="-108" yWindow="-108" windowWidth="24792" windowHeight="12576" activeTab="2" xr2:uid="{9DC73D57-5531-4FDF-871C-B058328D7CA8}"/>
  </bookViews>
  <sheets>
    <sheet name="Intro" sheetId="2" r:id="rId1"/>
    <sheet name="Design" sheetId="1" r:id="rId2"/>
    <sheet name="Overview" sheetId="3" r:id="rId3"/>
    <sheet name="IS" sheetId="6" r:id="rId4"/>
    <sheet name="BS" sheetId="5" r:id="rId5"/>
    <sheet name="CF" sheetId="7" r:id="rId6"/>
    <sheet name="0" sheetId="4" r:id="rId7"/>
  </sheets>
  <externalReferences>
    <externalReference r:id="rId8"/>
    <externalReference r:id="rId9"/>
    <externalReference r:id="rId10"/>
  </externalReferences>
  <definedNames>
    <definedName name="in.scale">Overview!$H$2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3" i="3" l="1"/>
  <c r="F72" i="3"/>
  <c r="N7" i="3"/>
  <c r="M7" i="3" s="1"/>
  <c r="L7" i="3" s="1"/>
  <c r="K7" i="3" s="1"/>
  <c r="J7" i="3" s="1"/>
  <c r="I7" i="3" s="1"/>
  <c r="H2" i="3"/>
  <c r="F51" i="3"/>
  <c r="F50" i="3"/>
  <c r="F49" i="3"/>
  <c r="F68" i="3"/>
  <c r="F67" i="3"/>
  <c r="F66" i="3"/>
  <c r="F65" i="3"/>
  <c r="F64" i="3"/>
  <c r="F26" i="3"/>
  <c r="F25" i="3"/>
  <c r="F24" i="3"/>
  <c r="F23" i="3"/>
  <c r="F22" i="3"/>
  <c r="F29" i="3"/>
  <c r="F28" i="3"/>
  <c r="F27" i="3"/>
  <c r="F16" i="3"/>
  <c r="F17" i="3"/>
  <c r="F15" i="3"/>
  <c r="F10" i="3"/>
  <c r="F11" i="3"/>
  <c r="F12" i="3"/>
  <c r="G6" i="7" a="1"/>
  <c r="G6" i="7" s="1"/>
  <c r="G6" i="6" a="1"/>
  <c r="G6" i="6" s="1"/>
  <c r="G6" i="5" a="1"/>
  <c r="G6" i="5" s="1"/>
  <c r="N5" i="7"/>
  <c r="H5" i="5"/>
  <c r="I5" i="5"/>
  <c r="J5" i="5"/>
  <c r="K5" i="5"/>
  <c r="L5" i="5"/>
  <c r="M5" i="5"/>
  <c r="N5" i="5"/>
  <c r="G5" i="6"/>
  <c r="G5" i="7"/>
  <c r="G5" i="5"/>
  <c r="I3" i="7"/>
  <c r="J3" i="7" s="1"/>
  <c r="K3" i="7" s="1"/>
  <c r="L3" i="7" s="1"/>
  <c r="M3" i="7" s="1"/>
  <c r="N3" i="7" s="1"/>
  <c r="I3" i="5"/>
  <c r="J3" i="5" s="1"/>
  <c r="H3" i="6"/>
  <c r="H5" i="6" s="1"/>
  <c r="H3" i="7"/>
  <c r="H5" i="7" s="1"/>
  <c r="H3" i="5"/>
  <c r="J56" i="3"/>
  <c r="K56" i="3" s="1"/>
  <c r="L56" i="3" s="1"/>
  <c r="M56" i="3" s="1"/>
  <c r="N56" i="3" s="1"/>
  <c r="O56" i="3" s="1"/>
  <c r="J40" i="3"/>
  <c r="K40" i="3" s="1"/>
  <c r="L40" i="3" s="1"/>
  <c r="M40" i="3" s="1"/>
  <c r="N40" i="3" s="1"/>
  <c r="O40" i="3" s="1"/>
  <c r="J34" i="3"/>
  <c r="K34" i="3" s="1"/>
  <c r="L34" i="3" s="1"/>
  <c r="M34" i="3" s="1"/>
  <c r="N34" i="3" s="1"/>
  <c r="O34" i="3" s="1"/>
  <c r="J9" i="3"/>
  <c r="K9" i="3" s="1"/>
  <c r="L9" i="3" s="1"/>
  <c r="M9" i="3" s="1"/>
  <c r="N9" i="3" s="1"/>
  <c r="O9" i="3" s="1"/>
  <c r="G5" i="1" a="1"/>
  <c r="G11" i="1" a="1"/>
  <c r="K10" i="1" a="1"/>
  <c r="I12" i="1" a="1"/>
  <c r="J10" i="1" a="1"/>
  <c r="G12" i="1" a="1"/>
  <c r="G7" i="1" a="1"/>
  <c r="J11" i="1" a="1"/>
  <c r="J7" i="1" a="1"/>
  <c r="I5" i="1" a="1"/>
  <c r="J6" i="1" a="1"/>
  <c r="K7" i="1" a="1"/>
  <c r="H10" i="1" a="1"/>
  <c r="J5" i="1" a="1"/>
  <c r="K6" i="1" a="1"/>
  <c r="G10" i="1" a="1"/>
  <c r="K5" i="1" a="1"/>
  <c r="I10" i="1" a="1"/>
  <c r="K12" i="1" a="1"/>
  <c r="H7" i="1" a="1"/>
  <c r="J12" i="1" a="1"/>
  <c r="H12" i="1" a="1"/>
  <c r="I7" i="1" a="1"/>
  <c r="H11" i="1" a="1"/>
  <c r="I6" i="1" a="1"/>
  <c r="G6" i="1" a="1"/>
  <c r="H6" i="1" a="1"/>
  <c r="I11" i="1" a="1"/>
  <c r="H5" i="1" a="1"/>
  <c r="K11" i="1" a="1"/>
  <c r="H64" i="3" a="1"/>
  <c r="H68" i="3" a="1"/>
  <c r="H67" i="3" a="1"/>
  <c r="H66" i="3" a="1"/>
  <c r="H65" i="3" a="1"/>
  <c r="H51" i="3" a="1"/>
  <c r="H49" i="3" a="1"/>
  <c r="H50" i="3" a="1"/>
  <c r="H29" i="3" a="1"/>
  <c r="H28" i="3" a="1"/>
  <c r="H22" i="3" a="1"/>
  <c r="H27" i="3" a="1"/>
  <c r="H23" i="3" a="1"/>
  <c r="H26" i="3" a="1"/>
  <c r="H25" i="3" a="1"/>
  <c r="H24" i="3" a="1"/>
  <c r="H11" i="3" a="1"/>
  <c r="H10" i="3" a="1"/>
  <c r="H17" i="3" a="1"/>
  <c r="H16" i="3" a="1"/>
  <c r="H15" i="3" a="1"/>
  <c r="H12" i="3" a="1"/>
  <c r="L68" i="3" a="1"/>
  <c r="O68" i="3" a="1"/>
  <c r="I68" i="3" a="1"/>
  <c r="N68" i="3" a="1"/>
  <c r="J68" i="3" a="1"/>
  <c r="M68" i="3" a="1"/>
  <c r="K68" i="3" a="1"/>
  <c r="O67" i="3" a="1"/>
  <c r="I67" i="3" a="1"/>
  <c r="N67" i="3" a="1"/>
  <c r="M67" i="3" a="1"/>
  <c r="L67" i="3" a="1"/>
  <c r="K67" i="3" a="1"/>
  <c r="J67" i="3" a="1"/>
  <c r="O66" i="3" a="1"/>
  <c r="I66" i="3" a="1"/>
  <c r="N66" i="3" a="1"/>
  <c r="J66" i="3" a="1"/>
  <c r="M66" i="3" a="1"/>
  <c r="L66" i="3" a="1"/>
  <c r="K66" i="3" a="1"/>
  <c r="O65" i="3" a="1"/>
  <c r="I65" i="3" a="1"/>
  <c r="N65" i="3" a="1"/>
  <c r="M65" i="3" a="1"/>
  <c r="K65" i="3" a="1"/>
  <c r="L65" i="3" a="1"/>
  <c r="J65" i="3" a="1"/>
  <c r="O64" i="3" a="1"/>
  <c r="I64" i="3" a="1"/>
  <c r="J64" i="3" a="1"/>
  <c r="N64" i="3" a="1"/>
  <c r="K64" i="3" a="1"/>
  <c r="M64" i="3" a="1"/>
  <c r="L64" i="3" a="1"/>
  <c r="O51" i="3" a="1"/>
  <c r="I51" i="3" a="1"/>
  <c r="N51" i="3" a="1"/>
  <c r="K51" i="3" a="1"/>
  <c r="M51" i="3" a="1"/>
  <c r="L51" i="3" a="1"/>
  <c r="J51" i="3" a="1"/>
  <c r="K50" i="3" a="1"/>
  <c r="O50" i="3" a="1"/>
  <c r="I50" i="3" a="1"/>
  <c r="N50" i="3" a="1"/>
  <c r="M50" i="3" a="1"/>
  <c r="J50" i="3" a="1"/>
  <c r="L50" i="3" a="1"/>
  <c r="O49" i="3" a="1"/>
  <c r="I49" i="3" a="1"/>
  <c r="M49" i="3" a="1"/>
  <c r="N49" i="3" a="1"/>
  <c r="J49" i="3" a="1"/>
  <c r="L49" i="3" a="1"/>
  <c r="K49" i="3" a="1"/>
  <c r="O29" i="3" a="1"/>
  <c r="I29" i="3" a="1"/>
  <c r="N29" i="3" a="1"/>
  <c r="L29" i="3" a="1"/>
  <c r="M29" i="3" a="1"/>
  <c r="J29" i="3" a="1"/>
  <c r="K29" i="3" a="1"/>
  <c r="O28" i="3" a="1"/>
  <c r="I28" i="3" a="1"/>
  <c r="N28" i="3" a="1"/>
  <c r="M28" i="3" a="1"/>
  <c r="L28" i="3" a="1"/>
  <c r="K28" i="3" a="1"/>
  <c r="J28" i="3" a="1"/>
  <c r="L27" i="3" a="1"/>
  <c r="K27" i="3" a="1"/>
  <c r="I27" i="3" a="1"/>
  <c r="N27" i="3" a="1"/>
  <c r="M27" i="3" a="1"/>
  <c r="J27" i="3" a="1"/>
  <c r="O27" i="3" a="1"/>
  <c r="O26" i="3" a="1"/>
  <c r="I26" i="3" a="1"/>
  <c r="J26" i="3" a="1"/>
  <c r="N26" i="3" a="1"/>
  <c r="M26" i="3" a="1"/>
  <c r="K26" i="3" a="1"/>
  <c r="L26" i="3" a="1"/>
  <c r="M25" i="3" a="1"/>
  <c r="L25" i="3" a="1"/>
  <c r="K25" i="3" a="1"/>
  <c r="O25" i="3" a="1"/>
  <c r="J25" i="3" a="1"/>
  <c r="I25" i="3" a="1"/>
  <c r="N25" i="3" a="1"/>
  <c r="O24" i="3" a="1"/>
  <c r="I24" i="3" a="1"/>
  <c r="N24" i="3" a="1"/>
  <c r="J24" i="3" a="1"/>
  <c r="L24" i="3" a="1"/>
  <c r="M24" i="3" a="1"/>
  <c r="K24" i="3" a="1"/>
  <c r="L23" i="3" a="1"/>
  <c r="M23" i="3" a="1"/>
  <c r="K23" i="3" a="1"/>
  <c r="I23" i="3" a="1"/>
  <c r="J23" i="3" a="1"/>
  <c r="O23" i="3" a="1"/>
  <c r="N23" i="3" a="1"/>
  <c r="O22" i="3" a="1"/>
  <c r="N22" i="3" a="1"/>
  <c r="M22" i="3" a="1"/>
  <c r="L22" i="3" a="1"/>
  <c r="K22" i="3" a="1"/>
  <c r="I22" i="3" a="1"/>
  <c r="J22" i="3" a="1"/>
  <c r="O17" i="3" a="1"/>
  <c r="I17" i="3" a="1"/>
  <c r="N17" i="3" a="1"/>
  <c r="M17" i="3" a="1"/>
  <c r="K17" i="3" a="1"/>
  <c r="L17" i="3" a="1"/>
  <c r="J17" i="3" a="1"/>
  <c r="O16" i="3" a="1"/>
  <c r="I16" i="3" a="1"/>
  <c r="N16" i="3" a="1"/>
  <c r="M16" i="3" a="1"/>
  <c r="L16" i="3" a="1"/>
  <c r="K16" i="3" a="1"/>
  <c r="J16" i="3" a="1"/>
  <c r="O15" i="3" a="1"/>
  <c r="I15" i="3" a="1"/>
  <c r="N15" i="3" a="1"/>
  <c r="M15" i="3" a="1"/>
  <c r="L15" i="3" a="1"/>
  <c r="K15" i="3" a="1"/>
  <c r="J15" i="3" a="1"/>
  <c r="I10" i="3" a="1"/>
  <c r="O10" i="3" a="1"/>
  <c r="N11" i="3" a="1"/>
  <c r="M12" i="3" a="1"/>
  <c r="I11" i="3" a="1"/>
  <c r="N12" i="3" a="1"/>
  <c r="J11" i="3" a="1"/>
  <c r="I12" i="3" a="1"/>
  <c r="O12" i="3" a="1"/>
  <c r="K11" i="3" a="1"/>
  <c r="J12" i="3" a="1"/>
  <c r="O11" i="3" a="1"/>
  <c r="J10" i="3" a="1"/>
  <c r="L11" i="3" a="1"/>
  <c r="K10" i="3" a="1"/>
  <c r="L12" i="3" a="1"/>
  <c r="K12" i="3" a="1"/>
  <c r="L10" i="3" a="1"/>
  <c r="M10" i="3" a="1"/>
  <c r="M11" i="3" a="1"/>
  <c r="N10" i="3" a="1"/>
  <c r="H65" i="3" l="1"/>
  <c r="H66" i="3"/>
  <c r="H67" i="3"/>
  <c r="H68" i="3"/>
  <c r="H64" i="3"/>
  <c r="H50" i="3"/>
  <c r="H49" i="3"/>
  <c r="H51" i="3"/>
  <c r="H24" i="3"/>
  <c r="H25" i="3"/>
  <c r="H26" i="3"/>
  <c r="H23" i="3"/>
  <c r="H27" i="3"/>
  <c r="H14" i="3" s="1"/>
  <c r="H22" i="3"/>
  <c r="H28" i="3"/>
  <c r="H29" i="3"/>
  <c r="H12" i="3"/>
  <c r="H15" i="3"/>
  <c r="H16" i="3"/>
  <c r="H17" i="3"/>
  <c r="H10" i="3"/>
  <c r="H11" i="3"/>
  <c r="K68" i="3"/>
  <c r="M68" i="3"/>
  <c r="J68" i="3"/>
  <c r="N68" i="3"/>
  <c r="I68" i="3"/>
  <c r="O68" i="3"/>
  <c r="L68" i="3"/>
  <c r="J67" i="3"/>
  <c r="K67" i="3"/>
  <c r="L67" i="3"/>
  <c r="M67" i="3"/>
  <c r="N67" i="3"/>
  <c r="I67" i="3"/>
  <c r="O67" i="3"/>
  <c r="K66" i="3"/>
  <c r="L66" i="3"/>
  <c r="M66" i="3"/>
  <c r="J66" i="3"/>
  <c r="N66" i="3"/>
  <c r="I66" i="3"/>
  <c r="O66" i="3"/>
  <c r="J65" i="3"/>
  <c r="L65" i="3"/>
  <c r="K65" i="3"/>
  <c r="M65" i="3"/>
  <c r="N65" i="3"/>
  <c r="I65" i="3"/>
  <c r="O65" i="3"/>
  <c r="L64" i="3"/>
  <c r="M64" i="3"/>
  <c r="K64" i="3"/>
  <c r="N64" i="3"/>
  <c r="J64" i="3"/>
  <c r="I64" i="3"/>
  <c r="O64" i="3"/>
  <c r="J51" i="3"/>
  <c r="L51" i="3"/>
  <c r="M51" i="3"/>
  <c r="K51" i="3"/>
  <c r="N51" i="3"/>
  <c r="I51" i="3"/>
  <c r="O51" i="3"/>
  <c r="L50" i="3"/>
  <c r="J50" i="3"/>
  <c r="M50" i="3"/>
  <c r="N50" i="3"/>
  <c r="I50" i="3"/>
  <c r="O50" i="3"/>
  <c r="K50" i="3"/>
  <c r="K49" i="3"/>
  <c r="L49" i="3"/>
  <c r="J49" i="3"/>
  <c r="N49" i="3"/>
  <c r="M49" i="3"/>
  <c r="I49" i="3"/>
  <c r="O49" i="3"/>
  <c r="K29" i="3"/>
  <c r="J29" i="3"/>
  <c r="M29" i="3"/>
  <c r="L29" i="3"/>
  <c r="N29" i="3"/>
  <c r="I29" i="3"/>
  <c r="O29" i="3"/>
  <c r="J28" i="3"/>
  <c r="K28" i="3"/>
  <c r="L28" i="3"/>
  <c r="M28" i="3"/>
  <c r="N28" i="3"/>
  <c r="I28" i="3"/>
  <c r="O28" i="3"/>
  <c r="O27" i="3"/>
  <c r="O14" i="3" s="1"/>
  <c r="J27" i="3"/>
  <c r="J14" i="3" s="1"/>
  <c r="M27" i="3"/>
  <c r="M14" i="3" s="1"/>
  <c r="N27" i="3"/>
  <c r="N14" i="3" s="1"/>
  <c r="I27" i="3"/>
  <c r="I14" i="3" s="1"/>
  <c r="K27" i="3"/>
  <c r="K14" i="3" s="1"/>
  <c r="L27" i="3"/>
  <c r="L14" i="3" s="1"/>
  <c r="L26" i="3"/>
  <c r="K26" i="3"/>
  <c r="M26" i="3"/>
  <c r="N26" i="3"/>
  <c r="J26" i="3"/>
  <c r="I26" i="3"/>
  <c r="O26" i="3"/>
  <c r="N25" i="3"/>
  <c r="I25" i="3"/>
  <c r="J25" i="3"/>
  <c r="O25" i="3"/>
  <c r="K25" i="3"/>
  <c r="L25" i="3"/>
  <c r="M25" i="3"/>
  <c r="K24" i="3"/>
  <c r="M24" i="3"/>
  <c r="L24" i="3"/>
  <c r="J24" i="3"/>
  <c r="N24" i="3"/>
  <c r="I24" i="3"/>
  <c r="O24" i="3"/>
  <c r="N23" i="3"/>
  <c r="O23" i="3"/>
  <c r="J23" i="3"/>
  <c r="I23" i="3"/>
  <c r="K23" i="3"/>
  <c r="M23" i="3"/>
  <c r="L23" i="3"/>
  <c r="J22" i="3"/>
  <c r="I22" i="3"/>
  <c r="K22" i="3"/>
  <c r="L22" i="3"/>
  <c r="M22" i="3"/>
  <c r="N22" i="3"/>
  <c r="O22" i="3"/>
  <c r="J17" i="3"/>
  <c r="L17" i="3"/>
  <c r="K17" i="3"/>
  <c r="M17" i="3"/>
  <c r="N17" i="3"/>
  <c r="I17" i="3"/>
  <c r="O17" i="3"/>
  <c r="J16" i="3"/>
  <c r="K16" i="3"/>
  <c r="L16" i="3"/>
  <c r="M16" i="3"/>
  <c r="N16" i="3"/>
  <c r="I16" i="3"/>
  <c r="O16" i="3"/>
  <c r="J15" i="3"/>
  <c r="K15" i="3"/>
  <c r="L15" i="3"/>
  <c r="M15" i="3"/>
  <c r="N15" i="3"/>
  <c r="I15" i="3"/>
  <c r="O15" i="3"/>
  <c r="N10" i="3"/>
  <c r="M11" i="3"/>
  <c r="M10" i="3"/>
  <c r="L10" i="3"/>
  <c r="K12" i="3"/>
  <c r="L12" i="3"/>
  <c r="K10" i="3"/>
  <c r="L11" i="3"/>
  <c r="J10" i="3"/>
  <c r="O11" i="3"/>
  <c r="J12" i="3"/>
  <c r="K11" i="3"/>
  <c r="O12" i="3"/>
  <c r="I12" i="3"/>
  <c r="J11" i="3"/>
  <c r="N12" i="3"/>
  <c r="I11" i="3"/>
  <c r="M12" i="3"/>
  <c r="N11" i="3"/>
  <c r="O10" i="3"/>
  <c r="I10" i="3"/>
  <c r="M5" i="7"/>
  <c r="K5" i="7"/>
  <c r="I5" i="7"/>
  <c r="J5" i="7"/>
  <c r="L5" i="7"/>
  <c r="I3" i="6"/>
  <c r="K3" i="5"/>
  <c r="K11" i="1"/>
  <c r="H5" i="1"/>
  <c r="I11" i="1"/>
  <c r="H6" i="1"/>
  <c r="G6" i="1"/>
  <c r="I6" i="1"/>
  <c r="H11" i="1"/>
  <c r="I7" i="1"/>
  <c r="H12" i="1"/>
  <c r="J12" i="1"/>
  <c r="H7" i="1"/>
  <c r="K12" i="1"/>
  <c r="I10" i="1"/>
  <c r="K5" i="1"/>
  <c r="G10" i="1"/>
  <c r="K6" i="1"/>
  <c r="J5" i="1"/>
  <c r="H10" i="1"/>
  <c r="K7" i="1"/>
  <c r="J6" i="1"/>
  <c r="I5" i="1"/>
  <c r="J7" i="1"/>
  <c r="J11" i="1"/>
  <c r="G7" i="1"/>
  <c r="G12" i="1"/>
  <c r="J10" i="1"/>
  <c r="I12" i="1"/>
  <c r="K10" i="1"/>
  <c r="G11" i="1"/>
  <c r="G5" i="1"/>
  <c r="J35" i="3" l="1"/>
  <c r="L35" i="3"/>
  <c r="N35" i="3"/>
  <c r="M35" i="3"/>
  <c r="K35" i="3"/>
  <c r="O35" i="3"/>
  <c r="I35" i="3"/>
  <c r="H71" i="3"/>
  <c r="H47" i="3"/>
  <c r="H36" i="3" s="1"/>
  <c r="H13" i="3"/>
  <c r="H38" i="3" s="1"/>
  <c r="H19" i="3"/>
  <c r="H70" i="3" s="1"/>
  <c r="H18" i="3"/>
  <c r="K71" i="3"/>
  <c r="O71" i="3"/>
  <c r="N71" i="3"/>
  <c r="J71" i="3"/>
  <c r="M71" i="3"/>
  <c r="L71" i="3"/>
  <c r="I71" i="3"/>
  <c r="M47" i="3"/>
  <c r="M36" i="3" s="1"/>
  <c r="I47" i="3"/>
  <c r="I36" i="3" s="1"/>
  <c r="J47" i="3"/>
  <c r="J36" i="3" s="1"/>
  <c r="K19" i="3"/>
  <c r="K70" i="3" s="1"/>
  <c r="N47" i="3"/>
  <c r="N36" i="3" s="1"/>
  <c r="K47" i="3"/>
  <c r="K36" i="3" s="1"/>
  <c r="O47" i="3"/>
  <c r="O36" i="3" s="1"/>
  <c r="L47" i="3"/>
  <c r="L36" i="3" s="1"/>
  <c r="N18" i="3"/>
  <c r="K13" i="3"/>
  <c r="K38" i="3" s="1"/>
  <c r="J19" i="3"/>
  <c r="J70" i="3" s="1"/>
  <c r="I13" i="3"/>
  <c r="I38" i="3" s="1"/>
  <c r="O18" i="3"/>
  <c r="M19" i="3"/>
  <c r="M70" i="3" s="1"/>
  <c r="I18" i="3"/>
  <c r="J13" i="3"/>
  <c r="J38" i="3" s="1"/>
  <c r="O13" i="3"/>
  <c r="O38" i="3" s="1"/>
  <c r="L13" i="3"/>
  <c r="L38" i="3" s="1"/>
  <c r="M13" i="3"/>
  <c r="M38" i="3" s="1"/>
  <c r="N13" i="3"/>
  <c r="N38" i="3" s="1"/>
  <c r="L18" i="3"/>
  <c r="K18" i="3"/>
  <c r="M18" i="3"/>
  <c r="J18" i="3"/>
  <c r="O19" i="3"/>
  <c r="O70" i="3" s="1"/>
  <c r="N19" i="3"/>
  <c r="N70" i="3" s="1"/>
  <c r="L19" i="3"/>
  <c r="L70" i="3" s="1"/>
  <c r="I19" i="3"/>
  <c r="I70" i="3" s="1"/>
  <c r="J3" i="6"/>
  <c r="I5" i="6"/>
  <c r="L3" i="5"/>
  <c r="I48" i="3" l="1"/>
  <c r="I75" i="3"/>
  <c r="I61" i="3" s="1"/>
  <c r="K48" i="3"/>
  <c r="K75" i="3"/>
  <c r="K61" i="3" s="1"/>
  <c r="N48" i="3"/>
  <c r="N75" i="3"/>
  <c r="N61" i="3" s="1"/>
  <c r="M48" i="3"/>
  <c r="M75" i="3"/>
  <c r="M61" i="3" s="1"/>
  <c r="L48" i="3"/>
  <c r="L75" i="3"/>
  <c r="L61" i="3" s="1"/>
  <c r="O48" i="3"/>
  <c r="O75" i="3"/>
  <c r="O61" i="3" s="1"/>
  <c r="J48" i="3"/>
  <c r="J75" i="3"/>
  <c r="J61" i="3" s="1"/>
  <c r="H48" i="3"/>
  <c r="H75" i="3"/>
  <c r="H61" i="3" s="1"/>
  <c r="J59" i="3"/>
  <c r="K59" i="3"/>
  <c r="L59" i="3"/>
  <c r="M59" i="3"/>
  <c r="I59" i="3"/>
  <c r="N59" i="3"/>
  <c r="O59" i="3"/>
  <c r="H59" i="3"/>
  <c r="K3" i="6"/>
  <c r="J5" i="6"/>
  <c r="M3" i="5"/>
  <c r="J69" i="3" l="1"/>
  <c r="J72" i="3" s="1"/>
  <c r="J37" i="3"/>
  <c r="O69" i="3"/>
  <c r="O73" i="3" s="1"/>
  <c r="O37" i="3"/>
  <c r="L69" i="3"/>
  <c r="L58" i="3" s="1"/>
  <c r="L37" i="3"/>
  <c r="I69" i="3"/>
  <c r="I72" i="3" s="1"/>
  <c r="I37" i="3"/>
  <c r="M69" i="3"/>
  <c r="M73" i="3" s="1"/>
  <c r="M37" i="3"/>
  <c r="N69" i="3"/>
  <c r="N73" i="3" s="1"/>
  <c r="N37" i="3"/>
  <c r="K69" i="3"/>
  <c r="K72" i="3" s="1"/>
  <c r="K37" i="3"/>
  <c r="H69" i="3"/>
  <c r="H72" i="3" s="1"/>
  <c r="H37" i="3"/>
  <c r="L72" i="3"/>
  <c r="L73" i="3"/>
  <c r="I58" i="3"/>
  <c r="I73" i="3"/>
  <c r="I74" i="3" s="1"/>
  <c r="I60" i="3" s="1"/>
  <c r="L3" i="6"/>
  <c r="K5" i="6"/>
  <c r="N3" i="5"/>
  <c r="O58" i="3" l="1"/>
  <c r="O72" i="3"/>
  <c r="O74" i="3" s="1"/>
  <c r="O60" i="3" s="1"/>
  <c r="H73" i="3"/>
  <c r="H74" i="3" s="1"/>
  <c r="H60" i="3" s="1"/>
  <c r="K73" i="3"/>
  <c r="K74" i="3" s="1"/>
  <c r="K60" i="3" s="1"/>
  <c r="N58" i="3"/>
  <c r="M58" i="3"/>
  <c r="K58" i="3"/>
  <c r="J58" i="3"/>
  <c r="M72" i="3"/>
  <c r="M74" i="3" s="1"/>
  <c r="M60" i="3" s="1"/>
  <c r="N72" i="3"/>
  <c r="N74" i="3" s="1"/>
  <c r="N60" i="3" s="1"/>
  <c r="J73" i="3"/>
  <c r="J74" i="3" s="1"/>
  <c r="J60" i="3" s="1"/>
  <c r="H58" i="3"/>
  <c r="L74" i="3"/>
  <c r="L60" i="3" s="1"/>
  <c r="M3" i="6"/>
  <c r="L5" i="6"/>
  <c r="N3" i="6" l="1"/>
  <c r="N5" i="6" s="1"/>
  <c r="M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top kek</author>
  </authors>
  <commentList>
    <comment ref="G54" authorId="0" shapeId="0" xr:uid="{7DBE328D-CFA5-4179-8126-719BDD5BF3EB}">
      <text>
        <r>
          <rPr>
            <b/>
            <sz val="9"/>
            <color indexed="81"/>
            <rFont val="Tahoma"/>
            <charset val="1"/>
          </rPr>
          <t>top kek:</t>
        </r>
        <r>
          <rPr>
            <sz val="9"/>
            <color indexed="81"/>
            <rFont val="Tahoma"/>
            <charset val="1"/>
          </rPr>
          <t xml:space="preserve">
Check the S&amp;P methodology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<sst xmlns="http://schemas.openxmlformats.org/spreadsheetml/2006/main" count="356" uniqueCount="207">
  <si>
    <t>EURm</t>
  </si>
  <si>
    <t>financials</t>
  </si>
  <si>
    <t>percent</t>
  </si>
  <si>
    <t>multiple</t>
  </si>
  <si>
    <t>date</t>
  </si>
  <si>
    <t>manual</t>
  </si>
  <si>
    <t>formula</t>
  </si>
  <si>
    <t>reference</t>
  </si>
  <si>
    <t>data-source</t>
  </si>
  <si>
    <t>output</t>
  </si>
  <si>
    <t>code</t>
  </si>
  <si>
    <t xml:space="preserve"> #,##0  ;(#,##0) ; - ; @ </t>
  </si>
  <si>
    <t xml:space="preserve"> 0.0% ;(0.0%); - ; @ </t>
  </si>
  <si>
    <t xml:space="preserve"> 0.0x ; "nm"  ; - ; @ </t>
  </si>
  <si>
    <t xml:space="preserve"> dd-mmm-yy </t>
  </si>
  <si>
    <t>fill</t>
  </si>
  <si>
    <t>text</t>
  </si>
  <si>
    <t>border</t>
  </si>
  <si>
    <t>RGB</t>
  </si>
  <si>
    <t>#HEX</t>
  </si>
  <si>
    <t>Additional</t>
  </si>
  <si>
    <t>validated</t>
  </si>
  <si>
    <t>wrong</t>
  </si>
  <si>
    <t>ok</t>
  </si>
  <si>
    <t>fill inv</t>
  </si>
  <si>
    <t>add-ons</t>
  </si>
  <si>
    <t>Document type</t>
  </si>
  <si>
    <t>Last update</t>
  </si>
  <si>
    <t>Stakeholders</t>
  </si>
  <si>
    <t>Contact information</t>
  </si>
  <si>
    <t>Sources</t>
  </si>
  <si>
    <t>Author: Aleksei Shvetsov</t>
  </si>
  <si>
    <t>x</t>
  </si>
  <si>
    <t>Company profile on ADBE</t>
  </si>
  <si>
    <t>Aleksei</t>
  </si>
  <si>
    <t>Company Profile</t>
  </si>
  <si>
    <t>1.</t>
  </si>
  <si>
    <t>USDm</t>
  </si>
  <si>
    <t>revenue</t>
  </si>
  <si>
    <t>EBIT</t>
  </si>
  <si>
    <t>D&amp;A</t>
  </si>
  <si>
    <t>CAPEX</t>
  </si>
  <si>
    <t>working capital</t>
  </si>
  <si>
    <t>Cash flow dynamics</t>
  </si>
  <si>
    <t>2.</t>
  </si>
  <si>
    <t>Operational efficiency</t>
  </si>
  <si>
    <t>EBIT margin</t>
  </si>
  <si>
    <t>EBITDA margin</t>
  </si>
  <si>
    <t>GP margin</t>
  </si>
  <si>
    <t>Sales growth</t>
  </si>
  <si>
    <t>days</t>
  </si>
  <si>
    <t>working capital turnover</t>
  </si>
  <si>
    <t>receivables turnover</t>
  </si>
  <si>
    <t>payables turnover</t>
  </si>
  <si>
    <t>inventory turnover</t>
  </si>
  <si>
    <t>dividends + buybacks</t>
  </si>
  <si>
    <t>3.</t>
  </si>
  <si>
    <t>Solvency</t>
  </si>
  <si>
    <t>leverage</t>
  </si>
  <si>
    <t>interest cover</t>
  </si>
  <si>
    <t>D/E</t>
  </si>
  <si>
    <t>working capital ratio</t>
  </si>
  <si>
    <t>multiples</t>
  </si>
  <si>
    <t>solvency ratio</t>
  </si>
  <si>
    <t>link</t>
  </si>
  <si>
    <t>Source</t>
  </si>
  <si>
    <t>IS</t>
  </si>
  <si>
    <t>R&amp;D</t>
  </si>
  <si>
    <t>SG&amp;A</t>
  </si>
  <si>
    <t>Field</t>
  </si>
  <si>
    <t>cost of revenue</t>
  </si>
  <si>
    <t>taxes</t>
  </si>
  <si>
    <t>costOfRevenue</t>
  </si>
  <si>
    <t>sellingGeneralAndAdministrativeExpenses</t>
  </si>
  <si>
    <t>depreciationAndAmortization</t>
  </si>
  <si>
    <t>researchAndDevelopmentExpenses</t>
  </si>
  <si>
    <t>Support</t>
  </si>
  <si>
    <t>interest income</t>
  </si>
  <si>
    <t>interest expense</t>
  </si>
  <si>
    <t>calcs</t>
  </si>
  <si>
    <t>[internal]</t>
  </si>
  <si>
    <t>incomeTaxExpense</t>
  </si>
  <si>
    <t>interestIncome</t>
  </si>
  <si>
    <t>interestExpense</t>
  </si>
  <si>
    <t>inventory</t>
  </si>
  <si>
    <t>BS</t>
  </si>
  <si>
    <t>current  assets</t>
  </si>
  <si>
    <t>current liabilities</t>
  </si>
  <si>
    <t>totalCurrentAssets</t>
  </si>
  <si>
    <t>totalCurrentLiabilities</t>
  </si>
  <si>
    <t>change in WC</t>
  </si>
  <si>
    <t>CF</t>
  </si>
  <si>
    <t>changeInWorkingCapital</t>
  </si>
  <si>
    <t>investmentsInPropertyPlantAndEquipment</t>
  </si>
  <si>
    <t>commonStockRepurchased</t>
  </si>
  <si>
    <t>buybacks</t>
  </si>
  <si>
    <t>dividendsPaid</t>
  </si>
  <si>
    <t>dividends</t>
  </si>
  <si>
    <t>gross profit</t>
  </si>
  <si>
    <t>receivables</t>
  </si>
  <si>
    <t>payables</t>
  </si>
  <si>
    <t>accountPayables</t>
  </si>
  <si>
    <t>netReceivables</t>
  </si>
  <si>
    <t>shortTermDebt</t>
  </si>
  <si>
    <t>longTermDebt</t>
  </si>
  <si>
    <t>capitalLeaseObligations</t>
  </si>
  <si>
    <t>cashAndCashEquivalents</t>
  </si>
  <si>
    <t>shortTermInvestments</t>
  </si>
  <si>
    <t>cash</t>
  </si>
  <si>
    <t>st investments</t>
  </si>
  <si>
    <t>st debt</t>
  </si>
  <si>
    <t>lt debt</t>
  </si>
  <si>
    <t>leasing</t>
  </si>
  <si>
    <t>EBITDA</t>
  </si>
  <si>
    <t>net debt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</si>
  <si>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</si>
  <si>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</si>
  <si>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</si>
  <si>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</si>
  <si>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</si>
  <si>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</si>
  <si>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</si>
  <si>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cashAndShortTermInvestments</t>
  </si>
  <si>
    <t>otherCurrentAssets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</si>
  <si>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</si>
  <si>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</si>
  <si>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</si>
  <si>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</si>
  <si>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</si>
  <si>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</si>
  <si>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</si>
  <si>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</si>
  <si>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</si>
  <si>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</si>
  <si>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taxPayables</t>
  </si>
  <si>
    <t>deferredRevenue</t>
  </si>
  <si>
    <t>otherCurrentLiabilities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</si>
  <si>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</si>
  <si>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</si>
  <si>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</si>
  <si>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</si>
  <si>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</si>
  <si>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</si>
  <si>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</si>
  <si>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</si>
  <si>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</si>
  <si>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</si>
  <si>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</si>
  <si>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</si>
  <si>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</si>
  <si>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</si>
  <si>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</si>
  <si>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</si>
  <si>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</si>
  <si>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</si>
  <si>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</si>
  <si>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finalLink</t>
  </si>
  <si>
    <t>Column</t>
  </si>
  <si>
    <t>grossProfit</t>
  </si>
  <si>
    <t>grossProfitRatio</t>
  </si>
  <si>
    <t>generalAndAdministrativeExpenses</t>
  </si>
  <si>
    <t>sellingAndMarketingExpenses</t>
  </si>
  <si>
    <t>otherExpenses</t>
  </si>
  <si>
    <t>operatingExpenses</t>
  </si>
  <si>
    <t>costAndExpenses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</si>
  <si>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</si>
  <si>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</si>
  <si>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</si>
  <si>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</si>
  <si>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</si>
  <si>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</si>
  <si>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</si>
  <si>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</si>
  <si>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</si>
  <si>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</si>
  <si>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</si>
  <si>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</si>
  <si>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</si>
  <si>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</si>
  <si>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</si>
  <si>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accountsReceivables</t>
  </si>
  <si>
    <t>accountsPayables</t>
  </si>
  <si>
    <t>otherWorkingCapital</t>
  </si>
  <si>
    <t>otherNonCashItems</t>
  </si>
  <si>
    <t>netCashProvidedByOperatingActivities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</si>
  <si>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</si>
  <si>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</si>
  <si>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</si>
  <si>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</si>
  <si>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</si>
  <si>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</si>
  <si>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</si>
  <si>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</si>
  <si>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</si>
  <si>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</si>
  <si>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</si>
  <si>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</si>
  <si>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</si>
  <si>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</si>
  <si>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</si>
  <si>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</si>
  <si>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relevant for quarterly reports</t>
  </si>
  <si>
    <t>#</t>
  </si>
  <si>
    <t>Scale</t>
  </si>
  <si>
    <t>$F$5</t>
  </si>
  <si>
    <t>current assets</t>
  </si>
  <si>
    <t>nopat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</si>
</sst>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\ 0\ \ ;\(0\);\ \-\ ;\ @\ "/>
    <numFmt numFmtId="169" formatCode="\ 0\ \ ;\(0\)\ ;\ \-\ ;\ @\ "/>
    <numFmt numFmtId="170" formatCode="\ 0.0\x\ ;\ &quot;nm&quot;\ \ ;\ \-\ ;\ @\ "/>
    <numFmt numFmtId="171" formatCode="\ dd\-mmm\-yy\ "/>
    <numFmt numFmtId="172" formatCode="\ #,##0\ \ ;\(#,##0\)\ ;\ \-\ ;\ @\ "/>
    <numFmt numFmtId="180" formatCode="\ #,##0.00000000\ \ ;\(#,##0.00000000\)\ ;\ \-\ ;\ @\ "/>
    <numFmt numFmtId="181" formatCode="\ #,##0%\ ;\(#,##0%\);\ \-\ ;\ @\ "/>
  </numFmts>
  <fonts count="41" x14ac:knownFonts="1">
    <font>
      <sz val="10"/>
      <color rgb="FF324150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4B"/>
      <name val="Consolas"/>
      <family val="3"/>
    </font>
    <font>
      <sz val="10"/>
      <color theme="3" tint="-0.24994659260841701"/>
      <name val="Consolas"/>
      <family val="3"/>
    </font>
    <font>
      <sz val="10"/>
      <color rgb="FF323232"/>
      <name val="Consolas"/>
      <family val="3"/>
    </font>
    <font>
      <i/>
      <sz val="10"/>
      <color theme="0" tint="-0.34998626667073579"/>
      <name val="Consolas"/>
      <family val="3"/>
    </font>
    <font>
      <sz val="10"/>
      <color rgb="FFC86E32"/>
      <name val="Consolas"/>
      <family val="3"/>
    </font>
    <font>
      <sz val="10"/>
      <color rgb="FF324150"/>
      <name val="Consolas"/>
      <family val="3"/>
    </font>
    <font>
      <sz val="10"/>
      <color rgb="FF508237"/>
      <name val="Consolas"/>
      <family val="3"/>
    </font>
    <font>
      <sz val="6"/>
      <color rgb="FF323232"/>
      <name val="Consolas"/>
      <family val="3"/>
    </font>
    <font>
      <sz val="6"/>
      <color theme="0"/>
      <name val="Consolas"/>
      <family val="3"/>
    </font>
    <font>
      <sz val="10"/>
      <color rgb="FF6E32A0"/>
      <name val="Consolas"/>
      <family val="3"/>
    </font>
    <font>
      <sz val="10"/>
      <color rgb="FFF0F0F0"/>
      <name val="Consolas"/>
      <family val="3"/>
    </font>
    <font>
      <sz val="10"/>
      <color rgb="FF870000"/>
      <name val="Consolas"/>
      <family val="3"/>
    </font>
    <font>
      <sz val="10"/>
      <color theme="0"/>
      <name val="Consolas"/>
      <family val="3"/>
    </font>
    <font>
      <sz val="10"/>
      <color rgb="FF969696"/>
      <name val="Consolas"/>
      <family val="3"/>
    </font>
    <font>
      <b/>
      <sz val="10"/>
      <color rgb="FF969696"/>
      <name val="Consolas"/>
      <family val="3"/>
    </font>
    <font>
      <i/>
      <sz val="10"/>
      <color rgb="FF969696"/>
      <name val="Consolas"/>
      <family val="3"/>
    </font>
    <font>
      <b/>
      <sz val="10"/>
      <color rgb="FF32415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2" tint="-9.9978637043366805E-2"/>
      <name val="Consolas"/>
      <family val="3"/>
    </font>
    <font>
      <sz val="8"/>
      <color theme="2" tint="-0.249977111117893"/>
      <name val="Consolas"/>
      <family val="3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24150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50823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86E32"/>
        <bgColor indexed="64"/>
      </patternFill>
    </fill>
    <fill>
      <patternFill patternType="solid">
        <fgColor rgb="FFF5FAF0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AF5FF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465064"/>
        <bgColor indexed="64"/>
      </patternFill>
    </fill>
    <fill>
      <patternFill patternType="solid">
        <fgColor rgb="FF6E32A0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E6E6E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/>
      <bottom style="thin">
        <color rgb="FFF0F0F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/>
      <top/>
      <bottom style="thin">
        <color rgb="FFC8C8C8"/>
      </bottom>
      <diagonal/>
    </border>
    <border>
      <left style="thin">
        <color rgb="FFE6E6E6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 style="thin">
        <color rgb="FFE6E6E6"/>
      </left>
      <right/>
      <top style="thin">
        <color rgb="FFE6E6E6"/>
      </top>
      <bottom style="thin">
        <color theme="3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indexed="64"/>
      </bottom>
      <diagonal/>
    </border>
  </borders>
  <cellStyleXfs count="62">
    <xf numFmtId="172" fontId="0" fillId="0" borderId="0" applyFill="0" applyBorder="0" applyProtection="0">
      <alignment vertical="center"/>
    </xf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5" fillId="35" borderId="12" applyNumberFormat="0" applyAlignment="0" applyProtection="0"/>
    <xf numFmtId="168" fontId="34" fillId="0" borderId="13" applyNumberFormat="0" applyFill="0" applyProtection="0">
      <alignment horizontal="center" vertical="center"/>
    </xf>
    <xf numFmtId="168" fontId="33" fillId="0" borderId="11" applyNumberFormat="0" applyFill="0" applyBorder="0" applyProtection="0">
      <alignment horizontal="right" vertical="center"/>
    </xf>
    <xf numFmtId="0" fontId="26" fillId="34" borderId="12" applyNumberFormat="0" applyProtection="0">
      <alignment vertical="center"/>
    </xf>
    <xf numFmtId="169" fontId="24" fillId="0" borderId="0" applyNumberFormat="0" applyFill="0" applyBorder="0" applyAlignment="0" applyProtection="0">
      <alignment vertical="center"/>
    </xf>
    <xf numFmtId="170" fontId="20" fillId="33" borderId="10" applyFont="0" applyFill="0" applyBorder="0" applyAlignment="0" applyProtection="0">
      <alignment vertical="center"/>
    </xf>
    <xf numFmtId="171" fontId="21" fillId="35" borderId="10" applyFill="0" applyBorder="0" applyAlignment="0" applyProtection="0">
      <alignment vertical="center"/>
    </xf>
    <xf numFmtId="169" fontId="22" fillId="0" borderId="0" applyNumberFormat="0" applyAlignment="0" applyProtection="0">
      <alignment vertical="center"/>
    </xf>
    <xf numFmtId="169" fontId="29" fillId="0" borderId="0" applyNumberFormat="0" applyFill="0" applyAlignment="0" applyProtection="0">
      <alignment vertical="center"/>
    </xf>
    <xf numFmtId="172" fontId="30" fillId="42" borderId="12" applyNumberFormat="0" applyFont="0" applyFill="0" applyAlignment="0" applyProtection="0">
      <alignment vertical="center"/>
    </xf>
    <xf numFmtId="181" fontId="25" fillId="0" borderId="0" applyFont="0" applyFill="0" applyBorder="0" applyAlignment="0" applyProtection="0">
      <alignment vertical="center"/>
    </xf>
  </cellStyleXfs>
  <cellXfs count="63">
    <xf numFmtId="172" fontId="0" fillId="0" borderId="0" xfId="0">
      <alignment vertical="center"/>
    </xf>
    <xf numFmtId="172" fontId="0" fillId="0" borderId="0" xfId="0">
      <alignment vertical="center"/>
    </xf>
    <xf numFmtId="169" fontId="34" fillId="0" borderId="13" xfId="52" applyNumberFormat="1">
      <alignment horizontal="center" vertical="center"/>
    </xf>
    <xf numFmtId="169" fontId="33" fillId="0" borderId="0" xfId="53" applyNumberFormat="1" applyBorder="1">
      <alignment horizontal="right" vertical="center"/>
    </xf>
    <xf numFmtId="171" fontId="24" fillId="0" borderId="0" xfId="55" applyNumberFormat="1" applyFill="1" applyBorder="1">
      <alignment vertical="center"/>
    </xf>
    <xf numFmtId="171" fontId="26" fillId="34" borderId="12" xfId="54" applyNumberFormat="1">
      <alignment vertical="center"/>
    </xf>
    <xf numFmtId="169" fontId="23" fillId="0" borderId="13" xfId="52" applyNumberFormat="1" applyFont="1">
      <alignment horizontal="center" vertical="center"/>
    </xf>
    <xf numFmtId="172" fontId="25" fillId="35" borderId="12" xfId="51" applyNumberFormat="1" applyAlignment="1">
      <alignment vertical="center"/>
    </xf>
    <xf numFmtId="171" fontId="25" fillId="35" borderId="12" xfId="51" applyNumberFormat="1" applyAlignment="1">
      <alignment vertical="center"/>
    </xf>
    <xf numFmtId="172" fontId="22" fillId="0" borderId="0" xfId="58" applyNumberFormat="1">
      <alignment vertical="center"/>
    </xf>
    <xf numFmtId="172" fontId="26" fillId="34" borderId="12" xfId="54" applyNumberFormat="1">
      <alignment vertical="center"/>
    </xf>
    <xf numFmtId="172" fontId="29" fillId="0" borderId="0" xfId="59" applyNumberFormat="1">
      <alignment vertical="center"/>
    </xf>
    <xf numFmtId="172" fontId="24" fillId="0" borderId="0" xfId="55" applyNumberFormat="1">
      <alignment vertical="center"/>
    </xf>
    <xf numFmtId="172" fontId="24" fillId="0" borderId="0" xfId="55" applyNumberFormat="1" applyFill="1" applyBorder="1">
      <alignment vertical="center"/>
    </xf>
    <xf numFmtId="172" fontId="22" fillId="0" borderId="0" xfId="58" applyNumberFormat="1" applyFill="1">
      <alignment vertical="center"/>
    </xf>
    <xf numFmtId="171" fontId="22" fillId="0" borderId="0" xfId="58" applyNumberFormat="1" applyFill="1">
      <alignment vertical="center"/>
    </xf>
    <xf numFmtId="172" fontId="29" fillId="0" borderId="0" xfId="59" applyNumberFormat="1" applyFill="1">
      <alignment vertical="center"/>
    </xf>
    <xf numFmtId="171" fontId="29" fillId="0" borderId="0" xfId="59" applyNumberFormat="1" applyFill="1">
      <alignment vertical="center"/>
    </xf>
    <xf numFmtId="172" fontId="33" fillId="0" borderId="0" xfId="53" applyNumberFormat="1" applyBorder="1">
      <alignment horizontal="right" vertical="center"/>
    </xf>
    <xf numFmtId="172" fontId="26" fillId="0" borderId="0" xfId="0" applyFont="1">
      <alignment vertical="center"/>
    </xf>
    <xf numFmtId="172" fontId="31" fillId="0" borderId="0" xfId="0" applyFont="1">
      <alignment vertical="center"/>
    </xf>
    <xf numFmtId="172" fontId="32" fillId="39" borderId="12" xfId="60" applyFont="1" applyFill="1">
      <alignment vertical="center"/>
    </xf>
    <xf numFmtId="172" fontId="32" fillId="49" borderId="12" xfId="60" applyFont="1" applyFill="1">
      <alignment vertical="center"/>
    </xf>
    <xf numFmtId="172" fontId="32" fillId="47" borderId="12" xfId="60" applyFont="1" applyFill="1">
      <alignment vertical="center"/>
    </xf>
    <xf numFmtId="172" fontId="32" fillId="48" borderId="12" xfId="60" applyFont="1" applyFill="1">
      <alignment vertical="center"/>
    </xf>
    <xf numFmtId="172" fontId="32" fillId="41" borderId="12" xfId="60" applyFont="1" applyFill="1">
      <alignment vertical="center"/>
    </xf>
    <xf numFmtId="172" fontId="22" fillId="42" borderId="12" xfId="60" applyFont="1" applyFill="1">
      <alignment vertical="center"/>
    </xf>
    <xf numFmtId="172" fontId="22" fillId="43" borderId="12" xfId="60" applyFont="1" applyFill="1">
      <alignment vertical="center"/>
    </xf>
    <xf numFmtId="172" fontId="22" fillId="44" borderId="12" xfId="60" applyFont="1" applyFill="1">
      <alignment vertical="center"/>
    </xf>
    <xf numFmtId="172" fontId="22" fillId="45" borderId="12" xfId="60" applyFont="1" applyFill="1">
      <alignment vertical="center"/>
    </xf>
    <xf numFmtId="172" fontId="22" fillId="46" borderId="12" xfId="60" applyFont="1" applyFill="1">
      <alignment vertical="center"/>
    </xf>
    <xf numFmtId="172" fontId="27" fillId="35" borderId="12" xfId="60" applyNumberFormat="1" applyFont="1" applyFill="1" applyAlignment="1">
      <alignment vertical="center"/>
    </xf>
    <xf numFmtId="172" fontId="27" fillId="36" borderId="12" xfId="60" applyNumberFormat="1" applyFont="1" applyFill="1" applyAlignment="1">
      <alignment vertical="center"/>
    </xf>
    <xf numFmtId="172" fontId="27" fillId="34" borderId="12" xfId="60" applyNumberFormat="1" applyFont="1" applyFill="1" applyAlignment="1">
      <alignment vertical="center"/>
    </xf>
    <xf numFmtId="172" fontId="28" fillId="37" borderId="12" xfId="60" applyNumberFormat="1" applyFont="1" applyFill="1" applyAlignment="1">
      <alignment vertical="center"/>
    </xf>
    <xf numFmtId="172" fontId="28" fillId="38" borderId="12" xfId="60" applyNumberFormat="1" applyFont="1" applyFill="1" applyAlignment="1">
      <alignment vertical="center"/>
    </xf>
    <xf numFmtId="172" fontId="28" fillId="39" borderId="12" xfId="60" applyNumberFormat="1" applyFont="1" applyFill="1" applyAlignment="1">
      <alignment vertical="center"/>
    </xf>
    <xf numFmtId="172" fontId="28" fillId="40" borderId="12" xfId="60" applyNumberFormat="1" applyFont="1" applyFill="1" applyAlignment="1">
      <alignment vertical="center"/>
    </xf>
    <xf numFmtId="172" fontId="28" fillId="41" borderId="12" xfId="60" applyNumberFormat="1" applyFont="1" applyFill="1" applyAlignment="1">
      <alignment vertical="center"/>
    </xf>
    <xf numFmtId="172" fontId="27" fillId="0" borderId="12" xfId="60" applyNumberFormat="1" applyFont="1" applyFill="1" applyAlignment="1">
      <alignment vertical="center"/>
    </xf>
    <xf numFmtId="172" fontId="27" fillId="50" borderId="12" xfId="60" applyNumberFormat="1" applyFont="1" applyFill="1" applyAlignment="1">
      <alignment vertical="center"/>
    </xf>
    <xf numFmtId="172" fontId="35" fillId="44" borderId="12" xfId="60" applyFont="1" applyFill="1" applyAlignment="1">
      <alignment horizontal="center" vertical="center"/>
    </xf>
    <xf numFmtId="172" fontId="35" fillId="44" borderId="12" xfId="60" applyNumberFormat="1" applyFont="1" applyFill="1" applyAlignment="1">
      <alignment horizontal="center" vertical="center"/>
    </xf>
    <xf numFmtId="172" fontId="36" fillId="0" borderId="0" xfId="0" applyFont="1">
      <alignment vertical="center"/>
    </xf>
    <xf numFmtId="171" fontId="21" fillId="35" borderId="12" xfId="57" applyBorder="1" applyAlignment="1">
      <alignment horizontal="left" vertical="center"/>
    </xf>
    <xf numFmtId="0" fontId="34" fillId="0" borderId="13" xfId="52" applyNumberFormat="1">
      <alignment horizontal="center" vertical="center"/>
    </xf>
    <xf numFmtId="172" fontId="33" fillId="0" borderId="0" xfId="53" applyNumberFormat="1" applyFill="1" applyBorder="1">
      <alignment horizontal="right" vertical="center"/>
    </xf>
    <xf numFmtId="172" fontId="34" fillId="0" borderId="14" xfId="52" applyNumberFormat="1" applyBorder="1" applyAlignment="1">
      <alignment horizontal="left" vertical="center"/>
    </xf>
    <xf numFmtId="172" fontId="34" fillId="0" borderId="15" xfId="52" applyNumberFormat="1" applyBorder="1">
      <alignment horizontal="center" vertical="center"/>
    </xf>
    <xf numFmtId="172" fontId="35" fillId="0" borderId="12" xfId="60" applyNumberFormat="1" applyFont="1" applyFill="1" applyAlignment="1">
      <alignment horizontal="right" vertical="center"/>
    </xf>
    <xf numFmtId="172" fontId="34" fillId="0" borderId="13" xfId="52" applyNumberFormat="1">
      <alignment horizontal="center" vertical="center"/>
    </xf>
    <xf numFmtId="172" fontId="39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172" fontId="26" fillId="34" borderId="12" xfId="54" applyNumberFormat="1" applyProtection="1">
      <alignment vertical="center"/>
    </xf>
    <xf numFmtId="172" fontId="33" fillId="0" borderId="15" xfId="52" applyNumberFormat="1" applyFont="1" applyBorder="1">
      <alignment horizontal="center" vertical="center"/>
    </xf>
    <xf numFmtId="172" fontId="34" fillId="0" borderId="15" xfId="52" applyNumberFormat="1" applyBorder="1" applyAlignment="1">
      <alignment horizontal="left" vertical="center"/>
    </xf>
    <xf numFmtId="172" fontId="0" fillId="0" borderId="15" xfId="0" applyBorder="1">
      <alignment vertical="center"/>
    </xf>
    <xf numFmtId="172" fontId="32" fillId="47" borderId="16" xfId="60" applyFont="1" applyFill="1" applyBorder="1">
      <alignment vertical="center"/>
    </xf>
    <xf numFmtId="172" fontId="40" fillId="0" borderId="0" xfId="0" applyFont="1">
      <alignment vertical="center"/>
    </xf>
    <xf numFmtId="172" fontId="32" fillId="47" borderId="17" xfId="60" quotePrefix="1" applyFont="1" applyFill="1" applyBorder="1">
      <alignment vertical="center"/>
    </xf>
    <xf numFmtId="172" fontId="40" fillId="0" borderId="0" xfId="0" applyFont="1" applyAlignment="1">
      <alignment horizontal="center" vertical="center"/>
    </xf>
    <xf numFmtId="180" fontId="25" fillId="35" borderId="12" xfId="51" applyNumberFormat="1" applyAlignment="1">
      <alignment vertical="center"/>
    </xf>
    <xf numFmtId="181" fontId="0" fillId="0" borderId="0" xfId="61" applyFont="1">
      <alignment vertical="center"/>
    </xf>
  </cellXfs>
  <cellStyles count="62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lumn" xfId="52" xr:uid="{AA1E53AB-4590-4F2E-8153-5CCE2A2557CF}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Date" xfId="57" xr:uid="{BE894E22-1DC6-49B6-9EB7-A0D448DA8414}"/>
    <cellStyle name="Explanatory Text" xfId="21" builtinId="53" hidden="1"/>
    <cellStyle name="Followed Hyperlink" xfId="48" builtinId="9" hidden="1"/>
    <cellStyle name="Followed Hyperlink" xfId="50" builtinId="9" hidden="1"/>
    <cellStyle name="Formula" xfId="58" xr:uid="{C591363F-2A75-49C1-AC9F-E5B3D8585008}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yperlink" xfId="47" builtinId="8" hidden="1"/>
    <cellStyle name="Hyperlink" xfId="49" builtinId="8" hidden="1"/>
    <cellStyle name="Input" xfId="14" builtinId="20" hidden="1"/>
    <cellStyle name="Input" xfId="51" builtinId="20" customBuiltin="1"/>
    <cellStyle name="Linked Cell" xfId="17" builtinId="24" hidden="1"/>
    <cellStyle name="Multiple" xfId="56" xr:uid="{24BC96C9-F767-4D39-A6AA-3B9C014F979B}"/>
    <cellStyle name="Neutral" xfId="13" builtinId="28" hidden="1"/>
    <cellStyle name="Normal" xfId="0" builtinId="0" customBuiltin="1"/>
    <cellStyle name="Note" xfId="20" builtinId="10" hidden="1"/>
    <cellStyle name="Output" xfId="15" builtinId="21" hidden="1"/>
    <cellStyle name="Output" xfId="55" xr:uid="{4A6E59A4-5269-4D6F-B6C0-695B582B6695}"/>
    <cellStyle name="Percent" xfId="5" builtinId="5" hidden="1"/>
    <cellStyle name="Percent" xfId="61" builtinId="5"/>
    <cellStyle name="Reference" xfId="54" xr:uid="{03172B4B-84AB-4A2E-8B5C-012D7276CAEE}"/>
    <cellStyle name="Row" xfId="53" xr:uid="{6971F843-B778-4088-80E7-442282B4EA94}"/>
    <cellStyle name="source" xfId="59" xr:uid="{D12806E9-AAE7-4E14-B45C-7313E557687A}"/>
    <cellStyle name="Title" xfId="6" builtinId="15" hidden="1"/>
    <cellStyle name="Total" xfId="22" builtinId="25" hidden="1"/>
    <cellStyle name="Warning Text" xfId="19" builtinId="11" hidden="1"/>
    <cellStyle name="z_bordered" xfId="60" xr:uid="{AABDFF08-F692-4794-9451-142D798E8B29}"/>
  </cellStyles>
  <dxfs count="0"/>
  <tableStyles count="0" defaultTableStyle="TableStyleMedium2" defaultPivotStyle="PivotStyleLight16"/>
  <colors>
    <mruColors>
      <color rgb="FF969696"/>
      <color rgb="FFAFAFAF"/>
      <color rgb="FFC8C8C8"/>
      <color rgb="FF7D7D7D"/>
      <color rgb="FF323232"/>
      <color rgb="FFF0FAFF"/>
      <color rgb="FFC86E32"/>
      <color rgb="FF6E32A0"/>
      <color rgb="FFFFF5F5"/>
      <color rgb="FFF5F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B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_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_C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2023-12-01</v>
          </cell>
          <cell r="C2" t="str">
            <v>ADBE</v>
          </cell>
          <cell r="D2" t="str">
            <v>USD</v>
          </cell>
          <cell r="E2" t="str">
            <v>0000796343</v>
          </cell>
          <cell r="F2" t="str">
            <v>2024-01-17</v>
          </cell>
          <cell r="G2" t="str">
            <v>2024-01-16 20:01:55</v>
          </cell>
          <cell r="H2" t="str">
            <v>2023</v>
          </cell>
          <cell r="I2" t="str">
            <v>FY</v>
          </cell>
          <cell r="J2">
            <v>7141000000</v>
          </cell>
          <cell r="K2">
            <v>701000000</v>
          </cell>
          <cell r="L2">
            <v>7842000000</v>
          </cell>
          <cell r="M2">
            <v>2224000000</v>
          </cell>
          <cell r="N2">
            <v>0</v>
          </cell>
          <cell r="O2">
            <v>1018000000</v>
          </cell>
          <cell r="P2">
            <v>11084000000</v>
          </cell>
          <cell r="Q2">
            <v>2388000000</v>
          </cell>
          <cell r="R2">
            <v>12805000000</v>
          </cell>
          <cell r="S2">
            <v>1088000000</v>
          </cell>
          <cell r="T2">
            <v>13893000000</v>
          </cell>
          <cell r="U2">
            <v>0</v>
          </cell>
          <cell r="V2">
            <v>1191000000</v>
          </cell>
          <cell r="W2">
            <v>1223000000</v>
          </cell>
          <cell r="X2">
            <v>18695000000</v>
          </cell>
          <cell r="Y2">
            <v>0</v>
          </cell>
          <cell r="Z2">
            <v>29779000000</v>
          </cell>
          <cell r="AA2">
            <v>314000000</v>
          </cell>
          <cell r="AB2">
            <v>73000000</v>
          </cell>
          <cell r="AC2">
            <v>85000000</v>
          </cell>
          <cell r="AD2">
            <v>5837000000</v>
          </cell>
          <cell r="AE2">
            <v>2027000000</v>
          </cell>
          <cell r="AF2">
            <v>8251000000</v>
          </cell>
          <cell r="AG2">
            <v>4007000000</v>
          </cell>
          <cell r="AH2">
            <v>113000000</v>
          </cell>
          <cell r="AI2">
            <v>514000000</v>
          </cell>
          <cell r="AJ2">
            <v>376000000</v>
          </cell>
          <cell r="AK2">
            <v>5010000000</v>
          </cell>
          <cell r="AL2">
            <v>0</v>
          </cell>
          <cell r="AM2">
            <v>446000000</v>
          </cell>
          <cell r="AN2">
            <v>13261000000</v>
          </cell>
          <cell r="AO2">
            <v>0</v>
          </cell>
          <cell r="AP2">
            <v>0</v>
          </cell>
          <cell r="AQ2">
            <v>33346000000</v>
          </cell>
          <cell r="AR2">
            <v>-285000000</v>
          </cell>
          <cell r="AS2">
            <v>-16543000000</v>
          </cell>
          <cell r="AT2">
            <v>16518000000</v>
          </cell>
          <cell r="AU2">
            <v>16518000000</v>
          </cell>
          <cell r="AV2">
            <v>29779000000</v>
          </cell>
          <cell r="AW2">
            <v>0</v>
          </cell>
          <cell r="AX2">
            <v>29779000000</v>
          </cell>
          <cell r="AY2">
            <v>701000000</v>
          </cell>
          <cell r="AZ2">
            <v>4080000000</v>
          </cell>
          <cell r="BA2">
            <v>-3061000000</v>
          </cell>
          <cell r="BB2" t="str">
            <v>https://www.sec.gov/Archives/edgar/data/796343/000079634324000006/0000796343-24-000006-index.htm</v>
          </cell>
          <cell r="BC2" t="str">
            <v>https://www.sec.gov/Archives/edgar/data/796343/000079634324000006/adbe-20231201.htm</v>
          </cell>
        </row>
        <row r="3">
          <cell r="B3" t="str">
            <v>2022-12-02</v>
          </cell>
          <cell r="C3" t="str">
            <v>ADBE</v>
          </cell>
          <cell r="D3" t="str">
            <v>USD</v>
          </cell>
          <cell r="E3" t="str">
            <v>0000796343</v>
          </cell>
          <cell r="F3" t="str">
            <v>2023-01-17</v>
          </cell>
          <cell r="G3" t="str">
            <v>2023-01-17 16:34:00</v>
          </cell>
          <cell r="H3" t="str">
            <v>2022</v>
          </cell>
          <cell r="I3" t="str">
            <v>FY</v>
          </cell>
          <cell r="J3">
            <v>4236000000</v>
          </cell>
          <cell r="K3">
            <v>1860000000</v>
          </cell>
          <cell r="L3">
            <v>6096000000</v>
          </cell>
          <cell r="M3">
            <v>2065000000</v>
          </cell>
          <cell r="N3">
            <v>0</v>
          </cell>
          <cell r="O3">
            <v>835000000</v>
          </cell>
          <cell r="P3">
            <v>8996000000</v>
          </cell>
          <cell r="Q3">
            <v>2315000000</v>
          </cell>
          <cell r="R3">
            <v>12787000000</v>
          </cell>
          <cell r="S3">
            <v>1449000000</v>
          </cell>
          <cell r="T3">
            <v>14236000000</v>
          </cell>
          <cell r="U3">
            <v>0</v>
          </cell>
          <cell r="V3">
            <v>777000000</v>
          </cell>
          <cell r="W3">
            <v>841000000</v>
          </cell>
          <cell r="X3">
            <v>18169000000</v>
          </cell>
          <cell r="Y3">
            <v>0</v>
          </cell>
          <cell r="Z3">
            <v>27165000000</v>
          </cell>
          <cell r="AA3">
            <v>379000000</v>
          </cell>
          <cell r="AB3">
            <v>587000000</v>
          </cell>
          <cell r="AC3">
            <v>75000000</v>
          </cell>
          <cell r="AD3">
            <v>5297000000</v>
          </cell>
          <cell r="AE3">
            <v>1865000000</v>
          </cell>
          <cell r="AF3">
            <v>8128000000</v>
          </cell>
          <cell r="AG3">
            <v>4046000000</v>
          </cell>
          <cell r="AH3">
            <v>117000000</v>
          </cell>
          <cell r="AI3">
            <v>28000000</v>
          </cell>
          <cell r="AJ3">
            <v>795000000</v>
          </cell>
          <cell r="AK3">
            <v>4986000000</v>
          </cell>
          <cell r="AL3">
            <v>0</v>
          </cell>
          <cell r="AM3">
            <v>504000000</v>
          </cell>
          <cell r="AN3">
            <v>13114000000</v>
          </cell>
          <cell r="AO3">
            <v>0</v>
          </cell>
          <cell r="AP3">
            <v>0</v>
          </cell>
          <cell r="AQ3">
            <v>28319000000</v>
          </cell>
          <cell r="AR3">
            <v>-293000000</v>
          </cell>
          <cell r="AS3">
            <v>-13975000000</v>
          </cell>
          <cell r="AT3">
            <v>14051000000</v>
          </cell>
          <cell r="AU3">
            <v>14051000000</v>
          </cell>
          <cell r="AV3">
            <v>27165000000</v>
          </cell>
          <cell r="AW3">
            <v>0</v>
          </cell>
          <cell r="AX3">
            <v>27165000000</v>
          </cell>
          <cell r="AY3">
            <v>1860000000</v>
          </cell>
          <cell r="AZ3">
            <v>4633000000</v>
          </cell>
          <cell r="BA3">
            <v>397000000</v>
          </cell>
          <cell r="BB3" t="str">
            <v>https://www.sec.gov/Archives/edgar/data/796343/000079634323000007/0000796343-23-000007-index.htm</v>
          </cell>
          <cell r="BC3" t="str">
            <v>https://www.sec.gov/Archives/edgar/data/796343/000079634323000007/adbe-20221202.htm</v>
          </cell>
        </row>
        <row r="4">
          <cell r="B4" t="str">
            <v>2021-12-03</v>
          </cell>
          <cell r="C4" t="str">
            <v>ADBE</v>
          </cell>
          <cell r="D4" t="str">
            <v>USD</v>
          </cell>
          <cell r="E4" t="str">
            <v>0000796343</v>
          </cell>
          <cell r="F4" t="str">
            <v>2022-01-21</v>
          </cell>
          <cell r="G4" t="str">
            <v>2022-01-21 16:03:34</v>
          </cell>
          <cell r="H4" t="str">
            <v>2021</v>
          </cell>
          <cell r="I4" t="str">
            <v>FY</v>
          </cell>
          <cell r="J4">
            <v>3844000000</v>
          </cell>
          <cell r="K4">
            <v>1954000000</v>
          </cell>
          <cell r="L4">
            <v>5798000000</v>
          </cell>
          <cell r="M4">
            <v>1878000000</v>
          </cell>
          <cell r="N4">
            <v>0</v>
          </cell>
          <cell r="O4">
            <v>975000000</v>
          </cell>
          <cell r="P4">
            <v>8651000000</v>
          </cell>
          <cell r="Q4">
            <v>2116000000</v>
          </cell>
          <cell r="R4">
            <v>12721000000</v>
          </cell>
          <cell r="S4">
            <v>1820000000</v>
          </cell>
          <cell r="T4">
            <v>14541000000</v>
          </cell>
          <cell r="U4">
            <v>0</v>
          </cell>
          <cell r="V4">
            <v>1085000000</v>
          </cell>
          <cell r="W4">
            <v>848000000</v>
          </cell>
          <cell r="X4">
            <v>18590000000</v>
          </cell>
          <cell r="Y4">
            <v>0</v>
          </cell>
          <cell r="Z4">
            <v>27241000000</v>
          </cell>
          <cell r="AA4">
            <v>312000000</v>
          </cell>
          <cell r="AB4">
            <v>97000000</v>
          </cell>
          <cell r="AC4">
            <v>54000000</v>
          </cell>
          <cell r="AD4">
            <v>4733000000</v>
          </cell>
          <cell r="AE4">
            <v>1790000000</v>
          </cell>
          <cell r="AF4">
            <v>6932000000</v>
          </cell>
          <cell r="AG4">
            <v>4576000000</v>
          </cell>
          <cell r="AH4">
            <v>145000000</v>
          </cell>
          <cell r="AI4">
            <v>5000000</v>
          </cell>
          <cell r="AJ4">
            <v>786000000</v>
          </cell>
          <cell r="AK4">
            <v>5512000000</v>
          </cell>
          <cell r="AL4">
            <v>0</v>
          </cell>
          <cell r="AM4">
            <v>550000000</v>
          </cell>
          <cell r="AN4">
            <v>12444000000</v>
          </cell>
          <cell r="AO4">
            <v>0</v>
          </cell>
          <cell r="AP4">
            <v>0</v>
          </cell>
          <cell r="AQ4">
            <v>23905000000</v>
          </cell>
          <cell r="AR4">
            <v>-137000000</v>
          </cell>
          <cell r="AS4">
            <v>-8971000000</v>
          </cell>
          <cell r="AT4">
            <v>14797000000</v>
          </cell>
          <cell r="AU4">
            <v>14797000000</v>
          </cell>
          <cell r="AV4">
            <v>27241000000</v>
          </cell>
          <cell r="AW4">
            <v>0</v>
          </cell>
          <cell r="AX4">
            <v>27241000000</v>
          </cell>
          <cell r="AY4">
            <v>1954000000</v>
          </cell>
          <cell r="AZ4">
            <v>4673000000</v>
          </cell>
          <cell r="BA4">
            <v>829000000</v>
          </cell>
          <cell r="BB4" t="str">
            <v>https://www.sec.gov/Archives/edgar/data/796343/000079634322000032/0000796343-22-000032-index.htm</v>
          </cell>
          <cell r="BC4" t="str">
            <v>https://www.sec.gov/Archives/edgar/data/796343/000079634322000032/adbe-20211203.htm</v>
          </cell>
        </row>
        <row r="5">
          <cell r="B5" t="str">
            <v>2020-11-27</v>
          </cell>
          <cell r="C5" t="str">
            <v>ADBE</v>
          </cell>
          <cell r="D5" t="str">
            <v>USD</v>
          </cell>
          <cell r="E5" t="str">
            <v>0000796343</v>
          </cell>
          <cell r="F5" t="str">
            <v>2021-01-15</v>
          </cell>
          <cell r="G5" t="str">
            <v>2021-01-15 16:03:42</v>
          </cell>
          <cell r="H5" t="str">
            <v>2020</v>
          </cell>
          <cell r="I5" t="str">
            <v>FY</v>
          </cell>
          <cell r="J5">
            <v>4478000000</v>
          </cell>
          <cell r="K5">
            <v>1514000000</v>
          </cell>
          <cell r="L5">
            <v>5992000000</v>
          </cell>
          <cell r="M5">
            <v>1398000000</v>
          </cell>
          <cell r="N5">
            <v>0</v>
          </cell>
          <cell r="O5">
            <v>756000000</v>
          </cell>
          <cell r="P5">
            <v>8146000000</v>
          </cell>
          <cell r="Q5">
            <v>2004000000</v>
          </cell>
          <cell r="R5">
            <v>10742000000</v>
          </cell>
          <cell r="S5">
            <v>1359000000</v>
          </cell>
          <cell r="T5">
            <v>12101000000</v>
          </cell>
          <cell r="U5">
            <v>0</v>
          </cell>
          <cell r="V5">
            <v>1370000000</v>
          </cell>
          <cell r="W5">
            <v>663000000</v>
          </cell>
          <cell r="X5">
            <v>16138000000</v>
          </cell>
          <cell r="Y5">
            <v>0</v>
          </cell>
          <cell r="Z5">
            <v>24284000000</v>
          </cell>
          <cell r="AA5">
            <v>306000000</v>
          </cell>
          <cell r="AB5">
            <v>92000000</v>
          </cell>
          <cell r="AC5">
            <v>63000000</v>
          </cell>
          <cell r="AD5">
            <v>3629000000</v>
          </cell>
          <cell r="AE5">
            <v>1485000000</v>
          </cell>
          <cell r="AF5">
            <v>5512000000</v>
          </cell>
          <cell r="AG5">
            <v>4616000000</v>
          </cell>
          <cell r="AH5">
            <v>130000000</v>
          </cell>
          <cell r="AI5">
            <v>10000000</v>
          </cell>
          <cell r="AJ5">
            <v>752000000</v>
          </cell>
          <cell r="AK5">
            <v>5508000000</v>
          </cell>
          <cell r="AL5">
            <v>0</v>
          </cell>
          <cell r="AM5">
            <v>591000000</v>
          </cell>
          <cell r="AN5">
            <v>11020000000</v>
          </cell>
          <cell r="AO5">
            <v>0</v>
          </cell>
          <cell r="AP5">
            <v>0</v>
          </cell>
          <cell r="AQ5">
            <v>19611000000</v>
          </cell>
          <cell r="AR5">
            <v>-158000000</v>
          </cell>
          <cell r="AS5">
            <v>-6189000000</v>
          </cell>
          <cell r="AT5">
            <v>13264000000</v>
          </cell>
          <cell r="AU5">
            <v>13264000000</v>
          </cell>
          <cell r="AV5">
            <v>24284000000</v>
          </cell>
          <cell r="AW5">
            <v>0</v>
          </cell>
          <cell r="AX5">
            <v>24284000000</v>
          </cell>
          <cell r="AY5">
            <v>1514000000</v>
          </cell>
          <cell r="AZ5">
            <v>4708000000</v>
          </cell>
          <cell r="BA5">
            <v>230000000</v>
          </cell>
          <cell r="BB5" t="str">
            <v>https://www.sec.gov/Archives/edgar/data/796343/000079634321000004/0000796343-21-000004-index.htm</v>
          </cell>
          <cell r="BC5" t="str">
            <v>https://www.sec.gov/Archives/edgar/data/796343/000079634321000004/adbe-20201127.htm</v>
          </cell>
        </row>
        <row r="6">
          <cell r="B6" t="str">
            <v>2019-11-29</v>
          </cell>
          <cell r="C6" t="str">
            <v>ADBE</v>
          </cell>
          <cell r="D6" t="str">
            <v>USD</v>
          </cell>
          <cell r="E6" t="str">
            <v>0000796343</v>
          </cell>
          <cell r="F6" t="str">
            <v>2020-01-21</v>
          </cell>
          <cell r="G6" t="str">
            <v>2020-01-21 06:06:41</v>
          </cell>
          <cell r="H6" t="str">
            <v>2019</v>
          </cell>
          <cell r="I6" t="str">
            <v>FY</v>
          </cell>
          <cell r="J6">
            <v>2650221000</v>
          </cell>
          <cell r="K6">
            <v>1526755000</v>
          </cell>
          <cell r="L6">
            <v>4176976000</v>
          </cell>
          <cell r="M6">
            <v>1534809000</v>
          </cell>
          <cell r="N6">
            <v>0</v>
          </cell>
          <cell r="O6">
            <v>783140000</v>
          </cell>
          <cell r="P6">
            <v>6494925000</v>
          </cell>
          <cell r="Q6">
            <v>1293015000</v>
          </cell>
          <cell r="R6">
            <v>10691199000</v>
          </cell>
          <cell r="S6">
            <v>1720565000</v>
          </cell>
          <cell r="T6">
            <v>12411764000</v>
          </cell>
          <cell r="U6">
            <v>-140498000</v>
          </cell>
          <cell r="V6">
            <v>140498000</v>
          </cell>
          <cell r="W6">
            <v>562696000</v>
          </cell>
          <cell r="X6">
            <v>14267475000</v>
          </cell>
          <cell r="Y6">
            <v>0</v>
          </cell>
          <cell r="Z6">
            <v>20762400000</v>
          </cell>
          <cell r="AA6">
            <v>209499000</v>
          </cell>
          <cell r="AB6">
            <v>3149343000</v>
          </cell>
          <cell r="AC6">
            <v>55562000</v>
          </cell>
          <cell r="AD6">
            <v>3377986000</v>
          </cell>
          <cell r="AE6">
            <v>1454110000</v>
          </cell>
          <cell r="AF6">
            <v>8190938000</v>
          </cell>
          <cell r="AG6">
            <v>988924000</v>
          </cell>
          <cell r="AH6">
            <v>122727000</v>
          </cell>
          <cell r="AI6">
            <v>140498000</v>
          </cell>
          <cell r="AJ6">
            <v>789158000</v>
          </cell>
          <cell r="AK6">
            <v>2041307000</v>
          </cell>
          <cell r="AL6">
            <v>0</v>
          </cell>
          <cell r="AM6">
            <v>0</v>
          </cell>
          <cell r="AN6">
            <v>10232245000</v>
          </cell>
          <cell r="AO6">
            <v>0</v>
          </cell>
          <cell r="AP6">
            <v>61000</v>
          </cell>
          <cell r="AQ6">
            <v>14828562000</v>
          </cell>
          <cell r="AR6">
            <v>-188034000</v>
          </cell>
          <cell r="AS6">
            <v>-4110434000</v>
          </cell>
          <cell r="AT6">
            <v>10530155000</v>
          </cell>
          <cell r="AU6">
            <v>10530155000</v>
          </cell>
          <cell r="AV6">
            <v>20762400000</v>
          </cell>
          <cell r="AW6">
            <v>0</v>
          </cell>
          <cell r="AX6">
            <v>20762400000</v>
          </cell>
          <cell r="AY6">
            <v>1526755000</v>
          </cell>
          <cell r="AZ6">
            <v>4138267000</v>
          </cell>
          <cell r="BA6">
            <v>1488046000</v>
          </cell>
          <cell r="BB6" t="str">
            <v>https://www.sec.gov/Archives/edgar/data/796343/000079634320000013/0000796343-20-000013-index.htm</v>
          </cell>
          <cell r="BC6" t="str">
            <v>https://www.sec.gov/Archives/edgar/data/796343/000079634320000013/adbe10kfy19.htm</v>
          </cell>
        </row>
        <row r="7">
          <cell r="B7" t="str">
            <v>2018-11-30</v>
          </cell>
          <cell r="C7" t="str">
            <v>ADBE</v>
          </cell>
          <cell r="D7" t="str">
            <v>USD</v>
          </cell>
          <cell r="E7" t="str">
            <v>0000796343</v>
          </cell>
          <cell r="F7" t="str">
            <v>2019-01-25</v>
          </cell>
          <cell r="G7" t="str">
            <v>2019-01-25 06:24:29</v>
          </cell>
          <cell r="H7" t="str">
            <v>2018</v>
          </cell>
          <cell r="I7" t="str">
            <v>FY</v>
          </cell>
          <cell r="J7">
            <v>1642775000</v>
          </cell>
          <cell r="K7">
            <v>1586187000</v>
          </cell>
          <cell r="L7">
            <v>3228962000</v>
          </cell>
          <cell r="M7">
            <v>1315578000</v>
          </cell>
          <cell r="N7">
            <v>1</v>
          </cell>
          <cell r="O7">
            <v>312499000</v>
          </cell>
          <cell r="P7">
            <v>4857039000</v>
          </cell>
          <cell r="Q7">
            <v>1075072000</v>
          </cell>
          <cell r="R7">
            <v>10581048000</v>
          </cell>
          <cell r="S7">
            <v>2069001000</v>
          </cell>
          <cell r="T7">
            <v>12650049000</v>
          </cell>
          <cell r="U7">
            <v>-46702000</v>
          </cell>
          <cell r="V7">
            <v>46702000</v>
          </cell>
          <cell r="W7">
            <v>186522000</v>
          </cell>
          <cell r="X7">
            <v>13911643000</v>
          </cell>
          <cell r="Y7">
            <v>0</v>
          </cell>
          <cell r="Z7">
            <v>18768682000</v>
          </cell>
          <cell r="AA7">
            <v>186258000</v>
          </cell>
          <cell r="AB7">
            <v>93234000</v>
          </cell>
          <cell r="AC7">
            <v>35709000</v>
          </cell>
          <cell r="AD7">
            <v>2915974000</v>
          </cell>
          <cell r="AE7">
            <v>1105660000</v>
          </cell>
          <cell r="AF7">
            <v>4301126000</v>
          </cell>
          <cell r="AG7">
            <v>4124800000</v>
          </cell>
          <cell r="AH7">
            <v>137630000</v>
          </cell>
          <cell r="AI7">
            <v>46702000</v>
          </cell>
          <cell r="AJ7">
            <v>796310000</v>
          </cell>
          <cell r="AK7">
            <v>5105442000</v>
          </cell>
          <cell r="AL7">
            <v>0</v>
          </cell>
          <cell r="AM7">
            <v>0</v>
          </cell>
          <cell r="AN7">
            <v>9406568000</v>
          </cell>
          <cell r="AO7">
            <v>0</v>
          </cell>
          <cell r="AP7">
            <v>61000</v>
          </cell>
          <cell r="AQ7">
            <v>11815597000</v>
          </cell>
          <cell r="AR7">
            <v>-148130000</v>
          </cell>
          <cell r="AS7">
            <v>-2305414000</v>
          </cell>
          <cell r="AT7">
            <v>9362114000</v>
          </cell>
          <cell r="AU7">
            <v>9362114000</v>
          </cell>
          <cell r="AV7">
            <v>18768682000</v>
          </cell>
          <cell r="AW7">
            <v>0</v>
          </cell>
          <cell r="AX7">
            <v>18768682000</v>
          </cell>
          <cell r="AY7">
            <v>1586187000</v>
          </cell>
          <cell r="AZ7">
            <v>4124800000</v>
          </cell>
          <cell r="BA7">
            <v>2482025000</v>
          </cell>
          <cell r="BB7" t="str">
            <v>https://www.sec.gov/Archives/edgar/data/796343/000079634319000019/0000796343-19-000019-index.htm</v>
          </cell>
          <cell r="BC7" t="str">
            <v>https://www.sec.gov/Archives/edgar/data/796343/000079634319000019/adbe10kfy18.htm</v>
          </cell>
        </row>
        <row r="8">
          <cell r="B8" t="str">
            <v>2017-12-01</v>
          </cell>
          <cell r="C8" t="str">
            <v>ADBE</v>
          </cell>
          <cell r="D8" t="str">
            <v>USD</v>
          </cell>
          <cell r="E8" t="str">
            <v>0000796343</v>
          </cell>
          <cell r="F8" t="str">
            <v>2018-01-22</v>
          </cell>
          <cell r="G8" t="str">
            <v>2018-01-22 16:07:26</v>
          </cell>
          <cell r="H8" t="str">
            <v>2017</v>
          </cell>
          <cell r="I8" t="str">
            <v>FY</v>
          </cell>
          <cell r="J8">
            <v>2306072000</v>
          </cell>
          <cell r="K8">
            <v>3513702000</v>
          </cell>
          <cell r="L8">
            <v>5819774000</v>
          </cell>
          <cell r="M8">
            <v>1217968000</v>
          </cell>
          <cell r="N8">
            <v>1</v>
          </cell>
          <cell r="O8">
            <v>210071000</v>
          </cell>
          <cell r="P8">
            <v>7247813000</v>
          </cell>
          <cell r="Q8">
            <v>936976000</v>
          </cell>
          <cell r="R8">
            <v>5821561000</v>
          </cell>
          <cell r="S8">
            <v>385658000</v>
          </cell>
          <cell r="T8">
            <v>6207219000</v>
          </cell>
          <cell r="U8">
            <v>-279941000</v>
          </cell>
          <cell r="V8">
            <v>279941000</v>
          </cell>
          <cell r="W8">
            <v>143548000</v>
          </cell>
          <cell r="X8">
            <v>7287743000</v>
          </cell>
          <cell r="Y8">
            <v>0</v>
          </cell>
          <cell r="Z8">
            <v>14535556000</v>
          </cell>
          <cell r="AA8">
            <v>113538000</v>
          </cell>
          <cell r="AB8">
            <v>63746000</v>
          </cell>
          <cell r="AC8">
            <v>14196000</v>
          </cell>
          <cell r="AD8">
            <v>2405950000</v>
          </cell>
          <cell r="AE8">
            <v>944223000</v>
          </cell>
          <cell r="AF8">
            <v>3527457000</v>
          </cell>
          <cell r="AG8">
            <v>1881421000</v>
          </cell>
          <cell r="AH8">
            <v>88592000</v>
          </cell>
          <cell r="AI8">
            <v>279941000</v>
          </cell>
          <cell r="AJ8">
            <v>298276000</v>
          </cell>
          <cell r="AK8">
            <v>2548230000</v>
          </cell>
          <cell r="AL8">
            <v>0</v>
          </cell>
          <cell r="AM8">
            <v>1881421000</v>
          </cell>
          <cell r="AN8">
            <v>6075687000</v>
          </cell>
          <cell r="AO8">
            <v>0</v>
          </cell>
          <cell r="AP8">
            <v>61000</v>
          </cell>
          <cell r="AQ8">
            <v>9573870000</v>
          </cell>
          <cell r="AR8">
            <v>-111821000</v>
          </cell>
          <cell r="AS8">
            <v>-1002241000</v>
          </cell>
          <cell r="AT8">
            <v>8459869000</v>
          </cell>
          <cell r="AU8">
            <v>8459869000</v>
          </cell>
          <cell r="AV8">
            <v>14535556000</v>
          </cell>
          <cell r="AW8">
            <v>0</v>
          </cell>
          <cell r="AX8">
            <v>14535556000</v>
          </cell>
          <cell r="AY8">
            <v>3513702000</v>
          </cell>
          <cell r="AZ8">
            <v>1881421000</v>
          </cell>
          <cell r="BA8">
            <v>-424651000</v>
          </cell>
          <cell r="BB8" t="str">
            <v>https://www.sec.gov/Archives/edgar/data/796343/000079634318000015/0000796343-18-000015-index.htm</v>
          </cell>
          <cell r="BC8" t="str">
            <v>https://www.sec.gov/Archives/edgar/data/796343/000079634318000015/adbe10kfy17.htm</v>
          </cell>
        </row>
        <row r="9">
          <cell r="B9" t="str">
            <v>2016-12-02</v>
          </cell>
          <cell r="C9" t="str">
            <v>ADBE</v>
          </cell>
          <cell r="D9" t="str">
            <v>USD</v>
          </cell>
          <cell r="E9" t="str">
            <v>0000796343</v>
          </cell>
          <cell r="F9" t="str">
            <v>2017-01-20</v>
          </cell>
          <cell r="G9" t="str">
            <v>2017-01-20 16:14:43</v>
          </cell>
          <cell r="H9" t="str">
            <v>2016</v>
          </cell>
          <cell r="I9" t="str">
            <v>FY</v>
          </cell>
          <cell r="J9">
            <v>1011315000</v>
          </cell>
          <cell r="K9">
            <v>3749985000</v>
          </cell>
          <cell r="L9">
            <v>4761300000</v>
          </cell>
          <cell r="M9">
            <v>833033000</v>
          </cell>
          <cell r="N9">
            <v>0</v>
          </cell>
          <cell r="O9">
            <v>245441000</v>
          </cell>
          <cell r="P9">
            <v>5839774000</v>
          </cell>
          <cell r="Q9">
            <v>816264000</v>
          </cell>
          <cell r="R9">
            <v>5406474000</v>
          </cell>
          <cell r="S9">
            <v>414405000</v>
          </cell>
          <cell r="T9">
            <v>5820879000</v>
          </cell>
          <cell r="U9">
            <v>80439000</v>
          </cell>
          <cell r="V9">
            <v>217660000</v>
          </cell>
          <cell r="W9">
            <v>-67902000</v>
          </cell>
          <cell r="X9">
            <v>6867340000</v>
          </cell>
          <cell r="Y9">
            <v>0</v>
          </cell>
          <cell r="Z9">
            <v>12707114000</v>
          </cell>
          <cell r="AA9">
            <v>88024000</v>
          </cell>
          <cell r="AB9">
            <v>81475000</v>
          </cell>
          <cell r="AC9">
            <v>38362000</v>
          </cell>
          <cell r="AD9">
            <v>1945619000</v>
          </cell>
          <cell r="AE9">
            <v>696517000</v>
          </cell>
          <cell r="AF9">
            <v>2811635000</v>
          </cell>
          <cell r="AG9">
            <v>1902068000</v>
          </cell>
          <cell r="AH9">
            <v>69131000</v>
          </cell>
          <cell r="AI9">
            <v>217660000</v>
          </cell>
          <cell r="AJ9">
            <v>281785000</v>
          </cell>
          <cell r="AK9">
            <v>2470644000</v>
          </cell>
          <cell r="AL9">
            <v>0</v>
          </cell>
          <cell r="AM9">
            <v>1902068000</v>
          </cell>
          <cell r="AN9">
            <v>5282279000</v>
          </cell>
          <cell r="AO9">
            <v>0</v>
          </cell>
          <cell r="AP9">
            <v>61000</v>
          </cell>
          <cell r="AQ9">
            <v>8114517000</v>
          </cell>
          <cell r="AR9">
            <v>-173602000</v>
          </cell>
          <cell r="AS9">
            <v>-516141000</v>
          </cell>
          <cell r="AT9">
            <v>7424835000</v>
          </cell>
          <cell r="AU9">
            <v>7424835000</v>
          </cell>
          <cell r="AV9">
            <v>12707114000</v>
          </cell>
          <cell r="AW9">
            <v>0</v>
          </cell>
          <cell r="AX9">
            <v>12707114000</v>
          </cell>
          <cell r="AY9">
            <v>3830424000</v>
          </cell>
          <cell r="AZ9">
            <v>1902068000</v>
          </cell>
          <cell r="BA9">
            <v>890753000</v>
          </cell>
          <cell r="BB9" t="str">
            <v>https://www.sec.gov/Archives/edgar/data/796343/000079634317000031/0000796343-17-000031-index.htm</v>
          </cell>
          <cell r="BC9" t="str">
            <v>https://www.sec.gov/Archives/edgar/data/796343/000079634317000031/adbe10kfy16.htm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2023-12-01</v>
          </cell>
          <cell r="C2" t="str">
            <v>ADBE</v>
          </cell>
          <cell r="D2" t="str">
            <v>USD</v>
          </cell>
          <cell r="E2" t="str">
            <v>0000796343</v>
          </cell>
          <cell r="F2" t="str">
            <v>2024-01-17</v>
          </cell>
          <cell r="G2" t="str">
            <v>2024-01-16 20:01:55</v>
          </cell>
          <cell r="H2" t="str">
            <v>2023</v>
          </cell>
          <cell r="I2" t="str">
            <v>FY</v>
          </cell>
          <cell r="J2">
            <v>19409000000</v>
          </cell>
          <cell r="K2">
            <v>2354000000</v>
          </cell>
          <cell r="L2">
            <v>17055000000</v>
          </cell>
          <cell r="M2">
            <v>0.87871605959999999</v>
          </cell>
          <cell r="N2">
            <v>3473000000</v>
          </cell>
          <cell r="O2">
            <v>1413000000</v>
          </cell>
          <cell r="P2">
            <v>5351000000</v>
          </cell>
          <cell r="Q2">
            <v>6764000000</v>
          </cell>
          <cell r="R2">
            <v>246000000</v>
          </cell>
          <cell r="S2">
            <v>10405000000</v>
          </cell>
          <cell r="T2">
            <v>12759000000</v>
          </cell>
          <cell r="U2">
            <v>269000000</v>
          </cell>
          <cell r="V2">
            <v>113000000</v>
          </cell>
          <cell r="W2">
            <v>944000000</v>
          </cell>
          <cell r="X2">
            <v>7768000000</v>
          </cell>
          <cell r="Y2">
            <v>0.40022669900000002</v>
          </cell>
          <cell r="Z2">
            <v>6650000000</v>
          </cell>
          <cell r="AA2">
            <v>0.34262455559999999</v>
          </cell>
          <cell r="AB2">
            <v>262000000</v>
          </cell>
          <cell r="AC2">
            <v>6799000000</v>
          </cell>
          <cell r="AD2">
            <v>0.35030140659999998</v>
          </cell>
          <cell r="AE2">
            <v>1371000000</v>
          </cell>
          <cell r="AF2">
            <v>5428000000</v>
          </cell>
          <cell r="AG2">
            <v>0.27966407339999999</v>
          </cell>
          <cell r="AH2">
            <v>11.93</v>
          </cell>
          <cell r="AI2">
            <v>11.83</v>
          </cell>
          <cell r="AJ2">
            <v>457000000</v>
          </cell>
          <cell r="AK2">
            <v>459000000</v>
          </cell>
          <cell r="AL2" t="str">
            <v>https://www.sec.gov/Archives/edgar/data/796343/000079634324000006/0000796343-24-000006-index.htm</v>
          </cell>
          <cell r="AM2" t="str">
            <v>https://www.sec.gov/Archives/edgar/data/796343/000079634324000006/adbe-20231201.htm</v>
          </cell>
        </row>
        <row r="3">
          <cell r="B3" t="str">
            <v>2022-12-02</v>
          </cell>
          <cell r="C3" t="str">
            <v>ADBE</v>
          </cell>
          <cell r="D3" t="str">
            <v>USD</v>
          </cell>
          <cell r="E3" t="str">
            <v>0000796343</v>
          </cell>
          <cell r="F3" t="str">
            <v>2023-01-17</v>
          </cell>
          <cell r="G3" t="str">
            <v>2023-01-17 16:34:00</v>
          </cell>
          <cell r="H3" t="str">
            <v>2022</v>
          </cell>
          <cell r="I3" t="str">
            <v>FY</v>
          </cell>
          <cell r="J3">
            <v>17606000000</v>
          </cell>
          <cell r="K3">
            <v>2165000000</v>
          </cell>
          <cell r="L3">
            <v>15441000000</v>
          </cell>
          <cell r="M3">
            <v>0.87703055780000005</v>
          </cell>
          <cell r="N3">
            <v>2987000000</v>
          </cell>
          <cell r="O3">
            <v>1219000000</v>
          </cell>
          <cell r="P3">
            <v>4968000000</v>
          </cell>
          <cell r="Q3">
            <v>6187000000</v>
          </cell>
          <cell r="R3">
            <v>169000000</v>
          </cell>
          <cell r="S3">
            <v>9343000000</v>
          </cell>
          <cell r="T3">
            <v>11508000000</v>
          </cell>
          <cell r="U3">
            <v>61000000</v>
          </cell>
          <cell r="V3">
            <v>112000000</v>
          </cell>
          <cell r="W3">
            <v>939000000</v>
          </cell>
          <cell r="X3">
            <v>6995000000</v>
          </cell>
          <cell r="Y3">
            <v>0.39730773600000002</v>
          </cell>
          <cell r="Z3">
            <v>6098000000</v>
          </cell>
          <cell r="AA3">
            <v>0.34635919570000001</v>
          </cell>
          <cell r="AB3">
            <v>-90000000</v>
          </cell>
          <cell r="AC3">
            <v>6008000000</v>
          </cell>
          <cell r="AD3">
            <v>0.34124730209999998</v>
          </cell>
          <cell r="AE3">
            <v>1252000000</v>
          </cell>
          <cell r="AF3">
            <v>4756000000</v>
          </cell>
          <cell r="AG3">
            <v>0.27013518120000002</v>
          </cell>
          <cell r="AH3">
            <v>10.130000000000001</v>
          </cell>
          <cell r="AI3">
            <v>10.1</v>
          </cell>
          <cell r="AJ3">
            <v>470000000</v>
          </cell>
          <cell r="AK3">
            <v>471000000</v>
          </cell>
          <cell r="AL3" t="str">
            <v>https://www.sec.gov/Archives/edgar/data/796343/000079634323000007/0000796343-23-000007-index.htm</v>
          </cell>
          <cell r="AM3" t="str">
            <v>https://www.sec.gov/Archives/edgar/data/796343/000079634323000007/adbe-20221202.htm</v>
          </cell>
        </row>
        <row r="4">
          <cell r="B4" t="str">
            <v>2021-12-03</v>
          </cell>
          <cell r="C4" t="str">
            <v>ADBE</v>
          </cell>
          <cell r="D4" t="str">
            <v>USD</v>
          </cell>
          <cell r="E4" t="str">
            <v>0000796343</v>
          </cell>
          <cell r="F4" t="str">
            <v>2022-01-21</v>
          </cell>
          <cell r="G4" t="str">
            <v>2022-01-21 16:03:34</v>
          </cell>
          <cell r="H4" t="str">
            <v>2021</v>
          </cell>
          <cell r="I4" t="str">
            <v>FY</v>
          </cell>
          <cell r="J4">
            <v>15785000000</v>
          </cell>
          <cell r="K4">
            <v>1865000000</v>
          </cell>
          <cell r="L4">
            <v>13920000000</v>
          </cell>
          <cell r="M4">
            <v>0.8818498575</v>
          </cell>
          <cell r="N4">
            <v>2540000000</v>
          </cell>
          <cell r="O4">
            <v>1085000000</v>
          </cell>
          <cell r="P4">
            <v>4321000000</v>
          </cell>
          <cell r="Q4">
            <v>5406000000</v>
          </cell>
          <cell r="R4">
            <v>172000000</v>
          </cell>
          <cell r="S4">
            <v>8118000000</v>
          </cell>
          <cell r="T4">
            <v>9983000000</v>
          </cell>
          <cell r="U4">
            <v>17000000</v>
          </cell>
          <cell r="V4">
            <v>113000000</v>
          </cell>
          <cell r="W4">
            <v>861000000</v>
          </cell>
          <cell r="X4">
            <v>6590000000</v>
          </cell>
          <cell r="Y4">
            <v>0.41748495410000003</v>
          </cell>
          <cell r="Z4">
            <v>5802000000</v>
          </cell>
          <cell r="AA4">
            <v>0.36756414320000003</v>
          </cell>
          <cell r="AB4">
            <v>-97000000</v>
          </cell>
          <cell r="AC4">
            <v>5705000000</v>
          </cell>
          <cell r="AD4">
            <v>0.36141906870000001</v>
          </cell>
          <cell r="AE4">
            <v>883000000</v>
          </cell>
          <cell r="AF4">
            <v>4822000000</v>
          </cell>
          <cell r="AG4">
            <v>0.30547988599999998</v>
          </cell>
          <cell r="AH4">
            <v>10.1</v>
          </cell>
          <cell r="AI4">
            <v>10.02</v>
          </cell>
          <cell r="AJ4">
            <v>477000000</v>
          </cell>
          <cell r="AK4">
            <v>481000000</v>
          </cell>
          <cell r="AL4" t="str">
            <v>https://www.sec.gov/Archives/edgar/data/796343/000079634322000032/0000796343-22-000032-index.htm</v>
          </cell>
          <cell r="AM4" t="str">
            <v>https://www.sec.gov/Archives/edgar/data/796343/000079634322000032/adbe-20211203.htm</v>
          </cell>
        </row>
        <row r="5">
          <cell r="B5" t="str">
            <v>2020-11-27</v>
          </cell>
          <cell r="C5" t="str">
            <v>ADBE</v>
          </cell>
          <cell r="D5" t="str">
            <v>USD</v>
          </cell>
          <cell r="E5" t="str">
            <v>0000796343</v>
          </cell>
          <cell r="F5" t="str">
            <v>2021-01-15</v>
          </cell>
          <cell r="G5" t="str">
            <v>2021-01-15 16:03:42</v>
          </cell>
          <cell r="H5" t="str">
            <v>2020</v>
          </cell>
          <cell r="I5" t="str">
            <v>FY</v>
          </cell>
          <cell r="J5">
            <v>12868000000</v>
          </cell>
          <cell r="K5">
            <v>1722000000</v>
          </cell>
          <cell r="L5">
            <v>11146000000</v>
          </cell>
          <cell r="M5">
            <v>0.8661796705</v>
          </cell>
          <cell r="N5">
            <v>2188000000</v>
          </cell>
          <cell r="O5">
            <v>968000000</v>
          </cell>
          <cell r="P5">
            <v>3591000000</v>
          </cell>
          <cell r="Q5">
            <v>4559000000</v>
          </cell>
          <cell r="R5">
            <v>162000000</v>
          </cell>
          <cell r="S5">
            <v>6909000000</v>
          </cell>
          <cell r="T5">
            <v>8631000000</v>
          </cell>
          <cell r="U5">
            <v>43000000</v>
          </cell>
          <cell r="V5">
            <v>116000000</v>
          </cell>
          <cell r="W5">
            <v>844000000</v>
          </cell>
          <cell r="X5">
            <v>5036000000</v>
          </cell>
          <cell r="Y5">
            <v>0.39135840849999998</v>
          </cell>
          <cell r="Z5">
            <v>4237000000</v>
          </cell>
          <cell r="AA5">
            <v>0.32926639730000001</v>
          </cell>
          <cell r="AB5">
            <v>-61000000</v>
          </cell>
          <cell r="AC5">
            <v>4176000000</v>
          </cell>
          <cell r="AD5">
            <v>0.3245259559</v>
          </cell>
          <cell r="AE5">
            <v>-1084000000</v>
          </cell>
          <cell r="AF5">
            <v>5260000000</v>
          </cell>
          <cell r="AG5">
            <v>0.40876593100000003</v>
          </cell>
          <cell r="AH5">
            <v>10.94</v>
          </cell>
          <cell r="AI5">
            <v>10.83</v>
          </cell>
          <cell r="AJ5">
            <v>481000000</v>
          </cell>
          <cell r="AK5">
            <v>485000000</v>
          </cell>
          <cell r="AL5" t="str">
            <v>https://www.sec.gov/Archives/edgar/data/796343/000079634321000004/0000796343-21-000004-index.htm</v>
          </cell>
          <cell r="AM5" t="str">
            <v>https://www.sec.gov/Archives/edgar/data/796343/000079634321000004/adbe-20201127.htm</v>
          </cell>
        </row>
        <row r="6">
          <cell r="B6" t="str">
            <v>2019-11-29</v>
          </cell>
          <cell r="C6" t="str">
            <v>ADBE</v>
          </cell>
          <cell r="D6" t="str">
            <v>USD</v>
          </cell>
          <cell r="E6" t="str">
            <v>0000796343</v>
          </cell>
          <cell r="F6" t="str">
            <v>2020-01-21</v>
          </cell>
          <cell r="G6" t="str">
            <v>2020-01-21 06:06:41</v>
          </cell>
          <cell r="H6" t="str">
            <v>2019</v>
          </cell>
          <cell r="I6" t="str">
            <v>FY</v>
          </cell>
          <cell r="J6">
            <v>11171297000</v>
          </cell>
          <cell r="K6">
            <v>1672720000</v>
          </cell>
          <cell r="L6">
            <v>9498577000</v>
          </cell>
          <cell r="M6">
            <v>0.85026626719999998</v>
          </cell>
          <cell r="N6">
            <v>1930228000</v>
          </cell>
          <cell r="O6">
            <v>880637000</v>
          </cell>
          <cell r="P6">
            <v>3244347000</v>
          </cell>
          <cell r="Q6">
            <v>4124984000</v>
          </cell>
          <cell r="R6">
            <v>175244000</v>
          </cell>
          <cell r="S6">
            <v>6230456000</v>
          </cell>
          <cell r="T6">
            <v>7903176000</v>
          </cell>
          <cell r="U6">
            <v>42255000</v>
          </cell>
          <cell r="V6">
            <v>157214000</v>
          </cell>
          <cell r="W6">
            <v>736669000</v>
          </cell>
          <cell r="X6">
            <v>3935124000</v>
          </cell>
          <cell r="Y6">
            <v>0.35225310009999999</v>
          </cell>
          <cell r="Z6">
            <v>3268121000</v>
          </cell>
          <cell r="AA6">
            <v>0.29254624600000001</v>
          </cell>
          <cell r="AB6">
            <v>-63380000</v>
          </cell>
          <cell r="AC6">
            <v>3204741000</v>
          </cell>
          <cell r="AD6">
            <v>0.28687277760000002</v>
          </cell>
          <cell r="AE6">
            <v>253283000</v>
          </cell>
          <cell r="AF6">
            <v>2951458000</v>
          </cell>
          <cell r="AG6">
            <v>0.26420011929999998</v>
          </cell>
          <cell r="AH6">
            <v>6.07</v>
          </cell>
          <cell r="AI6">
            <v>6</v>
          </cell>
          <cell r="AJ6">
            <v>486291000</v>
          </cell>
          <cell r="AK6">
            <v>491572000</v>
          </cell>
          <cell r="AL6" t="str">
            <v>https://www.sec.gov/Archives/edgar/data/796343/000079634320000013/0000796343-20-000013-index.htm</v>
          </cell>
          <cell r="AM6" t="str">
            <v>https://www.sec.gov/Archives/edgar/data/796343/000079634320000013/adbe10kfy19.htm</v>
          </cell>
        </row>
        <row r="7">
          <cell r="B7" t="str">
            <v>2018-11-30</v>
          </cell>
          <cell r="C7" t="str">
            <v>ADBE</v>
          </cell>
          <cell r="D7" t="str">
            <v>USD</v>
          </cell>
          <cell r="E7" t="str">
            <v>0000796343</v>
          </cell>
          <cell r="F7" t="str">
            <v>2019-01-25</v>
          </cell>
          <cell r="G7" t="str">
            <v>2019-01-25 06:24:29</v>
          </cell>
          <cell r="H7" t="str">
            <v>2018</v>
          </cell>
          <cell r="I7" t="str">
            <v>FY</v>
          </cell>
          <cell r="J7">
            <v>9030008000</v>
          </cell>
          <cell r="K7">
            <v>1194999000</v>
          </cell>
          <cell r="L7">
            <v>7835009000</v>
          </cell>
          <cell r="M7">
            <v>0.86766357240000003</v>
          </cell>
          <cell r="N7">
            <v>1537812000</v>
          </cell>
          <cell r="O7">
            <v>744898000</v>
          </cell>
          <cell r="P7">
            <v>2620829000</v>
          </cell>
          <cell r="Q7">
            <v>3365727000</v>
          </cell>
          <cell r="R7">
            <v>258000</v>
          </cell>
          <cell r="S7">
            <v>4994640000</v>
          </cell>
          <cell r="T7">
            <v>6189639000</v>
          </cell>
          <cell r="U7">
            <v>92540000</v>
          </cell>
          <cell r="V7">
            <v>89242000</v>
          </cell>
          <cell r="W7">
            <v>346492000</v>
          </cell>
          <cell r="X7">
            <v>3229610000</v>
          </cell>
          <cell r="Y7">
            <v>0.35765306079999998</v>
          </cell>
          <cell r="Z7">
            <v>2840369000</v>
          </cell>
          <cell r="AA7">
            <v>0.31454778329999999</v>
          </cell>
          <cell r="AB7">
            <v>-46493000</v>
          </cell>
          <cell r="AC7">
            <v>2793876000</v>
          </cell>
          <cell r="AD7">
            <v>0.30939906140000001</v>
          </cell>
          <cell r="AE7">
            <v>203102000</v>
          </cell>
          <cell r="AF7">
            <v>2590774000</v>
          </cell>
          <cell r="AG7">
            <v>0.28690716550000001</v>
          </cell>
          <cell r="AH7">
            <v>5.28</v>
          </cell>
          <cell r="AI7">
            <v>5.2</v>
          </cell>
          <cell r="AJ7">
            <v>490564000</v>
          </cell>
          <cell r="AK7">
            <v>497843000</v>
          </cell>
          <cell r="AL7" t="str">
            <v>https://www.sec.gov/Archives/edgar/data/796343/000079634319000019/0000796343-19-000019-index.htm</v>
          </cell>
          <cell r="AM7" t="str">
            <v>https://www.sec.gov/Archives/edgar/data/796343/000079634319000019/adbe10kfy18.htm</v>
          </cell>
        </row>
        <row r="8">
          <cell r="B8" t="str">
            <v>2017-12-01</v>
          </cell>
          <cell r="C8" t="str">
            <v>ADBE</v>
          </cell>
          <cell r="D8" t="str">
            <v>USD</v>
          </cell>
          <cell r="E8" t="str">
            <v>0000796343</v>
          </cell>
          <cell r="F8" t="str">
            <v>2018-01-22</v>
          </cell>
          <cell r="G8" t="str">
            <v>2018-01-22 16:07:26</v>
          </cell>
          <cell r="H8" t="str">
            <v>2017</v>
          </cell>
          <cell r="I8" t="str">
            <v>FY</v>
          </cell>
          <cell r="J8">
            <v>7301505000</v>
          </cell>
          <cell r="K8">
            <v>1010491000</v>
          </cell>
          <cell r="L8">
            <v>6291014000</v>
          </cell>
          <cell r="M8">
            <v>0.86160510739999996</v>
          </cell>
          <cell r="N8">
            <v>1224059000</v>
          </cell>
          <cell r="O8">
            <v>624706000</v>
          </cell>
          <cell r="P8">
            <v>2197592000</v>
          </cell>
          <cell r="Q8">
            <v>2822298000</v>
          </cell>
          <cell r="R8">
            <v>83000</v>
          </cell>
          <cell r="S8">
            <v>4122919000</v>
          </cell>
          <cell r="T8">
            <v>5133410000</v>
          </cell>
          <cell r="U8">
            <v>66069000</v>
          </cell>
          <cell r="V8">
            <v>74402000</v>
          </cell>
          <cell r="W8">
            <v>325997000</v>
          </cell>
          <cell r="X8">
            <v>2538040000</v>
          </cell>
          <cell r="Y8">
            <v>0.34760504850000001</v>
          </cell>
          <cell r="Z8">
            <v>2168095000</v>
          </cell>
          <cell r="AA8">
            <v>0.29693809700000001</v>
          </cell>
          <cell r="AB8">
            <v>-30454000</v>
          </cell>
          <cell r="AC8">
            <v>2137641000</v>
          </cell>
          <cell r="AD8">
            <v>0.29276717610000003</v>
          </cell>
          <cell r="AE8">
            <v>443687000</v>
          </cell>
          <cell r="AF8">
            <v>1693954000</v>
          </cell>
          <cell r="AG8">
            <v>0.23200066289999999</v>
          </cell>
          <cell r="AH8">
            <v>3.43</v>
          </cell>
          <cell r="AI8">
            <v>3.38</v>
          </cell>
          <cell r="AJ8">
            <v>493632000</v>
          </cell>
          <cell r="AK8">
            <v>501123000</v>
          </cell>
          <cell r="AL8" t="str">
            <v>https://www.sec.gov/Archives/edgar/data/796343/000079634318000015/0000796343-18-000015-index.htm</v>
          </cell>
          <cell r="AM8" t="str">
            <v>https://www.sec.gov/Archives/edgar/data/796343/000079634318000015/adbe10kfy17.htm</v>
          </cell>
        </row>
        <row r="9">
          <cell r="B9" t="str">
            <v>2016-12-02</v>
          </cell>
          <cell r="C9" t="str">
            <v>ADBE</v>
          </cell>
          <cell r="D9" t="str">
            <v>USD</v>
          </cell>
          <cell r="E9" t="str">
            <v>0000796343</v>
          </cell>
          <cell r="F9" t="str">
            <v>2017-01-20</v>
          </cell>
          <cell r="G9" t="str">
            <v>2017-01-20 16:14:43</v>
          </cell>
          <cell r="H9" t="str">
            <v>2016</v>
          </cell>
          <cell r="I9" t="str">
            <v>FY</v>
          </cell>
          <cell r="J9">
            <v>5854430000</v>
          </cell>
          <cell r="K9">
            <v>819908000</v>
          </cell>
          <cell r="L9">
            <v>5034522000</v>
          </cell>
          <cell r="M9">
            <v>0.85995084060000004</v>
          </cell>
          <cell r="N9">
            <v>975987000</v>
          </cell>
          <cell r="O9">
            <v>577710000</v>
          </cell>
          <cell r="P9">
            <v>1910197000</v>
          </cell>
          <cell r="Q9">
            <v>2487907000</v>
          </cell>
          <cell r="R9">
            <v>29000</v>
          </cell>
          <cell r="S9">
            <v>3542428000</v>
          </cell>
          <cell r="T9">
            <v>4362336000</v>
          </cell>
          <cell r="U9">
            <v>47340000</v>
          </cell>
          <cell r="V9">
            <v>70442000</v>
          </cell>
          <cell r="W9">
            <v>331535000</v>
          </cell>
          <cell r="X9">
            <v>1837115000</v>
          </cell>
          <cell r="Y9">
            <v>0.31379912310000002</v>
          </cell>
          <cell r="Z9">
            <v>1493602000</v>
          </cell>
          <cell r="AA9">
            <v>0.2551233852</v>
          </cell>
          <cell r="AB9">
            <v>-58464000</v>
          </cell>
          <cell r="AC9">
            <v>1435138000</v>
          </cell>
          <cell r="AD9">
            <v>0.24513710129999999</v>
          </cell>
          <cell r="AE9">
            <v>266356000</v>
          </cell>
          <cell r="AF9">
            <v>1168782000</v>
          </cell>
          <cell r="AG9">
            <v>0.19964061399999999</v>
          </cell>
          <cell r="AH9">
            <v>2.35</v>
          </cell>
          <cell r="AI9">
            <v>2.3199999999999998</v>
          </cell>
          <cell r="AJ9">
            <v>498345000</v>
          </cell>
          <cell r="AK9">
            <v>504299000</v>
          </cell>
          <cell r="AL9" t="str">
            <v>https://www.sec.gov/Archives/edgar/data/796343/000079634317000031/0000796343-17-000031-index.htm</v>
          </cell>
          <cell r="AM9" t="str">
            <v>https://www.sec.gov/Archives/edgar/data/796343/000079634317000031/adbe10kfy16.htm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2023-12-01</v>
          </cell>
          <cell r="C2" t="str">
            <v>ADBE</v>
          </cell>
          <cell r="D2" t="str">
            <v>USD</v>
          </cell>
          <cell r="E2" t="str">
            <v>0000796343</v>
          </cell>
          <cell r="F2" t="str">
            <v>2024-01-17</v>
          </cell>
          <cell r="G2" t="str">
            <v>2024-01-16 20:01:55</v>
          </cell>
          <cell r="H2" t="str">
            <v>2023</v>
          </cell>
          <cell r="I2" t="str">
            <v>FY</v>
          </cell>
          <cell r="J2">
            <v>5428000000</v>
          </cell>
          <cell r="K2">
            <v>872000000</v>
          </cell>
          <cell r="L2">
            <v>-426000000</v>
          </cell>
          <cell r="M2">
            <v>1718000000</v>
          </cell>
          <cell r="N2">
            <v>-355000000</v>
          </cell>
          <cell r="O2">
            <v>-159000000</v>
          </cell>
          <cell r="P2">
            <v>208000000</v>
          </cell>
          <cell r="Q2">
            <v>-49000000</v>
          </cell>
          <cell r="R2">
            <v>-355000000</v>
          </cell>
          <cell r="S2">
            <v>65000000</v>
          </cell>
          <cell r="T2">
            <v>7302000000</v>
          </cell>
          <cell r="U2">
            <v>-360000000</v>
          </cell>
          <cell r="V2">
            <v>-1136000000</v>
          </cell>
          <cell r="W2">
            <v>-53000000</v>
          </cell>
          <cell r="X2">
            <v>1189000000</v>
          </cell>
          <cell r="Y2">
            <v>1136000000</v>
          </cell>
          <cell r="Z2">
            <v>776000000</v>
          </cell>
          <cell r="AA2">
            <v>-500000000</v>
          </cell>
          <cell r="AB2">
            <v>314000000</v>
          </cell>
          <cell r="AC2">
            <v>-4400000000</v>
          </cell>
          <cell r="AD2">
            <v>0</v>
          </cell>
          <cell r="AE2">
            <v>-596000000</v>
          </cell>
          <cell r="AF2">
            <v>-5182000000</v>
          </cell>
          <cell r="AG2">
            <v>9000000</v>
          </cell>
          <cell r="AH2">
            <v>2905000000</v>
          </cell>
          <cell r="AI2">
            <v>7141000000</v>
          </cell>
          <cell r="AJ2">
            <v>4236000000</v>
          </cell>
          <cell r="AK2">
            <v>7302000000</v>
          </cell>
          <cell r="AL2">
            <v>-360000000</v>
          </cell>
          <cell r="AM2">
            <v>6942000000</v>
          </cell>
          <cell r="AN2" t="str">
            <v>https://www.sec.gov/Archives/edgar/data/796343/000079634324000006/0000796343-24-000006-index.htm</v>
          </cell>
          <cell r="AO2" t="str">
            <v>https://www.sec.gov/Archives/edgar/data/796343/000079634324000006/adbe-20231201.htm</v>
          </cell>
        </row>
        <row r="3">
          <cell r="B3" t="str">
            <v>2022-12-02</v>
          </cell>
          <cell r="C3" t="str">
            <v>ADBE</v>
          </cell>
          <cell r="D3" t="str">
            <v>USD</v>
          </cell>
          <cell r="E3" t="str">
            <v>0000796343</v>
          </cell>
          <cell r="F3" t="str">
            <v>2023-01-17</v>
          </cell>
          <cell r="G3" t="str">
            <v>2023-01-17 16:34:00</v>
          </cell>
          <cell r="H3" t="str">
            <v>2022</v>
          </cell>
          <cell r="I3" t="str">
            <v>FY</v>
          </cell>
          <cell r="J3">
            <v>4756000000</v>
          </cell>
          <cell r="K3">
            <v>856000000</v>
          </cell>
          <cell r="L3">
            <v>328000000</v>
          </cell>
          <cell r="M3">
            <v>1440000000</v>
          </cell>
          <cell r="N3">
            <v>336000000</v>
          </cell>
          <cell r="O3">
            <v>-198000000</v>
          </cell>
          <cell r="P3">
            <v>0</v>
          </cell>
          <cell r="Q3">
            <v>66000000</v>
          </cell>
          <cell r="R3">
            <v>468000000</v>
          </cell>
          <cell r="S3">
            <v>122000000</v>
          </cell>
          <cell r="T3">
            <v>7838000000</v>
          </cell>
          <cell r="U3">
            <v>-442000000</v>
          </cell>
          <cell r="V3">
            <v>-126000000</v>
          </cell>
          <cell r="W3">
            <v>-955000000</v>
          </cell>
          <cell r="X3">
            <v>953000000</v>
          </cell>
          <cell r="Y3">
            <v>-2000000</v>
          </cell>
          <cell r="Z3">
            <v>-570000000</v>
          </cell>
          <cell r="AA3">
            <v>0</v>
          </cell>
          <cell r="AB3">
            <v>278000000</v>
          </cell>
          <cell r="AC3">
            <v>-7068000000</v>
          </cell>
          <cell r="AD3">
            <v>0</v>
          </cell>
          <cell r="AE3">
            <v>243000000</v>
          </cell>
          <cell r="AF3">
            <v>-6825000000</v>
          </cell>
          <cell r="AG3">
            <v>-51000000</v>
          </cell>
          <cell r="AH3">
            <v>392000000</v>
          </cell>
          <cell r="AI3">
            <v>4236000000</v>
          </cell>
          <cell r="AJ3">
            <v>3844000000</v>
          </cell>
          <cell r="AK3">
            <v>7838000000</v>
          </cell>
          <cell r="AL3">
            <v>-442000000</v>
          </cell>
          <cell r="AM3">
            <v>7396000000</v>
          </cell>
          <cell r="AN3" t="str">
            <v>https://www.sec.gov/Archives/edgar/data/796343/000079634323000007/0000796343-23-000007-index.htm</v>
          </cell>
          <cell r="AO3" t="str">
            <v>https://www.sec.gov/Archives/edgar/data/796343/000079634323000007/adbe-20221202.htm</v>
          </cell>
        </row>
        <row r="4">
          <cell r="B4" t="str">
            <v>2021-12-03</v>
          </cell>
          <cell r="C4" t="str">
            <v>ADBE</v>
          </cell>
          <cell r="D4" t="str">
            <v>USD</v>
          </cell>
          <cell r="E4" t="str">
            <v>0000796343</v>
          </cell>
          <cell r="F4" t="str">
            <v>2022-01-21</v>
          </cell>
          <cell r="G4" t="str">
            <v>2022-01-21 16:03:34</v>
          </cell>
          <cell r="H4" t="str">
            <v>2021</v>
          </cell>
          <cell r="I4" t="str">
            <v>FY</v>
          </cell>
          <cell r="J4">
            <v>4822000000</v>
          </cell>
          <cell r="K4">
            <v>788000000</v>
          </cell>
          <cell r="L4">
            <v>183000000</v>
          </cell>
          <cell r="M4">
            <v>1069000000</v>
          </cell>
          <cell r="N4">
            <v>285000000</v>
          </cell>
          <cell r="O4">
            <v>-430000000</v>
          </cell>
          <cell r="P4">
            <v>450000000</v>
          </cell>
          <cell r="Q4">
            <v>-20000000</v>
          </cell>
          <cell r="R4">
            <v>285000000</v>
          </cell>
          <cell r="S4">
            <v>76000000</v>
          </cell>
          <cell r="T4">
            <v>7223000000</v>
          </cell>
          <cell r="U4">
            <v>-330000000</v>
          </cell>
          <cell r="V4">
            <v>-2682000000</v>
          </cell>
          <cell r="W4">
            <v>-1575000000</v>
          </cell>
          <cell r="X4">
            <v>1068000000</v>
          </cell>
          <cell r="Y4">
            <v>-507000000</v>
          </cell>
          <cell r="Z4">
            <v>-3519000000</v>
          </cell>
          <cell r="AA4">
            <v>0</v>
          </cell>
          <cell r="AB4">
            <v>291000000</v>
          </cell>
          <cell r="AC4">
            <v>-3950000000</v>
          </cell>
          <cell r="AD4">
            <v>0</v>
          </cell>
          <cell r="AE4">
            <v>-642000000</v>
          </cell>
          <cell r="AF4">
            <v>-4301000000</v>
          </cell>
          <cell r="AG4">
            <v>-37000000</v>
          </cell>
          <cell r="AH4">
            <v>-634000000</v>
          </cell>
          <cell r="AI4">
            <v>3844000000</v>
          </cell>
          <cell r="AJ4">
            <v>4478000000</v>
          </cell>
          <cell r="AK4">
            <v>7223000000</v>
          </cell>
          <cell r="AL4">
            <v>-330000000</v>
          </cell>
          <cell r="AM4">
            <v>6893000000</v>
          </cell>
          <cell r="AN4" t="str">
            <v>https://www.sec.gov/Archives/edgar/data/796343/000079634322000032/0000796343-22-000032-index.htm</v>
          </cell>
          <cell r="AO4" t="str">
            <v>https://www.sec.gov/Archives/edgar/data/796343/000079634322000032/adbe-20211203.htm</v>
          </cell>
        </row>
        <row r="5">
          <cell r="B5" t="str">
            <v>2020-11-27</v>
          </cell>
          <cell r="C5" t="str">
            <v>ADBE</v>
          </cell>
          <cell r="D5" t="str">
            <v>USD</v>
          </cell>
          <cell r="E5" t="str">
            <v>0000796343</v>
          </cell>
          <cell r="F5" t="str">
            <v>2021-01-15</v>
          </cell>
          <cell r="G5" t="str">
            <v>2021-01-15 16:03:42</v>
          </cell>
          <cell r="H5" t="str">
            <v>2020</v>
          </cell>
          <cell r="I5" t="str">
            <v>FY</v>
          </cell>
          <cell r="J5">
            <v>5260000000</v>
          </cell>
          <cell r="K5">
            <v>757000000</v>
          </cell>
          <cell r="L5">
            <v>-1501000000</v>
          </cell>
          <cell r="M5">
            <v>909000000</v>
          </cell>
          <cell r="N5">
            <v>186000000</v>
          </cell>
          <cell r="O5">
            <v>106000000</v>
          </cell>
          <cell r="P5">
            <v>-202000000</v>
          </cell>
          <cell r="Q5">
            <v>96000000</v>
          </cell>
          <cell r="R5">
            <v>186000000</v>
          </cell>
          <cell r="S5">
            <v>116000000</v>
          </cell>
          <cell r="T5">
            <v>5727000000</v>
          </cell>
          <cell r="U5">
            <v>-419000000</v>
          </cell>
          <cell r="V5">
            <v>0</v>
          </cell>
          <cell r="W5">
            <v>-221000000</v>
          </cell>
          <cell r="X5">
            <v>1091000000</v>
          </cell>
          <cell r="Y5">
            <v>-865000000</v>
          </cell>
          <cell r="Z5">
            <v>-414000000</v>
          </cell>
          <cell r="AA5">
            <v>-3150000000</v>
          </cell>
          <cell r="AB5">
            <v>270000000</v>
          </cell>
          <cell r="AC5">
            <v>-3050000000</v>
          </cell>
          <cell r="AD5">
            <v>0</v>
          </cell>
          <cell r="AE5">
            <v>5419000000</v>
          </cell>
          <cell r="AF5">
            <v>-3488000000</v>
          </cell>
          <cell r="AG5">
            <v>3000000</v>
          </cell>
          <cell r="AH5">
            <v>1828000000</v>
          </cell>
          <cell r="AI5">
            <v>4478000000</v>
          </cell>
          <cell r="AJ5">
            <v>2650000000</v>
          </cell>
          <cell r="AK5">
            <v>5727000000</v>
          </cell>
          <cell r="AL5">
            <v>-419000000</v>
          </cell>
          <cell r="AM5">
            <v>5308000000</v>
          </cell>
          <cell r="AN5" t="str">
            <v>https://www.sec.gov/Archives/edgar/data/796343/000079634321000004/0000796343-21-000004-index.htm</v>
          </cell>
          <cell r="AO5" t="str">
            <v>https://www.sec.gov/Archives/edgar/data/796343/000079634321000004/adbe-20201127.htm</v>
          </cell>
        </row>
        <row r="6">
          <cell r="B6" t="str">
            <v>2019-11-29</v>
          </cell>
          <cell r="C6" t="str">
            <v>ADBE</v>
          </cell>
          <cell r="D6" t="str">
            <v>USD</v>
          </cell>
          <cell r="E6" t="str">
            <v>0000796343</v>
          </cell>
          <cell r="F6" t="str">
            <v>2020-01-21</v>
          </cell>
          <cell r="G6" t="str">
            <v>2020-01-21 06:06:41</v>
          </cell>
          <cell r="H6" t="str">
            <v>2019</v>
          </cell>
          <cell r="I6" t="str">
            <v>FY</v>
          </cell>
          <cell r="J6">
            <v>2951458000</v>
          </cell>
          <cell r="K6">
            <v>624748000</v>
          </cell>
          <cell r="L6">
            <v>2707000</v>
          </cell>
          <cell r="M6">
            <v>787706000</v>
          </cell>
          <cell r="N6">
            <v>105028000</v>
          </cell>
          <cell r="O6">
            <v>-187826000</v>
          </cell>
          <cell r="P6">
            <v>164697000</v>
          </cell>
          <cell r="Q6">
            <v>23129000</v>
          </cell>
          <cell r="R6">
            <v>105028000</v>
          </cell>
          <cell r="S6">
            <v>-50333000</v>
          </cell>
          <cell r="T6">
            <v>4421314000</v>
          </cell>
          <cell r="U6">
            <v>-333981000</v>
          </cell>
          <cell r="V6">
            <v>-100704000</v>
          </cell>
          <cell r="W6">
            <v>-243192000</v>
          </cell>
          <cell r="X6">
            <v>788227000</v>
          </cell>
          <cell r="Y6">
            <v>-565435000</v>
          </cell>
          <cell r="Z6">
            <v>-455085000</v>
          </cell>
          <cell r="AA6">
            <v>0</v>
          </cell>
          <cell r="AB6">
            <v>232932000</v>
          </cell>
          <cell r="AC6">
            <v>-2750000000</v>
          </cell>
          <cell r="AD6">
            <v>0</v>
          </cell>
          <cell r="AE6">
            <v>-428976000</v>
          </cell>
          <cell r="AF6">
            <v>-2946044000</v>
          </cell>
          <cell r="AG6">
            <v>-12739000</v>
          </cell>
          <cell r="AH6">
            <v>1007446000</v>
          </cell>
          <cell r="AI6">
            <v>2650221000</v>
          </cell>
          <cell r="AJ6">
            <v>1642775000</v>
          </cell>
          <cell r="AK6">
            <v>4421314000</v>
          </cell>
          <cell r="AL6">
            <v>-333981000</v>
          </cell>
          <cell r="AM6">
            <v>4087333000</v>
          </cell>
          <cell r="AN6" t="str">
            <v>https://www.sec.gov/Archives/edgar/data/796343/000079634320000013/0000796343-20-000013-index.htm</v>
          </cell>
          <cell r="AO6" t="str">
            <v>https://www.sec.gov/Archives/edgar/data/796343/000079634320000013/adbe10kfy19.htm</v>
          </cell>
        </row>
        <row r="7">
          <cell r="B7" t="str">
            <v>2018-11-30</v>
          </cell>
          <cell r="C7" t="str">
            <v>ADBE</v>
          </cell>
          <cell r="D7" t="str">
            <v>USD</v>
          </cell>
          <cell r="E7" t="str">
            <v>0000796343</v>
          </cell>
          <cell r="F7" t="str">
            <v>2019-01-25</v>
          </cell>
          <cell r="G7" t="str">
            <v>2019-01-25 06:24:29</v>
          </cell>
          <cell r="H7" t="str">
            <v>2018</v>
          </cell>
          <cell r="I7" t="str">
            <v>FY</v>
          </cell>
          <cell r="J7">
            <v>2590774000</v>
          </cell>
          <cell r="K7">
            <v>346492000</v>
          </cell>
          <cell r="L7">
            <v>-468936000</v>
          </cell>
          <cell r="M7">
            <v>603470000</v>
          </cell>
          <cell r="N7">
            <v>487775000</v>
          </cell>
          <cell r="O7">
            <v>-1983000</v>
          </cell>
          <cell r="P7">
            <v>445796000</v>
          </cell>
          <cell r="Q7">
            <v>54920000</v>
          </cell>
          <cell r="R7">
            <v>-10958000</v>
          </cell>
          <cell r="S7">
            <v>469729000</v>
          </cell>
          <cell r="T7">
            <v>4029304000</v>
          </cell>
          <cell r="U7">
            <v>-266579000</v>
          </cell>
          <cell r="V7">
            <v>-6314382000</v>
          </cell>
          <cell r="W7">
            <v>-13590000</v>
          </cell>
          <cell r="X7">
            <v>1909256000</v>
          </cell>
          <cell r="Y7">
            <v>1896000000</v>
          </cell>
          <cell r="Z7">
            <v>-4685295000</v>
          </cell>
          <cell r="AA7">
            <v>-1707000</v>
          </cell>
          <cell r="AB7">
            <v>190990000</v>
          </cell>
          <cell r="AC7">
            <v>-2050000000</v>
          </cell>
          <cell r="AD7">
            <v>0</v>
          </cell>
          <cell r="AE7">
            <v>4103491000</v>
          </cell>
          <cell r="AF7">
            <v>-5568000</v>
          </cell>
          <cell r="AG7">
            <v>-1738000</v>
          </cell>
          <cell r="AH7">
            <v>-663297000</v>
          </cell>
          <cell r="AI7">
            <v>1642775000</v>
          </cell>
          <cell r="AJ7">
            <v>2306072000</v>
          </cell>
          <cell r="AK7">
            <v>4029304000</v>
          </cell>
          <cell r="AL7">
            <v>-266579000</v>
          </cell>
          <cell r="AM7">
            <v>3762725000</v>
          </cell>
          <cell r="AN7" t="str">
            <v>https://www.sec.gov/Archives/edgar/data/796343/000079634319000019/0000796343-19-000019-index.htm</v>
          </cell>
          <cell r="AO7" t="str">
            <v>https://www.sec.gov/Archives/edgar/data/796343/000079634319000019/adbe10kfy18.htm</v>
          </cell>
        </row>
        <row r="8">
          <cell r="B8" t="str">
            <v>2017-12-01</v>
          </cell>
          <cell r="C8" t="str">
            <v>ADBE</v>
          </cell>
          <cell r="D8" t="str">
            <v>USD</v>
          </cell>
          <cell r="E8" t="str">
            <v>0000796343</v>
          </cell>
          <cell r="F8" t="str">
            <v>2018-01-22</v>
          </cell>
          <cell r="G8" t="str">
            <v>2018-01-22 16:07:26</v>
          </cell>
          <cell r="H8" t="str">
            <v>2017</v>
          </cell>
          <cell r="I8" t="str">
            <v>FY</v>
          </cell>
          <cell r="J8">
            <v>1693954000</v>
          </cell>
          <cell r="K8">
            <v>325997000</v>
          </cell>
          <cell r="L8">
            <v>51605000</v>
          </cell>
          <cell r="M8">
            <v>451451000</v>
          </cell>
          <cell r="N8">
            <v>446945000</v>
          </cell>
          <cell r="O8">
            <v>-187173000</v>
          </cell>
          <cell r="P8">
            <v>232359000</v>
          </cell>
          <cell r="Q8">
            <v>-45186000</v>
          </cell>
          <cell r="R8">
            <v>446945000</v>
          </cell>
          <cell r="S8">
            <v>-57099000</v>
          </cell>
          <cell r="T8">
            <v>2912853000</v>
          </cell>
          <cell r="U8">
            <v>-178122000</v>
          </cell>
          <cell r="V8">
            <v>-459626000</v>
          </cell>
          <cell r="W8">
            <v>-57863000</v>
          </cell>
          <cell r="X8">
            <v>2155800000</v>
          </cell>
          <cell r="Y8">
            <v>-1903066000</v>
          </cell>
          <cell r="Z8">
            <v>-442877000</v>
          </cell>
          <cell r="AA8">
            <v>-1960000</v>
          </cell>
          <cell r="AB8">
            <v>158351000</v>
          </cell>
          <cell r="AC8">
            <v>-1100000000</v>
          </cell>
          <cell r="AD8">
            <v>0</v>
          </cell>
          <cell r="AE8">
            <v>-240126000</v>
          </cell>
          <cell r="AF8">
            <v>-1183735000</v>
          </cell>
          <cell r="AG8">
            <v>8516000</v>
          </cell>
          <cell r="AH8">
            <v>1294757000</v>
          </cell>
          <cell r="AI8">
            <v>2306072000</v>
          </cell>
          <cell r="AJ8">
            <v>1011315000</v>
          </cell>
          <cell r="AK8">
            <v>2912853000</v>
          </cell>
          <cell r="AL8">
            <v>-178122000</v>
          </cell>
          <cell r="AM8">
            <v>2734731000</v>
          </cell>
          <cell r="AN8" t="str">
            <v>https://www.sec.gov/Archives/edgar/data/796343/000079634318000015/0000796343-18-000015-index.htm</v>
          </cell>
          <cell r="AO8" t="str">
            <v>https://www.sec.gov/Archives/edgar/data/796343/000079634318000015/adbe10kfy17.htm</v>
          </cell>
        </row>
        <row r="9">
          <cell r="B9" t="str">
            <v>2016-12-02</v>
          </cell>
          <cell r="C9" t="str">
            <v>ADBE</v>
          </cell>
          <cell r="D9" t="str">
            <v>USD</v>
          </cell>
          <cell r="E9" t="str">
            <v>0000796343</v>
          </cell>
          <cell r="F9" t="str">
            <v>2017-01-20</v>
          </cell>
          <cell r="G9" t="str">
            <v>2017-01-20 16:14:43</v>
          </cell>
          <cell r="H9" t="str">
            <v>2016</v>
          </cell>
          <cell r="I9" t="str">
            <v>FY</v>
          </cell>
          <cell r="J9">
            <v>1168782000</v>
          </cell>
          <cell r="K9">
            <v>331535000</v>
          </cell>
          <cell r="L9">
            <v>24222000</v>
          </cell>
          <cell r="M9">
            <v>349909000</v>
          </cell>
          <cell r="N9">
            <v>346357000</v>
          </cell>
          <cell r="O9">
            <v>-160416000</v>
          </cell>
          <cell r="P9">
            <v>166697000</v>
          </cell>
          <cell r="Q9">
            <v>-6281000</v>
          </cell>
          <cell r="R9">
            <v>346357000</v>
          </cell>
          <cell r="S9">
            <v>-21077000</v>
          </cell>
          <cell r="T9">
            <v>2199728000</v>
          </cell>
          <cell r="U9">
            <v>-203805000</v>
          </cell>
          <cell r="V9">
            <v>-48427000</v>
          </cell>
          <cell r="W9">
            <v>-711227000</v>
          </cell>
          <cell r="X9">
            <v>1635854000</v>
          </cell>
          <cell r="Y9">
            <v>-1632428000</v>
          </cell>
          <cell r="Z9">
            <v>-960033000</v>
          </cell>
          <cell r="AA9">
            <v>-108000</v>
          </cell>
          <cell r="AB9">
            <v>145697000</v>
          </cell>
          <cell r="AC9">
            <v>-1075000000</v>
          </cell>
          <cell r="AD9">
            <v>0</v>
          </cell>
          <cell r="AE9">
            <v>-86726000</v>
          </cell>
          <cell r="AF9">
            <v>-1090706000</v>
          </cell>
          <cell r="AG9">
            <v>-14234000</v>
          </cell>
          <cell r="AH9">
            <v>134755000</v>
          </cell>
          <cell r="AI9">
            <v>1011315000</v>
          </cell>
          <cell r="AJ9">
            <v>876560000</v>
          </cell>
          <cell r="AK9">
            <v>2199728000</v>
          </cell>
          <cell r="AL9">
            <v>-203805000</v>
          </cell>
          <cell r="AM9">
            <v>1995923000</v>
          </cell>
          <cell r="AN9" t="str">
            <v>https://www.sec.gov/Archives/edgar/data/796343/000079634317000031/0000796343-17-000031-index.htm</v>
          </cell>
          <cell r="AO9" t="str">
            <v>https://www.sec.gov/Archives/edgar/data/796343/000079634317000031/adbe10kfy16.htm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A3BE-1080-4133-96DB-7E0C08A76408}">
  <sheetPr codeName="Sheet2"/>
  <dimension ref="A1:XEN19"/>
  <sheetViews>
    <sheetView showGridLines="0" zoomScale="115" zoomScaleNormal="115" workbookViewId="0">
      <selection activeCell="G9" sqref="G9"/>
    </sheetView>
  </sheetViews>
  <sheetFormatPr defaultColWidth="0" defaultRowHeight="13.2" zeroHeight="1" x14ac:dyDescent="0.25"/>
  <cols>
    <col min="1" max="5" width="3.6640625" style="1" customWidth="1"/>
    <col min="6" max="6" width="22.33203125" style="1" bestFit="1" customWidth="1"/>
    <col min="7" max="7" width="80.77734375" style="1" customWidth="1"/>
    <col min="8" max="12" width="3.6640625" style="1" customWidth="1"/>
    <col min="13" max="13" width="28.44140625" style="1" hidden="1"/>
    <col min="14" max="14" width="3.77734375" style="1" hidden="1"/>
    <col min="15" max="15" width="13.77734375" style="1" hidden="1"/>
    <col min="16" max="18" width="10.77734375" style="1" hidden="1"/>
    <col min="19" max="16367" width="9.21875" style="1" hidden="1"/>
    <col min="16368" max="16368" width="0" style="1" hidden="1"/>
    <col min="16369" max="16384" width="9.21875" style="1" hidden="1"/>
  </cols>
  <sheetData>
    <row r="1" spans="2:7" x14ac:dyDescent="0.25"/>
    <row r="2" spans="2:7" x14ac:dyDescent="0.25">
      <c r="B2" s="43" t="s">
        <v>31</v>
      </c>
    </row>
    <row r="3" spans="2:7" x14ac:dyDescent="0.25">
      <c r="B3" s="43"/>
    </row>
    <row r="4" spans="2:7" x14ac:dyDescent="0.25"/>
    <row r="5" spans="2:7" x14ac:dyDescent="0.25"/>
    <row r="6" spans="2:7" ht="30" customHeight="1" x14ac:dyDescent="0.25">
      <c r="F6" s="18" t="s">
        <v>26</v>
      </c>
      <c r="G6" s="7" t="s">
        <v>33</v>
      </c>
    </row>
    <row r="7" spans="2:7" ht="30" customHeight="1" x14ac:dyDescent="0.25">
      <c r="F7" s="18" t="s">
        <v>27</v>
      </c>
      <c r="G7" s="44">
        <v>45509</v>
      </c>
    </row>
    <row r="8" spans="2:7" ht="30" customHeight="1" x14ac:dyDescent="0.25">
      <c r="F8" s="18" t="s">
        <v>28</v>
      </c>
      <c r="G8" s="7" t="s">
        <v>34</v>
      </c>
    </row>
    <row r="9" spans="2:7" ht="30" customHeight="1" x14ac:dyDescent="0.25">
      <c r="F9" s="18" t="s">
        <v>29</v>
      </c>
      <c r="G9" s="7"/>
    </row>
    <row r="10" spans="2:7" ht="30" customHeight="1" x14ac:dyDescent="0.25">
      <c r="F10" s="18" t="s">
        <v>30</v>
      </c>
      <c r="G10" s="7" t="s">
        <v>35</v>
      </c>
    </row>
    <row r="11" spans="2:7" x14ac:dyDescent="0.25"/>
    <row r="12" spans="2:7" x14ac:dyDescent="0.25"/>
    <row r="13" spans="2:7" x14ac:dyDescent="0.25"/>
    <row r="14" spans="2:7" x14ac:dyDescent="0.25"/>
    <row r="15" spans="2:7" x14ac:dyDescent="0.25"/>
    <row r="16" spans="2:7" ht="15" hidden="1" customHeight="1" x14ac:dyDescent="0.25"/>
    <row r="17" ht="15" hidden="1" customHeight="1" x14ac:dyDescent="0.25"/>
    <row r="18" ht="15" hidden="1" customHeight="1" x14ac:dyDescent="0.25"/>
    <row r="19" ht="15" hidden="1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CC2C-5328-43EF-A4EB-6B378D2F0EBE}">
  <sheetPr codeName="Sheet1"/>
  <dimension ref="F4:R19"/>
  <sheetViews>
    <sheetView showGridLines="0" topLeftCell="D1" zoomScale="115" zoomScaleNormal="115" workbookViewId="0">
      <selection activeCell="Q16" sqref="Q16"/>
    </sheetView>
  </sheetViews>
  <sheetFormatPr defaultColWidth="9.21875" defaultRowHeight="13.2" x14ac:dyDescent="0.25"/>
  <cols>
    <col min="1" max="5" width="3.664062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4" spans="6:18" x14ac:dyDescent="0.25">
      <c r="F4" s="41" t="s">
        <v>19</v>
      </c>
      <c r="G4" s="6"/>
      <c r="H4" s="6"/>
      <c r="I4" s="6"/>
      <c r="J4" s="6"/>
      <c r="K4" s="6"/>
    </row>
    <row r="5" spans="6:18" x14ac:dyDescent="0.25">
      <c r="F5" s="3" t="s">
        <v>15</v>
      </c>
      <c r="G5" s="31" t="e" cm="1">
        <f t="array" aca="1" ref="G5" ca="1">+GetColor(G$15,0,1)</f>
        <v>#NAME?</v>
      </c>
      <c r="H5" s="32" t="e" cm="1">
        <f t="array" aca="1" ref="H5" ca="1">+GetColor(H$15,0,1)</f>
        <v>#NAME?</v>
      </c>
      <c r="I5" s="33" t="e" cm="1">
        <f t="array" aca="1" ref="I5" ca="1">+GetColor(I$15,0,1)</f>
        <v>#NAME?</v>
      </c>
      <c r="J5" s="32" t="e" cm="1">
        <f t="array" aca="1" ref="J5" ca="1">+GetColor(J$15,0,1)</f>
        <v>#NAME?</v>
      </c>
      <c r="K5" s="32" t="e" cm="1">
        <f t="array" aca="1" ref="K5" ca="1">+GetColor(K$15,0,1)</f>
        <v>#NAME?</v>
      </c>
    </row>
    <row r="6" spans="6:18" x14ac:dyDescent="0.25">
      <c r="F6" s="3" t="s">
        <v>16</v>
      </c>
      <c r="G6" s="34" t="e" cm="1">
        <f t="array" aca="1" ref="G6" ca="1">+GetColor(G$15,1,1)</f>
        <v>#NAME?</v>
      </c>
      <c r="H6" s="35" t="e" cm="1">
        <f t="array" aca="1" ref="H6" ca="1">+GetColor(H$15,1,1)</f>
        <v>#NAME?</v>
      </c>
      <c r="I6" s="36" t="e" cm="1">
        <f t="array" aca="1" ref="I6" ca="1">+GetColor(I$15,1,1)</f>
        <v>#NAME?</v>
      </c>
      <c r="J6" s="37" t="e" cm="1">
        <f t="array" aca="1" ref="J6" ca="1">+GetColor(J$15,1,1)</f>
        <v>#NAME?</v>
      </c>
      <c r="K6" s="38" t="e" cm="1">
        <f t="array" aca="1" ref="K6" ca="1">+GetColor(K$15,1,1)</f>
        <v>#NAME?</v>
      </c>
    </row>
    <row r="7" spans="6:18" x14ac:dyDescent="0.25">
      <c r="F7" s="3" t="s">
        <v>17</v>
      </c>
      <c r="G7" s="40" t="e" cm="1">
        <f t="array" aca="1" ref="G7" ca="1">+GetColor(G$15,2,1)</f>
        <v>#NAME?</v>
      </c>
      <c r="H7" s="39" t="e" cm="1">
        <f t="array" aca="1" ref="H7" ca="1">+GetColor(H$15,2,1)</f>
        <v>#NAME?</v>
      </c>
      <c r="I7" s="40" t="e" cm="1">
        <f t="array" aca="1" ref="I7" ca="1">+GetColor(I$15,2,1)</f>
        <v>#NAME?</v>
      </c>
      <c r="J7" s="39" t="e" cm="1">
        <f t="array" aca="1" ref="J7" ca="1">+GetColor(J$15,2,1)</f>
        <v>#NAME?</v>
      </c>
      <c r="K7" s="39" t="e" cm="1">
        <f t="array" aca="1" ref="K7" ca="1">+GetColor(K$15,2,1)</f>
        <v>#NAME?</v>
      </c>
    </row>
    <row r="9" spans="6:18" x14ac:dyDescent="0.25">
      <c r="F9" s="41" t="s">
        <v>18</v>
      </c>
      <c r="G9" s="6"/>
      <c r="H9" s="6"/>
      <c r="I9" s="6"/>
      <c r="J9" s="6"/>
      <c r="K9" s="6"/>
    </row>
    <row r="10" spans="6:18" x14ac:dyDescent="0.25">
      <c r="F10" s="3" t="s">
        <v>15</v>
      </c>
      <c r="G10" s="31" t="e" cm="1">
        <f t="array" aca="1" ref="G10" ca="1">+GetColor(G$15,0,0)</f>
        <v>#NAME?</v>
      </c>
      <c r="H10" s="32" t="e" cm="1">
        <f t="array" aca="1" ref="H10" ca="1">+GetColor(H$15,0,0)</f>
        <v>#NAME?</v>
      </c>
      <c r="I10" s="33" t="e" cm="1">
        <f t="array" aca="1" ref="I10" ca="1">+GetColor(I$15,0,0)</f>
        <v>#NAME?</v>
      </c>
      <c r="J10" s="32" t="e" cm="1">
        <f t="array" aca="1" ref="J10" ca="1">+GetColor(J$15,0,0)</f>
        <v>#NAME?</v>
      </c>
      <c r="K10" s="32" t="e" cm="1">
        <f t="array" aca="1" ref="K10" ca="1">+GetColor(K$15,0,0)</f>
        <v>#NAME?</v>
      </c>
    </row>
    <row r="11" spans="6:18" x14ac:dyDescent="0.25">
      <c r="F11" s="3" t="s">
        <v>16</v>
      </c>
      <c r="G11" s="34" t="e" cm="1">
        <f t="array" aca="1" ref="G11" ca="1">+GetColor(G$15,1,0)</f>
        <v>#NAME?</v>
      </c>
      <c r="H11" s="35" t="e" cm="1">
        <f t="array" aca="1" ref="H11" ca="1">+GetColor(H$15,1,0)</f>
        <v>#NAME?</v>
      </c>
      <c r="I11" s="36" t="e" cm="1">
        <f t="array" aca="1" ref="I11" ca="1">+GetColor(I$15,1,0)</f>
        <v>#NAME?</v>
      </c>
      <c r="J11" s="37" t="e" cm="1">
        <f t="array" aca="1" ref="J11" ca="1">+GetColor(J$15,1,0)</f>
        <v>#NAME?</v>
      </c>
      <c r="K11" s="38" t="e" cm="1">
        <f t="array" aca="1" ref="K11" ca="1">+GetColor(K$15,1,0)</f>
        <v>#NAME?</v>
      </c>
    </row>
    <row r="12" spans="6:18" x14ac:dyDescent="0.25">
      <c r="F12" s="3" t="s">
        <v>17</v>
      </c>
      <c r="G12" s="40" t="e" cm="1">
        <f t="array" aca="1" ref="G12" ca="1">+GetColor(G$15,2,0)</f>
        <v>#NAME?</v>
      </c>
      <c r="H12" s="39" t="e" cm="1">
        <f t="array" aca="1" ref="H12" ca="1">+GetColor(H$15,2,0)</f>
        <v>#NAME?</v>
      </c>
      <c r="I12" s="40" t="e" cm="1">
        <f t="array" aca="1" ref="I12" ca="1">+GetColor(I$15,2,0)</f>
        <v>#NAME?</v>
      </c>
      <c r="J12" s="39" t="e" cm="1">
        <f t="array" aca="1" ref="J12" ca="1">+GetColor(J$15,2,0)</f>
        <v>#NAME?</v>
      </c>
      <c r="K12" s="39" t="e" cm="1">
        <f t="array" aca="1" ref="K12" ca="1">+GetColor(K$15,2,0)</f>
        <v>#NAME?</v>
      </c>
    </row>
    <row r="14" spans="6:18" x14ac:dyDescent="0.25">
      <c r="F14" s="42" t="s">
        <v>0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M14" s="2" t="s">
        <v>10</v>
      </c>
      <c r="O14" s="6" t="s">
        <v>20</v>
      </c>
      <c r="P14" s="6" t="s">
        <v>16</v>
      </c>
      <c r="Q14" s="6" t="s">
        <v>15</v>
      </c>
      <c r="R14" s="6" t="s">
        <v>24</v>
      </c>
    </row>
    <row r="15" spans="6:18" ht="15" customHeight="1" x14ac:dyDescent="0.25">
      <c r="F15" s="3" t="s">
        <v>1</v>
      </c>
      <c r="G15" s="7">
        <v>100</v>
      </c>
      <c r="H15" s="9">
        <v>-1</v>
      </c>
      <c r="I15" s="10">
        <v>100</v>
      </c>
      <c r="J15" s="11">
        <v>100</v>
      </c>
      <c r="K15" s="12">
        <v>100</v>
      </c>
      <c r="M15" s="7" t="s">
        <v>11</v>
      </c>
      <c r="O15" s="18" t="s">
        <v>21</v>
      </c>
      <c r="P15" s="19" t="s">
        <v>23</v>
      </c>
      <c r="Q15" s="26" t="s">
        <v>23</v>
      </c>
      <c r="R15" s="21" t="s">
        <v>23</v>
      </c>
    </row>
    <row r="16" spans="6:18" ht="15" customHeight="1" x14ac:dyDescent="0.25">
      <c r="F16" s="3" t="s">
        <v>2</v>
      </c>
      <c r="G16" s="7">
        <v>0.01</v>
      </c>
      <c r="H16" s="14">
        <v>-0.01</v>
      </c>
      <c r="I16" s="10">
        <v>0.01</v>
      </c>
      <c r="J16" s="16">
        <v>0.01</v>
      </c>
      <c r="K16" s="13">
        <v>0.01</v>
      </c>
      <c r="M16" s="7" t="s">
        <v>12</v>
      </c>
      <c r="O16" s="18" t="s">
        <v>22</v>
      </c>
      <c r="P16" s="20" t="s">
        <v>23</v>
      </c>
      <c r="Q16" s="27" t="s">
        <v>23</v>
      </c>
      <c r="R16" s="22" t="s">
        <v>23</v>
      </c>
    </row>
    <row r="17" spans="6:18" ht="15" customHeight="1" x14ac:dyDescent="0.25">
      <c r="F17" s="3" t="s">
        <v>3</v>
      </c>
      <c r="G17" s="7">
        <v>-1</v>
      </c>
      <c r="H17" s="14">
        <v>-1</v>
      </c>
      <c r="I17" s="10">
        <v>-1</v>
      </c>
      <c r="J17" s="16">
        <v>-1</v>
      </c>
      <c r="K17" s="13">
        <v>-1</v>
      </c>
      <c r="M17" s="7" t="s">
        <v>13</v>
      </c>
      <c r="O17" s="18" t="s">
        <v>25</v>
      </c>
      <c r="P17" s="1">
        <v>0</v>
      </c>
      <c r="Q17" s="28" t="s">
        <v>23</v>
      </c>
      <c r="R17" s="23" t="s">
        <v>23</v>
      </c>
    </row>
    <row r="18" spans="6:18" ht="15" customHeight="1" x14ac:dyDescent="0.25">
      <c r="F18" s="3" t="s">
        <v>4</v>
      </c>
      <c r="G18" s="8">
        <v>45509</v>
      </c>
      <c r="H18" s="15">
        <v>45509</v>
      </c>
      <c r="I18" s="5">
        <v>45509</v>
      </c>
      <c r="J18" s="17">
        <v>45509</v>
      </c>
      <c r="K18" s="4">
        <v>45509</v>
      </c>
      <c r="M18" s="7" t="s">
        <v>14</v>
      </c>
      <c r="O18" s="18"/>
      <c r="P18" s="1">
        <v>0</v>
      </c>
      <c r="Q18" s="29" t="s">
        <v>23</v>
      </c>
      <c r="R18" s="24" t="s">
        <v>23</v>
      </c>
    </row>
    <row r="19" spans="6:18" x14ac:dyDescent="0.25">
      <c r="P19" s="1">
        <v>0</v>
      </c>
      <c r="Q19" s="30" t="s">
        <v>23</v>
      </c>
      <c r="R19" s="25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D66B-4187-4A8D-853F-722DA914D9AA}">
  <sheetPr codeName="Sheet3"/>
  <dimension ref="E2:V75"/>
  <sheetViews>
    <sheetView showGridLines="0" tabSelected="1" zoomScale="115" zoomScaleNormal="115" workbookViewId="0">
      <selection activeCell="O13" sqref="O13"/>
    </sheetView>
  </sheetViews>
  <sheetFormatPr defaultColWidth="9.21875" defaultRowHeight="13.2" outlineLevelRow="1" outlineLevelCol="1" x14ac:dyDescent="0.25"/>
  <cols>
    <col min="1" max="5" width="3.77734375" style="1" customWidth="1"/>
    <col min="6" max="6" width="6" style="1" bestFit="1" customWidth="1"/>
    <col min="7" max="7" width="27.44140625" style="1" bestFit="1" customWidth="1"/>
    <col min="8" max="8" width="17.33203125" style="1" hidden="1" customWidth="1" outlineLevel="1"/>
    <col min="9" max="9" width="17.33203125" style="1" bestFit="1" customWidth="1" collapsed="1"/>
    <col min="10" max="13" width="10.109375" style="1" bestFit="1" customWidth="1"/>
    <col min="14" max="15" width="10" style="1" bestFit="1" customWidth="1"/>
    <col min="16" max="16" width="3.77734375" style="1" customWidth="1"/>
    <col min="17" max="17" width="13.77734375" style="1" bestFit="1" customWidth="1"/>
    <col min="18" max="20" width="10.77734375" style="1" customWidth="1"/>
    <col min="21" max="16384" width="9.21875" style="1"/>
  </cols>
  <sheetData>
    <row r="2" spans="5:22" x14ac:dyDescent="0.25">
      <c r="G2" s="18" t="s">
        <v>203</v>
      </c>
      <c r="H2" s="61">
        <f>+POWER(10,-6)</f>
        <v>9.9999999999999995E-7</v>
      </c>
    </row>
    <row r="5" spans="5:22" x14ac:dyDescent="0.25">
      <c r="E5" s="57" t="s">
        <v>36</v>
      </c>
      <c r="F5" s="54" t="s">
        <v>202</v>
      </c>
      <c r="G5" s="55" t="s">
        <v>43</v>
      </c>
      <c r="H5" s="55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56"/>
      <c r="U5" s="56"/>
      <c r="V5" s="56"/>
    </row>
    <row r="7" spans="5:22" x14ac:dyDescent="0.25">
      <c r="G7" s="60" t="s">
        <v>204</v>
      </c>
      <c r="H7" s="60">
        <v>8</v>
      </c>
      <c r="I7" s="60">
        <f t="shared" ref="I7:N7" si="0">+J7+1</f>
        <v>7</v>
      </c>
      <c r="J7" s="60">
        <f t="shared" si="0"/>
        <v>6</v>
      </c>
      <c r="K7" s="60">
        <f t="shared" si="0"/>
        <v>5</v>
      </c>
      <c r="L7" s="60">
        <f t="shared" si="0"/>
        <v>4</v>
      </c>
      <c r="M7" s="60">
        <f t="shared" si="0"/>
        <v>3</v>
      </c>
      <c r="N7" s="60">
        <f t="shared" si="0"/>
        <v>2</v>
      </c>
      <c r="O7" s="60">
        <v>1</v>
      </c>
    </row>
    <row r="8" spans="5:22" x14ac:dyDescent="0.25">
      <c r="I8" s="58"/>
      <c r="J8" s="58"/>
      <c r="K8" s="58"/>
      <c r="L8" s="58"/>
      <c r="M8" s="58"/>
      <c r="N8" s="58"/>
      <c r="O8" s="58"/>
    </row>
    <row r="9" spans="5:22" x14ac:dyDescent="0.25">
      <c r="G9" s="7" t="s">
        <v>37</v>
      </c>
      <c r="H9" s="45">
        <v>2016</v>
      </c>
      <c r="I9" s="45">
        <v>2017</v>
      </c>
      <c r="J9" s="45">
        <f>+I9+1</f>
        <v>2018</v>
      </c>
      <c r="K9" s="45">
        <f t="shared" ref="K9:O9" si="1">+J9+1</f>
        <v>2019</v>
      </c>
      <c r="L9" s="45">
        <f t="shared" si="1"/>
        <v>2020</v>
      </c>
      <c r="M9" s="45">
        <f t="shared" si="1"/>
        <v>2021</v>
      </c>
      <c r="N9" s="45">
        <f t="shared" si="1"/>
        <v>2022</v>
      </c>
      <c r="O9" s="45">
        <f t="shared" si="1"/>
        <v>2023</v>
      </c>
      <c r="Q9" s="45" t="s">
        <v>65</v>
      </c>
      <c r="R9" s="50" t="s">
        <v>69</v>
      </c>
    </row>
    <row r="10" spans="5:22" x14ac:dyDescent="0.25">
      <c r="F10" s="58">
        <f>+MATCH(R10,IS!$F$6:$F$43,0)</f>
        <v>9</v>
      </c>
      <c r="G10" s="18" t="s">
        <v>38</v>
      </c>
      <c r="H10" s="1" cm="1">
        <f t="array" aca="1" ref="H10" ca="1">+OFFSET(INDIRECT(_xlfn.CONCAT($Q10,"!",$G$7)),Overview!$F10,Overview!H$7)*in.scale</f>
        <v>5854.4299999999994</v>
      </c>
      <c r="I10" s="1" cm="1">
        <f t="array" aca="1" ref="I10" ca="1">+OFFSET(INDIRECT(_xlfn.CONCAT($Q10,"!",$G$7)),Overview!$F10,Overview!I$7)*in.scale</f>
        <v>7301.5050000000001</v>
      </c>
      <c r="J10" s="1" cm="1">
        <f t="array" aca="1" ref="J10" ca="1">+OFFSET(INDIRECT(_xlfn.CONCAT($Q10,"!",$G$7)),Overview!$F10,Overview!J$7)*in.scale</f>
        <v>9030.0079999999998</v>
      </c>
      <c r="K10" s="1" cm="1">
        <f t="array" aca="1" ref="K10" ca="1">+OFFSET(INDIRECT(_xlfn.CONCAT($Q10,"!",$G$7)),Overview!$F10,Overview!K$7)*in.scale</f>
        <v>11171.296999999999</v>
      </c>
      <c r="L10" s="1" cm="1">
        <f t="array" aca="1" ref="L10" ca="1">+OFFSET(INDIRECT(_xlfn.CONCAT($Q10,"!",$G$7)),Overview!$F10,Overview!L$7)*in.scale</f>
        <v>12868</v>
      </c>
      <c r="M10" s="1" cm="1">
        <f t="array" aca="1" ref="M10" ca="1">+OFFSET(INDIRECT(_xlfn.CONCAT($Q10,"!",$G$7)),Overview!$F10,Overview!M$7)*in.scale</f>
        <v>15785</v>
      </c>
      <c r="N10" s="1" cm="1">
        <f t="array" aca="1" ref="N10" ca="1">+OFFSET(INDIRECT(_xlfn.CONCAT($Q10,"!",$G$7)),Overview!$F10,Overview!N$7)*in.scale</f>
        <v>17606</v>
      </c>
      <c r="O10" s="1" cm="1">
        <f t="array" aca="1" ref="O10" ca="1">+OFFSET(INDIRECT(_xlfn.CONCAT($Q10,"!",$G$7)),Overview!$F10,Overview!O$7)*in.scale</f>
        <v>19409</v>
      </c>
      <c r="Q10" s="7" t="s">
        <v>66</v>
      </c>
      <c r="R10" s="11" t="s">
        <v>38</v>
      </c>
    </row>
    <row r="11" spans="5:22" x14ac:dyDescent="0.25">
      <c r="F11" s="58">
        <f>+MATCH(R11,IS!$F$6:$F$43,0)</f>
        <v>10</v>
      </c>
      <c r="G11" s="18" t="s">
        <v>70</v>
      </c>
      <c r="H11" s="1" cm="1">
        <f t="array" aca="1" ref="H11" ca="1">+OFFSET(INDIRECT(_xlfn.CONCAT($Q11,"!",$G$7)),Overview!$F11,Overview!H$7)*in.scale</f>
        <v>819.90800000000002</v>
      </c>
      <c r="I11" s="1" cm="1">
        <f t="array" aca="1" ref="I11" ca="1">+OFFSET(INDIRECT(_xlfn.CONCAT($Q11,"!",$G$7)),Overview!$F11,Overview!I$7)*in.scale</f>
        <v>1010.491</v>
      </c>
      <c r="J11" s="1" cm="1">
        <f t="array" aca="1" ref="J11" ca="1">+OFFSET(INDIRECT(_xlfn.CONCAT($Q11,"!",$G$7)),Overview!$F11,Overview!J$7)*in.scale</f>
        <v>1194.999</v>
      </c>
      <c r="K11" s="1" cm="1">
        <f t="array" aca="1" ref="K11" ca="1">+OFFSET(INDIRECT(_xlfn.CONCAT($Q11,"!",$G$7)),Overview!$F11,Overview!K$7)*in.scale</f>
        <v>1672.72</v>
      </c>
      <c r="L11" s="1" cm="1">
        <f t="array" aca="1" ref="L11" ca="1">+OFFSET(INDIRECT(_xlfn.CONCAT($Q11,"!",$G$7)),Overview!$F11,Overview!L$7)*in.scale</f>
        <v>1722</v>
      </c>
      <c r="M11" s="1" cm="1">
        <f t="array" aca="1" ref="M11" ca="1">+OFFSET(INDIRECT(_xlfn.CONCAT($Q11,"!",$G$7)),Overview!$F11,Overview!M$7)*in.scale</f>
        <v>1865</v>
      </c>
      <c r="N11" s="1" cm="1">
        <f t="array" aca="1" ref="N11" ca="1">+OFFSET(INDIRECT(_xlfn.CONCAT($Q11,"!",$G$7)),Overview!$F11,Overview!N$7)*in.scale</f>
        <v>2165</v>
      </c>
      <c r="O11" s="1" cm="1">
        <f t="array" aca="1" ref="O11" ca="1">+OFFSET(INDIRECT(_xlfn.CONCAT($Q11,"!",$G$7)),Overview!$F11,Overview!O$7)*in.scale</f>
        <v>2354</v>
      </c>
      <c r="Q11" s="7" t="s">
        <v>66</v>
      </c>
      <c r="R11" s="11" t="s">
        <v>72</v>
      </c>
    </row>
    <row r="12" spans="5:22" x14ac:dyDescent="0.25">
      <c r="F12" s="58">
        <f>+MATCH(R12,IS!$F$6:$F$43,0)</f>
        <v>16</v>
      </c>
      <c r="G12" s="46" t="s">
        <v>68</v>
      </c>
      <c r="H12" s="1" cm="1">
        <f t="array" aca="1" ref="H12" ca="1">+OFFSET(INDIRECT(_xlfn.CONCAT($Q12,"!",$G$7)),Overview!$F12,Overview!H$7)*in.scale</f>
        <v>2487.9069999999997</v>
      </c>
      <c r="I12" s="1" cm="1">
        <f t="array" aca="1" ref="I12" ca="1">+OFFSET(INDIRECT(_xlfn.CONCAT($Q12,"!",$G$7)),Overview!$F12,Overview!I$7)*in.scale</f>
        <v>2822.2979999999998</v>
      </c>
      <c r="J12" s="1" cm="1">
        <f t="array" aca="1" ref="J12" ca="1">+OFFSET(INDIRECT(_xlfn.CONCAT($Q12,"!",$G$7)),Overview!$F12,Overview!J$7)*in.scale</f>
        <v>3365.7269999999999</v>
      </c>
      <c r="K12" s="1" cm="1">
        <f t="array" aca="1" ref="K12" ca="1">+OFFSET(INDIRECT(_xlfn.CONCAT($Q12,"!",$G$7)),Overview!$F12,Overview!K$7)*in.scale</f>
        <v>4124.9839999999995</v>
      </c>
      <c r="L12" s="1" cm="1">
        <f t="array" aca="1" ref="L12" ca="1">+OFFSET(INDIRECT(_xlfn.CONCAT($Q12,"!",$G$7)),Overview!$F12,Overview!L$7)*in.scale</f>
        <v>4559</v>
      </c>
      <c r="M12" s="1" cm="1">
        <f t="array" aca="1" ref="M12" ca="1">+OFFSET(INDIRECT(_xlfn.CONCAT($Q12,"!",$G$7)),Overview!$F12,Overview!M$7)*in.scale</f>
        <v>5406</v>
      </c>
      <c r="N12" s="1" cm="1">
        <f t="array" aca="1" ref="N12" ca="1">+OFFSET(INDIRECT(_xlfn.CONCAT($Q12,"!",$G$7)),Overview!$F12,Overview!N$7)*in.scale</f>
        <v>6187</v>
      </c>
      <c r="O12" s="1" cm="1">
        <f t="array" aca="1" ref="O12" ca="1">+OFFSET(INDIRECT(_xlfn.CONCAT($Q12,"!",$G$7)),Overview!$F12,Overview!O$7)*in.scale</f>
        <v>6764</v>
      </c>
      <c r="Q12" s="7" t="s">
        <v>66</v>
      </c>
      <c r="R12" s="11" t="s">
        <v>73</v>
      </c>
    </row>
    <row r="13" spans="5:22" x14ac:dyDescent="0.25">
      <c r="G13" s="46" t="s">
        <v>39</v>
      </c>
      <c r="H13" s="1">
        <f ca="1">+H10-H11-H12</f>
        <v>2546.6149999999993</v>
      </c>
      <c r="I13" s="1">
        <f ca="1">+I10-I11-I12</f>
        <v>3468.7160000000003</v>
      </c>
      <c r="J13" s="1">
        <f t="shared" ref="J13:O13" ca="1" si="2">+J10-J11-J12</f>
        <v>4469.2820000000002</v>
      </c>
      <c r="K13" s="1">
        <f t="shared" ca="1" si="2"/>
        <v>5373.5929999999998</v>
      </c>
      <c r="L13" s="1">
        <f t="shared" ca="1" si="2"/>
        <v>6587</v>
      </c>
      <c r="M13" s="1">
        <f t="shared" ca="1" si="2"/>
        <v>8514</v>
      </c>
      <c r="N13" s="1">
        <f t="shared" ca="1" si="2"/>
        <v>9254</v>
      </c>
      <c r="O13" s="1">
        <f t="shared" ca="1" si="2"/>
        <v>10291</v>
      </c>
      <c r="Q13" s="7" t="s">
        <v>79</v>
      </c>
      <c r="R13" s="51" t="s">
        <v>80</v>
      </c>
    </row>
    <row r="14" spans="5:22" x14ac:dyDescent="0.25">
      <c r="G14" s="46" t="s">
        <v>90</v>
      </c>
      <c r="H14" s="1">
        <f ca="1">+H27</f>
        <v>346.35699999999997</v>
      </c>
      <c r="I14" s="1">
        <f ca="1">+I27</f>
        <v>446.94499999999999</v>
      </c>
      <c r="J14" s="1">
        <f t="shared" ref="J14:O14" ca="1" si="3">+J27</f>
        <v>487.77499999999998</v>
      </c>
      <c r="K14" s="1">
        <f t="shared" ca="1" si="3"/>
        <v>105.02799999999999</v>
      </c>
      <c r="L14" s="1">
        <f t="shared" ca="1" si="3"/>
        <v>186</v>
      </c>
      <c r="M14" s="1">
        <f t="shared" ca="1" si="3"/>
        <v>285</v>
      </c>
      <c r="N14" s="1">
        <f t="shared" ca="1" si="3"/>
        <v>336</v>
      </c>
      <c r="O14" s="1">
        <f t="shared" ca="1" si="3"/>
        <v>-355</v>
      </c>
      <c r="Q14" s="7" t="s">
        <v>79</v>
      </c>
      <c r="R14" s="51" t="s">
        <v>80</v>
      </c>
    </row>
    <row r="15" spans="5:22" x14ac:dyDescent="0.25">
      <c r="F15" s="58">
        <f>+MATCH(R15,IS!$F$6:$F$43,0)</f>
        <v>22</v>
      </c>
      <c r="G15" s="46" t="s">
        <v>40</v>
      </c>
      <c r="H15" s="1" cm="1">
        <f t="array" aca="1" ref="H15" ca="1">+OFFSET(INDIRECT(_xlfn.CONCAT($Q15,"!",$G$7)),Overview!$F15,Overview!H$7)*in.scale</f>
        <v>331.53499999999997</v>
      </c>
      <c r="I15" s="1" cm="1">
        <f t="array" aca="1" ref="I15" ca="1">+OFFSET(INDIRECT(_xlfn.CONCAT($Q15,"!",$G$7)),Overview!$F15,Overview!I$7)*in.scale</f>
        <v>325.99699999999996</v>
      </c>
      <c r="J15" s="1" cm="1">
        <f t="array" aca="1" ref="J15" ca="1">+OFFSET(INDIRECT(_xlfn.CONCAT($Q15,"!",$G$7)),Overview!$F15,Overview!J$7)*in.scale</f>
        <v>346.49199999999996</v>
      </c>
      <c r="K15" s="1" cm="1">
        <f t="array" aca="1" ref="K15" ca="1">+OFFSET(INDIRECT(_xlfn.CONCAT($Q15,"!",$G$7)),Overview!$F15,Overview!K$7)*in.scale</f>
        <v>736.66899999999998</v>
      </c>
      <c r="L15" s="1" cm="1">
        <f t="array" aca="1" ref="L15" ca="1">+OFFSET(INDIRECT(_xlfn.CONCAT($Q15,"!",$G$7)),Overview!$F15,Overview!L$7)*in.scale</f>
        <v>844</v>
      </c>
      <c r="M15" s="1" cm="1">
        <f t="array" aca="1" ref="M15" ca="1">+OFFSET(INDIRECT(_xlfn.CONCAT($Q15,"!",$G$7)),Overview!$F15,Overview!M$7)*in.scale</f>
        <v>861</v>
      </c>
      <c r="N15" s="1" cm="1">
        <f t="array" aca="1" ref="N15" ca="1">+OFFSET(INDIRECT(_xlfn.CONCAT($Q15,"!",$G$7)),Overview!$F15,Overview!N$7)*in.scale</f>
        <v>939</v>
      </c>
      <c r="O15" s="1" cm="1">
        <f t="array" aca="1" ref="O15" ca="1">+OFFSET(INDIRECT(_xlfn.CONCAT($Q15,"!",$G$7)),Overview!$F15,Overview!O$7)*in.scale</f>
        <v>944</v>
      </c>
      <c r="Q15" s="7" t="s">
        <v>66</v>
      </c>
      <c r="R15" s="11" t="s">
        <v>74</v>
      </c>
    </row>
    <row r="16" spans="5:22" x14ac:dyDescent="0.25">
      <c r="F16" s="58">
        <f>+MATCH(R16,CF!$F$6:$F$43,0)</f>
        <v>20</v>
      </c>
      <c r="G16" s="46" t="s">
        <v>41</v>
      </c>
      <c r="H16" s="1" cm="1">
        <f t="array" aca="1" ref="H16" ca="1">+OFFSET(INDIRECT(_xlfn.CONCAT($Q16,"!",$G$7)),Overview!$F16,Overview!H$7)*in.scale</f>
        <v>-203.80499999999998</v>
      </c>
      <c r="I16" s="1" cm="1">
        <f t="array" aca="1" ref="I16" ca="1">+OFFSET(INDIRECT(_xlfn.CONCAT($Q16,"!",$G$7)),Overview!$F16,Overview!I$7)*in.scale</f>
        <v>-178.12199999999999</v>
      </c>
      <c r="J16" s="1" cm="1">
        <f t="array" aca="1" ref="J16" ca="1">+OFFSET(INDIRECT(_xlfn.CONCAT($Q16,"!",$G$7)),Overview!$F16,Overview!J$7)*in.scale</f>
        <v>-266.57900000000001</v>
      </c>
      <c r="K16" s="1" cm="1">
        <f t="array" aca="1" ref="K16" ca="1">+OFFSET(INDIRECT(_xlfn.CONCAT($Q16,"!",$G$7)),Overview!$F16,Overview!K$7)*in.scale</f>
        <v>-333.98099999999999</v>
      </c>
      <c r="L16" s="1" cm="1">
        <f t="array" aca="1" ref="L16" ca="1">+OFFSET(INDIRECT(_xlfn.CONCAT($Q16,"!",$G$7)),Overview!$F16,Overview!L$7)*in.scale</f>
        <v>-419</v>
      </c>
      <c r="M16" s="1" cm="1">
        <f t="array" aca="1" ref="M16" ca="1">+OFFSET(INDIRECT(_xlfn.CONCAT($Q16,"!",$G$7)),Overview!$F16,Overview!M$7)*in.scale</f>
        <v>-330</v>
      </c>
      <c r="N16" s="1" cm="1">
        <f t="array" aca="1" ref="N16" ca="1">+OFFSET(INDIRECT(_xlfn.CONCAT($Q16,"!",$G$7)),Overview!$F16,Overview!N$7)*in.scale</f>
        <v>-442</v>
      </c>
      <c r="O16" s="1" cm="1">
        <f t="array" aca="1" ref="O16" ca="1">+OFFSET(INDIRECT(_xlfn.CONCAT($Q16,"!",$G$7)),Overview!$F16,Overview!O$7)*in.scale</f>
        <v>-360</v>
      </c>
      <c r="Q16" s="7" t="s">
        <v>91</v>
      </c>
      <c r="R16" s="11" t="s">
        <v>93</v>
      </c>
    </row>
    <row r="17" spans="5:19" x14ac:dyDescent="0.25">
      <c r="F17" s="58">
        <f>+MATCH(R17,IS!$F$6:$F$43,0)</f>
        <v>13</v>
      </c>
      <c r="G17" s="46" t="s">
        <v>67</v>
      </c>
      <c r="H17" s="1" cm="1">
        <f t="array" aca="1" ref="H17" ca="1">+OFFSET(INDIRECT(_xlfn.CONCAT($Q17,"!",$G$7)),Overview!$F17,Overview!H$7)*in.scale</f>
        <v>975.98699999999997</v>
      </c>
      <c r="I17" s="1" cm="1">
        <f t="array" aca="1" ref="I17" ca="1">+OFFSET(INDIRECT(_xlfn.CONCAT($Q17,"!",$G$7)),Overview!$F17,Overview!I$7)*in.scale</f>
        <v>1224.059</v>
      </c>
      <c r="J17" s="1" cm="1">
        <f t="array" aca="1" ref="J17" ca="1">+OFFSET(INDIRECT(_xlfn.CONCAT($Q17,"!",$G$7)),Overview!$F17,Overview!J$7)*in.scale</f>
        <v>1537.8119999999999</v>
      </c>
      <c r="K17" s="1" cm="1">
        <f t="array" aca="1" ref="K17" ca="1">+OFFSET(INDIRECT(_xlfn.CONCAT($Q17,"!",$G$7)),Overview!$F17,Overview!K$7)*in.scale</f>
        <v>1930.2279999999998</v>
      </c>
      <c r="L17" s="1" cm="1">
        <f t="array" aca="1" ref="L17" ca="1">+OFFSET(INDIRECT(_xlfn.CONCAT($Q17,"!",$G$7)),Overview!$F17,Overview!L$7)*in.scale</f>
        <v>2188</v>
      </c>
      <c r="M17" s="1" cm="1">
        <f t="array" aca="1" ref="M17" ca="1">+OFFSET(INDIRECT(_xlfn.CONCAT($Q17,"!",$G$7)),Overview!$F17,Overview!M$7)*in.scale</f>
        <v>2540</v>
      </c>
      <c r="N17" s="1" cm="1">
        <f t="array" aca="1" ref="N17" ca="1">+OFFSET(INDIRECT(_xlfn.CONCAT($Q17,"!",$G$7)),Overview!$F17,Overview!N$7)*in.scale</f>
        <v>2987</v>
      </c>
      <c r="O17" s="1" cm="1">
        <f t="array" aca="1" ref="O17" ca="1">+OFFSET(INDIRECT(_xlfn.CONCAT($Q17,"!",$G$7)),Overview!$F17,Overview!O$7)*in.scale</f>
        <v>3473</v>
      </c>
      <c r="Q17" s="7" t="s">
        <v>66</v>
      </c>
      <c r="R17" s="11" t="s">
        <v>75</v>
      </c>
    </row>
    <row r="18" spans="5:19" x14ac:dyDescent="0.25">
      <c r="G18" s="46" t="s">
        <v>55</v>
      </c>
      <c r="H18" s="1">
        <f ca="1">+H28+H29</f>
        <v>-1075</v>
      </c>
      <c r="I18" s="1">
        <f ca="1">+I28+I29</f>
        <v>-1100</v>
      </c>
      <c r="J18" s="1">
        <f t="shared" ref="J18:O18" ca="1" si="4">+J28+J29</f>
        <v>-2050</v>
      </c>
      <c r="K18" s="1">
        <f t="shared" ca="1" si="4"/>
        <v>-2750</v>
      </c>
      <c r="L18" s="1">
        <f t="shared" ca="1" si="4"/>
        <v>-3050</v>
      </c>
      <c r="M18" s="1">
        <f t="shared" ca="1" si="4"/>
        <v>-3950</v>
      </c>
      <c r="N18" s="1">
        <f t="shared" ca="1" si="4"/>
        <v>-7068</v>
      </c>
      <c r="O18" s="1">
        <f t="shared" ca="1" si="4"/>
        <v>-4400</v>
      </c>
      <c r="Q18" s="7" t="s">
        <v>79</v>
      </c>
      <c r="R18" s="51" t="s">
        <v>80</v>
      </c>
    </row>
    <row r="19" spans="5:19" x14ac:dyDescent="0.25">
      <c r="G19" s="46" t="s">
        <v>78</v>
      </c>
      <c r="H19" s="1">
        <f t="shared" ref="H19" ca="1" si="5">+H24-H23</f>
        <v>23.101999999999997</v>
      </c>
      <c r="I19" s="1">
        <f t="shared" ref="I19:O19" ca="1" si="6">+I24-I23</f>
        <v>8.3329999999999984</v>
      </c>
      <c r="J19" s="1">
        <f t="shared" ca="1" si="6"/>
        <v>-3.2980000000000018</v>
      </c>
      <c r="K19" s="1">
        <f t="shared" ca="1" si="6"/>
        <v>114.959</v>
      </c>
      <c r="L19" s="1">
        <f t="shared" ca="1" si="6"/>
        <v>73</v>
      </c>
      <c r="M19" s="1">
        <f t="shared" ca="1" si="6"/>
        <v>96</v>
      </c>
      <c r="N19" s="1">
        <f t="shared" ca="1" si="6"/>
        <v>51</v>
      </c>
      <c r="O19" s="1">
        <f t="shared" ca="1" si="6"/>
        <v>-156</v>
      </c>
      <c r="Q19" s="7" t="s">
        <v>79</v>
      </c>
      <c r="R19" s="51" t="s">
        <v>80</v>
      </c>
    </row>
    <row r="20" spans="5:19" x14ac:dyDescent="0.25">
      <c r="G20" s="46"/>
      <c r="H20" s="46"/>
    </row>
    <row r="21" spans="5:19" x14ac:dyDescent="0.25">
      <c r="G21" s="49" t="s">
        <v>76</v>
      </c>
      <c r="H21" s="46"/>
    </row>
    <row r="22" spans="5:19" x14ac:dyDescent="0.25">
      <c r="F22" s="58">
        <f>+MATCH(R22,IS!$F$6:$F$43,0)</f>
        <v>30</v>
      </c>
      <c r="G22" s="46" t="s">
        <v>71</v>
      </c>
      <c r="H22" s="1" cm="1">
        <f t="array" aca="1" ref="H22" ca="1">+OFFSET(INDIRECT(_xlfn.CONCAT($Q22,"!",$G$7)),Overview!$F22,Overview!H$7)*in.scale</f>
        <v>266.35599999999999</v>
      </c>
      <c r="I22" s="1" cm="1">
        <f t="array" aca="1" ref="I22" ca="1">+OFFSET(INDIRECT(_xlfn.CONCAT($Q22,"!",$G$7)),Overview!$F22,Overview!I$7)*in.scale</f>
        <v>443.68699999999995</v>
      </c>
      <c r="J22" s="1" cm="1">
        <f t="array" aca="1" ref="J22" ca="1">+OFFSET(INDIRECT(_xlfn.CONCAT($Q22,"!",$G$7)),Overview!$F22,Overview!J$7)*in.scale</f>
        <v>203.102</v>
      </c>
      <c r="K22" s="1" cm="1">
        <f t="array" aca="1" ref="K22" ca="1">+OFFSET(INDIRECT(_xlfn.CONCAT($Q22,"!",$G$7)),Overview!$F22,Overview!K$7)*in.scale</f>
        <v>253.28299999999999</v>
      </c>
      <c r="L22" s="1" cm="1">
        <f t="array" aca="1" ref="L22" ca="1">+OFFSET(INDIRECT(_xlfn.CONCAT($Q22,"!",$G$7)),Overview!$F22,Overview!L$7)*in.scale</f>
        <v>-1084</v>
      </c>
      <c r="M22" s="1" cm="1">
        <f t="array" aca="1" ref="M22" ca="1">+OFFSET(INDIRECT(_xlfn.CONCAT($Q22,"!",$G$7)),Overview!$F22,Overview!M$7)*in.scale</f>
        <v>883</v>
      </c>
      <c r="N22" s="1" cm="1">
        <f t="array" aca="1" ref="N22" ca="1">+OFFSET(INDIRECT(_xlfn.CONCAT($Q22,"!",$G$7)),Overview!$F22,Overview!N$7)*in.scale</f>
        <v>1252</v>
      </c>
      <c r="O22" s="1" cm="1">
        <f t="array" aca="1" ref="O22" ca="1">+OFFSET(INDIRECT(_xlfn.CONCAT($Q22,"!",$G$7)),Overview!$F22,Overview!O$7)*in.scale</f>
        <v>1371</v>
      </c>
      <c r="Q22" s="7" t="s">
        <v>66</v>
      </c>
      <c r="R22" s="11" t="s">
        <v>81</v>
      </c>
    </row>
    <row r="23" spans="5:19" x14ac:dyDescent="0.25">
      <c r="F23" s="58">
        <f>+MATCH(R23,IS!$F$6:$F$43,0)</f>
        <v>20</v>
      </c>
      <c r="G23" s="46" t="s">
        <v>77</v>
      </c>
      <c r="H23" s="1" cm="1">
        <f t="array" aca="1" ref="H23" ca="1">+OFFSET(INDIRECT(_xlfn.CONCAT($Q23,"!",$G$7)),Overview!$F23,Overview!H$7)*in.scale</f>
        <v>47.339999999999996</v>
      </c>
      <c r="I23" s="1" cm="1">
        <f t="array" aca="1" ref="I23" ca="1">+OFFSET(INDIRECT(_xlfn.CONCAT($Q23,"!",$G$7)),Overview!$F23,Overview!I$7)*in.scale</f>
        <v>66.069000000000003</v>
      </c>
      <c r="J23" s="1" cm="1">
        <f t="array" aca="1" ref="J23" ca="1">+OFFSET(INDIRECT(_xlfn.CONCAT($Q23,"!",$G$7)),Overview!$F23,Overview!J$7)*in.scale</f>
        <v>92.539999999999992</v>
      </c>
      <c r="K23" s="1" cm="1">
        <f t="array" aca="1" ref="K23" ca="1">+OFFSET(INDIRECT(_xlfn.CONCAT($Q23,"!",$G$7)),Overview!$F23,Overview!K$7)*in.scale</f>
        <v>42.254999999999995</v>
      </c>
      <c r="L23" s="1" cm="1">
        <f t="array" aca="1" ref="L23" ca="1">+OFFSET(INDIRECT(_xlfn.CONCAT($Q23,"!",$G$7)),Overview!$F23,Overview!L$7)*in.scale</f>
        <v>43</v>
      </c>
      <c r="M23" s="1" cm="1">
        <f t="array" aca="1" ref="M23" ca="1">+OFFSET(INDIRECT(_xlfn.CONCAT($Q23,"!",$G$7)),Overview!$F23,Overview!M$7)*in.scale</f>
        <v>17</v>
      </c>
      <c r="N23" s="1" cm="1">
        <f t="array" aca="1" ref="N23" ca="1">+OFFSET(INDIRECT(_xlfn.CONCAT($Q23,"!",$G$7)),Overview!$F23,Overview!N$7)*in.scale</f>
        <v>61</v>
      </c>
      <c r="O23" s="1" cm="1">
        <f t="array" aca="1" ref="O23" ca="1">+OFFSET(INDIRECT(_xlfn.CONCAT($Q23,"!",$G$7)),Overview!$F23,Overview!O$7)*in.scale</f>
        <v>269</v>
      </c>
      <c r="Q23" s="7" t="s">
        <v>66</v>
      </c>
      <c r="R23" s="11" t="s">
        <v>82</v>
      </c>
    </row>
    <row r="24" spans="5:19" x14ac:dyDescent="0.25">
      <c r="F24" s="58">
        <f>+MATCH(R24,IS!$F$6:$F$43,0)</f>
        <v>21</v>
      </c>
      <c r="G24" s="46" t="s">
        <v>78</v>
      </c>
      <c r="H24" s="1" cm="1">
        <f t="array" aca="1" ref="H24" ca="1">+OFFSET(INDIRECT(_xlfn.CONCAT($Q24,"!",$G$7)),Overview!$F24,Overview!H$7)*in.scale</f>
        <v>70.441999999999993</v>
      </c>
      <c r="I24" s="1" cm="1">
        <f t="array" aca="1" ref="I24" ca="1">+OFFSET(INDIRECT(_xlfn.CONCAT($Q24,"!",$G$7)),Overview!$F24,Overview!I$7)*in.scale</f>
        <v>74.402000000000001</v>
      </c>
      <c r="J24" s="1" cm="1">
        <f t="array" aca="1" ref="J24" ca="1">+OFFSET(INDIRECT(_xlfn.CONCAT($Q24,"!",$G$7)),Overview!$F24,Overview!J$7)*in.scale</f>
        <v>89.24199999999999</v>
      </c>
      <c r="K24" s="1" cm="1">
        <f t="array" aca="1" ref="K24" ca="1">+OFFSET(INDIRECT(_xlfn.CONCAT($Q24,"!",$G$7)),Overview!$F24,Overview!K$7)*in.scale</f>
        <v>157.214</v>
      </c>
      <c r="L24" s="1" cm="1">
        <f t="array" aca="1" ref="L24" ca="1">+OFFSET(INDIRECT(_xlfn.CONCAT($Q24,"!",$G$7)),Overview!$F24,Overview!L$7)*in.scale</f>
        <v>116</v>
      </c>
      <c r="M24" s="1" cm="1">
        <f t="array" aca="1" ref="M24" ca="1">+OFFSET(INDIRECT(_xlfn.CONCAT($Q24,"!",$G$7)),Overview!$F24,Overview!M$7)*in.scale</f>
        <v>113</v>
      </c>
      <c r="N24" s="1" cm="1">
        <f t="array" aca="1" ref="N24" ca="1">+OFFSET(INDIRECT(_xlfn.CONCAT($Q24,"!",$G$7)),Overview!$F24,Overview!N$7)*in.scale</f>
        <v>112</v>
      </c>
      <c r="O24" s="1" cm="1">
        <f t="array" aca="1" ref="O24" ca="1">+OFFSET(INDIRECT(_xlfn.CONCAT($Q24,"!",$G$7)),Overview!$F24,Overview!O$7)*in.scale</f>
        <v>113</v>
      </c>
      <c r="Q24" s="7" t="s">
        <v>66</v>
      </c>
      <c r="R24" s="11" t="s">
        <v>83</v>
      </c>
    </row>
    <row r="25" spans="5:19" x14ac:dyDescent="0.25">
      <c r="F25" s="58">
        <f>+MATCH(R25,BS!$F$6:$F$43,0)</f>
        <v>15</v>
      </c>
      <c r="G25" s="46" t="s">
        <v>86</v>
      </c>
      <c r="H25" s="1" cm="1">
        <f t="array" aca="1" ref="H25" ca="1">+OFFSET(INDIRECT(_xlfn.CONCAT($Q25,"!",$G$7)),Overview!$F25,Overview!H$7)*in.scale</f>
        <v>5839.7739999999994</v>
      </c>
      <c r="I25" s="1" cm="1">
        <f t="array" aca="1" ref="I25" ca="1">+OFFSET(INDIRECT(_xlfn.CONCAT($Q25,"!",$G$7)),Overview!$F25,Overview!I$7)*in.scale</f>
        <v>7247.8130000000001</v>
      </c>
      <c r="J25" s="1" cm="1">
        <f t="array" aca="1" ref="J25" ca="1">+OFFSET(INDIRECT(_xlfn.CONCAT($Q25,"!",$G$7)),Overview!$F25,Overview!J$7)*in.scale</f>
        <v>4857.0389999999998</v>
      </c>
      <c r="K25" s="1" cm="1">
        <f t="array" aca="1" ref="K25" ca="1">+OFFSET(INDIRECT(_xlfn.CONCAT($Q25,"!",$G$7)),Overview!$F25,Overview!K$7)*in.scale</f>
        <v>6494.9249999999993</v>
      </c>
      <c r="L25" s="1" cm="1">
        <f t="array" aca="1" ref="L25" ca="1">+OFFSET(INDIRECT(_xlfn.CONCAT($Q25,"!",$G$7)),Overview!$F25,Overview!L$7)*in.scale</f>
        <v>8146</v>
      </c>
      <c r="M25" s="1" cm="1">
        <f t="array" aca="1" ref="M25" ca="1">+OFFSET(INDIRECT(_xlfn.CONCAT($Q25,"!",$G$7)),Overview!$F25,Overview!M$7)*in.scale</f>
        <v>8651</v>
      </c>
      <c r="N25" s="1" cm="1">
        <f t="array" aca="1" ref="N25" ca="1">+OFFSET(INDIRECT(_xlfn.CONCAT($Q25,"!",$G$7)),Overview!$F25,Overview!N$7)*in.scale</f>
        <v>8996</v>
      </c>
      <c r="O25" s="1" cm="1">
        <f t="array" aca="1" ref="O25" ca="1">+OFFSET(INDIRECT(_xlfn.CONCAT($Q25,"!",$G$7)),Overview!$F25,Overview!O$7)*in.scale</f>
        <v>11084</v>
      </c>
      <c r="Q25" s="7" t="s">
        <v>85</v>
      </c>
      <c r="R25" s="11" t="s">
        <v>88</v>
      </c>
    </row>
    <row r="26" spans="5:19" x14ac:dyDescent="0.25">
      <c r="F26" s="58">
        <f>+MATCH(R26,BS!$F$6:$F$43,0)</f>
        <v>31</v>
      </c>
      <c r="G26" s="46" t="s">
        <v>87</v>
      </c>
      <c r="H26" s="1" cm="1">
        <f t="array" aca="1" ref="H26" ca="1">+OFFSET(INDIRECT(_xlfn.CONCAT($Q26,"!",$G$7)),Overview!$F26,Overview!H$7)*in.scale</f>
        <v>2811.6349999999998</v>
      </c>
      <c r="I26" s="1" cm="1">
        <f t="array" aca="1" ref="I26" ca="1">+OFFSET(INDIRECT(_xlfn.CONCAT($Q26,"!",$G$7)),Overview!$F26,Overview!I$7)*in.scale</f>
        <v>3527.4569999999999</v>
      </c>
      <c r="J26" s="1" cm="1">
        <f t="array" aca="1" ref="J26" ca="1">+OFFSET(INDIRECT(_xlfn.CONCAT($Q26,"!",$G$7)),Overview!$F26,Overview!J$7)*in.scale</f>
        <v>4301.1260000000002</v>
      </c>
      <c r="K26" s="1" cm="1">
        <f t="array" aca="1" ref="K26" ca="1">+OFFSET(INDIRECT(_xlfn.CONCAT($Q26,"!",$G$7)),Overview!$F26,Overview!K$7)*in.scale</f>
        <v>8190.9379999999992</v>
      </c>
      <c r="L26" s="1" cm="1">
        <f t="array" aca="1" ref="L26" ca="1">+OFFSET(INDIRECT(_xlfn.CONCAT($Q26,"!",$G$7)),Overview!$F26,Overview!L$7)*in.scale</f>
        <v>5512</v>
      </c>
      <c r="M26" s="1" cm="1">
        <f t="array" aca="1" ref="M26" ca="1">+OFFSET(INDIRECT(_xlfn.CONCAT($Q26,"!",$G$7)),Overview!$F26,Overview!M$7)*in.scale</f>
        <v>6932</v>
      </c>
      <c r="N26" s="1" cm="1">
        <f t="array" aca="1" ref="N26" ca="1">+OFFSET(INDIRECT(_xlfn.CONCAT($Q26,"!",$G$7)),Overview!$F26,Overview!N$7)*in.scale</f>
        <v>8128</v>
      </c>
      <c r="O26" s="1" cm="1">
        <f t="array" aca="1" ref="O26" ca="1">+OFFSET(INDIRECT(_xlfn.CONCAT($Q26,"!",$G$7)),Overview!$F26,Overview!O$7)*in.scale</f>
        <v>8251</v>
      </c>
      <c r="Q26" s="7" t="s">
        <v>85</v>
      </c>
      <c r="R26" s="11" t="s">
        <v>89</v>
      </c>
    </row>
    <row r="27" spans="5:19" x14ac:dyDescent="0.25">
      <c r="F27" s="58">
        <f>+MATCH(R27,CF!$F$6:$F$43,0)</f>
        <v>13</v>
      </c>
      <c r="G27" s="46" t="s">
        <v>90</v>
      </c>
      <c r="H27" s="1" cm="1">
        <f t="array" aca="1" ref="H27" ca="1">+OFFSET(INDIRECT(_xlfn.CONCAT($Q27,"!",$G$7)),Overview!$F27,Overview!H$7)*in.scale</f>
        <v>346.35699999999997</v>
      </c>
      <c r="I27" s="1" cm="1">
        <f t="array" aca="1" ref="I27" ca="1">+OFFSET(INDIRECT(_xlfn.CONCAT($Q27,"!",$G$7)),Overview!$F27,Overview!I$7)*in.scale</f>
        <v>446.94499999999999</v>
      </c>
      <c r="J27" s="1" cm="1">
        <f t="array" aca="1" ref="J27" ca="1">+OFFSET(INDIRECT(_xlfn.CONCAT($Q27,"!",$G$7)),Overview!$F27,Overview!J$7)*in.scale</f>
        <v>487.77499999999998</v>
      </c>
      <c r="K27" s="1" cm="1">
        <f t="array" aca="1" ref="K27" ca="1">+OFFSET(INDIRECT(_xlfn.CONCAT($Q27,"!",$G$7)),Overview!$F27,Overview!K$7)*in.scale</f>
        <v>105.02799999999999</v>
      </c>
      <c r="L27" s="1" cm="1">
        <f t="array" aca="1" ref="L27" ca="1">+OFFSET(INDIRECT(_xlfn.CONCAT($Q27,"!",$G$7)),Overview!$F27,Overview!L$7)*in.scale</f>
        <v>186</v>
      </c>
      <c r="M27" s="1" cm="1">
        <f t="array" aca="1" ref="M27" ca="1">+OFFSET(INDIRECT(_xlfn.CONCAT($Q27,"!",$G$7)),Overview!$F27,Overview!M$7)*in.scale</f>
        <v>285</v>
      </c>
      <c r="N27" s="1" cm="1">
        <f t="array" aca="1" ref="N27" ca="1">+OFFSET(INDIRECT(_xlfn.CONCAT($Q27,"!",$G$7)),Overview!$F27,Overview!N$7)*in.scale</f>
        <v>336</v>
      </c>
      <c r="O27" s="1" cm="1">
        <f t="array" aca="1" ref="O27" ca="1">+OFFSET(INDIRECT(_xlfn.CONCAT($Q27,"!",$G$7)),Overview!$F27,Overview!O$7)*in.scale</f>
        <v>-355</v>
      </c>
      <c r="Q27" s="7" t="s">
        <v>91</v>
      </c>
      <c r="R27" s="11" t="s">
        <v>92</v>
      </c>
    </row>
    <row r="28" spans="5:19" x14ac:dyDescent="0.25">
      <c r="F28" s="58">
        <f>+MATCH(R28,CF!$F$6:$F$43,0)</f>
        <v>28</v>
      </c>
      <c r="G28" s="46" t="s">
        <v>95</v>
      </c>
      <c r="H28" s="1" cm="1">
        <f t="array" aca="1" ref="H28" ca="1">+OFFSET(INDIRECT(_xlfn.CONCAT($Q28,"!",$G$7)),Overview!$F28,Overview!H$7)*in.scale</f>
        <v>-1075</v>
      </c>
      <c r="I28" s="1" cm="1">
        <f t="array" aca="1" ref="I28" ca="1">+OFFSET(INDIRECT(_xlfn.CONCAT($Q28,"!",$G$7)),Overview!$F28,Overview!I$7)*in.scale</f>
        <v>-1100</v>
      </c>
      <c r="J28" s="1" cm="1">
        <f t="array" aca="1" ref="J28" ca="1">+OFFSET(INDIRECT(_xlfn.CONCAT($Q28,"!",$G$7)),Overview!$F28,Overview!J$7)*in.scale</f>
        <v>-2050</v>
      </c>
      <c r="K28" s="1" cm="1">
        <f t="array" aca="1" ref="K28" ca="1">+OFFSET(INDIRECT(_xlfn.CONCAT($Q28,"!",$G$7)),Overview!$F28,Overview!K$7)*in.scale</f>
        <v>-2750</v>
      </c>
      <c r="L28" s="1" cm="1">
        <f t="array" aca="1" ref="L28" ca="1">+OFFSET(INDIRECT(_xlfn.CONCAT($Q28,"!",$G$7)),Overview!$F28,Overview!L$7)*in.scale</f>
        <v>-3050</v>
      </c>
      <c r="M28" s="1" cm="1">
        <f t="array" aca="1" ref="M28" ca="1">+OFFSET(INDIRECT(_xlfn.CONCAT($Q28,"!",$G$7)),Overview!$F28,Overview!M$7)*in.scale</f>
        <v>-3950</v>
      </c>
      <c r="N28" s="1" cm="1">
        <f t="array" aca="1" ref="N28" ca="1">+OFFSET(INDIRECT(_xlfn.CONCAT($Q28,"!",$G$7)),Overview!$F28,Overview!N$7)*in.scale</f>
        <v>-7068</v>
      </c>
      <c r="O28" s="1" cm="1">
        <f t="array" aca="1" ref="O28" ca="1">+OFFSET(INDIRECT(_xlfn.CONCAT($Q28,"!",$G$7)),Overview!$F28,Overview!O$7)*in.scale</f>
        <v>-4400</v>
      </c>
      <c r="Q28" s="7" t="s">
        <v>91</v>
      </c>
      <c r="R28" s="11" t="s">
        <v>94</v>
      </c>
    </row>
    <row r="29" spans="5:19" x14ac:dyDescent="0.25">
      <c r="F29" s="58">
        <f>+MATCH(R29,CF!$F$6:$F$43,0)</f>
        <v>29</v>
      </c>
      <c r="G29" s="46" t="s">
        <v>97</v>
      </c>
      <c r="H29" s="1" cm="1">
        <f t="array" aca="1" ref="H29" ca="1">+OFFSET(INDIRECT(_xlfn.CONCAT($Q29,"!",$G$7)),Overview!$F29,Overview!H$7)*in.scale</f>
        <v>0</v>
      </c>
      <c r="I29" s="1" cm="1">
        <f t="array" aca="1" ref="I29" ca="1">+OFFSET(INDIRECT(_xlfn.CONCAT($Q29,"!",$G$7)),Overview!$F29,Overview!I$7)*in.scale</f>
        <v>0</v>
      </c>
      <c r="J29" s="1" cm="1">
        <f t="array" aca="1" ref="J29" ca="1">+OFFSET(INDIRECT(_xlfn.CONCAT($Q29,"!",$G$7)),Overview!$F29,Overview!J$7)*in.scale</f>
        <v>0</v>
      </c>
      <c r="K29" s="1" cm="1">
        <f t="array" aca="1" ref="K29" ca="1">+OFFSET(INDIRECT(_xlfn.CONCAT($Q29,"!",$G$7)),Overview!$F29,Overview!K$7)*in.scale</f>
        <v>0</v>
      </c>
      <c r="L29" s="1" cm="1">
        <f t="array" aca="1" ref="L29" ca="1">+OFFSET(INDIRECT(_xlfn.CONCAT($Q29,"!",$G$7)),Overview!$F29,Overview!L$7)*in.scale</f>
        <v>0</v>
      </c>
      <c r="M29" s="1" cm="1">
        <f t="array" aca="1" ref="M29" ca="1">+OFFSET(INDIRECT(_xlfn.CONCAT($Q29,"!",$G$7)),Overview!$F29,Overview!M$7)*in.scale</f>
        <v>0</v>
      </c>
      <c r="N29" s="1" cm="1">
        <f t="array" aca="1" ref="N29" ca="1">+OFFSET(INDIRECT(_xlfn.CONCAT($Q29,"!",$G$7)),Overview!$F29,Overview!N$7)*in.scale</f>
        <v>0</v>
      </c>
      <c r="O29" s="1" cm="1">
        <f t="array" aca="1" ref="O29" ca="1">+OFFSET(INDIRECT(_xlfn.CONCAT($Q29,"!",$G$7)),Overview!$F29,Overview!O$7)*in.scale</f>
        <v>0</v>
      </c>
      <c r="Q29" s="7" t="s">
        <v>91</v>
      </c>
      <c r="R29" s="11" t="s">
        <v>96</v>
      </c>
    </row>
    <row r="30" spans="5:19" x14ac:dyDescent="0.25">
      <c r="G30" s="46"/>
      <c r="H30" s="46"/>
    </row>
    <row r="32" spans="5:19" ht="15" customHeight="1" x14ac:dyDescent="0.25">
      <c r="E32" s="59" t="s">
        <v>44</v>
      </c>
      <c r="F32" s="54" t="s">
        <v>202</v>
      </c>
      <c r="G32" s="47" t="s">
        <v>45</v>
      </c>
      <c r="H32" s="55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7:18" ht="15" customHeight="1" x14ac:dyDescent="0.25"/>
    <row r="34" spans="7:18" ht="15" customHeight="1" x14ac:dyDescent="0.25">
      <c r="G34" s="7" t="s">
        <v>2</v>
      </c>
      <c r="H34" s="45">
        <v>2016</v>
      </c>
      <c r="I34" s="45">
        <v>2017</v>
      </c>
      <c r="J34" s="45">
        <f>+I34+1</f>
        <v>2018</v>
      </c>
      <c r="K34" s="45">
        <f t="shared" ref="K34:O34" si="7">+J34+1</f>
        <v>2019</v>
      </c>
      <c r="L34" s="45">
        <f t="shared" si="7"/>
        <v>2020</v>
      </c>
      <c r="M34" s="45">
        <f t="shared" si="7"/>
        <v>2021</v>
      </c>
      <c r="N34" s="45">
        <f t="shared" si="7"/>
        <v>2022</v>
      </c>
      <c r="O34" s="45">
        <f t="shared" si="7"/>
        <v>2023</v>
      </c>
      <c r="Q34" s="45" t="s">
        <v>65</v>
      </c>
      <c r="R34" s="50" t="s">
        <v>69</v>
      </c>
    </row>
    <row r="35" spans="7:18" ht="15" customHeight="1" x14ac:dyDescent="0.25">
      <c r="G35" s="18" t="s">
        <v>49</v>
      </c>
      <c r="H35" s="18"/>
      <c r="I35" s="62">
        <f ca="1">+I10/H10-1</f>
        <v>0.24717607008709663</v>
      </c>
      <c r="J35" s="62">
        <f t="shared" ref="J35:O35" ca="1" si="8">+J10/I10-1</f>
        <v>0.23673242708181386</v>
      </c>
      <c r="K35" s="62">
        <f t="shared" ca="1" si="8"/>
        <v>0.23713035470178978</v>
      </c>
      <c r="L35" s="62">
        <f t="shared" ca="1" si="8"/>
        <v>0.151880573938729</v>
      </c>
      <c r="M35" s="62">
        <f t="shared" ca="1" si="8"/>
        <v>0.22668635374572577</v>
      </c>
      <c r="N35" s="62">
        <f t="shared" ca="1" si="8"/>
        <v>0.11536268609439349</v>
      </c>
      <c r="O35" s="62">
        <f t="shared" ca="1" si="8"/>
        <v>0.10240826990798602</v>
      </c>
      <c r="Q35" s="7" t="s">
        <v>79</v>
      </c>
      <c r="R35" s="51" t="s">
        <v>80</v>
      </c>
    </row>
    <row r="36" spans="7:18" x14ac:dyDescent="0.25">
      <c r="G36" s="18" t="s">
        <v>48</v>
      </c>
      <c r="H36" s="62">
        <f ca="1">+H47/H10</f>
        <v>0.8599508406454599</v>
      </c>
      <c r="I36" s="62">
        <f ca="1">+I47/I10</f>
        <v>0.86160510744017849</v>
      </c>
      <c r="J36" s="62">
        <f t="shared" ref="J36:O36" ca="1" si="9">+J47/J10</f>
        <v>0.8676635723910765</v>
      </c>
      <c r="K36" s="62">
        <f t="shared" ca="1" si="9"/>
        <v>0.85026626720245646</v>
      </c>
      <c r="L36" s="62">
        <f t="shared" ca="1" si="9"/>
        <v>0.86617967050046629</v>
      </c>
      <c r="M36" s="62">
        <f t="shared" ca="1" si="9"/>
        <v>0.88184985745961353</v>
      </c>
      <c r="N36" s="62">
        <f t="shared" ca="1" si="9"/>
        <v>0.87703055776439853</v>
      </c>
      <c r="O36" s="62">
        <f t="shared" ca="1" si="9"/>
        <v>0.87871605955999799</v>
      </c>
      <c r="Q36" s="7" t="s">
        <v>79</v>
      </c>
      <c r="R36" s="51" t="s">
        <v>80</v>
      </c>
    </row>
    <row r="37" spans="7:18" x14ac:dyDescent="0.25">
      <c r="G37" s="18" t="s">
        <v>47</v>
      </c>
      <c r="H37" s="62">
        <f ca="1">+H48/H10</f>
        <v>0.49161916702394587</v>
      </c>
      <c r="I37" s="62">
        <f t="shared" ref="I37:O37" ca="1" si="10">+I48/I10</f>
        <v>0.51971655158765218</v>
      </c>
      <c r="J37" s="62">
        <f t="shared" ca="1" si="10"/>
        <v>0.53330783317135488</v>
      </c>
      <c r="K37" s="62">
        <f t="shared" ca="1" si="10"/>
        <v>0.54696084080478757</v>
      </c>
      <c r="L37" s="62">
        <f t="shared" ca="1" si="10"/>
        <v>0.57747901771837118</v>
      </c>
      <c r="M37" s="62">
        <f t="shared" ca="1" si="10"/>
        <v>0.59391827684510612</v>
      </c>
      <c r="N37" s="62">
        <f t="shared" ca="1" si="10"/>
        <v>0.57895035783255711</v>
      </c>
      <c r="O37" s="62">
        <f t="shared" ca="1" si="10"/>
        <v>0.57885517028182798</v>
      </c>
      <c r="Q37" s="7" t="s">
        <v>79</v>
      </c>
      <c r="R37" s="51" t="s">
        <v>80</v>
      </c>
    </row>
    <row r="38" spans="7:18" x14ac:dyDescent="0.25">
      <c r="G38" s="18" t="s">
        <v>46</v>
      </c>
      <c r="H38" s="62">
        <f ca="1">+H13/H10</f>
        <v>0.43498940118850166</v>
      </c>
      <c r="I38" s="62">
        <f t="shared" ref="I38:O38" ca="1" si="11">+I13/I10</f>
        <v>0.47506863311057107</v>
      </c>
      <c r="J38" s="62">
        <f t="shared" ca="1" si="11"/>
        <v>0.49493666007826354</v>
      </c>
      <c r="K38" s="62">
        <f t="shared" ca="1" si="11"/>
        <v>0.48101782630969353</v>
      </c>
      <c r="L38" s="62">
        <f t="shared" ca="1" si="11"/>
        <v>0.51188995958967987</v>
      </c>
      <c r="M38" s="62">
        <f t="shared" ca="1" si="11"/>
        <v>0.53937282229965156</v>
      </c>
      <c r="N38" s="62">
        <f t="shared" ca="1" si="11"/>
        <v>0.52561626718164267</v>
      </c>
      <c r="O38" s="62">
        <f t="shared" ca="1" si="11"/>
        <v>0.53021794013086709</v>
      </c>
      <c r="Q38" s="7" t="s">
        <v>79</v>
      </c>
      <c r="R38" s="51" t="s">
        <v>80</v>
      </c>
    </row>
    <row r="39" spans="7:18" x14ac:dyDescent="0.25">
      <c r="G39" s="46"/>
      <c r="H39" s="46"/>
    </row>
    <row r="40" spans="7:18" hidden="1" outlineLevel="1" x14ac:dyDescent="0.25">
      <c r="G40" s="7" t="s">
        <v>50</v>
      </c>
      <c r="H40" s="45">
        <v>2016</v>
      </c>
      <c r="I40" s="45">
        <v>2017</v>
      </c>
      <c r="J40" s="45">
        <f>+I40+1</f>
        <v>2018</v>
      </c>
      <c r="K40" s="45">
        <f t="shared" ref="K40:O40" si="12">+J40+1</f>
        <v>2019</v>
      </c>
      <c r="L40" s="45">
        <f t="shared" si="12"/>
        <v>2020</v>
      </c>
      <c r="M40" s="45">
        <f t="shared" si="12"/>
        <v>2021</v>
      </c>
      <c r="N40" s="45">
        <f t="shared" si="12"/>
        <v>2022</v>
      </c>
      <c r="O40" s="45">
        <f t="shared" si="12"/>
        <v>2023</v>
      </c>
    </row>
    <row r="41" spans="7:18" hidden="1" outlineLevel="1" x14ac:dyDescent="0.25">
      <c r="G41" s="18" t="s">
        <v>51</v>
      </c>
      <c r="H41" s="18"/>
      <c r="I41" s="27" t="s">
        <v>201</v>
      </c>
      <c r="J41" s="27"/>
      <c r="K41" s="27"/>
      <c r="L41" s="27"/>
      <c r="M41" s="27"/>
      <c r="N41" s="27"/>
      <c r="O41" s="27"/>
      <c r="Q41" s="7" t="s">
        <v>79</v>
      </c>
      <c r="R41" s="51" t="s">
        <v>80</v>
      </c>
    </row>
    <row r="42" spans="7:18" hidden="1" outlineLevel="1" x14ac:dyDescent="0.25">
      <c r="G42" s="18" t="s">
        <v>52</v>
      </c>
      <c r="H42" s="18"/>
      <c r="I42" s="27"/>
      <c r="J42" s="27"/>
      <c r="K42" s="27"/>
      <c r="L42" s="27"/>
      <c r="M42" s="27"/>
      <c r="N42" s="27"/>
      <c r="O42" s="27"/>
      <c r="Q42" s="7" t="s">
        <v>79</v>
      </c>
      <c r="R42" s="51" t="s">
        <v>80</v>
      </c>
    </row>
    <row r="43" spans="7:18" hidden="1" outlineLevel="1" x14ac:dyDescent="0.25">
      <c r="G43" s="18" t="s">
        <v>53</v>
      </c>
      <c r="H43" s="18"/>
      <c r="I43" s="27"/>
      <c r="J43" s="27"/>
      <c r="K43" s="27"/>
      <c r="L43" s="27"/>
      <c r="M43" s="27"/>
      <c r="N43" s="27"/>
      <c r="O43" s="27"/>
      <c r="Q43" s="7" t="s">
        <v>79</v>
      </c>
      <c r="R43" s="51" t="s">
        <v>80</v>
      </c>
    </row>
    <row r="44" spans="7:18" hidden="1" outlineLevel="1" x14ac:dyDescent="0.25">
      <c r="G44" s="18" t="s">
        <v>54</v>
      </c>
      <c r="H44" s="18"/>
      <c r="I44" s="27"/>
      <c r="J44" s="27"/>
      <c r="K44" s="27"/>
      <c r="L44" s="27"/>
      <c r="M44" s="27"/>
      <c r="N44" s="27"/>
      <c r="O44" s="27"/>
      <c r="Q44" s="7" t="s">
        <v>79</v>
      </c>
      <c r="R44" s="51" t="s">
        <v>80</v>
      </c>
    </row>
    <row r="45" spans="7:18" collapsed="1" x14ac:dyDescent="0.25">
      <c r="G45" s="18"/>
      <c r="H45" s="18"/>
    </row>
    <row r="46" spans="7:18" x14ac:dyDescent="0.25">
      <c r="G46" s="49" t="s">
        <v>76</v>
      </c>
      <c r="H46" s="18"/>
    </row>
    <row r="47" spans="7:18" x14ac:dyDescent="0.25">
      <c r="G47" s="18" t="s">
        <v>98</v>
      </c>
      <c r="H47" s="1">
        <f ca="1">+H10-H11</f>
        <v>5034.521999999999</v>
      </c>
      <c r="I47" s="1">
        <f ca="1">+I10-I11</f>
        <v>6291.0140000000001</v>
      </c>
      <c r="J47" s="1">
        <f t="shared" ref="J47:O47" ca="1" si="13">+J10-J11</f>
        <v>7835.009</v>
      </c>
      <c r="K47" s="1">
        <f t="shared" ca="1" si="13"/>
        <v>9498.5769999999993</v>
      </c>
      <c r="L47" s="1">
        <f t="shared" ca="1" si="13"/>
        <v>11146</v>
      </c>
      <c r="M47" s="1">
        <f t="shared" ca="1" si="13"/>
        <v>13920</v>
      </c>
      <c r="N47" s="1">
        <f t="shared" ca="1" si="13"/>
        <v>15441</v>
      </c>
      <c r="O47" s="1">
        <f t="shared" ca="1" si="13"/>
        <v>17055</v>
      </c>
      <c r="Q47" s="7" t="s">
        <v>79</v>
      </c>
      <c r="R47" s="51" t="s">
        <v>80</v>
      </c>
    </row>
    <row r="48" spans="7:18" x14ac:dyDescent="0.25">
      <c r="G48" s="18" t="s">
        <v>113</v>
      </c>
      <c r="H48" s="1">
        <f ca="1">+H13+H15</f>
        <v>2878.1499999999992</v>
      </c>
      <c r="I48" s="1">
        <f ca="1">+I13+I15</f>
        <v>3794.7130000000002</v>
      </c>
      <c r="J48" s="1">
        <f t="shared" ref="J48:O48" ca="1" si="14">+J13+J15</f>
        <v>4815.7740000000003</v>
      </c>
      <c r="K48" s="1">
        <f t="shared" ca="1" si="14"/>
        <v>6110.2619999999997</v>
      </c>
      <c r="L48" s="1">
        <f t="shared" ca="1" si="14"/>
        <v>7431</v>
      </c>
      <c r="M48" s="1">
        <f t="shared" ca="1" si="14"/>
        <v>9375</v>
      </c>
      <c r="N48" s="1">
        <f t="shared" ca="1" si="14"/>
        <v>10193</v>
      </c>
      <c r="O48" s="1">
        <f t="shared" ca="1" si="14"/>
        <v>11235</v>
      </c>
      <c r="Q48" s="7" t="s">
        <v>79</v>
      </c>
      <c r="R48" s="51" t="s">
        <v>80</v>
      </c>
    </row>
    <row r="49" spans="5:19" x14ac:dyDescent="0.25">
      <c r="F49" s="58">
        <f>+MATCH(R49,BS!$F$6:$F$43,0)</f>
        <v>12</v>
      </c>
      <c r="G49" s="18" t="s">
        <v>99</v>
      </c>
      <c r="H49" s="1" cm="1">
        <f t="array" aca="1" ref="H49" ca="1">+OFFSET(INDIRECT(_xlfn.CONCAT($Q49,"!",$G$7)),Overview!$F49,Overview!H$7)*in.scale</f>
        <v>833.03300000000002</v>
      </c>
      <c r="I49" s="1" cm="1">
        <f t="array" aca="1" ref="I49" ca="1">+OFFSET(INDIRECT(_xlfn.CONCAT($Q49,"!",$G$7)),Overview!$F49,Overview!I$7)*in.scale</f>
        <v>1217.9679999999998</v>
      </c>
      <c r="J49" s="1" cm="1">
        <f t="array" aca="1" ref="J49" ca="1">+OFFSET(INDIRECT(_xlfn.CONCAT($Q49,"!",$G$7)),Overview!$F49,Overview!J$7)*in.scale</f>
        <v>1315.578</v>
      </c>
      <c r="K49" s="1" cm="1">
        <f t="array" aca="1" ref="K49" ca="1">+OFFSET(INDIRECT(_xlfn.CONCAT($Q49,"!",$G$7)),Overview!$F49,Overview!K$7)*in.scale</f>
        <v>1534.809</v>
      </c>
      <c r="L49" s="1" cm="1">
        <f t="array" aca="1" ref="L49" ca="1">+OFFSET(INDIRECT(_xlfn.CONCAT($Q49,"!",$G$7)),Overview!$F49,Overview!L$7)*in.scale</f>
        <v>1398</v>
      </c>
      <c r="M49" s="1" cm="1">
        <f t="array" aca="1" ref="M49" ca="1">+OFFSET(INDIRECT(_xlfn.CONCAT($Q49,"!",$G$7)),Overview!$F49,Overview!M$7)*in.scale</f>
        <v>1878</v>
      </c>
      <c r="N49" s="1" cm="1">
        <f t="array" aca="1" ref="N49" ca="1">+OFFSET(INDIRECT(_xlfn.CONCAT($Q49,"!",$G$7)),Overview!$F49,Overview!N$7)*in.scale</f>
        <v>2065</v>
      </c>
      <c r="O49" s="1" cm="1">
        <f t="array" aca="1" ref="O49" ca="1">+OFFSET(INDIRECT(_xlfn.CONCAT($Q49,"!",$G$7)),Overview!$F49,Overview!O$7)*in.scale</f>
        <v>2224</v>
      </c>
      <c r="Q49" s="7" t="s">
        <v>85</v>
      </c>
      <c r="R49" s="11" t="s">
        <v>102</v>
      </c>
    </row>
    <row r="50" spans="5:19" x14ac:dyDescent="0.25">
      <c r="F50" s="58">
        <f>+MATCH(R50,BS!$F$6:$F$43,0)</f>
        <v>26</v>
      </c>
      <c r="G50" s="46" t="s">
        <v>100</v>
      </c>
      <c r="H50" s="1" cm="1">
        <f t="array" aca="1" ref="H50" ca="1">+OFFSET(INDIRECT(_xlfn.CONCAT($Q50,"!",$G$7)),Overview!$F50,Overview!H$7)*in.scale</f>
        <v>88.024000000000001</v>
      </c>
      <c r="I50" s="1" cm="1">
        <f t="array" aca="1" ref="I50" ca="1">+OFFSET(INDIRECT(_xlfn.CONCAT($Q50,"!",$G$7)),Overview!$F50,Overview!I$7)*in.scale</f>
        <v>113.538</v>
      </c>
      <c r="J50" s="1" cm="1">
        <f t="array" aca="1" ref="J50" ca="1">+OFFSET(INDIRECT(_xlfn.CONCAT($Q50,"!",$G$7)),Overview!$F50,Overview!J$7)*in.scale</f>
        <v>186.25799999999998</v>
      </c>
      <c r="K50" s="1" cm="1">
        <f t="array" aca="1" ref="K50" ca="1">+OFFSET(INDIRECT(_xlfn.CONCAT($Q50,"!",$G$7)),Overview!$F50,Overview!K$7)*in.scale</f>
        <v>209.499</v>
      </c>
      <c r="L50" s="1" cm="1">
        <f t="array" aca="1" ref="L50" ca="1">+OFFSET(INDIRECT(_xlfn.CONCAT($Q50,"!",$G$7)),Overview!$F50,Overview!L$7)*in.scale</f>
        <v>306</v>
      </c>
      <c r="M50" s="1" cm="1">
        <f t="array" aca="1" ref="M50" ca="1">+OFFSET(INDIRECT(_xlfn.CONCAT($Q50,"!",$G$7)),Overview!$F50,Overview!M$7)*in.scale</f>
        <v>312</v>
      </c>
      <c r="N50" s="1" cm="1">
        <f t="array" aca="1" ref="N50" ca="1">+OFFSET(INDIRECT(_xlfn.CONCAT($Q50,"!",$G$7)),Overview!$F50,Overview!N$7)*in.scale</f>
        <v>379</v>
      </c>
      <c r="O50" s="1" cm="1">
        <f t="array" aca="1" ref="O50" ca="1">+OFFSET(INDIRECT(_xlfn.CONCAT($Q50,"!",$G$7)),Overview!$F50,Overview!O$7)*in.scale</f>
        <v>314</v>
      </c>
      <c r="Q50" s="7" t="s">
        <v>85</v>
      </c>
      <c r="R50" s="11" t="s">
        <v>101</v>
      </c>
    </row>
    <row r="51" spans="5:19" x14ac:dyDescent="0.25">
      <c r="F51" s="58">
        <f>+MATCH(R51,BS!$F$6:$F$43,0)</f>
        <v>13</v>
      </c>
      <c r="G51" s="46" t="s">
        <v>84</v>
      </c>
      <c r="H51" s="1" cm="1">
        <f t="array" aca="1" ref="H51" ca="1">+OFFSET(INDIRECT(_xlfn.CONCAT($Q51,"!",$G$7)),Overview!$F51,Overview!H$7)*in.scale</f>
        <v>0</v>
      </c>
      <c r="I51" s="1" cm="1">
        <f t="array" aca="1" ref="I51" ca="1">+OFFSET(INDIRECT(_xlfn.CONCAT($Q51,"!",$G$7)),Overview!$F51,Overview!I$7)*in.scale</f>
        <v>9.9999999999999995E-7</v>
      </c>
      <c r="J51" s="1" cm="1">
        <f t="array" aca="1" ref="J51" ca="1">+OFFSET(INDIRECT(_xlfn.CONCAT($Q51,"!",$G$7)),Overview!$F51,Overview!J$7)*in.scale</f>
        <v>9.9999999999999995E-7</v>
      </c>
      <c r="K51" s="1" cm="1">
        <f t="array" aca="1" ref="K51" ca="1">+OFFSET(INDIRECT(_xlfn.CONCAT($Q51,"!",$G$7)),Overview!$F51,Overview!K$7)*in.scale</f>
        <v>0</v>
      </c>
      <c r="L51" s="1" cm="1">
        <f t="array" aca="1" ref="L51" ca="1">+OFFSET(INDIRECT(_xlfn.CONCAT($Q51,"!",$G$7)),Overview!$F51,Overview!L$7)*in.scale</f>
        <v>0</v>
      </c>
      <c r="M51" s="1" cm="1">
        <f t="array" aca="1" ref="M51" ca="1">+OFFSET(INDIRECT(_xlfn.CONCAT($Q51,"!",$G$7)),Overview!$F51,Overview!M$7)*in.scale</f>
        <v>0</v>
      </c>
      <c r="N51" s="1" cm="1">
        <f t="array" aca="1" ref="N51" ca="1">+OFFSET(INDIRECT(_xlfn.CONCAT($Q51,"!",$G$7)),Overview!$F51,Overview!N$7)*in.scale</f>
        <v>0</v>
      </c>
      <c r="O51" s="1" cm="1">
        <f t="array" aca="1" ref="O51" ca="1">+OFFSET(INDIRECT(_xlfn.CONCAT($Q51,"!",$G$7)),Overview!$F51,Overview!O$7)*in.scale</f>
        <v>0</v>
      </c>
      <c r="Q51" s="7" t="s">
        <v>85</v>
      </c>
      <c r="R51" s="11" t="s">
        <v>84</v>
      </c>
    </row>
    <row r="52" spans="5:19" x14ac:dyDescent="0.25">
      <c r="G52" s="46"/>
      <c r="H52" s="46"/>
    </row>
    <row r="54" spans="5:19" x14ac:dyDescent="0.25">
      <c r="E54" s="59" t="s">
        <v>56</v>
      </c>
      <c r="F54" s="54" t="s">
        <v>202</v>
      </c>
      <c r="G54" s="47" t="s">
        <v>57</v>
      </c>
      <c r="H54" s="55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6" spans="5:19" x14ac:dyDescent="0.25">
      <c r="G56" s="7" t="s">
        <v>62</v>
      </c>
      <c r="H56" s="45">
        <v>2016</v>
      </c>
      <c r="I56" s="45">
        <v>2017</v>
      </c>
      <c r="J56" s="45">
        <f>+I56+1</f>
        <v>2018</v>
      </c>
      <c r="K56" s="45">
        <f t="shared" ref="K56:O56" si="15">+J56+1</f>
        <v>2019</v>
      </c>
      <c r="L56" s="45">
        <f t="shared" si="15"/>
        <v>2020</v>
      </c>
      <c r="M56" s="45">
        <f t="shared" si="15"/>
        <v>2021</v>
      </c>
      <c r="N56" s="45">
        <f t="shared" si="15"/>
        <v>2022</v>
      </c>
      <c r="O56" s="45">
        <f t="shared" si="15"/>
        <v>2023</v>
      </c>
      <c r="Q56" s="45" t="s">
        <v>65</v>
      </c>
      <c r="R56" s="50" t="s">
        <v>69</v>
      </c>
    </row>
    <row r="57" spans="5:19" x14ac:dyDescent="0.25">
      <c r="G57" s="18" t="s">
        <v>60</v>
      </c>
      <c r="H57" s="18"/>
      <c r="Q57" s="7" t="s">
        <v>79</v>
      </c>
      <c r="R57" s="51" t="s">
        <v>80</v>
      </c>
    </row>
    <row r="58" spans="5:19" x14ac:dyDescent="0.25">
      <c r="G58" s="18" t="s">
        <v>58</v>
      </c>
      <c r="H58" s="1">
        <f ca="1">+H71/H69</f>
        <v>-0.30425412157114817</v>
      </c>
      <c r="I58" s="1">
        <f t="shared" ref="I58:O58" ca="1" si="16">+I71/I69</f>
        <v>-0.52525342496257299</v>
      </c>
      <c r="J58" s="1">
        <f t="shared" ca="1" si="16"/>
        <v>0.20538173095332152</v>
      </c>
      <c r="K58" s="1">
        <f t="shared" ca="1" si="16"/>
        <v>-6.3350802306022334E-3</v>
      </c>
      <c r="L58" s="1">
        <f t="shared" ca="1" si="16"/>
        <v>-9.3257973354864757E-2</v>
      </c>
      <c r="M58" s="1">
        <f t="shared" ca="1" si="16"/>
        <v>-6.133333333333333E-2</v>
      </c>
      <c r="N58" s="1">
        <f t="shared" ca="1" si="16"/>
        <v>-9.4084175414500149E-2</v>
      </c>
      <c r="O58" s="1">
        <f t="shared" ca="1" si="16"/>
        <v>-0.29514908767245218</v>
      </c>
      <c r="Q58" s="7" t="s">
        <v>79</v>
      </c>
      <c r="R58" s="51" t="s">
        <v>80</v>
      </c>
    </row>
    <row r="59" spans="5:19" x14ac:dyDescent="0.25">
      <c r="G59" s="18" t="s">
        <v>59</v>
      </c>
      <c r="H59" s="1">
        <f ca="1">+H70/H71</f>
        <v>-2.6381512157855131E-2</v>
      </c>
      <c r="I59" s="1">
        <f t="shared" ref="I59:O59" ca="1" si="17">+I70/I71</f>
        <v>-4.1807437941065199E-3</v>
      </c>
      <c r="J59" s="1">
        <f t="shared" ca="1" si="17"/>
        <v>-3.3344387466230957E-3</v>
      </c>
      <c r="K59" s="1">
        <f t="shared" ca="1" si="17"/>
        <v>-2.9698261386240881</v>
      </c>
      <c r="L59" s="1">
        <f t="shared" ca="1" si="17"/>
        <v>-0.10533910533910534</v>
      </c>
      <c r="M59" s="1">
        <f t="shared" ca="1" si="17"/>
        <v>-0.16695652173913045</v>
      </c>
      <c r="N59" s="1">
        <f t="shared" ca="1" si="17"/>
        <v>-5.3180396246089674E-2</v>
      </c>
      <c r="O59" s="1">
        <f t="shared" ca="1" si="17"/>
        <v>4.7044632086851626E-2</v>
      </c>
      <c r="Q59" s="7" t="s">
        <v>79</v>
      </c>
      <c r="R59" s="51" t="s">
        <v>80</v>
      </c>
    </row>
    <row r="60" spans="5:19" x14ac:dyDescent="0.25">
      <c r="G60" s="18" t="s">
        <v>61</v>
      </c>
      <c r="H60" s="1">
        <f ca="1">+H10/H74</f>
        <v>188.55454281940629</v>
      </c>
      <c r="I60" s="1">
        <f t="shared" ref="I60:O60" ca="1" si="18">+I10/I74</f>
        <v>30.320983194010054</v>
      </c>
      <c r="J60" s="1">
        <f t="shared" ca="1" si="18"/>
        <v>1.3544921926269189</v>
      </c>
      <c r="K60" s="1">
        <f t="shared" ca="1" si="18"/>
        <v>33.234653441782143</v>
      </c>
      <c r="L60" s="1">
        <f t="shared" ca="1" si="18"/>
        <v>1.6831916285153696</v>
      </c>
      <c r="M60" s="1">
        <f t="shared" ca="1" si="18"/>
        <v>2.222613348352577</v>
      </c>
      <c r="N60" s="1">
        <f t="shared" ca="1" si="18"/>
        <v>2.8484064067303025</v>
      </c>
      <c r="O60" s="1">
        <f t="shared" ca="1" si="18"/>
        <v>2.5986075779890214</v>
      </c>
      <c r="Q60" s="7" t="s">
        <v>79</v>
      </c>
      <c r="R60" s="51" t="s">
        <v>80</v>
      </c>
    </row>
    <row r="61" spans="5:19" x14ac:dyDescent="0.25">
      <c r="G61" s="46" t="s">
        <v>63</v>
      </c>
      <c r="H61" s="1">
        <f ca="1">+(H75+H15)/H71</f>
        <v>-2.9561773643382518</v>
      </c>
      <c r="I61" s="1">
        <f t="shared" ref="I61:O61" ca="1" si="19">+(I75+I15)/I71</f>
        <v>-1.6770602442521672</v>
      </c>
      <c r="J61" s="1">
        <f t="shared" ca="1" si="19"/>
        <v>4.6669706553213475</v>
      </c>
      <c r="K61" s="1">
        <f t="shared" ca="1" si="19"/>
        <v>-148.33811258363664</v>
      </c>
      <c r="L61" s="1">
        <f t="shared" ca="1" si="19"/>
        <v>-12.181818181818182</v>
      </c>
      <c r="M61" s="1">
        <f t="shared" ca="1" si="19"/>
        <v>-14.601739130434783</v>
      </c>
      <c r="N61" s="1">
        <f t="shared" ca="1" si="19"/>
        <v>-9.2700729927007295</v>
      </c>
      <c r="O61" s="1">
        <f t="shared" ca="1" si="19"/>
        <v>-3.0217129071170086</v>
      </c>
      <c r="Q61" s="7" t="s">
        <v>79</v>
      </c>
      <c r="R61" s="51" t="s">
        <v>80</v>
      </c>
    </row>
    <row r="63" spans="5:19" x14ac:dyDescent="0.25">
      <c r="G63" s="49" t="s">
        <v>76</v>
      </c>
    </row>
    <row r="64" spans="5:19" x14ac:dyDescent="0.25">
      <c r="F64" s="58">
        <f>+MATCH(R64,BS!$F$6:$F$43,0)</f>
        <v>9</v>
      </c>
      <c r="G64" s="18" t="s">
        <v>108</v>
      </c>
      <c r="H64" s="1" cm="1">
        <f t="array" aca="1" ref="H64" ca="1">+OFFSET(INDIRECT(_xlfn.CONCAT($Q64,"!",$G$7)),Overview!$F64,Overview!H$7)*in.scale</f>
        <v>1011.3149999999999</v>
      </c>
      <c r="I64" s="1" cm="1">
        <f t="array" aca="1" ref="I64" ca="1">+OFFSET(INDIRECT(_xlfn.CONCAT($Q64,"!",$G$7)),Overview!$F64,Overview!I$7)*in.scale</f>
        <v>2306.0720000000001</v>
      </c>
      <c r="J64" s="1" cm="1">
        <f t="array" aca="1" ref="J64" ca="1">+OFFSET(INDIRECT(_xlfn.CONCAT($Q64,"!",$G$7)),Overview!$F64,Overview!J$7)*in.scale</f>
        <v>1642.7749999999999</v>
      </c>
      <c r="K64" s="1" cm="1">
        <f t="array" aca="1" ref="K64" ca="1">+OFFSET(INDIRECT(_xlfn.CONCAT($Q64,"!",$G$7)),Overview!$F64,Overview!K$7)*in.scale</f>
        <v>2650.221</v>
      </c>
      <c r="L64" s="1" cm="1">
        <f t="array" aca="1" ref="L64" ca="1">+OFFSET(INDIRECT(_xlfn.CONCAT($Q64,"!",$G$7)),Overview!$F64,Overview!L$7)*in.scale</f>
        <v>4478</v>
      </c>
      <c r="M64" s="1" cm="1">
        <f t="array" aca="1" ref="M64" ca="1">+OFFSET(INDIRECT(_xlfn.CONCAT($Q64,"!",$G$7)),Overview!$F64,Overview!M$7)*in.scale</f>
        <v>3844</v>
      </c>
      <c r="N64" s="1" cm="1">
        <f t="array" aca="1" ref="N64" ca="1">+OFFSET(INDIRECT(_xlfn.CONCAT($Q64,"!",$G$7)),Overview!$F64,Overview!N$7)*in.scale</f>
        <v>4236</v>
      </c>
      <c r="O64" s="1" cm="1">
        <f t="array" aca="1" ref="O64" ca="1">+OFFSET(INDIRECT(_xlfn.CONCAT($Q64,"!",$G$7)),Overview!$F64,Overview!O$7)*in.scale</f>
        <v>7141</v>
      </c>
      <c r="Q64" s="7" t="s">
        <v>85</v>
      </c>
      <c r="R64" s="11" t="s">
        <v>106</v>
      </c>
    </row>
    <row r="65" spans="6:18" x14ac:dyDescent="0.25">
      <c r="F65" s="58">
        <f>+MATCH(R65,BS!$F$6:$F$43,0)</f>
        <v>10</v>
      </c>
      <c r="G65" s="46" t="s">
        <v>109</v>
      </c>
      <c r="H65" s="1" cm="1">
        <f t="array" aca="1" ref="H65" ca="1">+OFFSET(INDIRECT(_xlfn.CONCAT($Q65,"!",$G$7)),Overview!$F65,Overview!H$7)*in.scale</f>
        <v>3749.9849999999997</v>
      </c>
      <c r="I65" s="1" cm="1">
        <f t="array" aca="1" ref="I65" ca="1">+OFFSET(INDIRECT(_xlfn.CONCAT($Q65,"!",$G$7)),Overview!$F65,Overview!I$7)*in.scale</f>
        <v>3513.7019999999998</v>
      </c>
      <c r="J65" s="1" cm="1">
        <f t="array" aca="1" ref="J65" ca="1">+OFFSET(INDIRECT(_xlfn.CONCAT($Q65,"!",$G$7)),Overview!$F65,Overview!J$7)*in.scale</f>
        <v>1586.1869999999999</v>
      </c>
      <c r="K65" s="1" cm="1">
        <f t="array" aca="1" ref="K65" ca="1">+OFFSET(INDIRECT(_xlfn.CONCAT($Q65,"!",$G$7)),Overview!$F65,Overview!K$7)*in.scale</f>
        <v>1526.7549999999999</v>
      </c>
      <c r="L65" s="1" cm="1">
        <f t="array" aca="1" ref="L65" ca="1">+OFFSET(INDIRECT(_xlfn.CONCAT($Q65,"!",$G$7)),Overview!$F65,Overview!L$7)*in.scale</f>
        <v>1514</v>
      </c>
      <c r="M65" s="1" cm="1">
        <f t="array" aca="1" ref="M65" ca="1">+OFFSET(INDIRECT(_xlfn.CONCAT($Q65,"!",$G$7)),Overview!$F65,Overview!M$7)*in.scale</f>
        <v>1954</v>
      </c>
      <c r="N65" s="1" cm="1">
        <f t="array" aca="1" ref="N65" ca="1">+OFFSET(INDIRECT(_xlfn.CONCAT($Q65,"!",$G$7)),Overview!$F65,Overview!N$7)*in.scale</f>
        <v>1860</v>
      </c>
      <c r="O65" s="1" cm="1">
        <f t="array" aca="1" ref="O65" ca="1">+OFFSET(INDIRECT(_xlfn.CONCAT($Q65,"!",$G$7)),Overview!$F65,Overview!O$7)*in.scale</f>
        <v>701</v>
      </c>
      <c r="Q65" s="7" t="s">
        <v>85</v>
      </c>
      <c r="R65" s="11" t="s">
        <v>107</v>
      </c>
    </row>
    <row r="66" spans="6:18" x14ac:dyDescent="0.25">
      <c r="F66" s="58">
        <f>+MATCH(R66,BS!$F$6:$F$43,0)</f>
        <v>27</v>
      </c>
      <c r="G66" s="46" t="s">
        <v>110</v>
      </c>
      <c r="H66" s="1" cm="1">
        <f t="array" aca="1" ref="H66" ca="1">+OFFSET(INDIRECT(_xlfn.CONCAT($Q66,"!",$G$7)),Overview!$F66,Overview!H$7)*in.scale</f>
        <v>81.474999999999994</v>
      </c>
      <c r="I66" s="1" cm="1">
        <f t="array" aca="1" ref="I66" ca="1">+OFFSET(INDIRECT(_xlfn.CONCAT($Q66,"!",$G$7)),Overview!$F66,Overview!I$7)*in.scale</f>
        <v>63.745999999999995</v>
      </c>
      <c r="J66" s="1" cm="1">
        <f t="array" aca="1" ref="J66" ca="1">+OFFSET(INDIRECT(_xlfn.CONCAT($Q66,"!",$G$7)),Overview!$F66,Overview!J$7)*in.scale</f>
        <v>93.233999999999995</v>
      </c>
      <c r="K66" s="1" cm="1">
        <f t="array" aca="1" ref="K66" ca="1">+OFFSET(INDIRECT(_xlfn.CONCAT($Q66,"!",$G$7)),Overview!$F66,Overview!K$7)*in.scale</f>
        <v>3149.3429999999998</v>
      </c>
      <c r="L66" s="1" cm="1">
        <f t="array" aca="1" ref="L66" ca="1">+OFFSET(INDIRECT(_xlfn.CONCAT($Q66,"!",$G$7)),Overview!$F66,Overview!L$7)*in.scale</f>
        <v>92</v>
      </c>
      <c r="M66" s="1" cm="1">
        <f t="array" aca="1" ref="M66" ca="1">+OFFSET(INDIRECT(_xlfn.CONCAT($Q66,"!",$G$7)),Overview!$F66,Overview!M$7)*in.scale</f>
        <v>97</v>
      </c>
      <c r="N66" s="1" cm="1">
        <f t="array" aca="1" ref="N66" ca="1">+OFFSET(INDIRECT(_xlfn.CONCAT($Q66,"!",$G$7)),Overview!$F66,Overview!N$7)*in.scale</f>
        <v>587</v>
      </c>
      <c r="O66" s="1" cm="1">
        <f t="array" aca="1" ref="O66" ca="1">+OFFSET(INDIRECT(_xlfn.CONCAT($Q66,"!",$G$7)),Overview!$F66,Overview!O$7)*in.scale</f>
        <v>73</v>
      </c>
      <c r="Q66" s="7" t="s">
        <v>85</v>
      </c>
      <c r="R66" s="11" t="s">
        <v>103</v>
      </c>
    </row>
    <row r="67" spans="6:18" x14ac:dyDescent="0.25">
      <c r="F67" s="58">
        <f>+MATCH(R67,BS!$F$6:$F$43,0)</f>
        <v>32</v>
      </c>
      <c r="G67" s="46" t="s">
        <v>111</v>
      </c>
      <c r="H67" s="1" cm="1">
        <f t="array" aca="1" ref="H67" ca="1">+OFFSET(INDIRECT(_xlfn.CONCAT($Q67,"!",$G$7)),Overview!$F67,Overview!H$7)*in.scale</f>
        <v>1902.068</v>
      </c>
      <c r="I67" s="1" cm="1">
        <f t="array" aca="1" ref="I67" ca="1">+OFFSET(INDIRECT(_xlfn.CONCAT($Q67,"!",$G$7)),Overview!$F67,Overview!I$7)*in.scale</f>
        <v>1881.4209999999998</v>
      </c>
      <c r="J67" s="1" cm="1">
        <f t="array" aca="1" ref="J67" ca="1">+OFFSET(INDIRECT(_xlfn.CONCAT($Q67,"!",$G$7)),Overview!$F67,Overview!J$7)*in.scale</f>
        <v>4124.8</v>
      </c>
      <c r="K67" s="1" cm="1">
        <f t="array" aca="1" ref="K67" ca="1">+OFFSET(INDIRECT(_xlfn.CONCAT($Q67,"!",$G$7)),Overview!$F67,Overview!K$7)*in.scale</f>
        <v>988.92399999999998</v>
      </c>
      <c r="L67" s="1" cm="1">
        <f t="array" aca="1" ref="L67" ca="1">+OFFSET(INDIRECT(_xlfn.CONCAT($Q67,"!",$G$7)),Overview!$F67,Overview!L$7)*in.scale</f>
        <v>4616</v>
      </c>
      <c r="M67" s="1" cm="1">
        <f t="array" aca="1" ref="M67" ca="1">+OFFSET(INDIRECT(_xlfn.CONCAT($Q67,"!",$G$7)),Overview!$F67,Overview!M$7)*in.scale</f>
        <v>4576</v>
      </c>
      <c r="N67" s="1" cm="1">
        <f t="array" aca="1" ref="N67" ca="1">+OFFSET(INDIRECT(_xlfn.CONCAT($Q67,"!",$G$7)),Overview!$F67,Overview!N$7)*in.scale</f>
        <v>4046</v>
      </c>
      <c r="O67" s="1" cm="1">
        <f t="array" aca="1" ref="O67" ca="1">+OFFSET(INDIRECT(_xlfn.CONCAT($Q67,"!",$G$7)),Overview!$F67,Overview!O$7)*in.scale</f>
        <v>4007</v>
      </c>
      <c r="Q67" s="7" t="s">
        <v>85</v>
      </c>
      <c r="R67" s="11" t="s">
        <v>104</v>
      </c>
    </row>
    <row r="68" spans="6:18" x14ac:dyDescent="0.25">
      <c r="F68" s="58">
        <f>+MATCH(R68,BS!$F$6:$F$43,0)</f>
        <v>38</v>
      </c>
      <c r="G68" s="46" t="s">
        <v>112</v>
      </c>
      <c r="H68" s="1" cm="1">
        <f t="array" aca="1" ref="H68" ca="1">+OFFSET(INDIRECT(_xlfn.CONCAT($Q68,"!",$G$7)),Overview!$F68,Overview!H$7)*in.scale</f>
        <v>1902.068</v>
      </c>
      <c r="I68" s="1" cm="1">
        <f t="array" aca="1" ref="I68" ca="1">+OFFSET(INDIRECT(_xlfn.CONCAT($Q68,"!",$G$7)),Overview!$F68,Overview!I$7)*in.scale</f>
        <v>1881.4209999999998</v>
      </c>
      <c r="J68" s="1" cm="1">
        <f t="array" aca="1" ref="J68" ca="1">+OFFSET(INDIRECT(_xlfn.CONCAT($Q68,"!",$G$7)),Overview!$F68,Overview!J$7)*in.scale</f>
        <v>0</v>
      </c>
      <c r="K68" s="1" cm="1">
        <f t="array" aca="1" ref="K68" ca="1">+OFFSET(INDIRECT(_xlfn.CONCAT($Q68,"!",$G$7)),Overview!$F68,Overview!K$7)*in.scale</f>
        <v>0</v>
      </c>
      <c r="L68" s="1" cm="1">
        <f t="array" aca="1" ref="L68" ca="1">+OFFSET(INDIRECT(_xlfn.CONCAT($Q68,"!",$G$7)),Overview!$F68,Overview!L$7)*in.scale</f>
        <v>591</v>
      </c>
      <c r="M68" s="1" cm="1">
        <f t="array" aca="1" ref="M68" ca="1">+OFFSET(INDIRECT(_xlfn.CONCAT($Q68,"!",$G$7)),Overview!$F68,Overview!M$7)*in.scale</f>
        <v>550</v>
      </c>
      <c r="N68" s="1" cm="1">
        <f t="array" aca="1" ref="N68" ca="1">+OFFSET(INDIRECT(_xlfn.CONCAT($Q68,"!",$G$7)),Overview!$F68,Overview!N$7)*in.scale</f>
        <v>504</v>
      </c>
      <c r="O68" s="1" cm="1">
        <f t="array" aca="1" ref="O68" ca="1">+OFFSET(INDIRECT(_xlfn.CONCAT($Q68,"!",$G$7)),Overview!$F68,Overview!O$7)*in.scale</f>
        <v>446</v>
      </c>
      <c r="Q68" s="7" t="s">
        <v>85</v>
      </c>
      <c r="R68" s="11" t="s">
        <v>105</v>
      </c>
    </row>
    <row r="69" spans="6:18" x14ac:dyDescent="0.25">
      <c r="G69" s="46" t="s">
        <v>113</v>
      </c>
      <c r="H69" s="1">
        <f ca="1">+H48</f>
        <v>2878.1499999999992</v>
      </c>
      <c r="I69" s="1">
        <f ca="1">+I48</f>
        <v>3794.7130000000002</v>
      </c>
      <c r="J69" s="1">
        <f t="shared" ref="J69:O69" ca="1" si="20">+J48</f>
        <v>4815.7740000000003</v>
      </c>
      <c r="K69" s="1">
        <f t="shared" ca="1" si="20"/>
        <v>6110.2619999999997</v>
      </c>
      <c r="L69" s="1">
        <f t="shared" ca="1" si="20"/>
        <v>7431</v>
      </c>
      <c r="M69" s="1">
        <f t="shared" ca="1" si="20"/>
        <v>9375</v>
      </c>
      <c r="N69" s="1">
        <f t="shared" ca="1" si="20"/>
        <v>10193</v>
      </c>
      <c r="O69" s="1">
        <f t="shared" ca="1" si="20"/>
        <v>11235</v>
      </c>
      <c r="Q69" s="7" t="s">
        <v>79</v>
      </c>
      <c r="R69" s="51" t="s">
        <v>80</v>
      </c>
    </row>
    <row r="70" spans="6:18" x14ac:dyDescent="0.25">
      <c r="G70" s="46" t="s">
        <v>78</v>
      </c>
      <c r="H70" s="1">
        <f ca="1">+H19</f>
        <v>23.101999999999997</v>
      </c>
      <c r="I70" s="1">
        <f ca="1">+I19</f>
        <v>8.3329999999999984</v>
      </c>
      <c r="J70" s="1">
        <f t="shared" ref="J70:O70" ca="1" si="21">+J19</f>
        <v>-3.2980000000000018</v>
      </c>
      <c r="K70" s="1">
        <f t="shared" ca="1" si="21"/>
        <v>114.959</v>
      </c>
      <c r="L70" s="1">
        <f t="shared" ca="1" si="21"/>
        <v>73</v>
      </c>
      <c r="M70" s="1">
        <f t="shared" ca="1" si="21"/>
        <v>96</v>
      </c>
      <c r="N70" s="1">
        <f t="shared" ca="1" si="21"/>
        <v>51</v>
      </c>
      <c r="O70" s="1">
        <f t="shared" ca="1" si="21"/>
        <v>-156</v>
      </c>
      <c r="Q70" s="7" t="s">
        <v>79</v>
      </c>
      <c r="R70" s="51" t="s">
        <v>80</v>
      </c>
    </row>
    <row r="71" spans="6:18" x14ac:dyDescent="0.25">
      <c r="G71" s="46" t="s">
        <v>114</v>
      </c>
      <c r="H71" s="1">
        <f ca="1">+H66+H67+H68-H64-H65</f>
        <v>-875.68899999999985</v>
      </c>
      <c r="I71" s="1">
        <f ca="1">+I66+I67+I68-I64-I65</f>
        <v>-1993.1860000000001</v>
      </c>
      <c r="J71" s="1">
        <f t="shared" ref="J71:O71" ca="1" si="22">+J66+J67+J68-J64-J65</f>
        <v>989.07200000000103</v>
      </c>
      <c r="K71" s="1">
        <f t="shared" ca="1" si="22"/>
        <v>-38.70900000000006</v>
      </c>
      <c r="L71" s="1">
        <f t="shared" ca="1" si="22"/>
        <v>-693</v>
      </c>
      <c r="M71" s="1">
        <f t="shared" ca="1" si="22"/>
        <v>-575</v>
      </c>
      <c r="N71" s="1">
        <f t="shared" ca="1" si="22"/>
        <v>-959</v>
      </c>
      <c r="O71" s="1">
        <f t="shared" ca="1" si="22"/>
        <v>-3316</v>
      </c>
      <c r="Q71" s="7" t="s">
        <v>79</v>
      </c>
      <c r="R71" s="51" t="s">
        <v>80</v>
      </c>
    </row>
    <row r="72" spans="6:18" x14ac:dyDescent="0.25">
      <c r="F72" s="58">
        <f>+MATCH(R72,BS!$F$6:$F$43,0)</f>
        <v>15</v>
      </c>
      <c r="G72" s="46" t="s">
        <v>205</v>
      </c>
      <c r="H72" s="1">
        <f t="shared" ref="H72:O72" ca="1" si="23">+H67+H68+H69-H65-H66</f>
        <v>2850.8259999999996</v>
      </c>
      <c r="I72" s="1">
        <f t="shared" ca="1" si="23"/>
        <v>3980.1070000000004</v>
      </c>
      <c r="J72" s="1">
        <f t="shared" ca="1" si="23"/>
        <v>7261.1530000000002</v>
      </c>
      <c r="K72" s="1">
        <f t="shared" ca="1" si="23"/>
        <v>2423.0879999999997</v>
      </c>
      <c r="L72" s="1">
        <f t="shared" ca="1" si="23"/>
        <v>11032</v>
      </c>
      <c r="M72" s="1">
        <f t="shared" ca="1" si="23"/>
        <v>12450</v>
      </c>
      <c r="N72" s="1">
        <f t="shared" ca="1" si="23"/>
        <v>12296</v>
      </c>
      <c r="O72" s="1">
        <f t="shared" ca="1" si="23"/>
        <v>14914</v>
      </c>
      <c r="Q72" s="7" t="s">
        <v>85</v>
      </c>
      <c r="R72" s="11" t="s">
        <v>88</v>
      </c>
    </row>
    <row r="73" spans="6:18" x14ac:dyDescent="0.25">
      <c r="F73" s="58">
        <f>+MATCH(R73,BS!$F$6:$F$43,0)</f>
        <v>31</v>
      </c>
      <c r="G73" s="46" t="s">
        <v>87</v>
      </c>
      <c r="H73" s="1">
        <f t="shared" ref="H73:O73" ca="1" si="24">+H68+H69+H70-H66-H67</f>
        <v>2819.7769999999982</v>
      </c>
      <c r="I73" s="1">
        <f t="shared" ca="1" si="24"/>
        <v>3739.2999999999997</v>
      </c>
      <c r="J73" s="1">
        <f t="shared" ca="1" si="24"/>
        <v>594.44200000000001</v>
      </c>
      <c r="K73" s="1">
        <f t="shared" ca="1" si="24"/>
        <v>2086.9539999999997</v>
      </c>
      <c r="L73" s="1">
        <f t="shared" ca="1" si="24"/>
        <v>3387</v>
      </c>
      <c r="M73" s="1">
        <f t="shared" ca="1" si="24"/>
        <v>5348</v>
      </c>
      <c r="N73" s="1">
        <f t="shared" ca="1" si="24"/>
        <v>6115</v>
      </c>
      <c r="O73" s="1">
        <f t="shared" ca="1" si="24"/>
        <v>7445</v>
      </c>
      <c r="Q73" s="7" t="s">
        <v>85</v>
      </c>
      <c r="R73" s="11" t="s">
        <v>89</v>
      </c>
    </row>
    <row r="74" spans="6:18" x14ac:dyDescent="0.25">
      <c r="G74" s="46" t="s">
        <v>42</v>
      </c>
      <c r="H74" s="1">
        <f ca="1">+H72-H73</f>
        <v>31.049000000001342</v>
      </c>
      <c r="I74" s="1">
        <f t="shared" ref="I74:O74" ca="1" si="25">+I72-I73</f>
        <v>240.8070000000007</v>
      </c>
      <c r="J74" s="1">
        <f t="shared" ca="1" si="25"/>
        <v>6666.7110000000002</v>
      </c>
      <c r="K74" s="1">
        <f t="shared" ca="1" si="25"/>
        <v>336.13400000000001</v>
      </c>
      <c r="L74" s="1">
        <f t="shared" ca="1" si="25"/>
        <v>7645</v>
      </c>
      <c r="M74" s="1">
        <f t="shared" ca="1" si="25"/>
        <v>7102</v>
      </c>
      <c r="N74" s="1">
        <f t="shared" ca="1" si="25"/>
        <v>6181</v>
      </c>
      <c r="O74" s="1">
        <f t="shared" ca="1" si="25"/>
        <v>7469</v>
      </c>
      <c r="Q74" s="7" t="s">
        <v>79</v>
      </c>
      <c r="R74" s="51" t="s">
        <v>80</v>
      </c>
    </row>
    <row r="75" spans="6:18" x14ac:dyDescent="0.25">
      <c r="G75" s="46" t="s">
        <v>206</v>
      </c>
      <c r="H75" s="1">
        <f ca="1">+H13-H19-H22</f>
        <v>2257.1569999999992</v>
      </c>
      <c r="I75" s="1">
        <f t="shared" ref="I75:O75" ca="1" si="26">+I13-I19-I22</f>
        <v>3016.6960000000004</v>
      </c>
      <c r="J75" s="1">
        <f t="shared" ca="1" si="26"/>
        <v>4269.4780000000001</v>
      </c>
      <c r="K75" s="1">
        <f t="shared" ca="1" si="26"/>
        <v>5005.3509999999997</v>
      </c>
      <c r="L75" s="1">
        <f t="shared" ca="1" si="26"/>
        <v>7598</v>
      </c>
      <c r="M75" s="1">
        <f t="shared" ca="1" si="26"/>
        <v>7535</v>
      </c>
      <c r="N75" s="1">
        <f t="shared" ca="1" si="26"/>
        <v>7951</v>
      </c>
      <c r="O75" s="1">
        <f t="shared" ca="1" si="26"/>
        <v>9076</v>
      </c>
      <c r="Q75" s="7" t="s">
        <v>79</v>
      </c>
      <c r="R75" s="51" t="s">
        <v>80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F0F8-3D00-4E0E-AF03-B4DF548B5411}">
  <dimension ref="F3:N59"/>
  <sheetViews>
    <sheetView showGridLines="0" zoomScale="115" zoomScaleNormal="115" workbookViewId="0">
      <selection activeCell="F5" sqref="F5"/>
    </sheetView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14" width="22.33203125" style="1" bestFit="1" customWidth="1"/>
    <col min="15" max="15" width="13.77734375" style="1" bestFit="1" customWidth="1"/>
    <col min="16" max="18" width="10.77734375" style="1" customWidth="1"/>
    <col min="19" max="16384" width="9.21875" style="1"/>
  </cols>
  <sheetData>
    <row r="3" spans="6:14" x14ac:dyDescent="0.25">
      <c r="G3" s="52">
        <v>2023</v>
      </c>
      <c r="H3" s="52">
        <f>+G3-1</f>
        <v>2022</v>
      </c>
      <c r="I3" s="52">
        <f t="shared" ref="I3:N3" si="0">+H3-1</f>
        <v>2021</v>
      </c>
      <c r="J3" s="52">
        <f t="shared" si="0"/>
        <v>2020</v>
      </c>
      <c r="K3" s="52">
        <f t="shared" si="0"/>
        <v>2019</v>
      </c>
      <c r="L3" s="52">
        <f t="shared" si="0"/>
        <v>2018</v>
      </c>
      <c r="M3" s="52">
        <f t="shared" si="0"/>
        <v>2017</v>
      </c>
      <c r="N3" s="52">
        <f t="shared" si="0"/>
        <v>2016</v>
      </c>
    </row>
    <row r="5" spans="6:14" x14ac:dyDescent="0.25">
      <c r="F5" s="50" t="s">
        <v>157</v>
      </c>
      <c r="G5" s="50" t="str">
        <f>+TEXT(G3,"@")</f>
        <v>2023</v>
      </c>
      <c r="H5" s="50" t="str">
        <f t="shared" ref="H5:N5" si="1">+TEXT(H3,"@")</f>
        <v>2022</v>
      </c>
      <c r="I5" s="50" t="str">
        <f t="shared" si="1"/>
        <v>2021</v>
      </c>
      <c r="J5" s="50" t="str">
        <f t="shared" si="1"/>
        <v>2020</v>
      </c>
      <c r="K5" s="50" t="str">
        <f t="shared" si="1"/>
        <v>2019</v>
      </c>
      <c r="L5" s="50" t="str">
        <f t="shared" si="1"/>
        <v>2018</v>
      </c>
      <c r="M5" s="50" t="str">
        <f t="shared" si="1"/>
        <v>2017</v>
      </c>
      <c r="N5" s="50" t="str">
        <f t="shared" si="1"/>
        <v>2016</v>
      </c>
    </row>
    <row r="6" spans="6:14" x14ac:dyDescent="0.25">
      <c r="F6" s="18" t="s">
        <v>4</v>
      </c>
      <c r="G6" s="10" t="str" cm="1">
        <f t="array" ref="G6:N59">+TRANSPOSE([2]Sheet1!$B$2:$BC$9)</f>
        <v>2023-12-01</v>
      </c>
      <c r="H6" s="10" t="str">
        <v>2022-12-02</v>
      </c>
      <c r="I6" s="10" t="str">
        <v>2021-12-03</v>
      </c>
      <c r="J6" s="10" t="str">
        <v>2020-11-27</v>
      </c>
      <c r="K6" s="10" t="str">
        <v>2019-11-29</v>
      </c>
      <c r="L6" s="10" t="str">
        <v>2018-11-30</v>
      </c>
      <c r="M6" s="10" t="str">
        <v>2017-12-01</v>
      </c>
      <c r="N6" s="10" t="str">
        <v>2016-12-02</v>
      </c>
    </row>
    <row r="7" spans="6:14" x14ac:dyDescent="0.25">
      <c r="F7" s="18" t="s">
        <v>115</v>
      </c>
      <c r="G7" s="10" t="str">
        <v>ADBE</v>
      </c>
      <c r="H7" s="10" t="str">
        <v>ADBE</v>
      </c>
      <c r="I7" s="10" t="str">
        <v>ADBE</v>
      </c>
      <c r="J7" s="10" t="str">
        <v>ADBE</v>
      </c>
      <c r="K7" s="10" t="str">
        <v>ADBE</v>
      </c>
      <c r="L7" s="10" t="str">
        <v>ADBE</v>
      </c>
      <c r="M7" s="10" t="str">
        <v>ADBE</v>
      </c>
      <c r="N7" s="10" t="str">
        <v>ADBE</v>
      </c>
    </row>
    <row r="8" spans="6:14" x14ac:dyDescent="0.25">
      <c r="F8" s="18" t="s">
        <v>116</v>
      </c>
      <c r="G8" s="10" t="str">
        <v>USD</v>
      </c>
      <c r="H8" s="10" t="str">
        <v>USD</v>
      </c>
      <c r="I8" s="10" t="str">
        <v>USD</v>
      </c>
      <c r="J8" s="10" t="str">
        <v>USD</v>
      </c>
      <c r="K8" s="10" t="str">
        <v>USD</v>
      </c>
      <c r="L8" s="10" t="str">
        <v>USD</v>
      </c>
      <c r="M8" s="10" t="str">
        <v>USD</v>
      </c>
      <c r="N8" s="10" t="str">
        <v>USD</v>
      </c>
    </row>
    <row r="9" spans="6:14" x14ac:dyDescent="0.25">
      <c r="F9" s="18" t="s">
        <v>117</v>
      </c>
      <c r="G9" s="10" t="str">
        <v>0000796343</v>
      </c>
      <c r="H9" s="10" t="str">
        <v>0000796343</v>
      </c>
      <c r="I9" s="10" t="str">
        <v>0000796343</v>
      </c>
      <c r="J9" s="10" t="str">
        <v>0000796343</v>
      </c>
      <c r="K9" s="10" t="str">
        <v>0000796343</v>
      </c>
      <c r="L9" s="10" t="str">
        <v>0000796343</v>
      </c>
      <c r="M9" s="10" t="str">
        <v>0000796343</v>
      </c>
      <c r="N9" s="10" t="str">
        <v>0000796343</v>
      </c>
    </row>
    <row r="10" spans="6:14" x14ac:dyDescent="0.25">
      <c r="F10" s="18" t="s">
        <v>118</v>
      </c>
      <c r="G10" s="10" t="str">
        <v>2024-01-17</v>
      </c>
      <c r="H10" s="10" t="str">
        <v>2023-01-17</v>
      </c>
      <c r="I10" s="10" t="str">
        <v>2022-01-21</v>
      </c>
      <c r="J10" s="10" t="str">
        <v>2021-01-15</v>
      </c>
      <c r="K10" s="10" t="str">
        <v>2020-01-21</v>
      </c>
      <c r="L10" s="10" t="str">
        <v>2019-01-25</v>
      </c>
      <c r="M10" s="10" t="str">
        <v>2018-01-22</v>
      </c>
      <c r="N10" s="10" t="str">
        <v>2017-01-20</v>
      </c>
    </row>
    <row r="11" spans="6:14" x14ac:dyDescent="0.25">
      <c r="F11" s="18" t="s">
        <v>119</v>
      </c>
      <c r="G11" s="10" t="str">
        <v>2024-01-16 20:01:55</v>
      </c>
      <c r="H11" s="10" t="str">
        <v>2023-01-17 16:34:00</v>
      </c>
      <c r="I11" s="10" t="str">
        <v>2022-01-21 16:03:34</v>
      </c>
      <c r="J11" s="10" t="str">
        <v>2021-01-15 16:03:42</v>
      </c>
      <c r="K11" s="10" t="str">
        <v>2020-01-21 06:06:41</v>
      </c>
      <c r="L11" s="10" t="str">
        <v>2019-01-25 06:24:29</v>
      </c>
      <c r="M11" s="10" t="str">
        <v>2018-01-22 16:07:26</v>
      </c>
      <c r="N11" s="10" t="str">
        <v>2017-01-20 16:14:43</v>
      </c>
    </row>
    <row r="12" spans="6:14" x14ac:dyDescent="0.25">
      <c r="F12" s="18" t="s">
        <v>120</v>
      </c>
      <c r="G12" s="10" t="str">
        <v>2023</v>
      </c>
      <c r="H12" s="10" t="str">
        <v>2022</v>
      </c>
      <c r="I12" s="10" t="str">
        <v>2021</v>
      </c>
      <c r="J12" s="10" t="str">
        <v>2020</v>
      </c>
      <c r="K12" s="10" t="str">
        <v>2019</v>
      </c>
      <c r="L12" s="10" t="str">
        <v>2018</v>
      </c>
      <c r="M12" s="10" t="str">
        <v>2017</v>
      </c>
      <c r="N12" s="10" t="str">
        <v>2016</v>
      </c>
    </row>
    <row r="13" spans="6:14" x14ac:dyDescent="0.25">
      <c r="F13" s="18" t="s">
        <v>121</v>
      </c>
      <c r="G13" s="10" t="str">
        <v>FY</v>
      </c>
      <c r="H13" s="10" t="str">
        <v>FY</v>
      </c>
      <c r="I13" s="10" t="str">
        <v>FY</v>
      </c>
      <c r="J13" s="10" t="str">
        <v>FY</v>
      </c>
      <c r="K13" s="10" t="str">
        <v>FY</v>
      </c>
      <c r="L13" s="10" t="str">
        <v>FY</v>
      </c>
      <c r="M13" s="10" t="str">
        <v>FY</v>
      </c>
      <c r="N13" s="10" t="str">
        <v>FY</v>
      </c>
    </row>
    <row r="14" spans="6:14" x14ac:dyDescent="0.25">
      <c r="F14" s="18" t="s">
        <v>38</v>
      </c>
      <c r="G14" s="10">
        <v>19409000000</v>
      </c>
      <c r="H14" s="10">
        <v>17606000000</v>
      </c>
      <c r="I14" s="10">
        <v>15785000000</v>
      </c>
      <c r="J14" s="10">
        <v>12868000000</v>
      </c>
      <c r="K14" s="10">
        <v>11171297000</v>
      </c>
      <c r="L14" s="10">
        <v>9030008000</v>
      </c>
      <c r="M14" s="10">
        <v>7301505000</v>
      </c>
      <c r="N14" s="10">
        <v>5854430000</v>
      </c>
    </row>
    <row r="15" spans="6:14" ht="15" customHeight="1" x14ac:dyDescent="0.25">
      <c r="F15" s="18" t="s">
        <v>72</v>
      </c>
      <c r="G15" s="10">
        <v>2354000000</v>
      </c>
      <c r="H15" s="10">
        <v>2165000000</v>
      </c>
      <c r="I15" s="10">
        <v>1865000000</v>
      </c>
      <c r="J15" s="10">
        <v>1722000000</v>
      </c>
      <c r="K15" s="10">
        <v>1672720000</v>
      </c>
      <c r="L15" s="10">
        <v>1194999000</v>
      </c>
      <c r="M15" s="10">
        <v>1010491000</v>
      </c>
      <c r="N15" s="10">
        <v>819908000</v>
      </c>
    </row>
    <row r="16" spans="6:14" ht="15" customHeight="1" x14ac:dyDescent="0.25">
      <c r="F16" s="18" t="s">
        <v>158</v>
      </c>
      <c r="G16" s="10">
        <v>17055000000</v>
      </c>
      <c r="H16" s="10">
        <v>15441000000</v>
      </c>
      <c r="I16" s="10">
        <v>13920000000</v>
      </c>
      <c r="J16" s="10">
        <v>11146000000</v>
      </c>
      <c r="K16" s="10">
        <v>9498577000</v>
      </c>
      <c r="L16" s="10">
        <v>7835009000</v>
      </c>
      <c r="M16" s="10">
        <v>6291014000</v>
      </c>
      <c r="N16" s="10">
        <v>5034522000</v>
      </c>
    </row>
    <row r="17" spans="6:14" ht="15" customHeight="1" x14ac:dyDescent="0.25">
      <c r="F17" s="18" t="s">
        <v>159</v>
      </c>
      <c r="G17" s="10">
        <v>0.87871605959999999</v>
      </c>
      <c r="H17" s="10">
        <v>0.87703055780000005</v>
      </c>
      <c r="I17" s="10">
        <v>0.8818498575</v>
      </c>
      <c r="J17" s="10">
        <v>0.8661796705</v>
      </c>
      <c r="K17" s="10">
        <v>0.85026626719999998</v>
      </c>
      <c r="L17" s="10">
        <v>0.86766357240000003</v>
      </c>
      <c r="M17" s="10">
        <v>0.86160510739999996</v>
      </c>
      <c r="N17" s="10">
        <v>0.85995084060000004</v>
      </c>
    </row>
    <row r="18" spans="6:14" ht="15" customHeight="1" x14ac:dyDescent="0.25">
      <c r="F18" s="18" t="s">
        <v>75</v>
      </c>
      <c r="G18" s="10">
        <v>3473000000</v>
      </c>
      <c r="H18" s="10">
        <v>2987000000</v>
      </c>
      <c r="I18" s="10">
        <v>2540000000</v>
      </c>
      <c r="J18" s="10">
        <v>2188000000</v>
      </c>
      <c r="K18" s="10">
        <v>1930228000</v>
      </c>
      <c r="L18" s="10">
        <v>1537812000</v>
      </c>
      <c r="M18" s="10">
        <v>1224059000</v>
      </c>
      <c r="N18" s="10">
        <v>975987000</v>
      </c>
    </row>
    <row r="19" spans="6:14" x14ac:dyDescent="0.25">
      <c r="F19" s="18" t="s">
        <v>160</v>
      </c>
      <c r="G19" s="10">
        <v>1413000000</v>
      </c>
      <c r="H19" s="10">
        <v>1219000000</v>
      </c>
      <c r="I19" s="10">
        <v>1085000000</v>
      </c>
      <c r="J19" s="10">
        <v>968000000</v>
      </c>
      <c r="K19" s="10">
        <v>880637000</v>
      </c>
      <c r="L19" s="10">
        <v>744898000</v>
      </c>
      <c r="M19" s="10">
        <v>624706000</v>
      </c>
      <c r="N19" s="10">
        <v>577710000</v>
      </c>
    </row>
    <row r="20" spans="6:14" x14ac:dyDescent="0.25">
      <c r="F20" s="18" t="s">
        <v>161</v>
      </c>
      <c r="G20" s="10">
        <v>5351000000</v>
      </c>
      <c r="H20" s="10">
        <v>4968000000</v>
      </c>
      <c r="I20" s="10">
        <v>4321000000</v>
      </c>
      <c r="J20" s="10">
        <v>3591000000</v>
      </c>
      <c r="K20" s="10">
        <v>3244347000</v>
      </c>
      <c r="L20" s="10">
        <v>2620829000</v>
      </c>
      <c r="M20" s="10">
        <v>2197592000</v>
      </c>
      <c r="N20" s="10">
        <v>1910197000</v>
      </c>
    </row>
    <row r="21" spans="6:14" x14ac:dyDescent="0.25">
      <c r="F21" s="18" t="s">
        <v>73</v>
      </c>
      <c r="G21" s="10">
        <v>6764000000</v>
      </c>
      <c r="H21" s="10">
        <v>6187000000</v>
      </c>
      <c r="I21" s="10">
        <v>5406000000</v>
      </c>
      <c r="J21" s="10">
        <v>4559000000</v>
      </c>
      <c r="K21" s="10">
        <v>4124984000</v>
      </c>
      <c r="L21" s="10">
        <v>3365727000</v>
      </c>
      <c r="M21" s="10">
        <v>2822298000</v>
      </c>
      <c r="N21" s="10">
        <v>2487907000</v>
      </c>
    </row>
    <row r="22" spans="6:14" x14ac:dyDescent="0.25">
      <c r="F22" s="18" t="s">
        <v>162</v>
      </c>
      <c r="G22" s="10">
        <v>246000000</v>
      </c>
      <c r="H22" s="10">
        <v>169000000</v>
      </c>
      <c r="I22" s="10">
        <v>172000000</v>
      </c>
      <c r="J22" s="10">
        <v>162000000</v>
      </c>
      <c r="K22" s="10">
        <v>175244000</v>
      </c>
      <c r="L22" s="10">
        <v>258000</v>
      </c>
      <c r="M22" s="10">
        <v>83000</v>
      </c>
      <c r="N22" s="10">
        <v>29000</v>
      </c>
    </row>
    <row r="23" spans="6:14" x14ac:dyDescent="0.25">
      <c r="F23" s="18" t="s">
        <v>163</v>
      </c>
      <c r="G23" s="10">
        <v>10405000000</v>
      </c>
      <c r="H23" s="10">
        <v>9343000000</v>
      </c>
      <c r="I23" s="10">
        <v>8118000000</v>
      </c>
      <c r="J23" s="10">
        <v>6909000000</v>
      </c>
      <c r="K23" s="10">
        <v>6230456000</v>
      </c>
      <c r="L23" s="10">
        <v>4994640000</v>
      </c>
      <c r="M23" s="10">
        <v>4122919000</v>
      </c>
      <c r="N23" s="10">
        <v>3542428000</v>
      </c>
    </row>
    <row r="24" spans="6:14" x14ac:dyDescent="0.25">
      <c r="F24" s="18" t="s">
        <v>164</v>
      </c>
      <c r="G24" s="10">
        <v>12759000000</v>
      </c>
      <c r="H24" s="10">
        <v>11508000000</v>
      </c>
      <c r="I24" s="10">
        <v>9983000000</v>
      </c>
      <c r="J24" s="10">
        <v>8631000000</v>
      </c>
      <c r="K24" s="10">
        <v>7903176000</v>
      </c>
      <c r="L24" s="10">
        <v>6189639000</v>
      </c>
      <c r="M24" s="10">
        <v>5133410000</v>
      </c>
      <c r="N24" s="10">
        <v>4362336000</v>
      </c>
    </row>
    <row r="25" spans="6:14" x14ac:dyDescent="0.25">
      <c r="F25" s="18" t="s">
        <v>82</v>
      </c>
      <c r="G25" s="10">
        <v>269000000</v>
      </c>
      <c r="H25" s="10">
        <v>61000000</v>
      </c>
      <c r="I25" s="10">
        <v>17000000</v>
      </c>
      <c r="J25" s="10">
        <v>43000000</v>
      </c>
      <c r="K25" s="10">
        <v>42255000</v>
      </c>
      <c r="L25" s="10">
        <v>92540000</v>
      </c>
      <c r="M25" s="10">
        <v>66069000</v>
      </c>
      <c r="N25" s="10">
        <v>47340000</v>
      </c>
    </row>
    <row r="26" spans="6:14" x14ac:dyDescent="0.25">
      <c r="F26" s="18" t="s">
        <v>83</v>
      </c>
      <c r="G26" s="10">
        <v>113000000</v>
      </c>
      <c r="H26" s="10">
        <v>112000000</v>
      </c>
      <c r="I26" s="10">
        <v>113000000</v>
      </c>
      <c r="J26" s="10">
        <v>116000000</v>
      </c>
      <c r="K26" s="10">
        <v>157214000</v>
      </c>
      <c r="L26" s="10">
        <v>89242000</v>
      </c>
      <c r="M26" s="10">
        <v>74402000</v>
      </c>
      <c r="N26" s="10">
        <v>70442000</v>
      </c>
    </row>
    <row r="27" spans="6:14" x14ac:dyDescent="0.25">
      <c r="F27" s="18" t="s">
        <v>74</v>
      </c>
      <c r="G27" s="10">
        <v>944000000</v>
      </c>
      <c r="H27" s="10">
        <v>939000000</v>
      </c>
      <c r="I27" s="10">
        <v>861000000</v>
      </c>
      <c r="J27" s="10">
        <v>844000000</v>
      </c>
      <c r="K27" s="10">
        <v>736669000</v>
      </c>
      <c r="L27" s="10">
        <v>346492000</v>
      </c>
      <c r="M27" s="10">
        <v>325997000</v>
      </c>
      <c r="N27" s="10">
        <v>331535000</v>
      </c>
    </row>
    <row r="28" spans="6:14" x14ac:dyDescent="0.25">
      <c r="F28" s="18" t="s">
        <v>165</v>
      </c>
      <c r="G28" s="10">
        <v>7768000000</v>
      </c>
      <c r="H28" s="10">
        <v>6995000000</v>
      </c>
      <c r="I28" s="10">
        <v>6590000000</v>
      </c>
      <c r="J28" s="10">
        <v>5036000000</v>
      </c>
      <c r="K28" s="10">
        <v>3935124000</v>
      </c>
      <c r="L28" s="10">
        <v>3229610000</v>
      </c>
      <c r="M28" s="10">
        <v>2538040000</v>
      </c>
      <c r="N28" s="10">
        <v>1837115000</v>
      </c>
    </row>
    <row r="29" spans="6:14" x14ac:dyDescent="0.25">
      <c r="F29" s="18" t="s">
        <v>166</v>
      </c>
      <c r="G29" s="10">
        <v>0.40022669900000002</v>
      </c>
      <c r="H29" s="10">
        <v>0.39730773600000002</v>
      </c>
      <c r="I29" s="10">
        <v>0.41748495410000003</v>
      </c>
      <c r="J29" s="10">
        <v>0.39135840849999998</v>
      </c>
      <c r="K29" s="10">
        <v>0.35225310009999999</v>
      </c>
      <c r="L29" s="10">
        <v>0.35765306079999998</v>
      </c>
      <c r="M29" s="10">
        <v>0.34760504850000001</v>
      </c>
      <c r="N29" s="10">
        <v>0.31379912310000002</v>
      </c>
    </row>
    <row r="30" spans="6:14" x14ac:dyDescent="0.25">
      <c r="F30" s="18" t="s">
        <v>167</v>
      </c>
      <c r="G30" s="10">
        <v>6650000000</v>
      </c>
      <c r="H30" s="10">
        <v>6098000000</v>
      </c>
      <c r="I30" s="10">
        <v>5802000000</v>
      </c>
      <c r="J30" s="10">
        <v>4237000000</v>
      </c>
      <c r="K30" s="10">
        <v>3268121000</v>
      </c>
      <c r="L30" s="10">
        <v>2840369000</v>
      </c>
      <c r="M30" s="10">
        <v>2168095000</v>
      </c>
      <c r="N30" s="10">
        <v>1493602000</v>
      </c>
    </row>
    <row r="31" spans="6:14" x14ac:dyDescent="0.25">
      <c r="F31" s="18" t="s">
        <v>168</v>
      </c>
      <c r="G31" s="10">
        <v>0.34262455559999999</v>
      </c>
      <c r="H31" s="10">
        <v>0.34635919570000001</v>
      </c>
      <c r="I31" s="10">
        <v>0.36756414320000003</v>
      </c>
      <c r="J31" s="10">
        <v>0.32926639730000001</v>
      </c>
      <c r="K31" s="10">
        <v>0.29254624600000001</v>
      </c>
      <c r="L31" s="10">
        <v>0.31454778329999999</v>
      </c>
      <c r="M31" s="10">
        <v>0.29693809700000001</v>
      </c>
      <c r="N31" s="10">
        <v>0.2551233852</v>
      </c>
    </row>
    <row r="32" spans="6:14" x14ac:dyDescent="0.25">
      <c r="F32" s="18" t="s">
        <v>169</v>
      </c>
      <c r="G32" s="10">
        <v>262000000</v>
      </c>
      <c r="H32" s="10">
        <v>-90000000</v>
      </c>
      <c r="I32" s="10">
        <v>-97000000</v>
      </c>
      <c r="J32" s="10">
        <v>-61000000</v>
      </c>
      <c r="K32" s="10">
        <v>-63380000</v>
      </c>
      <c r="L32" s="10">
        <v>-46493000</v>
      </c>
      <c r="M32" s="10">
        <v>-30454000</v>
      </c>
      <c r="N32" s="10">
        <v>-58464000</v>
      </c>
    </row>
    <row r="33" spans="6:14" x14ac:dyDescent="0.25">
      <c r="F33" s="18" t="s">
        <v>170</v>
      </c>
      <c r="G33" s="10">
        <v>6799000000</v>
      </c>
      <c r="H33" s="10">
        <v>6008000000</v>
      </c>
      <c r="I33" s="10">
        <v>5705000000</v>
      </c>
      <c r="J33" s="10">
        <v>4176000000</v>
      </c>
      <c r="K33" s="10">
        <v>3204741000</v>
      </c>
      <c r="L33" s="10">
        <v>2793876000</v>
      </c>
      <c r="M33" s="10">
        <v>2137641000</v>
      </c>
      <c r="N33" s="10">
        <v>1435138000</v>
      </c>
    </row>
    <row r="34" spans="6:14" x14ac:dyDescent="0.25">
      <c r="F34" s="18" t="s">
        <v>171</v>
      </c>
      <c r="G34" s="10">
        <v>0.35030140659999998</v>
      </c>
      <c r="H34" s="10">
        <v>0.34124730209999998</v>
      </c>
      <c r="I34" s="10">
        <v>0.36141906870000001</v>
      </c>
      <c r="J34" s="10">
        <v>0.3245259559</v>
      </c>
      <c r="K34" s="10">
        <v>0.28687277760000002</v>
      </c>
      <c r="L34" s="10">
        <v>0.30939906140000001</v>
      </c>
      <c r="M34" s="10">
        <v>0.29276717610000003</v>
      </c>
      <c r="N34" s="10">
        <v>0.24513710129999999</v>
      </c>
    </row>
    <row r="35" spans="6:14" x14ac:dyDescent="0.25">
      <c r="F35" s="18" t="s">
        <v>81</v>
      </c>
      <c r="G35" s="10">
        <v>1371000000</v>
      </c>
      <c r="H35" s="10">
        <v>1252000000</v>
      </c>
      <c r="I35" s="10">
        <v>883000000</v>
      </c>
      <c r="J35" s="10">
        <v>-1084000000</v>
      </c>
      <c r="K35" s="10">
        <v>253283000</v>
      </c>
      <c r="L35" s="10">
        <v>203102000</v>
      </c>
      <c r="M35" s="10">
        <v>443687000</v>
      </c>
      <c r="N35" s="10">
        <v>266356000</v>
      </c>
    </row>
    <row r="36" spans="6:14" x14ac:dyDescent="0.25">
      <c r="F36" s="18" t="s">
        <v>172</v>
      </c>
      <c r="G36" s="10">
        <v>5428000000</v>
      </c>
      <c r="H36" s="10">
        <v>4756000000</v>
      </c>
      <c r="I36" s="10">
        <v>4822000000</v>
      </c>
      <c r="J36" s="10">
        <v>5260000000</v>
      </c>
      <c r="K36" s="10">
        <v>2951458000</v>
      </c>
      <c r="L36" s="10">
        <v>2590774000</v>
      </c>
      <c r="M36" s="10">
        <v>1693954000</v>
      </c>
      <c r="N36" s="10">
        <v>1168782000</v>
      </c>
    </row>
    <row r="37" spans="6:14" x14ac:dyDescent="0.25">
      <c r="F37" s="18" t="s">
        <v>173</v>
      </c>
      <c r="G37" s="10">
        <v>0.27966407339999999</v>
      </c>
      <c r="H37" s="10">
        <v>0.27013518120000002</v>
      </c>
      <c r="I37" s="10">
        <v>0.30547988599999998</v>
      </c>
      <c r="J37" s="10">
        <v>0.40876593100000003</v>
      </c>
      <c r="K37" s="10">
        <v>0.26420011929999998</v>
      </c>
      <c r="L37" s="10">
        <v>0.28690716550000001</v>
      </c>
      <c r="M37" s="10">
        <v>0.23200066289999999</v>
      </c>
      <c r="N37" s="10">
        <v>0.19964061399999999</v>
      </c>
    </row>
    <row r="38" spans="6:14" x14ac:dyDescent="0.25">
      <c r="F38" s="18" t="s">
        <v>174</v>
      </c>
      <c r="G38" s="10">
        <v>11.93</v>
      </c>
      <c r="H38" s="10">
        <v>10.130000000000001</v>
      </c>
      <c r="I38" s="10">
        <v>10.1</v>
      </c>
      <c r="J38" s="10">
        <v>10.94</v>
      </c>
      <c r="K38" s="10">
        <v>6.07</v>
      </c>
      <c r="L38" s="10">
        <v>5.28</v>
      </c>
      <c r="M38" s="10">
        <v>3.43</v>
      </c>
      <c r="N38" s="10">
        <v>2.35</v>
      </c>
    </row>
    <row r="39" spans="6:14" x14ac:dyDescent="0.25">
      <c r="F39" s="18" t="s">
        <v>175</v>
      </c>
      <c r="G39" s="10">
        <v>11.83</v>
      </c>
      <c r="H39" s="10">
        <v>10.1</v>
      </c>
      <c r="I39" s="10">
        <v>10.02</v>
      </c>
      <c r="J39" s="10">
        <v>10.83</v>
      </c>
      <c r="K39" s="10">
        <v>6</v>
      </c>
      <c r="L39" s="10">
        <v>5.2</v>
      </c>
      <c r="M39" s="10">
        <v>3.38</v>
      </c>
      <c r="N39" s="10">
        <v>2.3199999999999998</v>
      </c>
    </row>
    <row r="40" spans="6:14" x14ac:dyDescent="0.25">
      <c r="F40" s="18" t="s">
        <v>176</v>
      </c>
      <c r="G40" s="10">
        <v>457000000</v>
      </c>
      <c r="H40" s="10">
        <v>470000000</v>
      </c>
      <c r="I40" s="10">
        <v>477000000</v>
      </c>
      <c r="J40" s="10">
        <v>481000000</v>
      </c>
      <c r="K40" s="10">
        <v>486291000</v>
      </c>
      <c r="L40" s="10">
        <v>490564000</v>
      </c>
      <c r="M40" s="10">
        <v>493632000</v>
      </c>
      <c r="N40" s="10">
        <v>498345000</v>
      </c>
    </row>
    <row r="41" spans="6:14" x14ac:dyDescent="0.25">
      <c r="F41" s="18" t="s">
        <v>177</v>
      </c>
      <c r="G41" s="10">
        <v>459000000</v>
      </c>
      <c r="H41" s="10">
        <v>471000000</v>
      </c>
      <c r="I41" s="10">
        <v>481000000</v>
      </c>
      <c r="J41" s="10">
        <v>485000000</v>
      </c>
      <c r="K41" s="10">
        <v>491572000</v>
      </c>
      <c r="L41" s="10">
        <v>497843000</v>
      </c>
      <c r="M41" s="10">
        <v>501123000</v>
      </c>
      <c r="N41" s="10">
        <v>504299000</v>
      </c>
    </row>
    <row r="42" spans="6:14" x14ac:dyDescent="0.25">
      <c r="F42" s="18" t="s">
        <v>64</v>
      </c>
      <c r="G42" s="53" t="str">
        <v>https://www.sec.gov/Archives/edgar/data/796343/000079634324000006/0000796343-24-000006-index.htm</v>
      </c>
      <c r="H42" s="10" t="str">
        <v>https://www.sec.gov/Archives/edgar/data/796343/000079634323000007/0000796343-23-000007-index.htm</v>
      </c>
      <c r="I42" s="10" t="str">
        <v>https://www.sec.gov/Archives/edgar/data/796343/000079634322000032/0000796343-22-000032-index.htm</v>
      </c>
      <c r="J42" s="10" t="str">
        <v>https://www.sec.gov/Archives/edgar/data/796343/000079634321000004/0000796343-21-000004-index.htm</v>
      </c>
      <c r="K42" s="10" t="str">
        <v>https://www.sec.gov/Archives/edgar/data/796343/000079634320000013/0000796343-20-000013-index.htm</v>
      </c>
      <c r="L42" s="10" t="str">
        <v>https://www.sec.gov/Archives/edgar/data/796343/000079634319000019/0000796343-19-000019-index.htm</v>
      </c>
      <c r="M42" s="10" t="str">
        <v>https://www.sec.gov/Archives/edgar/data/796343/000079634318000015/0000796343-18-000015-index.htm</v>
      </c>
      <c r="N42" s="10" t="str">
        <v>https://www.sec.gov/Archives/edgar/data/796343/000079634317000031/0000796343-17-000031-index.htm</v>
      </c>
    </row>
    <row r="43" spans="6:14" x14ac:dyDescent="0.25">
      <c r="F43" s="18" t="s">
        <v>156</v>
      </c>
      <c r="G43" s="53" t="str">
        <v>https://www.sec.gov/Archives/edgar/data/796343/000079634324000006/adbe-20231201.htm</v>
      </c>
      <c r="H43" s="10" t="str">
        <v>https://www.sec.gov/Archives/edgar/data/796343/000079634323000007/adbe-20221202.htm</v>
      </c>
      <c r="I43" s="10" t="str">
        <v>https://www.sec.gov/Archives/edgar/data/796343/000079634322000032/adbe-20211203.htm</v>
      </c>
      <c r="J43" s="10" t="str">
        <v>https://www.sec.gov/Archives/edgar/data/796343/000079634321000004/adbe-20201127.htm</v>
      </c>
      <c r="K43" s="10" t="str">
        <v>https://www.sec.gov/Archives/edgar/data/796343/000079634320000013/adbe10kfy19.htm</v>
      </c>
      <c r="L43" s="10" t="str">
        <v>https://www.sec.gov/Archives/edgar/data/796343/000079634319000019/adbe10kfy18.htm</v>
      </c>
      <c r="M43" s="10" t="str">
        <v>https://www.sec.gov/Archives/edgar/data/796343/000079634318000015/adbe10kfy17.htm</v>
      </c>
      <c r="N43" s="10" t="str">
        <v>https://www.sec.gov/Archives/edgar/data/796343/000079634317000031/adbe10kfy16.htm</v>
      </c>
    </row>
    <row r="44" spans="6:14" x14ac:dyDescent="0.25"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</row>
    <row r="45" spans="6:14" x14ac:dyDescent="0.25"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</row>
    <row r="46" spans="6:14" x14ac:dyDescent="0.25"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</row>
    <row r="47" spans="6:14" x14ac:dyDescent="0.25"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</row>
    <row r="48" spans="6:14" x14ac:dyDescent="0.25"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</row>
    <row r="49" spans="7:14" x14ac:dyDescent="0.25"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</row>
    <row r="50" spans="7:14" x14ac:dyDescent="0.25"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</row>
    <row r="51" spans="7:14" x14ac:dyDescent="0.25"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</row>
    <row r="52" spans="7:14" x14ac:dyDescent="0.25"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</row>
    <row r="53" spans="7:14" x14ac:dyDescent="0.25"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 spans="7:14" x14ac:dyDescent="0.25"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7:14" x14ac:dyDescent="0.25"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</row>
    <row r="56" spans="7:14" x14ac:dyDescent="0.25"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</row>
    <row r="57" spans="7:14" x14ac:dyDescent="0.25"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</row>
    <row r="58" spans="7:14" x14ac:dyDescent="0.25">
      <c r="G58" s="53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</row>
    <row r="59" spans="7:14" x14ac:dyDescent="0.25">
      <c r="G59" s="53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C096-070C-490A-8EBF-7569BB73525B}">
  <dimension ref="F3:N59"/>
  <sheetViews>
    <sheetView showGridLines="0" zoomScale="115" zoomScaleNormal="115" workbookViewId="0">
      <selection activeCell="F19" sqref="F19"/>
    </sheetView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14" width="22.33203125" style="1" bestFit="1" customWidth="1"/>
    <col min="15" max="15" width="13.77734375" style="1" bestFit="1" customWidth="1"/>
    <col min="16" max="18" width="10.77734375" style="1" customWidth="1"/>
    <col min="19" max="16384" width="9.21875" style="1"/>
  </cols>
  <sheetData>
    <row r="3" spans="6:14" x14ac:dyDescent="0.25">
      <c r="G3" s="52">
        <v>2023</v>
      </c>
      <c r="H3" s="52">
        <f>+G3-1</f>
        <v>2022</v>
      </c>
      <c r="I3" s="52">
        <f t="shared" ref="I3:N3" si="0">+H3-1</f>
        <v>2021</v>
      </c>
      <c r="J3" s="52">
        <f t="shared" si="0"/>
        <v>2020</v>
      </c>
      <c r="K3" s="52">
        <f t="shared" si="0"/>
        <v>2019</v>
      </c>
      <c r="L3" s="52">
        <f t="shared" si="0"/>
        <v>2018</v>
      </c>
      <c r="M3" s="52">
        <f t="shared" si="0"/>
        <v>2017</v>
      </c>
      <c r="N3" s="52">
        <f t="shared" si="0"/>
        <v>2016</v>
      </c>
    </row>
    <row r="5" spans="6:14" x14ac:dyDescent="0.25">
      <c r="F5" s="50" t="s">
        <v>157</v>
      </c>
      <c r="G5" s="50" t="str">
        <f>+TEXT(G3,"@")</f>
        <v>2023</v>
      </c>
      <c r="H5" s="50" t="str">
        <f t="shared" ref="H5:N5" si="1">+TEXT(H3,"@")</f>
        <v>2022</v>
      </c>
      <c r="I5" s="50" t="str">
        <f t="shared" si="1"/>
        <v>2021</v>
      </c>
      <c r="J5" s="50" t="str">
        <f t="shared" si="1"/>
        <v>2020</v>
      </c>
      <c r="K5" s="50" t="str">
        <f t="shared" si="1"/>
        <v>2019</v>
      </c>
      <c r="L5" s="50" t="str">
        <f t="shared" si="1"/>
        <v>2018</v>
      </c>
      <c r="M5" s="50" t="str">
        <f t="shared" si="1"/>
        <v>2017</v>
      </c>
      <c r="N5" s="50" t="str">
        <f t="shared" si="1"/>
        <v>2016</v>
      </c>
    </row>
    <row r="6" spans="6:14" x14ac:dyDescent="0.25">
      <c r="F6" s="18" t="s">
        <v>4</v>
      </c>
      <c r="G6" s="10" t="str" cm="1">
        <f t="array" ref="G6:N59">+TRANSPOSE([1]Sheet1!$B$2:$BC$9)</f>
        <v>2023-12-01</v>
      </c>
      <c r="H6" s="10" t="str">
        <v>2022-12-02</v>
      </c>
      <c r="I6" s="10" t="str">
        <v>2021-12-03</v>
      </c>
      <c r="J6" s="10" t="str">
        <v>2020-11-27</v>
      </c>
      <c r="K6" s="10" t="str">
        <v>2019-11-29</v>
      </c>
      <c r="L6" s="10" t="str">
        <v>2018-11-30</v>
      </c>
      <c r="M6" s="10" t="str">
        <v>2017-12-01</v>
      </c>
      <c r="N6" s="10" t="str">
        <v>2016-12-02</v>
      </c>
    </row>
    <row r="7" spans="6:14" x14ac:dyDescent="0.25">
      <c r="F7" s="18" t="s">
        <v>115</v>
      </c>
      <c r="G7" s="10" t="str">
        <v>ADBE</v>
      </c>
      <c r="H7" s="10" t="str">
        <v>ADBE</v>
      </c>
      <c r="I7" s="10" t="str">
        <v>ADBE</v>
      </c>
      <c r="J7" s="10" t="str">
        <v>ADBE</v>
      </c>
      <c r="K7" s="10" t="str">
        <v>ADBE</v>
      </c>
      <c r="L7" s="10" t="str">
        <v>ADBE</v>
      </c>
      <c r="M7" s="10" t="str">
        <v>ADBE</v>
      </c>
      <c r="N7" s="10" t="str">
        <v>ADBE</v>
      </c>
    </row>
    <row r="8" spans="6:14" x14ac:dyDescent="0.25">
      <c r="F8" s="18" t="s">
        <v>116</v>
      </c>
      <c r="G8" s="10" t="str">
        <v>USD</v>
      </c>
      <c r="H8" s="10" t="str">
        <v>USD</v>
      </c>
      <c r="I8" s="10" t="str">
        <v>USD</v>
      </c>
      <c r="J8" s="10" t="str">
        <v>USD</v>
      </c>
      <c r="K8" s="10" t="str">
        <v>USD</v>
      </c>
      <c r="L8" s="10" t="str">
        <v>USD</v>
      </c>
      <c r="M8" s="10" t="str">
        <v>USD</v>
      </c>
      <c r="N8" s="10" t="str">
        <v>USD</v>
      </c>
    </row>
    <row r="9" spans="6:14" x14ac:dyDescent="0.25">
      <c r="F9" s="18" t="s">
        <v>117</v>
      </c>
      <c r="G9" s="10" t="str">
        <v>0000796343</v>
      </c>
      <c r="H9" s="10" t="str">
        <v>0000796343</v>
      </c>
      <c r="I9" s="10" t="str">
        <v>0000796343</v>
      </c>
      <c r="J9" s="10" t="str">
        <v>0000796343</v>
      </c>
      <c r="K9" s="10" t="str">
        <v>0000796343</v>
      </c>
      <c r="L9" s="10" t="str">
        <v>0000796343</v>
      </c>
      <c r="M9" s="10" t="str">
        <v>0000796343</v>
      </c>
      <c r="N9" s="10" t="str">
        <v>0000796343</v>
      </c>
    </row>
    <row r="10" spans="6:14" x14ac:dyDescent="0.25">
      <c r="F10" s="18" t="s">
        <v>118</v>
      </c>
      <c r="G10" s="10" t="str">
        <v>2024-01-17</v>
      </c>
      <c r="H10" s="10" t="str">
        <v>2023-01-17</v>
      </c>
      <c r="I10" s="10" t="str">
        <v>2022-01-21</v>
      </c>
      <c r="J10" s="10" t="str">
        <v>2021-01-15</v>
      </c>
      <c r="K10" s="10" t="str">
        <v>2020-01-21</v>
      </c>
      <c r="L10" s="10" t="str">
        <v>2019-01-25</v>
      </c>
      <c r="M10" s="10" t="str">
        <v>2018-01-22</v>
      </c>
      <c r="N10" s="10" t="str">
        <v>2017-01-20</v>
      </c>
    </row>
    <row r="11" spans="6:14" x14ac:dyDescent="0.25">
      <c r="F11" s="18" t="s">
        <v>119</v>
      </c>
      <c r="G11" s="10" t="str">
        <v>2024-01-16 20:01:55</v>
      </c>
      <c r="H11" s="10" t="str">
        <v>2023-01-17 16:34:00</v>
      </c>
      <c r="I11" s="10" t="str">
        <v>2022-01-21 16:03:34</v>
      </c>
      <c r="J11" s="10" t="str">
        <v>2021-01-15 16:03:42</v>
      </c>
      <c r="K11" s="10" t="str">
        <v>2020-01-21 06:06:41</v>
      </c>
      <c r="L11" s="10" t="str">
        <v>2019-01-25 06:24:29</v>
      </c>
      <c r="M11" s="10" t="str">
        <v>2018-01-22 16:07:26</v>
      </c>
      <c r="N11" s="10" t="str">
        <v>2017-01-20 16:14:43</v>
      </c>
    </row>
    <row r="12" spans="6:14" x14ac:dyDescent="0.25">
      <c r="F12" s="18" t="s">
        <v>120</v>
      </c>
      <c r="G12" s="10" t="str">
        <v>2023</v>
      </c>
      <c r="H12" s="10" t="str">
        <v>2022</v>
      </c>
      <c r="I12" s="10" t="str">
        <v>2021</v>
      </c>
      <c r="J12" s="10" t="str">
        <v>2020</v>
      </c>
      <c r="K12" s="10" t="str">
        <v>2019</v>
      </c>
      <c r="L12" s="10" t="str">
        <v>2018</v>
      </c>
      <c r="M12" s="10" t="str">
        <v>2017</v>
      </c>
      <c r="N12" s="10" t="str">
        <v>2016</v>
      </c>
    </row>
    <row r="13" spans="6:14" x14ac:dyDescent="0.25">
      <c r="F13" s="18" t="s">
        <v>121</v>
      </c>
      <c r="G13" s="10" t="str">
        <v>FY</v>
      </c>
      <c r="H13" s="10" t="str">
        <v>FY</v>
      </c>
      <c r="I13" s="10" t="str">
        <v>FY</v>
      </c>
      <c r="J13" s="10" t="str">
        <v>FY</v>
      </c>
      <c r="K13" s="10" t="str">
        <v>FY</v>
      </c>
      <c r="L13" s="10" t="str">
        <v>FY</v>
      </c>
      <c r="M13" s="10" t="str">
        <v>FY</v>
      </c>
      <c r="N13" s="10" t="str">
        <v>FY</v>
      </c>
    </row>
    <row r="14" spans="6:14" x14ac:dyDescent="0.25">
      <c r="F14" s="18" t="s">
        <v>106</v>
      </c>
      <c r="G14" s="10">
        <v>7141000000</v>
      </c>
      <c r="H14" s="10">
        <v>4236000000</v>
      </c>
      <c r="I14" s="10">
        <v>3844000000</v>
      </c>
      <c r="J14" s="10">
        <v>4478000000</v>
      </c>
      <c r="K14" s="10">
        <v>2650221000</v>
      </c>
      <c r="L14" s="10">
        <v>1642775000</v>
      </c>
      <c r="M14" s="10">
        <v>2306072000</v>
      </c>
      <c r="N14" s="10">
        <v>1011315000</v>
      </c>
    </row>
    <row r="15" spans="6:14" ht="15" customHeight="1" x14ac:dyDescent="0.25">
      <c r="F15" s="18" t="s">
        <v>107</v>
      </c>
      <c r="G15" s="10">
        <v>701000000</v>
      </c>
      <c r="H15" s="10">
        <v>1860000000</v>
      </c>
      <c r="I15" s="10">
        <v>1954000000</v>
      </c>
      <c r="J15" s="10">
        <v>1514000000</v>
      </c>
      <c r="K15" s="10">
        <v>1526755000</v>
      </c>
      <c r="L15" s="10">
        <v>1586187000</v>
      </c>
      <c r="M15" s="10">
        <v>3513702000</v>
      </c>
      <c r="N15" s="10">
        <v>3749985000</v>
      </c>
    </row>
    <row r="16" spans="6:14" ht="15" customHeight="1" x14ac:dyDescent="0.25">
      <c r="F16" s="18" t="s">
        <v>122</v>
      </c>
      <c r="G16" s="10">
        <v>7842000000</v>
      </c>
      <c r="H16" s="10">
        <v>6096000000</v>
      </c>
      <c r="I16" s="10">
        <v>5798000000</v>
      </c>
      <c r="J16" s="10">
        <v>5992000000</v>
      </c>
      <c r="K16" s="10">
        <v>4176976000</v>
      </c>
      <c r="L16" s="10">
        <v>3228962000</v>
      </c>
      <c r="M16" s="10">
        <v>5819774000</v>
      </c>
      <c r="N16" s="10">
        <v>4761300000</v>
      </c>
    </row>
    <row r="17" spans="6:14" ht="15" customHeight="1" x14ac:dyDescent="0.25">
      <c r="F17" s="18" t="s">
        <v>102</v>
      </c>
      <c r="G17" s="10">
        <v>2224000000</v>
      </c>
      <c r="H17" s="10">
        <v>2065000000</v>
      </c>
      <c r="I17" s="10">
        <v>1878000000</v>
      </c>
      <c r="J17" s="10">
        <v>1398000000</v>
      </c>
      <c r="K17" s="10">
        <v>1534809000</v>
      </c>
      <c r="L17" s="10">
        <v>1315578000</v>
      </c>
      <c r="M17" s="10">
        <v>1217968000</v>
      </c>
      <c r="N17" s="10">
        <v>833033000</v>
      </c>
    </row>
    <row r="18" spans="6:14" ht="15" customHeight="1" x14ac:dyDescent="0.25">
      <c r="F18" s="18" t="s">
        <v>84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1</v>
      </c>
      <c r="N18" s="10">
        <v>0</v>
      </c>
    </row>
    <row r="19" spans="6:14" x14ac:dyDescent="0.25">
      <c r="F19" s="18" t="s">
        <v>123</v>
      </c>
      <c r="G19" s="10">
        <v>1018000000</v>
      </c>
      <c r="H19" s="10">
        <v>835000000</v>
      </c>
      <c r="I19" s="10">
        <v>975000000</v>
      </c>
      <c r="J19" s="10">
        <v>756000000</v>
      </c>
      <c r="K19" s="10">
        <v>783140000</v>
      </c>
      <c r="L19" s="10">
        <v>312499000</v>
      </c>
      <c r="M19" s="10">
        <v>210071000</v>
      </c>
      <c r="N19" s="10">
        <v>245441000</v>
      </c>
    </row>
    <row r="20" spans="6:14" x14ac:dyDescent="0.25">
      <c r="F20" s="18" t="s">
        <v>88</v>
      </c>
      <c r="G20" s="10">
        <v>11084000000</v>
      </c>
      <c r="H20" s="10">
        <v>8996000000</v>
      </c>
      <c r="I20" s="10">
        <v>8651000000</v>
      </c>
      <c r="J20" s="10">
        <v>8146000000</v>
      </c>
      <c r="K20" s="10">
        <v>6494925000</v>
      </c>
      <c r="L20" s="10">
        <v>4857039000</v>
      </c>
      <c r="M20" s="10">
        <v>7247813000</v>
      </c>
      <c r="N20" s="10">
        <v>5839774000</v>
      </c>
    </row>
    <row r="21" spans="6:14" x14ac:dyDescent="0.25">
      <c r="F21" s="18" t="s">
        <v>124</v>
      </c>
      <c r="G21" s="10">
        <v>2388000000</v>
      </c>
      <c r="H21" s="10">
        <v>2315000000</v>
      </c>
      <c r="I21" s="10">
        <v>2116000000</v>
      </c>
      <c r="J21" s="10">
        <v>2004000000</v>
      </c>
      <c r="K21" s="10">
        <v>1293015000</v>
      </c>
      <c r="L21" s="10">
        <v>1075072000</v>
      </c>
      <c r="M21" s="10">
        <v>936976000</v>
      </c>
      <c r="N21" s="10">
        <v>816264000</v>
      </c>
    </row>
    <row r="22" spans="6:14" x14ac:dyDescent="0.25">
      <c r="F22" s="18" t="s">
        <v>125</v>
      </c>
      <c r="G22" s="10">
        <v>12805000000</v>
      </c>
      <c r="H22" s="10">
        <v>12787000000</v>
      </c>
      <c r="I22" s="10">
        <v>12721000000</v>
      </c>
      <c r="J22" s="10">
        <v>10742000000</v>
      </c>
      <c r="K22" s="10">
        <v>10691199000</v>
      </c>
      <c r="L22" s="10">
        <v>10581048000</v>
      </c>
      <c r="M22" s="10">
        <v>5821561000</v>
      </c>
      <c r="N22" s="10">
        <v>5406474000</v>
      </c>
    </row>
    <row r="23" spans="6:14" x14ac:dyDescent="0.25">
      <c r="F23" s="18" t="s">
        <v>126</v>
      </c>
      <c r="G23" s="10">
        <v>1088000000</v>
      </c>
      <c r="H23" s="10">
        <v>1449000000</v>
      </c>
      <c r="I23" s="10">
        <v>1820000000</v>
      </c>
      <c r="J23" s="10">
        <v>1359000000</v>
      </c>
      <c r="K23" s="10">
        <v>1720565000</v>
      </c>
      <c r="L23" s="10">
        <v>2069001000</v>
      </c>
      <c r="M23" s="10">
        <v>385658000</v>
      </c>
      <c r="N23" s="10">
        <v>414405000</v>
      </c>
    </row>
    <row r="24" spans="6:14" x14ac:dyDescent="0.25">
      <c r="F24" s="18" t="s">
        <v>127</v>
      </c>
      <c r="G24" s="10">
        <v>13893000000</v>
      </c>
      <c r="H24" s="10">
        <v>14236000000</v>
      </c>
      <c r="I24" s="10">
        <v>14541000000</v>
      </c>
      <c r="J24" s="10">
        <v>12101000000</v>
      </c>
      <c r="K24" s="10">
        <v>12411764000</v>
      </c>
      <c r="L24" s="10">
        <v>12650049000</v>
      </c>
      <c r="M24" s="10">
        <v>6207219000</v>
      </c>
      <c r="N24" s="10">
        <v>5820879000</v>
      </c>
    </row>
    <row r="25" spans="6:14" x14ac:dyDescent="0.25">
      <c r="F25" s="18" t="s">
        <v>128</v>
      </c>
      <c r="G25" s="10">
        <v>0</v>
      </c>
      <c r="H25" s="10">
        <v>0</v>
      </c>
      <c r="I25" s="10">
        <v>0</v>
      </c>
      <c r="J25" s="10">
        <v>0</v>
      </c>
      <c r="K25" s="10">
        <v>-140498000</v>
      </c>
      <c r="L25" s="10">
        <v>-46702000</v>
      </c>
      <c r="M25" s="10">
        <v>-279941000</v>
      </c>
      <c r="N25" s="10">
        <v>80439000</v>
      </c>
    </row>
    <row r="26" spans="6:14" x14ac:dyDescent="0.25">
      <c r="F26" s="18" t="s">
        <v>129</v>
      </c>
      <c r="G26" s="10">
        <v>1191000000</v>
      </c>
      <c r="H26" s="10">
        <v>777000000</v>
      </c>
      <c r="I26" s="10">
        <v>1085000000</v>
      </c>
      <c r="J26" s="10">
        <v>1370000000</v>
      </c>
      <c r="K26" s="10">
        <v>140498000</v>
      </c>
      <c r="L26" s="10">
        <v>46702000</v>
      </c>
      <c r="M26" s="10">
        <v>279941000</v>
      </c>
      <c r="N26" s="10">
        <v>217660000</v>
      </c>
    </row>
    <row r="27" spans="6:14" x14ac:dyDescent="0.25">
      <c r="F27" s="18" t="s">
        <v>130</v>
      </c>
      <c r="G27" s="10">
        <v>1223000000</v>
      </c>
      <c r="H27" s="10">
        <v>841000000</v>
      </c>
      <c r="I27" s="10">
        <v>848000000</v>
      </c>
      <c r="J27" s="10">
        <v>663000000</v>
      </c>
      <c r="K27" s="10">
        <v>562696000</v>
      </c>
      <c r="L27" s="10">
        <v>186522000</v>
      </c>
      <c r="M27" s="10">
        <v>143548000</v>
      </c>
      <c r="N27" s="10">
        <v>-67902000</v>
      </c>
    </row>
    <row r="28" spans="6:14" x14ac:dyDescent="0.25">
      <c r="F28" s="18" t="s">
        <v>131</v>
      </c>
      <c r="G28" s="10">
        <v>18695000000</v>
      </c>
      <c r="H28" s="10">
        <v>18169000000</v>
      </c>
      <c r="I28" s="10">
        <v>18590000000</v>
      </c>
      <c r="J28" s="10">
        <v>16138000000</v>
      </c>
      <c r="K28" s="10">
        <v>14267475000</v>
      </c>
      <c r="L28" s="10">
        <v>13911643000</v>
      </c>
      <c r="M28" s="10">
        <v>7287743000</v>
      </c>
      <c r="N28" s="10">
        <v>6867340000</v>
      </c>
    </row>
    <row r="29" spans="6:14" x14ac:dyDescent="0.25">
      <c r="F29" s="18" t="s">
        <v>132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</row>
    <row r="30" spans="6:14" x14ac:dyDescent="0.25">
      <c r="F30" s="18" t="s">
        <v>133</v>
      </c>
      <c r="G30" s="10">
        <v>29779000000</v>
      </c>
      <c r="H30" s="10">
        <v>27165000000</v>
      </c>
      <c r="I30" s="10">
        <v>27241000000</v>
      </c>
      <c r="J30" s="10">
        <v>24284000000</v>
      </c>
      <c r="K30" s="10">
        <v>20762400000</v>
      </c>
      <c r="L30" s="10">
        <v>18768682000</v>
      </c>
      <c r="M30" s="10">
        <v>14535556000</v>
      </c>
      <c r="N30" s="10">
        <v>12707114000</v>
      </c>
    </row>
    <row r="31" spans="6:14" x14ac:dyDescent="0.25">
      <c r="F31" s="18" t="s">
        <v>101</v>
      </c>
      <c r="G31" s="10">
        <v>314000000</v>
      </c>
      <c r="H31" s="10">
        <v>379000000</v>
      </c>
      <c r="I31" s="10">
        <v>312000000</v>
      </c>
      <c r="J31" s="10">
        <v>306000000</v>
      </c>
      <c r="K31" s="10">
        <v>209499000</v>
      </c>
      <c r="L31" s="10">
        <v>186258000</v>
      </c>
      <c r="M31" s="10">
        <v>113538000</v>
      </c>
      <c r="N31" s="10">
        <v>88024000</v>
      </c>
    </row>
    <row r="32" spans="6:14" x14ac:dyDescent="0.25">
      <c r="F32" s="18" t="s">
        <v>103</v>
      </c>
      <c r="G32" s="10">
        <v>73000000</v>
      </c>
      <c r="H32" s="10">
        <v>587000000</v>
      </c>
      <c r="I32" s="10">
        <v>97000000</v>
      </c>
      <c r="J32" s="10">
        <v>92000000</v>
      </c>
      <c r="K32" s="10">
        <v>3149343000</v>
      </c>
      <c r="L32" s="10">
        <v>93234000</v>
      </c>
      <c r="M32" s="10">
        <v>63746000</v>
      </c>
      <c r="N32" s="10">
        <v>81475000</v>
      </c>
    </row>
    <row r="33" spans="6:14" x14ac:dyDescent="0.25">
      <c r="F33" s="18" t="s">
        <v>134</v>
      </c>
      <c r="G33" s="10">
        <v>85000000</v>
      </c>
      <c r="H33" s="10">
        <v>75000000</v>
      </c>
      <c r="I33" s="10">
        <v>54000000</v>
      </c>
      <c r="J33" s="10">
        <v>63000000</v>
      </c>
      <c r="K33" s="10">
        <v>55562000</v>
      </c>
      <c r="L33" s="10">
        <v>35709000</v>
      </c>
      <c r="M33" s="10">
        <v>14196000</v>
      </c>
      <c r="N33" s="10">
        <v>38362000</v>
      </c>
    </row>
    <row r="34" spans="6:14" x14ac:dyDescent="0.25">
      <c r="F34" s="18" t="s">
        <v>135</v>
      </c>
      <c r="G34" s="10">
        <v>5837000000</v>
      </c>
      <c r="H34" s="10">
        <v>5297000000</v>
      </c>
      <c r="I34" s="10">
        <v>4733000000</v>
      </c>
      <c r="J34" s="10">
        <v>3629000000</v>
      </c>
      <c r="K34" s="10">
        <v>3377986000</v>
      </c>
      <c r="L34" s="10">
        <v>2915974000</v>
      </c>
      <c r="M34" s="10">
        <v>2405950000</v>
      </c>
      <c r="N34" s="10">
        <v>1945619000</v>
      </c>
    </row>
    <row r="35" spans="6:14" x14ac:dyDescent="0.25">
      <c r="F35" s="18" t="s">
        <v>136</v>
      </c>
      <c r="G35" s="10">
        <v>2027000000</v>
      </c>
      <c r="H35" s="10">
        <v>1865000000</v>
      </c>
      <c r="I35" s="10">
        <v>1790000000</v>
      </c>
      <c r="J35" s="10">
        <v>1485000000</v>
      </c>
      <c r="K35" s="10">
        <v>1454110000</v>
      </c>
      <c r="L35" s="10">
        <v>1105660000</v>
      </c>
      <c r="M35" s="10">
        <v>944223000</v>
      </c>
      <c r="N35" s="10">
        <v>696517000</v>
      </c>
    </row>
    <row r="36" spans="6:14" x14ac:dyDescent="0.25">
      <c r="F36" s="18" t="s">
        <v>89</v>
      </c>
      <c r="G36" s="10">
        <v>8251000000</v>
      </c>
      <c r="H36" s="10">
        <v>8128000000</v>
      </c>
      <c r="I36" s="10">
        <v>6932000000</v>
      </c>
      <c r="J36" s="10">
        <v>5512000000</v>
      </c>
      <c r="K36" s="10">
        <v>8190938000</v>
      </c>
      <c r="L36" s="10">
        <v>4301126000</v>
      </c>
      <c r="M36" s="10">
        <v>3527457000</v>
      </c>
      <c r="N36" s="10">
        <v>2811635000</v>
      </c>
    </row>
    <row r="37" spans="6:14" x14ac:dyDescent="0.25">
      <c r="F37" s="18" t="s">
        <v>104</v>
      </c>
      <c r="G37" s="10">
        <v>4007000000</v>
      </c>
      <c r="H37" s="10">
        <v>4046000000</v>
      </c>
      <c r="I37" s="10">
        <v>4576000000</v>
      </c>
      <c r="J37" s="10">
        <v>4616000000</v>
      </c>
      <c r="K37" s="10">
        <v>988924000</v>
      </c>
      <c r="L37" s="10">
        <v>4124800000</v>
      </c>
      <c r="M37" s="10">
        <v>1881421000</v>
      </c>
      <c r="N37" s="10">
        <v>1902068000</v>
      </c>
    </row>
    <row r="38" spans="6:14" x14ac:dyDescent="0.25">
      <c r="F38" s="18" t="s">
        <v>137</v>
      </c>
      <c r="G38" s="10">
        <v>113000000</v>
      </c>
      <c r="H38" s="10">
        <v>117000000</v>
      </c>
      <c r="I38" s="10">
        <v>145000000</v>
      </c>
      <c r="J38" s="10">
        <v>130000000</v>
      </c>
      <c r="K38" s="10">
        <v>122727000</v>
      </c>
      <c r="L38" s="10">
        <v>137630000</v>
      </c>
      <c r="M38" s="10">
        <v>88592000</v>
      </c>
      <c r="N38" s="10">
        <v>69131000</v>
      </c>
    </row>
    <row r="39" spans="6:14" x14ac:dyDescent="0.25">
      <c r="F39" s="18" t="s">
        <v>138</v>
      </c>
      <c r="G39" s="10">
        <v>514000000</v>
      </c>
      <c r="H39" s="10">
        <v>28000000</v>
      </c>
      <c r="I39" s="10">
        <v>5000000</v>
      </c>
      <c r="J39" s="10">
        <v>10000000</v>
      </c>
      <c r="K39" s="10">
        <v>140498000</v>
      </c>
      <c r="L39" s="10">
        <v>46702000</v>
      </c>
      <c r="M39" s="10">
        <v>279941000</v>
      </c>
      <c r="N39" s="10">
        <v>217660000</v>
      </c>
    </row>
    <row r="40" spans="6:14" x14ac:dyDescent="0.25">
      <c r="F40" s="18" t="s">
        <v>139</v>
      </c>
      <c r="G40" s="10">
        <v>376000000</v>
      </c>
      <c r="H40" s="10">
        <v>795000000</v>
      </c>
      <c r="I40" s="10">
        <v>786000000</v>
      </c>
      <c r="J40" s="10">
        <v>752000000</v>
      </c>
      <c r="K40" s="10">
        <v>789158000</v>
      </c>
      <c r="L40" s="10">
        <v>796310000</v>
      </c>
      <c r="M40" s="10">
        <v>298276000</v>
      </c>
      <c r="N40" s="10">
        <v>281785000</v>
      </c>
    </row>
    <row r="41" spans="6:14" x14ac:dyDescent="0.25">
      <c r="F41" s="18" t="s">
        <v>140</v>
      </c>
      <c r="G41" s="10">
        <v>5010000000</v>
      </c>
      <c r="H41" s="10">
        <v>4986000000</v>
      </c>
      <c r="I41" s="10">
        <v>5512000000</v>
      </c>
      <c r="J41" s="10">
        <v>5508000000</v>
      </c>
      <c r="K41" s="10">
        <v>2041307000</v>
      </c>
      <c r="L41" s="10">
        <v>5105442000</v>
      </c>
      <c r="M41" s="10">
        <v>2548230000</v>
      </c>
      <c r="N41" s="10">
        <v>2470644000</v>
      </c>
    </row>
    <row r="42" spans="6:14" x14ac:dyDescent="0.25">
      <c r="F42" s="18" t="s">
        <v>141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</row>
    <row r="43" spans="6:14" x14ac:dyDescent="0.25">
      <c r="F43" s="18" t="s">
        <v>105</v>
      </c>
      <c r="G43" s="10">
        <v>446000000</v>
      </c>
      <c r="H43" s="10">
        <v>504000000</v>
      </c>
      <c r="I43" s="10">
        <v>550000000</v>
      </c>
      <c r="J43" s="10">
        <v>591000000</v>
      </c>
      <c r="K43" s="10">
        <v>0</v>
      </c>
      <c r="L43" s="10">
        <v>0</v>
      </c>
      <c r="M43" s="10">
        <v>1881421000</v>
      </c>
      <c r="N43" s="10">
        <v>1902068000</v>
      </c>
    </row>
    <row r="44" spans="6:14" x14ac:dyDescent="0.25">
      <c r="F44" s="18" t="s">
        <v>142</v>
      </c>
      <c r="G44" s="10">
        <v>13261000000</v>
      </c>
      <c r="H44" s="10">
        <v>13114000000</v>
      </c>
      <c r="I44" s="10">
        <v>12444000000</v>
      </c>
      <c r="J44" s="10">
        <v>11020000000</v>
      </c>
      <c r="K44" s="10">
        <v>10232245000</v>
      </c>
      <c r="L44" s="10">
        <v>9406568000</v>
      </c>
      <c r="M44" s="10">
        <v>6075687000</v>
      </c>
      <c r="N44" s="10">
        <v>5282279000</v>
      </c>
    </row>
    <row r="45" spans="6:14" x14ac:dyDescent="0.25">
      <c r="F45" s="18" t="s">
        <v>143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</row>
    <row r="46" spans="6:14" x14ac:dyDescent="0.25">
      <c r="F46" s="18" t="s">
        <v>144</v>
      </c>
      <c r="G46" s="10">
        <v>0</v>
      </c>
      <c r="H46" s="10">
        <v>0</v>
      </c>
      <c r="I46" s="10">
        <v>0</v>
      </c>
      <c r="J46" s="10">
        <v>0</v>
      </c>
      <c r="K46" s="10">
        <v>61000</v>
      </c>
      <c r="L46" s="10">
        <v>61000</v>
      </c>
      <c r="M46" s="10">
        <v>61000</v>
      </c>
      <c r="N46" s="10">
        <v>61000</v>
      </c>
    </row>
    <row r="47" spans="6:14" x14ac:dyDescent="0.25">
      <c r="F47" s="18" t="s">
        <v>145</v>
      </c>
      <c r="G47" s="10">
        <v>33346000000</v>
      </c>
      <c r="H47" s="10">
        <v>28319000000</v>
      </c>
      <c r="I47" s="10">
        <v>23905000000</v>
      </c>
      <c r="J47" s="10">
        <v>19611000000</v>
      </c>
      <c r="K47" s="10">
        <v>14828562000</v>
      </c>
      <c r="L47" s="10">
        <v>11815597000</v>
      </c>
      <c r="M47" s="10">
        <v>9573870000</v>
      </c>
      <c r="N47" s="10">
        <v>8114517000</v>
      </c>
    </row>
    <row r="48" spans="6:14" x14ac:dyDescent="0.25">
      <c r="F48" s="18" t="s">
        <v>146</v>
      </c>
      <c r="G48" s="10">
        <v>-285000000</v>
      </c>
      <c r="H48" s="10">
        <v>-293000000</v>
      </c>
      <c r="I48" s="10">
        <v>-137000000</v>
      </c>
      <c r="J48" s="10">
        <v>-158000000</v>
      </c>
      <c r="K48" s="10">
        <v>-188034000</v>
      </c>
      <c r="L48" s="10">
        <v>-148130000</v>
      </c>
      <c r="M48" s="10">
        <v>-111821000</v>
      </c>
      <c r="N48" s="10">
        <v>-173602000</v>
      </c>
    </row>
    <row r="49" spans="6:14" x14ac:dyDescent="0.25">
      <c r="F49" s="18" t="s">
        <v>147</v>
      </c>
      <c r="G49" s="10">
        <v>-16543000000</v>
      </c>
      <c r="H49" s="10">
        <v>-13975000000</v>
      </c>
      <c r="I49" s="10">
        <v>-8971000000</v>
      </c>
      <c r="J49" s="10">
        <v>-6189000000</v>
      </c>
      <c r="K49" s="10">
        <v>-4110434000</v>
      </c>
      <c r="L49" s="10">
        <v>-2305414000</v>
      </c>
      <c r="M49" s="10">
        <v>-1002241000</v>
      </c>
      <c r="N49" s="10">
        <v>-516141000</v>
      </c>
    </row>
    <row r="50" spans="6:14" x14ac:dyDescent="0.25">
      <c r="F50" s="18" t="s">
        <v>148</v>
      </c>
      <c r="G50" s="10">
        <v>16518000000</v>
      </c>
      <c r="H50" s="10">
        <v>14051000000</v>
      </c>
      <c r="I50" s="10">
        <v>14797000000</v>
      </c>
      <c r="J50" s="10">
        <v>13264000000</v>
      </c>
      <c r="K50" s="10">
        <v>10530155000</v>
      </c>
      <c r="L50" s="10">
        <v>9362114000</v>
      </c>
      <c r="M50" s="10">
        <v>8459869000</v>
      </c>
      <c r="N50" s="10">
        <v>7424835000</v>
      </c>
    </row>
    <row r="51" spans="6:14" x14ac:dyDescent="0.25">
      <c r="F51" s="18" t="s">
        <v>149</v>
      </c>
      <c r="G51" s="10">
        <v>16518000000</v>
      </c>
      <c r="H51" s="10">
        <v>14051000000</v>
      </c>
      <c r="I51" s="10">
        <v>14797000000</v>
      </c>
      <c r="J51" s="10">
        <v>13264000000</v>
      </c>
      <c r="K51" s="10">
        <v>10530155000</v>
      </c>
      <c r="L51" s="10">
        <v>9362114000</v>
      </c>
      <c r="M51" s="10">
        <v>8459869000</v>
      </c>
      <c r="N51" s="10">
        <v>7424835000</v>
      </c>
    </row>
    <row r="52" spans="6:14" x14ac:dyDescent="0.25">
      <c r="F52" s="18" t="s">
        <v>150</v>
      </c>
      <c r="G52" s="10">
        <v>29779000000</v>
      </c>
      <c r="H52" s="10">
        <v>27165000000</v>
      </c>
      <c r="I52" s="10">
        <v>27241000000</v>
      </c>
      <c r="J52" s="10">
        <v>24284000000</v>
      </c>
      <c r="K52" s="10">
        <v>20762400000</v>
      </c>
      <c r="L52" s="10">
        <v>18768682000</v>
      </c>
      <c r="M52" s="10">
        <v>14535556000</v>
      </c>
      <c r="N52" s="10">
        <v>12707114000</v>
      </c>
    </row>
    <row r="53" spans="6:14" x14ac:dyDescent="0.25">
      <c r="F53" s="18" t="s">
        <v>151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 spans="6:14" x14ac:dyDescent="0.25">
      <c r="F54" s="18" t="s">
        <v>152</v>
      </c>
      <c r="G54" s="10">
        <v>29779000000</v>
      </c>
      <c r="H54" s="10">
        <v>27165000000</v>
      </c>
      <c r="I54" s="10">
        <v>27241000000</v>
      </c>
      <c r="J54" s="10">
        <v>24284000000</v>
      </c>
      <c r="K54" s="10">
        <v>20762400000</v>
      </c>
      <c r="L54" s="10">
        <v>18768682000</v>
      </c>
      <c r="M54" s="10">
        <v>14535556000</v>
      </c>
      <c r="N54" s="10">
        <v>12707114000</v>
      </c>
    </row>
    <row r="55" spans="6:14" x14ac:dyDescent="0.25">
      <c r="F55" s="18" t="s">
        <v>153</v>
      </c>
      <c r="G55" s="10">
        <v>701000000</v>
      </c>
      <c r="H55" s="10">
        <v>1860000000</v>
      </c>
      <c r="I55" s="10">
        <v>1954000000</v>
      </c>
      <c r="J55" s="10">
        <v>1514000000</v>
      </c>
      <c r="K55" s="10">
        <v>1526755000</v>
      </c>
      <c r="L55" s="10">
        <v>1586187000</v>
      </c>
      <c r="M55" s="10">
        <v>3513702000</v>
      </c>
      <c r="N55" s="10">
        <v>3830424000</v>
      </c>
    </row>
    <row r="56" spans="6:14" x14ac:dyDescent="0.25">
      <c r="F56" s="18" t="s">
        <v>154</v>
      </c>
      <c r="G56" s="10">
        <v>4080000000</v>
      </c>
      <c r="H56" s="10">
        <v>4633000000</v>
      </c>
      <c r="I56" s="10">
        <v>4673000000</v>
      </c>
      <c r="J56" s="10">
        <v>4708000000</v>
      </c>
      <c r="K56" s="10">
        <v>4138267000</v>
      </c>
      <c r="L56" s="10">
        <v>4124800000</v>
      </c>
      <c r="M56" s="10">
        <v>1881421000</v>
      </c>
      <c r="N56" s="10">
        <v>1902068000</v>
      </c>
    </row>
    <row r="57" spans="6:14" x14ac:dyDescent="0.25">
      <c r="F57" s="18" t="s">
        <v>155</v>
      </c>
      <c r="G57" s="10">
        <v>-3061000000</v>
      </c>
      <c r="H57" s="10">
        <v>397000000</v>
      </c>
      <c r="I57" s="10">
        <v>829000000</v>
      </c>
      <c r="J57" s="10">
        <v>230000000</v>
      </c>
      <c r="K57" s="10">
        <v>1488046000</v>
      </c>
      <c r="L57" s="10">
        <v>2482025000</v>
      </c>
      <c r="M57" s="10">
        <v>-424651000</v>
      </c>
      <c r="N57" s="10">
        <v>890753000</v>
      </c>
    </row>
    <row r="58" spans="6:14" x14ac:dyDescent="0.25">
      <c r="F58" s="18" t="s">
        <v>64</v>
      </c>
      <c r="G58" s="53" t="str">
        <v>https://www.sec.gov/Archives/edgar/data/796343/000079634324000006/0000796343-24-000006-index.htm</v>
      </c>
      <c r="H58" s="10" t="str">
        <v>https://www.sec.gov/Archives/edgar/data/796343/000079634323000007/0000796343-23-000007-index.htm</v>
      </c>
      <c r="I58" s="10" t="str">
        <v>https://www.sec.gov/Archives/edgar/data/796343/000079634322000032/0000796343-22-000032-index.htm</v>
      </c>
      <c r="J58" s="10" t="str">
        <v>https://www.sec.gov/Archives/edgar/data/796343/000079634321000004/0000796343-21-000004-index.htm</v>
      </c>
      <c r="K58" s="10" t="str">
        <v>https://www.sec.gov/Archives/edgar/data/796343/000079634320000013/0000796343-20-000013-index.htm</v>
      </c>
      <c r="L58" s="10" t="str">
        <v>https://www.sec.gov/Archives/edgar/data/796343/000079634319000019/0000796343-19-000019-index.htm</v>
      </c>
      <c r="M58" s="10" t="str">
        <v>https://www.sec.gov/Archives/edgar/data/796343/000079634318000015/0000796343-18-000015-index.htm</v>
      </c>
      <c r="N58" s="10" t="str">
        <v>https://www.sec.gov/Archives/edgar/data/796343/000079634317000031/0000796343-17-000031-index.htm</v>
      </c>
    </row>
    <row r="59" spans="6:14" x14ac:dyDescent="0.25">
      <c r="F59" s="18" t="s">
        <v>156</v>
      </c>
      <c r="G59" s="53" t="str">
        <v>https://www.sec.gov/Archives/edgar/data/796343/000079634324000006/adbe-20231201.htm</v>
      </c>
      <c r="H59" s="10" t="str">
        <v>https://www.sec.gov/Archives/edgar/data/796343/000079634323000007/adbe-20221202.htm</v>
      </c>
      <c r="I59" s="10" t="str">
        <v>https://www.sec.gov/Archives/edgar/data/796343/000079634322000032/adbe-20211203.htm</v>
      </c>
      <c r="J59" s="10" t="str">
        <v>https://www.sec.gov/Archives/edgar/data/796343/000079634321000004/adbe-20201127.htm</v>
      </c>
      <c r="K59" s="10" t="str">
        <v>https://www.sec.gov/Archives/edgar/data/796343/000079634320000013/adbe10kfy19.htm</v>
      </c>
      <c r="L59" s="10" t="str">
        <v>https://www.sec.gov/Archives/edgar/data/796343/000079634319000019/adbe10kfy18.htm</v>
      </c>
      <c r="M59" s="10" t="str">
        <v>https://www.sec.gov/Archives/edgar/data/796343/000079634318000015/adbe10kfy17.htm</v>
      </c>
      <c r="N59" s="10" t="str">
        <v>https://www.sec.gov/Archives/edgar/data/796343/000079634317000031/adbe10kfy16.htm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6025-EEFB-47B0-9BFC-0CD5458496B3}">
  <dimension ref="F3:N59"/>
  <sheetViews>
    <sheetView showGridLines="0" zoomScale="115" zoomScaleNormal="115" workbookViewId="0">
      <selection activeCell="F6" sqref="F6"/>
    </sheetView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14" width="22.33203125" style="1" bestFit="1" customWidth="1"/>
    <col min="15" max="15" width="13.77734375" style="1" bestFit="1" customWidth="1"/>
    <col min="16" max="18" width="10.77734375" style="1" customWidth="1"/>
    <col min="19" max="16384" width="9.21875" style="1"/>
  </cols>
  <sheetData>
    <row r="3" spans="6:14" x14ac:dyDescent="0.25">
      <c r="G3" s="52">
        <v>2023</v>
      </c>
      <c r="H3" s="52">
        <f>+G3-1</f>
        <v>2022</v>
      </c>
      <c r="I3" s="52">
        <f t="shared" ref="I3:N3" si="0">+H3-1</f>
        <v>2021</v>
      </c>
      <c r="J3" s="52">
        <f t="shared" si="0"/>
        <v>2020</v>
      </c>
      <c r="K3" s="52">
        <f t="shared" si="0"/>
        <v>2019</v>
      </c>
      <c r="L3" s="52">
        <f t="shared" si="0"/>
        <v>2018</v>
      </c>
      <c r="M3" s="52">
        <f t="shared" si="0"/>
        <v>2017</v>
      </c>
      <c r="N3" s="52">
        <f t="shared" si="0"/>
        <v>2016</v>
      </c>
    </row>
    <row r="5" spans="6:14" x14ac:dyDescent="0.25">
      <c r="F5" s="50" t="s">
        <v>157</v>
      </c>
      <c r="G5" s="50" t="str">
        <f>+TEXT(G3,"@")</f>
        <v>2023</v>
      </c>
      <c r="H5" s="50" t="str">
        <f t="shared" ref="H5:N5" si="1">+TEXT(H3,"@")</f>
        <v>2022</v>
      </c>
      <c r="I5" s="50" t="str">
        <f t="shared" si="1"/>
        <v>2021</v>
      </c>
      <c r="J5" s="50" t="str">
        <f t="shared" si="1"/>
        <v>2020</v>
      </c>
      <c r="K5" s="50" t="str">
        <f t="shared" si="1"/>
        <v>2019</v>
      </c>
      <c r="L5" s="50" t="str">
        <f t="shared" si="1"/>
        <v>2018</v>
      </c>
      <c r="M5" s="50" t="str">
        <f t="shared" si="1"/>
        <v>2017</v>
      </c>
      <c r="N5" s="50" t="str">
        <f t="shared" si="1"/>
        <v>2016</v>
      </c>
    </row>
    <row r="6" spans="6:14" x14ac:dyDescent="0.25">
      <c r="F6" s="18" t="s">
        <v>4</v>
      </c>
      <c r="G6" s="10" t="str" cm="1">
        <f t="array" ref="G6:N59">+TRANSPOSE([3]Sheet1!$B$2:$BC$9)</f>
        <v>2023-12-01</v>
      </c>
      <c r="H6" s="10" t="str">
        <v>2022-12-02</v>
      </c>
      <c r="I6" s="10" t="str">
        <v>2021-12-03</v>
      </c>
      <c r="J6" s="10" t="str">
        <v>2020-11-27</v>
      </c>
      <c r="K6" s="10" t="str">
        <v>2019-11-29</v>
      </c>
      <c r="L6" s="10" t="str">
        <v>2018-11-30</v>
      </c>
      <c r="M6" s="10" t="str">
        <v>2017-12-01</v>
      </c>
      <c r="N6" s="10" t="str">
        <v>2016-12-02</v>
      </c>
    </row>
    <row r="7" spans="6:14" x14ac:dyDescent="0.25">
      <c r="F7" s="18" t="s">
        <v>115</v>
      </c>
      <c r="G7" s="10" t="str">
        <v>ADBE</v>
      </c>
      <c r="H7" s="10" t="str">
        <v>ADBE</v>
      </c>
      <c r="I7" s="10" t="str">
        <v>ADBE</v>
      </c>
      <c r="J7" s="10" t="str">
        <v>ADBE</v>
      </c>
      <c r="K7" s="10" t="str">
        <v>ADBE</v>
      </c>
      <c r="L7" s="10" t="str">
        <v>ADBE</v>
      </c>
      <c r="M7" s="10" t="str">
        <v>ADBE</v>
      </c>
      <c r="N7" s="10" t="str">
        <v>ADBE</v>
      </c>
    </row>
    <row r="8" spans="6:14" x14ac:dyDescent="0.25">
      <c r="F8" s="18" t="s">
        <v>116</v>
      </c>
      <c r="G8" s="10" t="str">
        <v>USD</v>
      </c>
      <c r="H8" s="10" t="str">
        <v>USD</v>
      </c>
      <c r="I8" s="10" t="str">
        <v>USD</v>
      </c>
      <c r="J8" s="10" t="str">
        <v>USD</v>
      </c>
      <c r="K8" s="10" t="str">
        <v>USD</v>
      </c>
      <c r="L8" s="10" t="str">
        <v>USD</v>
      </c>
      <c r="M8" s="10" t="str">
        <v>USD</v>
      </c>
      <c r="N8" s="10" t="str">
        <v>USD</v>
      </c>
    </row>
    <row r="9" spans="6:14" x14ac:dyDescent="0.25">
      <c r="F9" s="18" t="s">
        <v>117</v>
      </c>
      <c r="G9" s="10" t="str">
        <v>0000796343</v>
      </c>
      <c r="H9" s="10" t="str">
        <v>0000796343</v>
      </c>
      <c r="I9" s="10" t="str">
        <v>0000796343</v>
      </c>
      <c r="J9" s="10" t="str">
        <v>0000796343</v>
      </c>
      <c r="K9" s="10" t="str">
        <v>0000796343</v>
      </c>
      <c r="L9" s="10" t="str">
        <v>0000796343</v>
      </c>
      <c r="M9" s="10" t="str">
        <v>0000796343</v>
      </c>
      <c r="N9" s="10" t="str">
        <v>0000796343</v>
      </c>
    </row>
    <row r="10" spans="6:14" x14ac:dyDescent="0.25">
      <c r="F10" s="18" t="s">
        <v>118</v>
      </c>
      <c r="G10" s="10" t="str">
        <v>2024-01-17</v>
      </c>
      <c r="H10" s="10" t="str">
        <v>2023-01-17</v>
      </c>
      <c r="I10" s="10" t="str">
        <v>2022-01-21</v>
      </c>
      <c r="J10" s="10" t="str">
        <v>2021-01-15</v>
      </c>
      <c r="K10" s="10" t="str">
        <v>2020-01-21</v>
      </c>
      <c r="L10" s="10" t="str">
        <v>2019-01-25</v>
      </c>
      <c r="M10" s="10" t="str">
        <v>2018-01-22</v>
      </c>
      <c r="N10" s="10" t="str">
        <v>2017-01-20</v>
      </c>
    </row>
    <row r="11" spans="6:14" x14ac:dyDescent="0.25">
      <c r="F11" s="18" t="s">
        <v>119</v>
      </c>
      <c r="G11" s="10" t="str">
        <v>2024-01-16 20:01:55</v>
      </c>
      <c r="H11" s="10" t="str">
        <v>2023-01-17 16:34:00</v>
      </c>
      <c r="I11" s="10" t="str">
        <v>2022-01-21 16:03:34</v>
      </c>
      <c r="J11" s="10" t="str">
        <v>2021-01-15 16:03:42</v>
      </c>
      <c r="K11" s="10" t="str">
        <v>2020-01-21 06:06:41</v>
      </c>
      <c r="L11" s="10" t="str">
        <v>2019-01-25 06:24:29</v>
      </c>
      <c r="M11" s="10" t="str">
        <v>2018-01-22 16:07:26</v>
      </c>
      <c r="N11" s="10" t="str">
        <v>2017-01-20 16:14:43</v>
      </c>
    </row>
    <row r="12" spans="6:14" x14ac:dyDescent="0.25">
      <c r="F12" s="18" t="s">
        <v>120</v>
      </c>
      <c r="G12" s="10" t="str">
        <v>2023</v>
      </c>
      <c r="H12" s="10" t="str">
        <v>2022</v>
      </c>
      <c r="I12" s="10" t="str">
        <v>2021</v>
      </c>
      <c r="J12" s="10" t="str">
        <v>2020</v>
      </c>
      <c r="K12" s="10" t="str">
        <v>2019</v>
      </c>
      <c r="L12" s="10" t="str">
        <v>2018</v>
      </c>
      <c r="M12" s="10" t="str">
        <v>2017</v>
      </c>
      <c r="N12" s="10" t="str">
        <v>2016</v>
      </c>
    </row>
    <row r="13" spans="6:14" x14ac:dyDescent="0.25">
      <c r="F13" s="18" t="s">
        <v>121</v>
      </c>
      <c r="G13" s="10" t="str">
        <v>FY</v>
      </c>
      <c r="H13" s="10" t="str">
        <v>FY</v>
      </c>
      <c r="I13" s="10" t="str">
        <v>FY</v>
      </c>
      <c r="J13" s="10" t="str">
        <v>FY</v>
      </c>
      <c r="K13" s="10" t="str">
        <v>FY</v>
      </c>
      <c r="L13" s="10" t="str">
        <v>FY</v>
      </c>
      <c r="M13" s="10" t="str">
        <v>FY</v>
      </c>
      <c r="N13" s="10" t="str">
        <v>FY</v>
      </c>
    </row>
    <row r="14" spans="6:14" x14ac:dyDescent="0.25">
      <c r="F14" s="18" t="s">
        <v>172</v>
      </c>
      <c r="G14" s="10">
        <v>5428000000</v>
      </c>
      <c r="H14" s="10">
        <v>4756000000</v>
      </c>
      <c r="I14" s="10">
        <v>4822000000</v>
      </c>
      <c r="J14" s="10">
        <v>5260000000</v>
      </c>
      <c r="K14" s="10">
        <v>2951458000</v>
      </c>
      <c r="L14" s="10">
        <v>2590774000</v>
      </c>
      <c r="M14" s="10">
        <v>1693954000</v>
      </c>
      <c r="N14" s="10">
        <v>1168782000</v>
      </c>
    </row>
    <row r="15" spans="6:14" ht="15" customHeight="1" x14ac:dyDescent="0.25">
      <c r="F15" s="18" t="s">
        <v>74</v>
      </c>
      <c r="G15" s="10">
        <v>872000000</v>
      </c>
      <c r="H15" s="10">
        <v>856000000</v>
      </c>
      <c r="I15" s="10">
        <v>788000000</v>
      </c>
      <c r="J15" s="10">
        <v>757000000</v>
      </c>
      <c r="K15" s="10">
        <v>624748000</v>
      </c>
      <c r="L15" s="10">
        <v>346492000</v>
      </c>
      <c r="M15" s="10">
        <v>325997000</v>
      </c>
      <c r="N15" s="10">
        <v>331535000</v>
      </c>
    </row>
    <row r="16" spans="6:14" ht="15" customHeight="1" x14ac:dyDescent="0.25">
      <c r="F16" s="18" t="s">
        <v>178</v>
      </c>
      <c r="G16" s="10">
        <v>-426000000</v>
      </c>
      <c r="H16" s="10">
        <v>328000000</v>
      </c>
      <c r="I16" s="10">
        <v>183000000</v>
      </c>
      <c r="J16" s="10">
        <v>-1501000000</v>
      </c>
      <c r="K16" s="10">
        <v>2707000</v>
      </c>
      <c r="L16" s="10">
        <v>-468936000</v>
      </c>
      <c r="M16" s="10">
        <v>51605000</v>
      </c>
      <c r="N16" s="10">
        <v>24222000</v>
      </c>
    </row>
    <row r="17" spans="6:14" ht="15" customHeight="1" x14ac:dyDescent="0.25">
      <c r="F17" s="18" t="s">
        <v>179</v>
      </c>
      <c r="G17" s="10">
        <v>1718000000</v>
      </c>
      <c r="H17" s="10">
        <v>1440000000</v>
      </c>
      <c r="I17" s="10">
        <v>1069000000</v>
      </c>
      <c r="J17" s="10">
        <v>909000000</v>
      </c>
      <c r="K17" s="10">
        <v>787706000</v>
      </c>
      <c r="L17" s="10">
        <v>603470000</v>
      </c>
      <c r="M17" s="10">
        <v>451451000</v>
      </c>
      <c r="N17" s="10">
        <v>349909000</v>
      </c>
    </row>
    <row r="18" spans="6:14" ht="15" customHeight="1" x14ac:dyDescent="0.25">
      <c r="F18" s="18" t="s">
        <v>92</v>
      </c>
      <c r="G18" s="10">
        <v>-355000000</v>
      </c>
      <c r="H18" s="10">
        <v>336000000</v>
      </c>
      <c r="I18" s="10">
        <v>285000000</v>
      </c>
      <c r="J18" s="10">
        <v>186000000</v>
      </c>
      <c r="K18" s="10">
        <v>105028000</v>
      </c>
      <c r="L18" s="10">
        <v>487775000</v>
      </c>
      <c r="M18" s="10">
        <v>446945000</v>
      </c>
      <c r="N18" s="10">
        <v>346357000</v>
      </c>
    </row>
    <row r="19" spans="6:14" x14ac:dyDescent="0.25">
      <c r="F19" s="18" t="s">
        <v>180</v>
      </c>
      <c r="G19" s="10">
        <v>-159000000</v>
      </c>
      <c r="H19" s="10">
        <v>-198000000</v>
      </c>
      <c r="I19" s="10">
        <v>-430000000</v>
      </c>
      <c r="J19" s="10">
        <v>106000000</v>
      </c>
      <c r="K19" s="10">
        <v>-187826000</v>
      </c>
      <c r="L19" s="10">
        <v>-1983000</v>
      </c>
      <c r="M19" s="10">
        <v>-187173000</v>
      </c>
      <c r="N19" s="10">
        <v>-160416000</v>
      </c>
    </row>
    <row r="20" spans="6:14" x14ac:dyDescent="0.25">
      <c r="F20" s="18" t="s">
        <v>84</v>
      </c>
      <c r="G20" s="10">
        <v>208000000</v>
      </c>
      <c r="H20" s="10">
        <v>0</v>
      </c>
      <c r="I20" s="10">
        <v>450000000</v>
      </c>
      <c r="J20" s="10">
        <v>-202000000</v>
      </c>
      <c r="K20" s="10">
        <v>164697000</v>
      </c>
      <c r="L20" s="10">
        <v>445796000</v>
      </c>
      <c r="M20" s="10">
        <v>232359000</v>
      </c>
      <c r="N20" s="10">
        <v>166697000</v>
      </c>
    </row>
    <row r="21" spans="6:14" x14ac:dyDescent="0.25">
      <c r="F21" s="18" t="s">
        <v>181</v>
      </c>
      <c r="G21" s="10">
        <v>-49000000</v>
      </c>
      <c r="H21" s="10">
        <v>66000000</v>
      </c>
      <c r="I21" s="10">
        <v>-20000000</v>
      </c>
      <c r="J21" s="10">
        <v>96000000</v>
      </c>
      <c r="K21" s="10">
        <v>23129000</v>
      </c>
      <c r="L21" s="10">
        <v>54920000</v>
      </c>
      <c r="M21" s="10">
        <v>-45186000</v>
      </c>
      <c r="N21" s="10">
        <v>-6281000</v>
      </c>
    </row>
    <row r="22" spans="6:14" x14ac:dyDescent="0.25">
      <c r="F22" s="18" t="s">
        <v>182</v>
      </c>
      <c r="G22" s="10">
        <v>-355000000</v>
      </c>
      <c r="H22" s="10">
        <v>468000000</v>
      </c>
      <c r="I22" s="10">
        <v>285000000</v>
      </c>
      <c r="J22" s="10">
        <v>186000000</v>
      </c>
      <c r="K22" s="10">
        <v>105028000</v>
      </c>
      <c r="L22" s="10">
        <v>-10958000</v>
      </c>
      <c r="M22" s="10">
        <v>446945000</v>
      </c>
      <c r="N22" s="10">
        <v>346357000</v>
      </c>
    </row>
    <row r="23" spans="6:14" x14ac:dyDescent="0.25">
      <c r="F23" s="18" t="s">
        <v>183</v>
      </c>
      <c r="G23" s="10">
        <v>65000000</v>
      </c>
      <c r="H23" s="10">
        <v>122000000</v>
      </c>
      <c r="I23" s="10">
        <v>76000000</v>
      </c>
      <c r="J23" s="10">
        <v>116000000</v>
      </c>
      <c r="K23" s="10">
        <v>-50333000</v>
      </c>
      <c r="L23" s="10">
        <v>469729000</v>
      </c>
      <c r="M23" s="10">
        <v>-57099000</v>
      </c>
      <c r="N23" s="10">
        <v>-21077000</v>
      </c>
    </row>
    <row r="24" spans="6:14" x14ac:dyDescent="0.25">
      <c r="F24" s="18" t="s">
        <v>184</v>
      </c>
      <c r="G24" s="10">
        <v>7302000000</v>
      </c>
      <c r="H24" s="10">
        <v>7838000000</v>
      </c>
      <c r="I24" s="10">
        <v>7223000000</v>
      </c>
      <c r="J24" s="10">
        <v>5727000000</v>
      </c>
      <c r="K24" s="10">
        <v>4421314000</v>
      </c>
      <c r="L24" s="10">
        <v>4029304000</v>
      </c>
      <c r="M24" s="10">
        <v>2912853000</v>
      </c>
      <c r="N24" s="10">
        <v>2199728000</v>
      </c>
    </row>
    <row r="25" spans="6:14" x14ac:dyDescent="0.25">
      <c r="F25" s="18" t="s">
        <v>93</v>
      </c>
      <c r="G25" s="10">
        <v>-360000000</v>
      </c>
      <c r="H25" s="10">
        <v>-442000000</v>
      </c>
      <c r="I25" s="10">
        <v>-330000000</v>
      </c>
      <c r="J25" s="10">
        <v>-419000000</v>
      </c>
      <c r="K25" s="10">
        <v>-333981000</v>
      </c>
      <c r="L25" s="10">
        <v>-266579000</v>
      </c>
      <c r="M25" s="10">
        <v>-178122000</v>
      </c>
      <c r="N25" s="10">
        <v>-203805000</v>
      </c>
    </row>
    <row r="26" spans="6:14" x14ac:dyDescent="0.25">
      <c r="F26" s="18" t="s">
        <v>185</v>
      </c>
      <c r="G26" s="10">
        <v>-1136000000</v>
      </c>
      <c r="H26" s="10">
        <v>-126000000</v>
      </c>
      <c r="I26" s="10">
        <v>-2682000000</v>
      </c>
      <c r="J26" s="10">
        <v>0</v>
      </c>
      <c r="K26" s="10">
        <v>-100704000</v>
      </c>
      <c r="L26" s="10">
        <v>-6314382000</v>
      </c>
      <c r="M26" s="10">
        <v>-459626000</v>
      </c>
      <c r="N26" s="10">
        <v>-48427000</v>
      </c>
    </row>
    <row r="27" spans="6:14" x14ac:dyDescent="0.25">
      <c r="F27" s="18" t="s">
        <v>186</v>
      </c>
      <c r="G27" s="10">
        <v>-53000000</v>
      </c>
      <c r="H27" s="10">
        <v>-955000000</v>
      </c>
      <c r="I27" s="10">
        <v>-1575000000</v>
      </c>
      <c r="J27" s="10">
        <v>-221000000</v>
      </c>
      <c r="K27" s="10">
        <v>-243192000</v>
      </c>
      <c r="L27" s="10">
        <v>-13590000</v>
      </c>
      <c r="M27" s="10">
        <v>-57863000</v>
      </c>
      <c r="N27" s="10">
        <v>-711227000</v>
      </c>
    </row>
    <row r="28" spans="6:14" x14ac:dyDescent="0.25">
      <c r="F28" s="18" t="s">
        <v>187</v>
      </c>
      <c r="G28" s="10">
        <v>1189000000</v>
      </c>
      <c r="H28" s="10">
        <v>953000000</v>
      </c>
      <c r="I28" s="10">
        <v>1068000000</v>
      </c>
      <c r="J28" s="10">
        <v>1091000000</v>
      </c>
      <c r="K28" s="10">
        <v>788227000</v>
      </c>
      <c r="L28" s="10">
        <v>1909256000</v>
      </c>
      <c r="M28" s="10">
        <v>2155800000</v>
      </c>
      <c r="N28" s="10">
        <v>1635854000</v>
      </c>
    </row>
    <row r="29" spans="6:14" x14ac:dyDescent="0.25">
      <c r="F29" s="18" t="s">
        <v>188</v>
      </c>
      <c r="G29" s="10">
        <v>1136000000</v>
      </c>
      <c r="H29" s="10">
        <v>-2000000</v>
      </c>
      <c r="I29" s="10">
        <v>-507000000</v>
      </c>
      <c r="J29" s="10">
        <v>-865000000</v>
      </c>
      <c r="K29" s="10">
        <v>-565435000</v>
      </c>
      <c r="L29" s="10">
        <v>1896000000</v>
      </c>
      <c r="M29" s="10">
        <v>-1903066000</v>
      </c>
      <c r="N29" s="10">
        <v>-1632428000</v>
      </c>
    </row>
    <row r="30" spans="6:14" x14ac:dyDescent="0.25">
      <c r="F30" s="18" t="s">
        <v>189</v>
      </c>
      <c r="G30" s="10">
        <v>776000000</v>
      </c>
      <c r="H30" s="10">
        <v>-570000000</v>
      </c>
      <c r="I30" s="10">
        <v>-3519000000</v>
      </c>
      <c r="J30" s="10">
        <v>-414000000</v>
      </c>
      <c r="K30" s="10">
        <v>-455085000</v>
      </c>
      <c r="L30" s="10">
        <v>-4685295000</v>
      </c>
      <c r="M30" s="10">
        <v>-442877000</v>
      </c>
      <c r="N30" s="10">
        <v>-960033000</v>
      </c>
    </row>
    <row r="31" spans="6:14" x14ac:dyDescent="0.25">
      <c r="F31" s="18" t="s">
        <v>190</v>
      </c>
      <c r="G31" s="10">
        <v>-500000000</v>
      </c>
      <c r="H31" s="10">
        <v>0</v>
      </c>
      <c r="I31" s="10">
        <v>0</v>
      </c>
      <c r="J31" s="10">
        <v>-3150000000</v>
      </c>
      <c r="K31" s="10">
        <v>0</v>
      </c>
      <c r="L31" s="10">
        <v>-1707000</v>
      </c>
      <c r="M31" s="10">
        <v>-1960000</v>
      </c>
      <c r="N31" s="10">
        <v>-108000</v>
      </c>
    </row>
    <row r="32" spans="6:14" x14ac:dyDescent="0.25">
      <c r="F32" s="18" t="s">
        <v>191</v>
      </c>
      <c r="G32" s="10">
        <v>314000000</v>
      </c>
      <c r="H32" s="10">
        <v>278000000</v>
      </c>
      <c r="I32" s="10">
        <v>291000000</v>
      </c>
      <c r="J32" s="10">
        <v>270000000</v>
      </c>
      <c r="K32" s="10">
        <v>232932000</v>
      </c>
      <c r="L32" s="10">
        <v>190990000</v>
      </c>
      <c r="M32" s="10">
        <v>158351000</v>
      </c>
      <c r="N32" s="10">
        <v>145697000</v>
      </c>
    </row>
    <row r="33" spans="6:14" x14ac:dyDescent="0.25">
      <c r="F33" s="18" t="s">
        <v>94</v>
      </c>
      <c r="G33" s="10">
        <v>-4400000000</v>
      </c>
      <c r="H33" s="10">
        <v>-7068000000</v>
      </c>
      <c r="I33" s="10">
        <v>-3950000000</v>
      </c>
      <c r="J33" s="10">
        <v>-3050000000</v>
      </c>
      <c r="K33" s="10">
        <v>-2750000000</v>
      </c>
      <c r="L33" s="10">
        <v>-2050000000</v>
      </c>
      <c r="M33" s="10">
        <v>-1100000000</v>
      </c>
      <c r="N33" s="10">
        <v>-1075000000</v>
      </c>
    </row>
    <row r="34" spans="6:14" x14ac:dyDescent="0.25">
      <c r="F34" s="18" t="s">
        <v>96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</row>
    <row r="35" spans="6:14" x14ac:dyDescent="0.25">
      <c r="F35" s="18" t="s">
        <v>192</v>
      </c>
      <c r="G35" s="10">
        <v>-596000000</v>
      </c>
      <c r="H35" s="10">
        <v>243000000</v>
      </c>
      <c r="I35" s="10">
        <v>-642000000</v>
      </c>
      <c r="J35" s="10">
        <v>5419000000</v>
      </c>
      <c r="K35" s="10">
        <v>-428976000</v>
      </c>
      <c r="L35" s="10">
        <v>4103491000</v>
      </c>
      <c r="M35" s="10">
        <v>-240126000</v>
      </c>
      <c r="N35" s="10">
        <v>-86726000</v>
      </c>
    </row>
    <row r="36" spans="6:14" x14ac:dyDescent="0.25">
      <c r="F36" s="18" t="s">
        <v>193</v>
      </c>
      <c r="G36" s="10">
        <v>-5182000000</v>
      </c>
      <c r="H36" s="10">
        <v>-6825000000</v>
      </c>
      <c r="I36" s="10">
        <v>-4301000000</v>
      </c>
      <c r="J36" s="10">
        <v>-3488000000</v>
      </c>
      <c r="K36" s="10">
        <v>-2946044000</v>
      </c>
      <c r="L36" s="10">
        <v>-5568000</v>
      </c>
      <c r="M36" s="10">
        <v>-1183735000</v>
      </c>
      <c r="N36" s="10">
        <v>-1090706000</v>
      </c>
    </row>
    <row r="37" spans="6:14" x14ac:dyDescent="0.25">
      <c r="F37" s="18" t="s">
        <v>194</v>
      </c>
      <c r="G37" s="10">
        <v>9000000</v>
      </c>
      <c r="H37" s="10">
        <v>-51000000</v>
      </c>
      <c r="I37" s="10">
        <v>-37000000</v>
      </c>
      <c r="J37" s="10">
        <v>3000000</v>
      </c>
      <c r="K37" s="10">
        <v>-12739000</v>
      </c>
      <c r="L37" s="10">
        <v>-1738000</v>
      </c>
      <c r="M37" s="10">
        <v>8516000</v>
      </c>
      <c r="N37" s="10">
        <v>-14234000</v>
      </c>
    </row>
    <row r="38" spans="6:14" x14ac:dyDescent="0.25">
      <c r="F38" s="18" t="s">
        <v>195</v>
      </c>
      <c r="G38" s="10">
        <v>2905000000</v>
      </c>
      <c r="H38" s="10">
        <v>392000000</v>
      </c>
      <c r="I38" s="10">
        <v>-634000000</v>
      </c>
      <c r="J38" s="10">
        <v>1828000000</v>
      </c>
      <c r="K38" s="10">
        <v>1007446000</v>
      </c>
      <c r="L38" s="10">
        <v>-663297000</v>
      </c>
      <c r="M38" s="10">
        <v>1294757000</v>
      </c>
      <c r="N38" s="10">
        <v>134755000</v>
      </c>
    </row>
    <row r="39" spans="6:14" x14ac:dyDescent="0.25">
      <c r="F39" s="18" t="s">
        <v>196</v>
      </c>
      <c r="G39" s="10">
        <v>7141000000</v>
      </c>
      <c r="H39" s="10">
        <v>4236000000</v>
      </c>
      <c r="I39" s="10">
        <v>3844000000</v>
      </c>
      <c r="J39" s="10">
        <v>4478000000</v>
      </c>
      <c r="K39" s="10">
        <v>2650221000</v>
      </c>
      <c r="L39" s="10">
        <v>1642775000</v>
      </c>
      <c r="M39" s="10">
        <v>2306072000</v>
      </c>
      <c r="N39" s="10">
        <v>1011315000</v>
      </c>
    </row>
    <row r="40" spans="6:14" x14ac:dyDescent="0.25">
      <c r="F40" s="18" t="s">
        <v>197</v>
      </c>
      <c r="G40" s="10">
        <v>4236000000</v>
      </c>
      <c r="H40" s="10">
        <v>3844000000</v>
      </c>
      <c r="I40" s="10">
        <v>4478000000</v>
      </c>
      <c r="J40" s="10">
        <v>2650000000</v>
      </c>
      <c r="K40" s="10">
        <v>1642775000</v>
      </c>
      <c r="L40" s="10">
        <v>2306072000</v>
      </c>
      <c r="M40" s="10">
        <v>1011315000</v>
      </c>
      <c r="N40" s="10">
        <v>876560000</v>
      </c>
    </row>
    <row r="41" spans="6:14" x14ac:dyDescent="0.25">
      <c r="F41" s="18" t="s">
        <v>198</v>
      </c>
      <c r="G41" s="10">
        <v>7302000000</v>
      </c>
      <c r="H41" s="10">
        <v>7838000000</v>
      </c>
      <c r="I41" s="10">
        <v>7223000000</v>
      </c>
      <c r="J41" s="10">
        <v>5727000000</v>
      </c>
      <c r="K41" s="10">
        <v>4421314000</v>
      </c>
      <c r="L41" s="10">
        <v>4029304000</v>
      </c>
      <c r="M41" s="10">
        <v>2912853000</v>
      </c>
      <c r="N41" s="10">
        <v>2199728000</v>
      </c>
    </row>
    <row r="42" spans="6:14" x14ac:dyDescent="0.25">
      <c r="F42" s="18" t="s">
        <v>199</v>
      </c>
      <c r="G42" s="10">
        <v>-360000000</v>
      </c>
      <c r="H42" s="10">
        <v>-442000000</v>
      </c>
      <c r="I42" s="10">
        <v>-330000000</v>
      </c>
      <c r="J42" s="10">
        <v>-419000000</v>
      </c>
      <c r="K42" s="10">
        <v>-333981000</v>
      </c>
      <c r="L42" s="10">
        <v>-266579000</v>
      </c>
      <c r="M42" s="10">
        <v>-178122000</v>
      </c>
      <c r="N42" s="10">
        <v>-203805000</v>
      </c>
    </row>
    <row r="43" spans="6:14" x14ac:dyDescent="0.25">
      <c r="F43" s="18" t="s">
        <v>200</v>
      </c>
      <c r="G43" s="10">
        <v>6942000000</v>
      </c>
      <c r="H43" s="10">
        <v>7396000000</v>
      </c>
      <c r="I43" s="10">
        <v>6893000000</v>
      </c>
      <c r="J43" s="10">
        <v>5308000000</v>
      </c>
      <c r="K43" s="10">
        <v>4087333000</v>
      </c>
      <c r="L43" s="10">
        <v>3762725000</v>
      </c>
      <c r="M43" s="10">
        <v>2734731000</v>
      </c>
      <c r="N43" s="10">
        <v>1995923000</v>
      </c>
    </row>
    <row r="44" spans="6:14" x14ac:dyDescent="0.25">
      <c r="F44" s="18" t="s">
        <v>64</v>
      </c>
      <c r="G44" s="53" t="str">
        <v>https://www.sec.gov/Archives/edgar/data/796343/000079634324000006/0000796343-24-000006-index.htm</v>
      </c>
      <c r="H44" s="10" t="str">
        <v>https://www.sec.gov/Archives/edgar/data/796343/000079634323000007/0000796343-23-000007-index.htm</v>
      </c>
      <c r="I44" s="10" t="str">
        <v>https://www.sec.gov/Archives/edgar/data/796343/000079634322000032/0000796343-22-000032-index.htm</v>
      </c>
      <c r="J44" s="10" t="str">
        <v>https://www.sec.gov/Archives/edgar/data/796343/000079634321000004/0000796343-21-000004-index.htm</v>
      </c>
      <c r="K44" s="10" t="str">
        <v>https://www.sec.gov/Archives/edgar/data/796343/000079634320000013/0000796343-20-000013-index.htm</v>
      </c>
      <c r="L44" s="10" t="str">
        <v>https://www.sec.gov/Archives/edgar/data/796343/000079634319000019/0000796343-19-000019-index.htm</v>
      </c>
      <c r="M44" s="10" t="str">
        <v>https://www.sec.gov/Archives/edgar/data/796343/000079634318000015/0000796343-18-000015-index.htm</v>
      </c>
      <c r="N44" s="10" t="str">
        <v>https://www.sec.gov/Archives/edgar/data/796343/000079634317000031/0000796343-17-000031-index.htm</v>
      </c>
    </row>
    <row r="45" spans="6:14" x14ac:dyDescent="0.25">
      <c r="F45" s="18" t="s">
        <v>156</v>
      </c>
      <c r="G45" s="53" t="str">
        <v>https://www.sec.gov/Archives/edgar/data/796343/000079634324000006/adbe-20231201.htm</v>
      </c>
      <c r="H45" s="10" t="str">
        <v>https://www.sec.gov/Archives/edgar/data/796343/000079634323000007/adbe-20221202.htm</v>
      </c>
      <c r="I45" s="10" t="str">
        <v>https://www.sec.gov/Archives/edgar/data/796343/000079634322000032/adbe-20211203.htm</v>
      </c>
      <c r="J45" s="10" t="str">
        <v>https://www.sec.gov/Archives/edgar/data/796343/000079634321000004/adbe-20201127.htm</v>
      </c>
      <c r="K45" s="10" t="str">
        <v>https://www.sec.gov/Archives/edgar/data/796343/000079634320000013/adbe10kfy19.htm</v>
      </c>
      <c r="L45" s="10" t="str">
        <v>https://www.sec.gov/Archives/edgar/data/796343/000079634319000019/adbe10kfy18.htm</v>
      </c>
      <c r="M45" s="10" t="str">
        <v>https://www.sec.gov/Archives/edgar/data/796343/000079634318000015/adbe10kfy17.htm</v>
      </c>
      <c r="N45" s="10" t="str">
        <v>https://www.sec.gov/Archives/edgar/data/796343/000079634317000031/adbe10kfy16.htm</v>
      </c>
    </row>
    <row r="46" spans="6:14" x14ac:dyDescent="0.25"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</row>
    <row r="47" spans="6:14" x14ac:dyDescent="0.25"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</row>
    <row r="48" spans="6:14" x14ac:dyDescent="0.25"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</row>
    <row r="49" spans="7:14" x14ac:dyDescent="0.25"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</row>
    <row r="50" spans="7:14" x14ac:dyDescent="0.25"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</row>
    <row r="51" spans="7:14" x14ac:dyDescent="0.25"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</row>
    <row r="52" spans="7:14" x14ac:dyDescent="0.25"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</row>
    <row r="53" spans="7:14" x14ac:dyDescent="0.25"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</row>
    <row r="54" spans="7:14" x14ac:dyDescent="0.25"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</row>
    <row r="55" spans="7:14" x14ac:dyDescent="0.25"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</row>
    <row r="56" spans="7:14" x14ac:dyDescent="0.25"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</row>
    <row r="57" spans="7:14" x14ac:dyDescent="0.25"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</row>
    <row r="58" spans="7:14" x14ac:dyDescent="0.25">
      <c r="G58" s="53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</row>
    <row r="59" spans="7:14" x14ac:dyDescent="0.25">
      <c r="G59" s="53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B1EF-E2E2-4B80-84CC-527727B171CC}">
  <dimension ref="F5:F18"/>
  <sheetViews>
    <sheetView showGridLines="0" zoomScale="115" zoomScaleNormal="115" workbookViewId="0">
      <selection activeCell="H19" sqref="H19"/>
    </sheetView>
  </sheetViews>
  <sheetFormatPr defaultColWidth="9.21875" defaultRowHeight="13.2" x14ac:dyDescent="0.25"/>
  <cols>
    <col min="1" max="5" width="3.7773437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6" x14ac:dyDescent="0.25">
      <c r="F5" s="1" t="s">
        <v>32</v>
      </c>
    </row>
    <row r="15" spans="6:6" ht="15" customHeight="1" x14ac:dyDescent="0.25"/>
    <row r="16" spans="6:6" ht="15" customHeight="1" x14ac:dyDescent="0.25"/>
    <row r="17" ht="15" customHeight="1" x14ac:dyDescent="0.25"/>
    <row r="18" ht="1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Intro</vt:lpstr>
      <vt:lpstr>Design</vt:lpstr>
      <vt:lpstr>Overview</vt:lpstr>
      <vt:lpstr>IS</vt:lpstr>
      <vt:lpstr>BS</vt:lpstr>
      <vt:lpstr>CF</vt:lpstr>
      <vt:lpstr>0</vt:lpstr>
      <vt:lpstr>in.scale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kek</dc:creator>
  <cp:lastModifiedBy>top kek</cp:lastModifiedBy>
  <dcterms:created xsi:type="dcterms:W3CDTF">2024-06-14T20:15:16Z</dcterms:created>
  <dcterms:modified xsi:type="dcterms:W3CDTF">2024-08-24T21:45:01Z</dcterms:modified>
</cp:coreProperties>
</file>