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tabRatio="807" firstSheet="2" activeTab="10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Spare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O35" i="24"/>
  <c r="E35" s="1"/>
  <c r="D35" s="1"/>
  <c r="C35" s="1"/>
  <c r="E10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E4" i="22"/>
  <c r="D4" s="1"/>
  <c r="C4" s="1"/>
  <c r="D5"/>
  <c r="C5" s="1"/>
  <c r="E5"/>
  <c r="W9" i="10"/>
  <c r="C5" i="28"/>
  <c r="C6"/>
  <c r="C7"/>
  <c r="C8"/>
  <c r="C9"/>
  <c r="C10"/>
  <c r="C11"/>
  <c r="C12"/>
  <c r="C13"/>
  <c r="C14"/>
  <c r="C15"/>
  <c r="C16"/>
  <c r="C17"/>
  <c r="C18"/>
  <c r="C19"/>
  <c r="C4"/>
  <c r="C5" i="12"/>
  <c r="C6"/>
  <c r="C7"/>
  <c r="C8"/>
  <c r="C9"/>
  <c r="C10"/>
  <c r="C11"/>
  <c r="C12"/>
  <c r="C13"/>
  <c r="C14"/>
  <c r="C15"/>
  <c r="C16"/>
  <c r="C17"/>
  <c r="C18"/>
  <c r="C19"/>
  <c r="C4"/>
  <c r="C5" i="11"/>
  <c r="C6"/>
  <c r="C7"/>
  <c r="C8"/>
  <c r="C9"/>
  <c r="C10"/>
  <c r="C11"/>
  <c r="C12"/>
  <c r="C13"/>
  <c r="C14"/>
  <c r="C15"/>
  <c r="C16"/>
  <c r="C17"/>
  <c r="C18"/>
  <c r="C19"/>
  <c r="C20"/>
  <c r="C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1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4"/>
  <c r="C5" i="2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W82" s="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W113" s="1"/>
  <c r="C114"/>
  <c r="C115"/>
  <c r="C116"/>
  <c r="C117"/>
  <c r="C118"/>
  <c r="C119"/>
  <c r="C120"/>
  <c r="C121"/>
  <c r="C122"/>
  <c r="C123"/>
  <c r="C4"/>
  <c r="C5" i="9"/>
  <c r="C6"/>
  <c r="C7"/>
  <c r="C8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1"/>
  <c r="C32"/>
  <c r="C33"/>
  <c r="C35"/>
  <c r="C40"/>
  <c r="C41"/>
  <c r="C42"/>
  <c r="W42" s="1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4"/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26"/>
  <c r="W5" s="1"/>
  <c r="C6"/>
  <c r="C7"/>
  <c r="W7" s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7"/>
  <c r="C6"/>
  <c r="C7"/>
  <c r="C8"/>
  <c r="C9"/>
  <c r="C10"/>
  <c r="C11"/>
  <c r="C12"/>
  <c r="C13"/>
  <c r="C14"/>
  <c r="C15"/>
  <c r="C16"/>
  <c r="C17"/>
  <c r="C18"/>
  <c r="C19"/>
  <c r="C20"/>
  <c r="C4"/>
  <c r="C5" i="8"/>
  <c r="C6"/>
  <c r="C7"/>
  <c r="C8"/>
  <c r="C9"/>
  <c r="W9" s="1"/>
  <c r="C10"/>
  <c r="W10" s="1"/>
  <c r="C11"/>
  <c r="W11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4"/>
  <c r="W8" i="26"/>
  <c r="W12" i="8"/>
  <c r="W13"/>
  <c r="W14"/>
  <c r="W15"/>
  <c r="W16"/>
  <c r="W17"/>
  <c r="W18"/>
  <c r="W20"/>
  <c r="W22"/>
  <c r="W23"/>
  <c r="W25"/>
  <c r="W19"/>
  <c r="W21"/>
  <c r="W24"/>
  <c r="W50" i="25"/>
  <c r="E15" i="5"/>
  <c r="D15" s="1"/>
  <c r="W15" s="1"/>
  <c r="G15"/>
  <c r="O15"/>
  <c r="O10" i="26"/>
  <c r="E10" s="1"/>
  <c r="G10"/>
  <c r="B43" i="15"/>
  <c r="E4" i="28"/>
  <c r="D4" s="1"/>
  <c r="G4"/>
  <c r="G5"/>
  <c r="O5"/>
  <c r="E5" s="1"/>
  <c r="D5" s="1"/>
  <c r="E6"/>
  <c r="G6"/>
  <c r="O6"/>
  <c r="E7"/>
  <c r="G7"/>
  <c r="O7"/>
  <c r="E8"/>
  <c r="D8" s="1"/>
  <c r="G8"/>
  <c r="O8"/>
  <c r="E9"/>
  <c r="D9" s="1"/>
  <c r="G9"/>
  <c r="O9"/>
  <c r="O19"/>
  <c r="E19" s="1"/>
  <c r="G19"/>
  <c r="O18"/>
  <c r="E18" s="1"/>
  <c r="D18" s="1"/>
  <c r="W18" s="1"/>
  <c r="G18"/>
  <c r="O17"/>
  <c r="G17"/>
  <c r="E17"/>
  <c r="O16"/>
  <c r="G16"/>
  <c r="E16"/>
  <c r="D16" s="1"/>
  <c r="W16" s="1"/>
  <c r="O15"/>
  <c r="E15" s="1"/>
  <c r="D15" s="1"/>
  <c r="W15" s="1"/>
  <c r="G15"/>
  <c r="O14"/>
  <c r="G14"/>
  <c r="E14"/>
  <c r="D14" s="1"/>
  <c r="W14" s="1"/>
  <c r="O13"/>
  <c r="E13" s="1"/>
  <c r="G13"/>
  <c r="O12"/>
  <c r="E12" s="1"/>
  <c r="D12" s="1"/>
  <c r="G12"/>
  <c r="O11"/>
  <c r="E11" s="1"/>
  <c r="G11"/>
  <c r="O10"/>
  <c r="E10" s="1"/>
  <c r="G10"/>
  <c r="E10" i="12"/>
  <c r="D10" s="1"/>
  <c r="W10" s="1"/>
  <c r="G10"/>
  <c r="O10"/>
  <c r="O17" i="10"/>
  <c r="E17" s="1"/>
  <c r="D17" s="1"/>
  <c r="W17" s="1"/>
  <c r="G17"/>
  <c r="O19"/>
  <c r="E19" s="1"/>
  <c r="D19" s="1"/>
  <c r="W19" s="1"/>
  <c r="G19"/>
  <c r="O11" i="25"/>
  <c r="E11" s="1"/>
  <c r="G10"/>
  <c r="E10"/>
  <c r="G9"/>
  <c r="E9"/>
  <c r="B40" i="15"/>
  <c r="B39"/>
  <c r="B38"/>
  <c r="B37"/>
  <c r="B36"/>
  <c r="B35"/>
  <c r="B27"/>
  <c r="B28"/>
  <c r="B29"/>
  <c r="B30"/>
  <c r="B31"/>
  <c r="B32"/>
  <c r="E14" i="5"/>
  <c r="G14"/>
  <c r="O14"/>
  <c r="G34" i="9"/>
  <c r="O34"/>
  <c r="E34" s="1"/>
  <c r="J8" i="15"/>
  <c r="I8"/>
  <c r="H8"/>
  <c r="G8"/>
  <c r="F8"/>
  <c r="E8"/>
  <c r="D8"/>
  <c r="C8"/>
  <c r="B8"/>
  <c r="J5"/>
  <c r="I5"/>
  <c r="H5"/>
  <c r="G5"/>
  <c r="F5"/>
  <c r="E5"/>
  <c r="D5"/>
  <c r="C5"/>
  <c r="B5"/>
  <c r="G11" i="25"/>
  <c r="G12"/>
  <c r="O12"/>
  <c r="E12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G20"/>
  <c r="O20"/>
  <c r="E20" s="1"/>
  <c r="G21"/>
  <c r="O21"/>
  <c r="E21" s="1"/>
  <c r="G22"/>
  <c r="O22"/>
  <c r="E22" s="1"/>
  <c r="G23"/>
  <c r="O23"/>
  <c r="E23" s="1"/>
  <c r="G24"/>
  <c r="O24"/>
  <c r="E24" s="1"/>
  <c r="G25"/>
  <c r="O25"/>
  <c r="E25" s="1"/>
  <c r="G26"/>
  <c r="O26"/>
  <c r="E26" s="1"/>
  <c r="G27"/>
  <c r="O27"/>
  <c r="E27" s="1"/>
  <c r="G28"/>
  <c r="O28"/>
  <c r="E28" s="1"/>
  <c r="G29"/>
  <c r="O29"/>
  <c r="E29" s="1"/>
  <c r="G30"/>
  <c r="O30"/>
  <c r="E30" s="1"/>
  <c r="D30" s="1"/>
  <c r="W30" s="1"/>
  <c r="G31"/>
  <c r="O31"/>
  <c r="E31" s="1"/>
  <c r="G32"/>
  <c r="O32"/>
  <c r="E32" s="1"/>
  <c r="G33"/>
  <c r="O33"/>
  <c r="E33" s="1"/>
  <c r="G34"/>
  <c r="O34"/>
  <c r="E34" s="1"/>
  <c r="G35"/>
  <c r="O35"/>
  <c r="E35" s="1"/>
  <c r="G36"/>
  <c r="O36"/>
  <c r="E36" s="1"/>
  <c r="G37"/>
  <c r="O37"/>
  <c r="E37" s="1"/>
  <c r="G38"/>
  <c r="O38"/>
  <c r="E38" s="1"/>
  <c r="G39"/>
  <c r="O39"/>
  <c r="E39" s="1"/>
  <c r="G40"/>
  <c r="O40"/>
  <c r="E40" s="1"/>
  <c r="G41"/>
  <c r="O41"/>
  <c r="E41" s="1"/>
  <c r="E35" i="9"/>
  <c r="G35"/>
  <c r="G36"/>
  <c r="O36"/>
  <c r="E36" s="1"/>
  <c r="G37"/>
  <c r="O37"/>
  <c r="E37" s="1"/>
  <c r="G38"/>
  <c r="E38"/>
  <c r="G39"/>
  <c r="E39"/>
  <c r="G17" i="5"/>
  <c r="O17"/>
  <c r="E17" s="1"/>
  <c r="D17" s="1"/>
  <c r="W17" s="1"/>
  <c r="E18"/>
  <c r="G18"/>
  <c r="O18"/>
  <c r="G19"/>
  <c r="O19"/>
  <c r="E19" s="1"/>
  <c r="E8" i="26"/>
  <c r="G8"/>
  <c r="G11"/>
  <c r="O11"/>
  <c r="E11" s="1"/>
  <c r="G12"/>
  <c r="O12"/>
  <c r="E12" s="1"/>
  <c r="D12" s="1"/>
  <c r="G13"/>
  <c r="O13"/>
  <c r="E13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O32"/>
  <c r="E32" s="1"/>
  <c r="D32" s="1"/>
  <c r="W32" s="1"/>
  <c r="G32"/>
  <c r="O31"/>
  <c r="E31" s="1"/>
  <c r="G31"/>
  <c r="O30"/>
  <c r="E30" s="1"/>
  <c r="G30"/>
  <c r="O29"/>
  <c r="E29" s="1"/>
  <c r="G29"/>
  <c r="O28"/>
  <c r="E28" s="1"/>
  <c r="G28"/>
  <c r="O27"/>
  <c r="E27" s="1"/>
  <c r="G27"/>
  <c r="O26"/>
  <c r="E26" s="1"/>
  <c r="G26"/>
  <c r="O25"/>
  <c r="E25" s="1"/>
  <c r="G25"/>
  <c r="O24"/>
  <c r="E24" s="1"/>
  <c r="G24"/>
  <c r="O23"/>
  <c r="E23" s="1"/>
  <c r="G23"/>
  <c r="O22"/>
  <c r="E22" s="1"/>
  <c r="G22"/>
  <c r="O21"/>
  <c r="E21" s="1"/>
  <c r="D21" s="1"/>
  <c r="G21"/>
  <c r="O20"/>
  <c r="E20" s="1"/>
  <c r="G20"/>
  <c r="O7"/>
  <c r="E7" s="1"/>
  <c r="G7"/>
  <c r="O6"/>
  <c r="E6" s="1"/>
  <c r="G6"/>
  <c r="O5"/>
  <c r="E5" s="1"/>
  <c r="G5"/>
  <c r="O4"/>
  <c r="E4" s="1"/>
  <c r="D4" s="1"/>
  <c r="G4"/>
  <c r="O9"/>
  <c r="E9" s="1"/>
  <c r="G9"/>
  <c r="O123" i="25"/>
  <c r="E123" s="1"/>
  <c r="D123" s="1"/>
  <c r="W123" s="1"/>
  <c r="G123"/>
  <c r="O122"/>
  <c r="E122" s="1"/>
  <c r="G122"/>
  <c r="O121"/>
  <c r="E121" s="1"/>
  <c r="G121"/>
  <c r="O120"/>
  <c r="E120" s="1"/>
  <c r="G120"/>
  <c r="O119"/>
  <c r="E119" s="1"/>
  <c r="D119" s="1"/>
  <c r="W119" s="1"/>
  <c r="G119"/>
  <c r="O118"/>
  <c r="E118" s="1"/>
  <c r="G118"/>
  <c r="O117"/>
  <c r="E117" s="1"/>
  <c r="G117"/>
  <c r="O116"/>
  <c r="E116" s="1"/>
  <c r="G116"/>
  <c r="O115"/>
  <c r="E115" s="1"/>
  <c r="G115"/>
  <c r="O114"/>
  <c r="E114" s="1"/>
  <c r="G114"/>
  <c r="O113"/>
  <c r="E113" s="1"/>
  <c r="D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G107"/>
  <c r="O106"/>
  <c r="E106" s="1"/>
  <c r="G106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G100"/>
  <c r="O99"/>
  <c r="E99" s="1"/>
  <c r="G99"/>
  <c r="O98"/>
  <c r="E98" s="1"/>
  <c r="D98" s="1"/>
  <c r="W98" s="1"/>
  <c r="G98"/>
  <c r="O97"/>
  <c r="E97" s="1"/>
  <c r="G97"/>
  <c r="O96"/>
  <c r="E96" s="1"/>
  <c r="G96"/>
  <c r="O95"/>
  <c r="E95" s="1"/>
  <c r="G95"/>
  <c r="O94"/>
  <c r="E94" s="1"/>
  <c r="G94"/>
  <c r="O93"/>
  <c r="E93" s="1"/>
  <c r="G93"/>
  <c r="O92"/>
  <c r="E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G85"/>
  <c r="O84"/>
  <c r="E84" s="1"/>
  <c r="G84"/>
  <c r="O83"/>
  <c r="E83" s="1"/>
  <c r="G83"/>
  <c r="O82"/>
  <c r="E82" s="1"/>
  <c r="D82" s="1"/>
  <c r="G82"/>
  <c r="O81"/>
  <c r="E81" s="1"/>
  <c r="G81"/>
  <c r="O80"/>
  <c r="E80" s="1"/>
  <c r="G80"/>
  <c r="O79"/>
  <c r="E79" s="1"/>
  <c r="G79"/>
  <c r="O78"/>
  <c r="E78" s="1"/>
  <c r="G78"/>
  <c r="O77"/>
  <c r="E77" s="1"/>
  <c r="G77"/>
  <c r="O76"/>
  <c r="E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G60"/>
  <c r="O59"/>
  <c r="E59" s="1"/>
  <c r="G59"/>
  <c r="O58"/>
  <c r="E58" s="1"/>
  <c r="G58"/>
  <c r="O57"/>
  <c r="E57" s="1"/>
  <c r="G57"/>
  <c r="O56"/>
  <c r="E56" s="1"/>
  <c r="G56"/>
  <c r="O55"/>
  <c r="E55" s="1"/>
  <c r="G55"/>
  <c r="O54"/>
  <c r="E54" s="1"/>
  <c r="G54"/>
  <c r="O53"/>
  <c r="E53" s="1"/>
  <c r="G53"/>
  <c r="O52"/>
  <c r="E52" s="1"/>
  <c r="G52"/>
  <c r="O51"/>
  <c r="E51" s="1"/>
  <c r="G51"/>
  <c r="O50"/>
  <c r="E50" s="1"/>
  <c r="D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G44"/>
  <c r="O43"/>
  <c r="E43" s="1"/>
  <c r="D43" s="1"/>
  <c r="W43" s="1"/>
  <c r="G43"/>
  <c r="O42"/>
  <c r="E42" s="1"/>
  <c r="G42"/>
  <c r="G13"/>
  <c r="E13"/>
  <c r="G8"/>
  <c r="E8"/>
  <c r="G7"/>
  <c r="E7"/>
  <c r="G6"/>
  <c r="E6"/>
  <c r="G5"/>
  <c r="E5"/>
  <c r="G4"/>
  <c r="E4"/>
  <c r="AA19" i="24"/>
  <c r="AA20"/>
  <c r="AA21"/>
  <c r="AA15"/>
  <c r="AA13"/>
  <c r="AA14"/>
  <c r="E13"/>
  <c r="D13" s="1"/>
  <c r="C13" s="1"/>
  <c r="G13"/>
  <c r="AA6"/>
  <c r="AA8"/>
  <c r="AA12"/>
  <c r="AA11"/>
  <c r="AA9"/>
  <c r="AA10"/>
  <c r="AA5"/>
  <c r="AA4"/>
  <c r="AA7"/>
  <c r="G5"/>
  <c r="G4"/>
  <c r="G14"/>
  <c r="G15"/>
  <c r="G16"/>
  <c r="G17"/>
  <c r="G18"/>
  <c r="G22"/>
  <c r="G23"/>
  <c r="G24"/>
  <c r="G25"/>
  <c r="G26"/>
  <c r="E5"/>
  <c r="O4"/>
  <c r="E4" s="1"/>
  <c r="O14"/>
  <c r="E14" s="1"/>
  <c r="O15"/>
  <c r="E15" s="1"/>
  <c r="E16"/>
  <c r="O17"/>
  <c r="E17" s="1"/>
  <c r="O18"/>
  <c r="E18" s="1"/>
  <c r="O22"/>
  <c r="E22" s="1"/>
  <c r="O23"/>
  <c r="E23" s="1"/>
  <c r="O24"/>
  <c r="E24" s="1"/>
  <c r="O25"/>
  <c r="E25" s="1"/>
  <c r="O26"/>
  <c r="E26" s="1"/>
  <c r="G12"/>
  <c r="O12"/>
  <c r="E12" s="1"/>
  <c r="G10"/>
  <c r="O9"/>
  <c r="E9" s="1"/>
  <c r="G9"/>
  <c r="O11"/>
  <c r="E11" s="1"/>
  <c r="G11"/>
  <c r="E21"/>
  <c r="G21"/>
  <c r="O19"/>
  <c r="E19" s="1"/>
  <c r="G19"/>
  <c r="O20"/>
  <c r="E20" s="1"/>
  <c r="G20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0" i="1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33"/>
  <c r="E33" s="1"/>
  <c r="O34"/>
  <c r="E34" s="1"/>
  <c r="O35"/>
  <c r="E35" s="1"/>
  <c r="O36"/>
  <c r="E36" s="1"/>
  <c r="O37"/>
  <c r="E37" s="1"/>
  <c r="G27" i="8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W27" s="1"/>
  <c r="O28"/>
  <c r="E28" s="1"/>
  <c r="D28" s="1"/>
  <c r="W28" s="1"/>
  <c r="O29"/>
  <c r="E29" s="1"/>
  <c r="O30"/>
  <c r="E30" s="1"/>
  <c r="O31"/>
  <c r="E31" s="1"/>
  <c r="D31" s="1"/>
  <c r="W31" s="1"/>
  <c r="O32"/>
  <c r="E32" s="1"/>
  <c r="O33"/>
  <c r="E33" s="1"/>
  <c r="O34"/>
  <c r="E34" s="1"/>
  <c r="O35"/>
  <c r="E35" s="1"/>
  <c r="O36"/>
  <c r="E36" s="1"/>
  <c r="O37"/>
  <c r="E37" s="1"/>
  <c r="O38"/>
  <c r="E38" s="1"/>
  <c r="O39"/>
  <c r="E39" s="1"/>
  <c r="O40"/>
  <c r="E40" s="1"/>
  <c r="O41"/>
  <c r="E41" s="1"/>
  <c r="O42"/>
  <c r="E42" s="1"/>
  <c r="O43"/>
  <c r="E43" s="1"/>
  <c r="D43" s="1"/>
  <c r="O44"/>
  <c r="E44" s="1"/>
  <c r="O45"/>
  <c r="E45" s="1"/>
  <c r="D45" s="1"/>
  <c r="W45" s="1"/>
  <c r="O46"/>
  <c r="E46" s="1"/>
  <c r="D46" s="1"/>
  <c r="O47"/>
  <c r="E47" s="1"/>
  <c r="O48"/>
  <c r="E48" s="1"/>
  <c r="O49"/>
  <c r="E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0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0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39" i="9" l="1"/>
  <c r="C39" s="1"/>
  <c r="W39" s="1"/>
  <c r="D38"/>
  <c r="C38" s="1"/>
  <c r="W38" s="1"/>
  <c r="W12" i="28"/>
  <c r="W5"/>
  <c r="W8"/>
  <c r="W9"/>
  <c r="W107" i="25"/>
  <c r="W21" i="26"/>
  <c r="W43" i="8"/>
  <c r="W12" i="26"/>
  <c r="W4"/>
  <c r="W46" i="8"/>
  <c r="D36" i="9"/>
  <c r="D24" i="24"/>
  <c r="C24" s="1"/>
  <c r="D32" i="10"/>
  <c r="W32" s="1"/>
  <c r="D21"/>
  <c r="W21" s="1"/>
  <c r="D22"/>
  <c r="W22" s="1"/>
  <c r="D23"/>
  <c r="W23" s="1"/>
  <c r="D29" i="25"/>
  <c r="W29" s="1"/>
  <c r="D14"/>
  <c r="W14" s="1"/>
  <c r="D58"/>
  <c r="W58" s="1"/>
  <c r="D106"/>
  <c r="W106" s="1"/>
  <c r="D122"/>
  <c r="W122" s="1"/>
  <c r="D57"/>
  <c r="W57" s="1"/>
  <c r="D53"/>
  <c r="W53" s="1"/>
  <c r="D85"/>
  <c r="W85" s="1"/>
  <c r="D40"/>
  <c r="W40" s="1"/>
  <c r="D24"/>
  <c r="W24" s="1"/>
  <c r="D7"/>
  <c r="W7" s="1"/>
  <c r="D100"/>
  <c r="W100" s="1"/>
  <c r="D116"/>
  <c r="W116" s="1"/>
  <c r="D11"/>
  <c r="W11" s="1"/>
  <c r="D34" i="9"/>
  <c r="D37"/>
  <c r="D6" i="28"/>
  <c r="W6" s="1"/>
  <c r="D10"/>
  <c r="W10" s="1"/>
  <c r="D7"/>
  <c r="W7" s="1"/>
  <c r="D13"/>
  <c r="W13" s="1"/>
  <c r="D35" i="25"/>
  <c r="W35" s="1"/>
  <c r="D19"/>
  <c r="W19" s="1"/>
  <c r="D121"/>
  <c r="W121" s="1"/>
  <c r="D36"/>
  <c r="W36" s="1"/>
  <c r="D20"/>
  <c r="W20" s="1"/>
  <c r="D37"/>
  <c r="W37" s="1"/>
  <c r="D21"/>
  <c r="W21" s="1"/>
  <c r="D41"/>
  <c r="W41" s="1"/>
  <c r="D25"/>
  <c r="W25" s="1"/>
  <c r="D4"/>
  <c r="W4" s="1"/>
  <c r="D26"/>
  <c r="W26" s="1"/>
  <c r="D81"/>
  <c r="W81" s="1"/>
  <c r="D97"/>
  <c r="W97" s="1"/>
  <c r="D80"/>
  <c r="W80" s="1"/>
  <c r="D79"/>
  <c r="W79" s="1"/>
  <c r="D95"/>
  <c r="W95" s="1"/>
  <c r="D32"/>
  <c r="W32" s="1"/>
  <c r="D16"/>
  <c r="W16" s="1"/>
  <c r="D44"/>
  <c r="W44" s="1"/>
  <c r="D60"/>
  <c r="W60" s="1"/>
  <c r="D76"/>
  <c r="W76" s="1"/>
  <c r="D92"/>
  <c r="W92" s="1"/>
  <c r="D19" i="26"/>
  <c r="W19" s="1"/>
  <c r="D17"/>
  <c r="W17" s="1"/>
  <c r="D11"/>
  <c r="W11" s="1"/>
  <c r="D16"/>
  <c r="W16" s="1"/>
  <c r="D36" i="8"/>
  <c r="W36" s="1"/>
  <c r="D40"/>
  <c r="W40" s="1"/>
  <c r="D32"/>
  <c r="W32" s="1"/>
  <c r="D37"/>
  <c r="W37" s="1"/>
  <c r="D38"/>
  <c r="W38" s="1"/>
  <c r="D48"/>
  <c r="W48" s="1"/>
  <c r="D49"/>
  <c r="W49" s="1"/>
  <c r="D29"/>
  <c r="W29" s="1"/>
  <c r="D30"/>
  <c r="W30" s="1"/>
  <c r="D33"/>
  <c r="W33" s="1"/>
  <c r="D34"/>
  <c r="W34" s="1"/>
  <c r="D35"/>
  <c r="W35" s="1"/>
  <c r="D35" i="9"/>
  <c r="W35" s="1"/>
  <c r="D14" i="5"/>
  <c r="W14" s="1"/>
  <c r="D10" i="26"/>
  <c r="W10" s="1"/>
  <c r="D18"/>
  <c r="W18" s="1"/>
  <c r="D19" i="5"/>
  <c r="W19" s="1"/>
  <c r="D28" i="26"/>
  <c r="W28" s="1"/>
  <c r="D14"/>
  <c r="W14" s="1"/>
  <c r="D7"/>
  <c r="D5"/>
  <c r="D18" i="5"/>
  <c r="W18" s="1"/>
  <c r="D9" i="26"/>
  <c r="D31"/>
  <c r="W31" s="1"/>
  <c r="D30"/>
  <c r="W30" s="1"/>
  <c r="D29"/>
  <c r="W29" s="1"/>
  <c r="D27"/>
  <c r="W27" s="1"/>
  <c r="D25"/>
  <c r="W25" s="1"/>
  <c r="D23"/>
  <c r="W23" s="1"/>
  <c r="D22"/>
  <c r="W22" s="1"/>
  <c r="D8"/>
  <c r="B48" i="15"/>
  <c r="B47"/>
  <c r="B46"/>
  <c r="B45"/>
  <c r="B44"/>
  <c r="D11" i="28"/>
  <c r="W11" s="1"/>
  <c r="D19"/>
  <c r="W19" s="1"/>
  <c r="D17"/>
  <c r="W17" s="1"/>
  <c r="D20" i="10"/>
  <c r="W20" s="1"/>
  <c r="D25"/>
  <c r="W25" s="1"/>
  <c r="D29"/>
  <c r="W29" s="1"/>
  <c r="D30"/>
  <c r="W30" s="1"/>
  <c r="D24"/>
  <c r="W24" s="1"/>
  <c r="D26"/>
  <c r="W26" s="1"/>
  <c r="D35"/>
  <c r="W35" s="1"/>
  <c r="D37"/>
  <c r="W37" s="1"/>
  <c r="D28"/>
  <c r="W28" s="1"/>
  <c r="D51" i="25"/>
  <c r="W51" s="1"/>
  <c r="D67"/>
  <c r="W67" s="1"/>
  <c r="D10"/>
  <c r="W10" s="1"/>
  <c r="D112"/>
  <c r="W112" s="1"/>
  <c r="D39"/>
  <c r="W39" s="1"/>
  <c r="D23"/>
  <c r="W23" s="1"/>
  <c r="D46"/>
  <c r="W46" s="1"/>
  <c r="D62"/>
  <c r="W62" s="1"/>
  <c r="D61"/>
  <c r="W61" s="1"/>
  <c r="D31"/>
  <c r="W31" s="1"/>
  <c r="D28"/>
  <c r="W28" s="1"/>
  <c r="D89"/>
  <c r="W89" s="1"/>
  <c r="D15"/>
  <c r="W15" s="1"/>
  <c r="D71"/>
  <c r="W71" s="1"/>
  <c r="D54"/>
  <c r="W54" s="1"/>
  <c r="D70"/>
  <c r="W70" s="1"/>
  <c r="D101"/>
  <c r="W101" s="1"/>
  <c r="D68"/>
  <c r="W68" s="1"/>
  <c r="D87"/>
  <c r="W87" s="1"/>
  <c r="D9"/>
  <c r="W9" s="1"/>
  <c r="D55"/>
  <c r="W55" s="1"/>
  <c r="D102"/>
  <c r="W102" s="1"/>
  <c r="D117"/>
  <c r="W117" s="1"/>
  <c r="D38"/>
  <c r="W38" s="1"/>
  <c r="D22"/>
  <c r="W22" s="1"/>
  <c r="D52"/>
  <c r="W52" s="1"/>
  <c r="D83"/>
  <c r="W83" s="1"/>
  <c r="D99"/>
  <c r="W99" s="1"/>
  <c r="D114"/>
  <c r="W114" s="1"/>
  <c r="D5"/>
  <c r="W5" s="1"/>
  <c r="D66"/>
  <c r="W66" s="1"/>
  <c r="D65"/>
  <c r="W65" s="1"/>
  <c r="D27"/>
  <c r="W27" s="1"/>
  <c r="D94"/>
  <c r="W94" s="1"/>
  <c r="D47"/>
  <c r="W47" s="1"/>
  <c r="D78"/>
  <c r="W78" s="1"/>
  <c r="D108"/>
  <c r="W108" s="1"/>
  <c r="D74"/>
  <c r="W74" s="1"/>
  <c r="D33"/>
  <c r="W33" s="1"/>
  <c r="D73"/>
  <c r="W73" s="1"/>
  <c r="D34"/>
  <c r="W34" s="1"/>
  <c r="D18"/>
  <c r="W18" s="1"/>
  <c r="D42"/>
  <c r="W42" s="1"/>
  <c r="D72"/>
  <c r="W72" s="1"/>
  <c r="D39" i="8"/>
  <c r="W39" s="1"/>
  <c r="D41"/>
  <c r="W41" s="1"/>
  <c r="D42"/>
  <c r="W42" s="1"/>
  <c r="D44"/>
  <c r="W44" s="1"/>
  <c r="D23"/>
  <c r="D47"/>
  <c r="W47" s="1"/>
  <c r="D50"/>
  <c r="W50" s="1"/>
  <c r="D51"/>
  <c r="W51" s="1"/>
  <c r="D105" i="25"/>
  <c r="W105" s="1"/>
  <c r="D49"/>
  <c r="W49" s="1"/>
  <c r="D104"/>
  <c r="W104" s="1"/>
  <c r="D88"/>
  <c r="W88" s="1"/>
  <c r="D118"/>
  <c r="W118" s="1"/>
  <c r="D48"/>
  <c r="W48" s="1"/>
  <c r="D75"/>
  <c r="W75" s="1"/>
  <c r="D103"/>
  <c r="W103" s="1"/>
  <c r="D86"/>
  <c r="W86" s="1"/>
  <c r="D115"/>
  <c r="W115" s="1"/>
  <c r="D59"/>
  <c r="W59" s="1"/>
  <c r="D111"/>
  <c r="W111" s="1"/>
  <c r="D110"/>
  <c r="W110" s="1"/>
  <c r="D93"/>
  <c r="W93" s="1"/>
  <c r="D12"/>
  <c r="W12" s="1"/>
  <c r="D64"/>
  <c r="W64" s="1"/>
  <c r="D91"/>
  <c r="W91" s="1"/>
  <c r="D63"/>
  <c r="W63" s="1"/>
  <c r="D90"/>
  <c r="W90" s="1"/>
  <c r="D120"/>
  <c r="W120" s="1"/>
  <c r="D17"/>
  <c r="W17" s="1"/>
  <c r="D23" i="5"/>
  <c r="W23" s="1"/>
  <c r="D27"/>
  <c r="W27" s="1"/>
  <c r="D28"/>
  <c r="W28" s="1"/>
  <c r="D29"/>
  <c r="W29" s="1"/>
  <c r="D30"/>
  <c r="W30" s="1"/>
  <c r="D31"/>
  <c r="W31" s="1"/>
  <c r="D32"/>
  <c r="W32" s="1"/>
  <c r="D13" i="26"/>
  <c r="W13" s="1"/>
  <c r="D26"/>
  <c r="W26" s="1"/>
  <c r="D15"/>
  <c r="W15" s="1"/>
  <c r="D24"/>
  <c r="W24" s="1"/>
  <c r="D20"/>
  <c r="W20" s="1"/>
  <c r="D6"/>
  <c r="W6" s="1"/>
  <c r="D13" i="25"/>
  <c r="D77"/>
  <c r="W77" s="1"/>
  <c r="D8"/>
  <c r="W8" s="1"/>
  <c r="D84"/>
  <c r="W84" s="1"/>
  <c r="D6"/>
  <c r="W6" s="1"/>
  <c r="D56"/>
  <c r="W56" s="1"/>
  <c r="D45"/>
  <c r="W45" s="1"/>
  <c r="D109"/>
  <c r="W109" s="1"/>
  <c r="D69"/>
  <c r="W69" s="1"/>
  <c r="D96"/>
  <c r="W96" s="1"/>
  <c r="D18" i="24"/>
  <c r="C18" s="1"/>
  <c r="D22"/>
  <c r="C22" s="1"/>
  <c r="D23"/>
  <c r="C23" s="1"/>
  <c r="D16"/>
  <c r="C16" s="1"/>
  <c r="D17"/>
  <c r="C17" s="1"/>
  <c r="D25"/>
  <c r="C25" s="1"/>
  <c r="D26"/>
  <c r="C26" s="1"/>
  <c r="D5"/>
  <c r="C5" s="1"/>
  <c r="D14"/>
  <c r="C14" s="1"/>
  <c r="D15"/>
  <c r="C15" s="1"/>
  <c r="D4"/>
  <c r="C4" s="1"/>
  <c r="D9"/>
  <c r="C9" s="1"/>
  <c r="D8"/>
  <c r="C8" s="1"/>
  <c r="D12"/>
  <c r="C12" s="1"/>
  <c r="D21"/>
  <c r="C21" s="1"/>
  <c r="D10"/>
  <c r="C10" s="1"/>
  <c r="D11"/>
  <c r="C11" s="1"/>
  <c r="D6"/>
  <c r="C6" s="1"/>
  <c r="D7"/>
  <c r="C7" s="1"/>
  <c r="D20"/>
  <c r="C20" s="1"/>
  <c r="D19"/>
  <c r="C19" s="1"/>
  <c r="D27" i="10"/>
  <c r="W27" s="1"/>
  <c r="D31"/>
  <c r="W31" s="1"/>
  <c r="D33"/>
  <c r="W33" s="1"/>
  <c r="D36"/>
  <c r="W36" s="1"/>
  <c r="D34"/>
  <c r="W34" s="1"/>
  <c r="D22" i="8"/>
  <c r="D25"/>
  <c r="D24"/>
  <c r="C19" i="15"/>
  <c r="J19"/>
  <c r="G19"/>
  <c r="I19"/>
  <c r="D19"/>
  <c r="F19"/>
  <c r="B19"/>
  <c r="H19"/>
  <c r="E19"/>
  <c r="D7" i="22"/>
  <c r="C7" s="1"/>
  <c r="D11"/>
  <c r="C11" s="1"/>
  <c r="D10"/>
  <c r="C10" s="1"/>
  <c r="D9"/>
  <c r="C9" s="1"/>
  <c r="D8"/>
  <c r="C8" s="1"/>
  <c r="D6"/>
  <c r="C6" s="1"/>
  <c r="D20" i="8"/>
  <c r="D19"/>
  <c r="D18"/>
  <c r="D17"/>
  <c r="D21"/>
  <c r="D10"/>
  <c r="D24" i="5"/>
  <c r="W24" s="1"/>
  <c r="D25"/>
  <c r="W25" s="1"/>
  <c r="D28" i="9"/>
  <c r="W28" s="1"/>
  <c r="D29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W26" s="1"/>
  <c r="D13"/>
  <c r="W13" s="1"/>
  <c r="D20"/>
  <c r="W20" s="1"/>
  <c r="D21"/>
  <c r="W21" s="1"/>
  <c r="D22"/>
  <c r="W22" s="1"/>
  <c r="E101" i="9"/>
  <c r="D101" s="1"/>
  <c r="W101" s="1"/>
  <c r="E69"/>
  <c r="D69" s="1"/>
  <c r="W69" s="1"/>
  <c r="E102"/>
  <c r="D102" s="1"/>
  <c r="W102" s="1"/>
  <c r="E70"/>
  <c r="D70" s="1"/>
  <c r="W70" s="1"/>
  <c r="E103"/>
  <c r="D103" s="1"/>
  <c r="W103" s="1"/>
  <c r="E71"/>
  <c r="D71" s="1"/>
  <c r="W71" s="1"/>
  <c r="E104"/>
  <c r="D104" s="1"/>
  <c r="W104" s="1"/>
  <c r="E72"/>
  <c r="D72" s="1"/>
  <c r="W72" s="1"/>
  <c r="E105"/>
  <c r="D105" s="1"/>
  <c r="W105" s="1"/>
  <c r="E73"/>
  <c r="D73" s="1"/>
  <c r="W73" s="1"/>
  <c r="E106"/>
  <c r="D106" s="1"/>
  <c r="W106" s="1"/>
  <c r="E74"/>
  <c r="D74" s="1"/>
  <c r="W74" s="1"/>
  <c r="E40"/>
  <c r="D40" s="1"/>
  <c r="W40" s="1"/>
  <c r="E107"/>
  <c r="D107" s="1"/>
  <c r="W107" s="1"/>
  <c r="E75"/>
  <c r="D75" s="1"/>
  <c r="W75" s="1"/>
  <c r="E43"/>
  <c r="D43" s="1"/>
  <c r="W43" s="1"/>
  <c r="E108"/>
  <c r="D108" s="1"/>
  <c r="W108" s="1"/>
  <c r="E76"/>
  <c r="D76" s="1"/>
  <c r="W76" s="1"/>
  <c r="E44"/>
  <c r="D44" s="1"/>
  <c r="W44" s="1"/>
  <c r="E109"/>
  <c r="D109" s="1"/>
  <c r="W109" s="1"/>
  <c r="E77"/>
  <c r="D77" s="1"/>
  <c r="W77" s="1"/>
  <c r="E110"/>
  <c r="D110" s="1"/>
  <c r="W110" s="1"/>
  <c r="E78"/>
  <c r="D78" s="1"/>
  <c r="W78" s="1"/>
  <c r="E111"/>
  <c r="D111" s="1"/>
  <c r="W111" s="1"/>
  <c r="E79"/>
  <c r="D79" s="1"/>
  <c r="W79" s="1"/>
  <c r="E47"/>
  <c r="D47" s="1"/>
  <c r="W47" s="1"/>
  <c r="E112"/>
  <c r="D112" s="1"/>
  <c r="W112" s="1"/>
  <c r="E80"/>
  <c r="D80" s="1"/>
  <c r="W80" s="1"/>
  <c r="E113"/>
  <c r="D113" s="1"/>
  <c r="W113" s="1"/>
  <c r="E81"/>
  <c r="D81" s="1"/>
  <c r="W81" s="1"/>
  <c r="E114"/>
  <c r="D114" s="1"/>
  <c r="W114" s="1"/>
  <c r="E82"/>
  <c r="D82" s="1"/>
  <c r="W82" s="1"/>
  <c r="E115"/>
  <c r="D115" s="1"/>
  <c r="W115" s="1"/>
  <c r="E83"/>
  <c r="D83" s="1"/>
  <c r="W83" s="1"/>
  <c r="E51"/>
  <c r="D51" s="1"/>
  <c r="W51" s="1"/>
  <c r="E116"/>
  <c r="D116" s="1"/>
  <c r="W116" s="1"/>
  <c r="E84"/>
  <c r="D84" s="1"/>
  <c r="W84" s="1"/>
  <c r="E52"/>
  <c r="D52" s="1"/>
  <c r="W52" s="1"/>
  <c r="E117"/>
  <c r="D117" s="1"/>
  <c r="W117" s="1"/>
  <c r="E85"/>
  <c r="D85" s="1"/>
  <c r="W85" s="1"/>
  <c r="E53"/>
  <c r="D53" s="1"/>
  <c r="W53" s="1"/>
  <c r="E118"/>
  <c r="D118" s="1"/>
  <c r="W118" s="1"/>
  <c r="E86"/>
  <c r="D86" s="1"/>
  <c r="W86" s="1"/>
  <c r="E54"/>
  <c r="D54" s="1"/>
  <c r="W54" s="1"/>
  <c r="E120"/>
  <c r="D120" s="1"/>
  <c r="W120" s="1"/>
  <c r="E88"/>
  <c r="D88" s="1"/>
  <c r="W88" s="1"/>
  <c r="E121"/>
  <c r="D121" s="1"/>
  <c r="W121" s="1"/>
  <c r="E89"/>
  <c r="D89" s="1"/>
  <c r="W89" s="1"/>
  <c r="E57"/>
  <c r="D57" s="1"/>
  <c r="W57" s="1"/>
  <c r="E122"/>
  <c r="D122" s="1"/>
  <c r="W122" s="1"/>
  <c r="E90"/>
  <c r="D90" s="1"/>
  <c r="W90" s="1"/>
  <c r="E58"/>
  <c r="D58" s="1"/>
  <c r="W58" s="1"/>
  <c r="E123"/>
  <c r="D123" s="1"/>
  <c r="W123" s="1"/>
  <c r="E91"/>
  <c r="D91" s="1"/>
  <c r="W91" s="1"/>
  <c r="E59"/>
  <c r="D59" s="1"/>
  <c r="W59" s="1"/>
  <c r="E93"/>
  <c r="D93" s="1"/>
  <c r="W93" s="1"/>
  <c r="E61"/>
  <c r="D61" s="1"/>
  <c r="W61" s="1"/>
  <c r="E22"/>
  <c r="D22" s="1"/>
  <c r="E95"/>
  <c r="D95" s="1"/>
  <c r="W95" s="1"/>
  <c r="E63"/>
  <c r="D63" s="1"/>
  <c r="W63" s="1"/>
  <c r="E96"/>
  <c r="D96" s="1"/>
  <c r="W96" s="1"/>
  <c r="E64"/>
  <c r="D64" s="1"/>
  <c r="W64" s="1"/>
  <c r="E97"/>
  <c r="D97" s="1"/>
  <c r="W97" s="1"/>
  <c r="E65"/>
  <c r="D65" s="1"/>
  <c r="W65" s="1"/>
  <c r="E30"/>
  <c r="D30" s="1"/>
  <c r="W30" s="1"/>
  <c r="E98"/>
  <c r="D98" s="1"/>
  <c r="W98" s="1"/>
  <c r="E66"/>
  <c r="D66" s="1"/>
  <c r="W66" s="1"/>
  <c r="E99"/>
  <c r="D99" s="1"/>
  <c r="W99" s="1"/>
  <c r="E67"/>
  <c r="D67" s="1"/>
  <c r="W67" s="1"/>
  <c r="E32"/>
  <c r="D32" s="1"/>
  <c r="W32" s="1"/>
  <c r="E100"/>
  <c r="D100" s="1"/>
  <c r="W100" s="1"/>
  <c r="E68"/>
  <c r="D68" s="1"/>
  <c r="W68" s="1"/>
  <c r="E33"/>
  <c r="D33" s="1"/>
  <c r="W33" s="1"/>
  <c r="D56"/>
  <c r="W56" s="1"/>
  <c r="D92"/>
  <c r="W92" s="1"/>
  <c r="D60"/>
  <c r="W60" s="1"/>
  <c r="D94"/>
  <c r="W94" s="1"/>
  <c r="D62"/>
  <c r="W62" s="1"/>
  <c r="D27"/>
  <c r="W27" s="1"/>
  <c r="D31"/>
  <c r="W31" s="1"/>
  <c r="D23"/>
  <c r="W23" s="1"/>
  <c r="D24"/>
  <c r="W24" s="1"/>
  <c r="D25"/>
  <c r="W25" s="1"/>
  <c r="D26"/>
  <c r="D45"/>
  <c r="W45" s="1"/>
  <c r="D46"/>
  <c r="W46" s="1"/>
  <c r="D48"/>
  <c r="W48" s="1"/>
  <c r="D49"/>
  <c r="W49" s="1"/>
  <c r="D50"/>
  <c r="W50" s="1"/>
  <c r="D119"/>
  <c r="W119" s="1"/>
  <c r="D87"/>
  <c r="W87" s="1"/>
  <c r="D55"/>
  <c r="W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C37" i="9" l="1"/>
  <c r="W37" s="1"/>
  <c r="C34"/>
  <c r="W34" s="1"/>
  <c r="C36"/>
  <c r="W36" s="1"/>
  <c r="R19" i="15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D14" s="1"/>
  <c r="W14" s="1"/>
  <c r="G14"/>
  <c r="O13"/>
  <c r="E13" s="1"/>
  <c r="G13"/>
  <c r="O12"/>
  <c r="E12" s="1"/>
  <c r="G12"/>
  <c r="O11"/>
  <c r="E11" s="1"/>
  <c r="D11" s="1"/>
  <c r="W11" s="1"/>
  <c r="G11"/>
  <c r="O8"/>
  <c r="E8" s="1"/>
  <c r="G8"/>
  <c r="O7"/>
  <c r="E7" s="1"/>
  <c r="D7" s="1"/>
  <c r="W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8"/>
  <c r="G18"/>
  <c r="O41" i="9"/>
  <c r="E41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1"/>
  <c r="G16" i="5"/>
  <c r="O16"/>
  <c r="E16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17" i="11" l="1"/>
  <c r="W17" s="1"/>
  <c r="D6" i="12"/>
  <c r="W6" s="1"/>
  <c r="D14" i="10"/>
  <c r="W14" s="1"/>
  <c r="D5" i="14"/>
  <c r="D13" i="10"/>
  <c r="W13" s="1"/>
  <c r="D12" i="12"/>
  <c r="W12" s="1"/>
  <c r="D28" i="14"/>
  <c r="D29"/>
  <c r="D30"/>
  <c r="D10" i="10"/>
  <c r="W10" s="1"/>
  <c r="D15"/>
  <c r="W15" s="1"/>
  <c r="J5" i="20"/>
  <c r="N5" s="1"/>
  <c r="I5"/>
  <c r="M5" s="1"/>
  <c r="D5" i="10"/>
  <c r="W5" s="1"/>
  <c r="D18" i="12"/>
  <c r="W18" s="1"/>
  <c r="D15"/>
  <c r="W15" s="1"/>
  <c r="D8"/>
  <c r="W8" s="1"/>
  <c r="D20" i="11"/>
  <c r="W20" s="1"/>
  <c r="D18"/>
  <c r="W18" s="1"/>
  <c r="D26" i="14"/>
  <c r="D27"/>
  <c r="D8"/>
  <c r="D18"/>
  <c r="D20"/>
  <c r="D21"/>
  <c r="D22"/>
  <c r="D23"/>
  <c r="D24"/>
  <c r="D25"/>
  <c r="D12"/>
  <c r="D13"/>
  <c r="D14"/>
  <c r="D15"/>
  <c r="D17"/>
  <c r="D19"/>
  <c r="D16"/>
  <c r="D31"/>
  <c r="D32"/>
  <c r="D18" i="10"/>
  <c r="D8"/>
  <c r="W8" s="1"/>
  <c r="D6" i="9"/>
  <c r="W6" s="1"/>
  <c r="D9" i="8"/>
  <c r="D19" i="9"/>
  <c r="D21"/>
  <c r="C21" s="1"/>
  <c r="D20"/>
  <c r="D19" i="12"/>
  <c r="W19" s="1"/>
  <c r="D17"/>
  <c r="W17" s="1"/>
  <c r="D7" i="9"/>
  <c r="W7" s="1"/>
  <c r="D18"/>
  <c r="W18" s="1"/>
  <c r="D17"/>
  <c r="W17" s="1"/>
  <c r="D14"/>
  <c r="D4" i="12"/>
  <c r="W4" s="1"/>
  <c r="D8" i="11"/>
  <c r="W8" s="1"/>
  <c r="D15"/>
  <c r="W15" s="1"/>
  <c r="D7"/>
  <c r="W7" s="1"/>
  <c r="D19"/>
  <c r="W19" s="1"/>
  <c r="D5"/>
  <c r="W5" s="1"/>
  <c r="D9"/>
  <c r="W9" s="1"/>
  <c r="D12" i="9"/>
  <c r="W12" s="1"/>
  <c r="D6" i="5"/>
  <c r="W6" s="1"/>
  <c r="D7" i="10"/>
  <c r="D6"/>
  <c r="W6" s="1"/>
  <c r="D4" i="11"/>
  <c r="W4" s="1"/>
  <c r="D12"/>
  <c r="D26" i="8"/>
  <c r="D9" i="10"/>
  <c r="D10" i="14"/>
  <c r="D4" i="10"/>
  <c r="W4" s="1"/>
  <c r="D7" i="14"/>
  <c r="D6"/>
  <c r="D11"/>
  <c r="D4"/>
  <c r="D9"/>
  <c r="D9" i="12"/>
  <c r="D13"/>
  <c r="W13" s="1"/>
  <c r="D8" i="7"/>
  <c r="D5" i="12"/>
  <c r="W5" s="1"/>
  <c r="D5" i="5"/>
  <c r="W5" s="1"/>
  <c r="D16" i="8"/>
  <c r="D14" i="11"/>
  <c r="W14" s="1"/>
  <c r="D11"/>
  <c r="D13"/>
  <c r="W13" s="1"/>
  <c r="D10"/>
  <c r="W10" s="1"/>
  <c r="D6"/>
  <c r="W6" s="1"/>
  <c r="D16" i="10"/>
  <c r="W16" s="1"/>
  <c r="D12"/>
  <c r="W12" s="1"/>
  <c r="D11"/>
  <c r="W11" s="1"/>
  <c r="D9" i="9"/>
  <c r="D4"/>
  <c r="W4" s="1"/>
  <c r="D8"/>
  <c r="W8" s="1"/>
  <c r="D4" i="8"/>
  <c r="W4" s="1"/>
  <c r="D15" i="9"/>
  <c r="D10"/>
  <c r="W10" s="1"/>
  <c r="D7" i="8"/>
  <c r="W7" s="1"/>
  <c r="D8"/>
  <c r="W8" s="1"/>
  <c r="D6"/>
  <c r="W6" s="1"/>
  <c r="D5"/>
  <c r="W5" s="1"/>
  <c r="D41" i="9"/>
  <c r="D11"/>
  <c r="W11" s="1"/>
  <c r="D16"/>
  <c r="W16" s="1"/>
  <c r="D13"/>
  <c r="D5"/>
  <c r="W5" s="1"/>
  <c r="D14" i="8"/>
  <c r="D13"/>
  <c r="D15"/>
  <c r="D11"/>
  <c r="D12"/>
  <c r="D16" i="5"/>
  <c r="D10"/>
  <c r="W10" s="1"/>
  <c r="D12"/>
  <c r="W12" s="1"/>
  <c r="D4"/>
  <c r="W4" s="1"/>
  <c r="D11"/>
  <c r="W11" s="1"/>
  <c r="D6" i="7"/>
  <c r="W6" s="1"/>
  <c r="D16"/>
  <c r="W16" s="1"/>
  <c r="D17"/>
  <c r="W17" s="1"/>
  <c r="D18"/>
  <c r="W18" s="1"/>
  <c r="D4"/>
  <c r="W4" s="1"/>
  <c r="D5"/>
  <c r="W5" s="1"/>
  <c r="D7"/>
  <c r="W7" s="1"/>
  <c r="D9"/>
  <c r="W9" s="1"/>
  <c r="D10"/>
  <c r="W10" s="1"/>
  <c r="D11"/>
  <c r="W11" s="1"/>
  <c r="D12"/>
  <c r="W12" s="1"/>
  <c r="D13"/>
  <c r="W13" s="1"/>
  <c r="D14"/>
  <c r="W14" s="1"/>
  <c r="D15"/>
  <c r="W15" s="1"/>
  <c r="D19"/>
  <c r="W19" s="1"/>
  <c r="D20"/>
  <c r="W20" s="1"/>
  <c r="D9" i="5"/>
  <c r="W9" s="1"/>
  <c r="D7"/>
  <c r="W7" s="1"/>
  <c r="D8"/>
  <c r="W8" s="1"/>
  <c r="C9" i="9" l="1"/>
  <c r="W9" s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<sst xmlns="http://schemas.openxmlformats.org/spreadsheetml/2006/main" count="1346" uniqueCount="467">
  <si>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</si>
  <si>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</si>
  <si>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</si>
  <si>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</si>
  <si>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</si>
  <si>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</si>
  <si>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</si>
  <si>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</si>
  <si>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</si>
  <si>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</si>
  <si>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</si>
  <si>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</si>
  <si>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</si>
  <si>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</si>
  <si>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</si>
  <si>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</si>
  <si>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</si>
  <si>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</si>
  <si>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</si>
  <si>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</si>
  <si>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</si>
  <si>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</si>
  <si>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</si>
  <si>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</si>
  <si>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</si>
  <si>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</si>
  <si>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</si>
  <si>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</si>
  <si>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</si>
  <si>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</si>
  <si>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</si>
  <si>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</si>
  <si>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</si>
  <si>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</si>
  <si>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</si>
  <si>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</si>
  <si>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</si>
  <si>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</si>
  <si>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</si>
  <si>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</si>
  <si>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</si>
  <si>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</si>
  <si>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</si>
  <si>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</si>
  <si>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</si>
  <si>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</si>
  <si>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</si>
  <si>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</si>
  <si>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</si>
  <si>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</si>
  <si>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</si>
  <si>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</si>
  <si>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</si>
  <si>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</si>
  <si>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</si>
  <si>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</si>
  <si>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</si>
  <si>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</si>
  <si>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</si>
  <si>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</si>
  <si>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</si>
  <si>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</si>
  <si>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</si>
  <si>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</si>
  <si>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</si>
  <si>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</si>
  <si>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</si>
  <si>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</si>
  <si>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</si>
  <si>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</si>
  <si>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</si>
  <si>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</si>
  <si>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</si>
  <si>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</si>
  <si>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</si>
  <si>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</si>
  <si>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</si>
  <si>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</si>
  <si>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</si>
  <si>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</si>
  <si>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</si>
  <si>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</si>
  <si>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</si>
  <si>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</si>
  <si>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</si>
  <si>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</si>
  <si>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</si>
  <si>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</si>
  <si>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</si>
  <si>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</si>
  <si>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</si>
  <si>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</si>
  <si>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</si>
  <si>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</si>
  <si>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</si>
  <si>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</si>
  <si>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</si>
  <si>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</si>
  <si>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</si>
  <si>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</si>
  <si>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</si>
  <si>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</si>
  <si>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</si>
  <si>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</si>
  <si>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</si>
  <si>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</si>
  <si>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</si>
  <si>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</si>
  <si>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</si>
  <si>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</si>
  <si>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</si>
  <si>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</si>
  <si>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</si>
  <si>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</si>
  <si>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</si>
  <si>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</si>
  <si>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</si>
  <si>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</si>
  <si>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</si>
  <si>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</si>
  <si>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</si>
  <si>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</si>
  <si>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</si>
  <si>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</si>
  <si>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</si>
  <si>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</si>
  <si>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</si>
  <si>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</si>
  <si>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</si>
  <si>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</si>
  <si>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</si>
  <si>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</si>
  <si>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</si>
  <si>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</si>
  <si>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</si>
  <si>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</si>
  <si>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</si>
  <si>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</si>
  <si>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</si>
  <si>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</si>
  <si>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</si>
  <si>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</si>
  <si>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</si>
  <si>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</si>
  <si>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</si>
  <si>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</si>
  <si>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</si>
  <si>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</si>
  <si>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</si>
  <si>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</si>
  <si>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</si>
  <si>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</si>
  <si>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</si>
  <si>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</si>
  <si>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</si>
  <si>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</si>
  <si>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</si>
  <si>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</si>
  <si>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</si>
  <si>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</si>
  <si>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</si>
  <si>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</si>
  <si>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</si>
  <si>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</si>
  <si>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</si>
  <si>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</si>
  <si>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</si>
  <si>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</si>
  <si>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</si>
  <si>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</si>
  <si>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</si>
  <si>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</si>
  <si>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</si>
  <si>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</si>
  <si>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</si>
  <si>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</si>
  <si>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</si>
  <si>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</si>
  <si>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</si>
  <si>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</si>
  <si>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</si>
  <si>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</si>
  <si>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</si>
  <si>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</si>
  <si>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</si>
  <si>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</si>
  <si>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</si>
  <si>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</si>
  <si>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</si>
  <si>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</si>
  <si>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</si>
  <si>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</si>
  <si>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</si>
  <si>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</si>
  <si>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</si>
  <si>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</si>
  <si>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</si>
  <si>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</si>
  <si>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</si>
  <si>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</si>
  <si>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</si>
  <si>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</si>
  <si>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</si>
  <si>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</si>
  <si>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</si>
  <si>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</si>
  <si>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</si>
  <si>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</si>
  <si>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</si>
  <si>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</si>
  <si>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</si>
  <si>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</si>
  <si>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</si>
  <si>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</si>
  <si>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</si>
  <si>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</si>
  <si>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</si>
  <si>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</si>
  <si>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</si>
  <si>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</si>
  <si>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</si>
  <si>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</si>
  <si>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</si>
  <si>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</si>
  <si>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</si>
  <si>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</si>
  <si>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</si>
  <si>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</si>
  <si>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</si>
  <si>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</si>
  <si>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</si>
  <si>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</si>
  <si>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</si>
  <si>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</si>
  <si>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</si>
  <si>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</si>
  <si>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</si>
  <si>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</si>
  <si>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</si>
  <si>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</si>
  <si>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</si>
  <si>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</si>
  <si>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</si>
  <si>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</si>
  <si>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</si>
  <si>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</si>
  <si>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</si>
  <si>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</si>
  <si>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</si>
  <si>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HMG MAX RANGE: 35.9</t>
  </si>
  <si>
    <t>Min Weight 19KG (+10 for Mount)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</si>
  <si>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</si>
  <si>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</si>
  <si>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</si>
  <si>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</si>
  <si>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</si>
  <si>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</si>
  <si>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</si>
  <si>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</si>
  <si>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</si>
  <si>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</si>
  <si>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</si>
  <si>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</si>
  <si>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</si>
  <si>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</si>
  <si>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</si>
  <si>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</si>
  <si>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</si>
  <si>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</si>
  <si>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</si>
  <si>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</si>
  <si>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</si>
  <si>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</si>
  <si>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</si>
  <si>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</si>
  <si>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</si>
  <si>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</si>
  <si>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</si>
  <si>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</si>
  <si>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M200 Intervention</t>
  </si>
  <si>
    <t>M870</t>
  </si>
  <si>
    <t>M870 Breacher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</si>
  <si>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</si>
  <si>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</si>
  <si>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</si>
  <si>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</si>
  <si>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</si>
  <si>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</si>
  <si>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</si>
  <si>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</si>
  <si>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</si>
  <si>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</si>
  <si>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</si>
  <si>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</si>
  <si>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</si>
  <si>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</si>
  <si>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</si>
  <si>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</si>
  <si>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</si>
  <si>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</si>
  <si>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</si>
  <si>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</si>
  <si>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</si>
  <si>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</si>
  <si>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</si>
  <si>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</si>
  <si>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</si>
  <si>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</si>
  <si>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</si>
  <si>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</si>
  <si>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</si>
  <si>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</si>
  <si>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</si>
  <si>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</si>
  <si>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</si>
  <si>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</si>
  <si>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</si>
  <si>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</si>
  <si>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</si>
  <si>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</si>
  <si>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</si>
  <si>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</si>
  <si>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</si>
  <si>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</si>
  <si>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</si>
  <si>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</si>
  <si>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</si>
  <si>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</si>
  <si>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</si>
  <si>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</si>
  <si>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</si>
  <si>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</si>
  <si>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</si>
  <si>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</si>
  <si>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</si>
  <si>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</si>
  <si>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</si>
  <si>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</si>
  <si>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</si>
  <si>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</si>
  <si>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</si>
  <si>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</si>
  <si>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</si>
  <si>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</si>
  <si>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</si>
  <si>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L2D M203</t>
  </si>
  <si>
    <t>M1A</t>
  </si>
  <si>
    <t>M60E6</t>
  </si>
  <si>
    <t>M240LW</t>
  </si>
  <si>
    <t>M99</t>
  </si>
  <si>
    <t>DP-12</t>
  </si>
  <si>
    <t>M1 GARAND</t>
  </si>
  <si>
    <t>CMR30*</t>
  </si>
  <si>
    <t>M3 Grease Gun*</t>
  </si>
  <si>
    <t>Vector*</t>
  </si>
  <si>
    <t>AR57*</t>
  </si>
  <si>
    <t>DPMSGII 308 AR*</t>
  </si>
  <si>
    <t>M4A1 CQBR*</t>
  </si>
  <si>
    <t>Banshee Mk57*</t>
  </si>
  <si>
    <t>RDB Defender*</t>
  </si>
  <si>
    <t>MDRX Tactical*</t>
  </si>
  <si>
    <t>M1918 BROWNING*</t>
  </si>
  <si>
    <t>SLP_GRENADELIGHT</t>
  </si>
  <si>
    <t>SoundDamage</t>
  </si>
  <si>
    <t>SoundInteract</t>
  </si>
  <si>
    <t>SLP_GLInter1</t>
  </si>
  <si>
    <t>InfernoCannon_Fire</t>
  </si>
  <si>
    <t>SoundShoot</t>
  </si>
  <si>
    <t>Default Explosion</t>
  </si>
  <si>
    <t>SLP_P229Inter</t>
  </si>
  <si>
    <t>SLP_P229Shot</t>
  </si>
  <si>
    <t>SLP_Q5MatchInter</t>
  </si>
  <si>
    <t>SLP_Q5MatchShot</t>
  </si>
  <si>
    <t>SLP_HKUSPInter</t>
  </si>
  <si>
    <t>SLP_HKUSPShot</t>
  </si>
  <si>
    <t>SLP_GLOCKInter</t>
  </si>
  <si>
    <t>SLP_HandgunShot</t>
  </si>
  <si>
    <t>SLP_GLOCKShot</t>
  </si>
  <si>
    <t>SLP_MP5Inter</t>
  </si>
  <si>
    <t>SLP_MP5Shot</t>
  </si>
  <si>
    <t>SLP_MP5SDShot</t>
  </si>
  <si>
    <t>SLP_MP5KInter</t>
  </si>
  <si>
    <t>SLP_MG3Inter</t>
  </si>
  <si>
    <t>SLP_MG3Shot</t>
  </si>
  <si>
    <t>SLP_MG4Shot</t>
  </si>
  <si>
    <t>SLP_HK216Shot</t>
  </si>
  <si>
    <t>SLP_M249Inter</t>
  </si>
  <si>
    <t>SLP_M249Shot</t>
  </si>
  <si>
    <t>SLP_M82A1Inter</t>
  </si>
  <si>
    <t>SLP_M85A1CQShot</t>
  </si>
  <si>
    <t>SLP_MSRShot</t>
  </si>
  <si>
    <t>SoundAim</t>
  </si>
  <si>
    <t>SLP_Javshot</t>
  </si>
  <si>
    <t>SLP_Lockon</t>
  </si>
  <si>
    <t>Default Interact</t>
  </si>
  <si>
    <t>SLP_GL01Shot</t>
  </si>
  <si>
    <t>SLP_GL02Shot</t>
  </si>
  <si>
    <t>SLP_GL03Shot</t>
  </si>
  <si>
    <t>SLP_RIFLEInter</t>
  </si>
  <si>
    <t>SLP_Bullet_CR300_S</t>
  </si>
  <si>
    <t>SLP_G36Inter</t>
  </si>
  <si>
    <t>SLP_G36Shot</t>
  </si>
  <si>
    <t>SLP_GenericRifleInter01</t>
  </si>
  <si>
    <t>SLP_HMK556Shot</t>
  </si>
  <si>
    <t>SLP_Generic2Inter</t>
  </si>
  <si>
    <t>SLP_HK243Shot</t>
  </si>
  <si>
    <t>SLP_M4Inter</t>
  </si>
  <si>
    <t>SLP_HK416Shot</t>
  </si>
  <si>
    <t>SLP_HK416DMRShot</t>
  </si>
  <si>
    <t>SLP_M400THShot</t>
  </si>
  <si>
    <t>SLP_SL556Shot</t>
  </si>
  <si>
    <t>SLP_ShotgunInter</t>
  </si>
  <si>
    <t>SLP_ShotgunShot</t>
  </si>
  <si>
    <t>SLP_SLHSMG1</t>
  </si>
  <si>
    <t>SLP_WA2000Inter</t>
  </si>
  <si>
    <t>SLP_SNIPER_R8ULTShot</t>
  </si>
  <si>
    <t>SLP_SLSniperShot</t>
  </si>
  <si>
    <t>SLP_WA2000Shot</t>
  </si>
  <si>
    <t>SLP_GenBoltInter</t>
  </si>
  <si>
    <t>SLP_MP40Shot</t>
  </si>
  <si>
    <t>SLP_GenBoltInter02</t>
  </si>
  <si>
    <t>SLP_WW2RifleShot01_S</t>
  </si>
  <si>
    <t>Interact_Grenade</t>
  </si>
  <si>
    <t>ThrowGrenade</t>
  </si>
  <si>
    <t>SLP_GRENADEHEAVY</t>
  </si>
  <si>
    <t>Interact_BeatFire</t>
  </si>
  <si>
    <t>SLP_AUGInter</t>
  </si>
  <si>
    <t>SLP_RIFLE_AUGShot2</t>
  </si>
  <si>
    <t>SLP_GenericInter</t>
  </si>
  <si>
    <t>SLP_RIFLE_M21Shot</t>
  </si>
  <si>
    <t>SLP_RIFLE_AUGShot3</t>
  </si>
  <si>
    <t>SLP_RIFLE_22RIFLEShot</t>
  </si>
  <si>
    <t>SLP_RIFLE_M4Shot</t>
  </si>
  <si>
    <t>SLP_SMG_GenericInter</t>
  </si>
  <si>
    <t>SLP_SMG_PP19ShotHeavy</t>
  </si>
  <si>
    <t>SLP_SMG_PP19Shot</t>
  </si>
  <si>
    <t>SLP_SNIPERBASIC1Shot</t>
  </si>
  <si>
    <t>SLP_RIFLE_AUGShot1</t>
  </si>
  <si>
    <t>SLP_SLSMG1</t>
  </si>
  <si>
    <t>SLP_SNIPERBASIC3Shot</t>
  </si>
  <si>
    <t>SLP_Bullet_HS50_S</t>
  </si>
  <si>
    <t>SLP_SNIPERBASIC2Shot</t>
  </si>
  <si>
    <t>SLP_HMG_30CALShot</t>
  </si>
  <si>
    <t>SLP_HMG_50CALALTShot</t>
  </si>
  <si>
    <t>SLP_MinigunShot</t>
  </si>
  <si>
    <t>&lt;!-- 1800RPM=2, 1200RPM=3, 900RPM=4, 720RPM=5, 600RPM=6, 512.29RPM=7, 450RPM=8, 400RPM=9, 360RPM=10, 327.27RPM=11, 300RPM=12, 240RPM=15, 180RPM=20, 120RPM=30, 60RPM=60--&gt;</t>
  </si>
  <si>
    <t>Spare</t>
  </si>
  <si>
    <t>Spare Factor</t>
  </si>
  <si>
    <t>DT HTI</t>
  </si>
  <si>
    <t>KS7</t>
  </si>
  <si>
    <t>76mm Cannon</t>
  </si>
  <si>
    <t>76mm RF Cannon</t>
  </si>
  <si>
    <t>105mm Cannon</t>
  </si>
  <si>
    <t>127mm Cannon</t>
  </si>
  <si>
    <t>155mm Cannon</t>
  </si>
  <si>
    <t>203mm Cannon</t>
  </si>
  <si>
    <t>305mm Cannon</t>
  </si>
  <si>
    <t>460mm Cannon</t>
  </si>
  <si>
    <t>40mm Turret</t>
  </si>
  <si>
    <t>40mm Quad Turret</t>
  </si>
  <si>
    <t>Crewed</t>
  </si>
  <si>
    <t>Uncrewed</t>
  </si>
  <si>
    <t>76mm Sentry Cannon</t>
  </si>
  <si>
    <t>105mm Sentry Cannon</t>
  </si>
  <si>
    <t>155mm Sentry Cannon</t>
  </si>
  <si>
    <t>40mm Sentry Turret</t>
  </si>
  <si>
    <t>40mm Quad Sentry Turret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</si>
</sst>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0" tint="-0.34998626667073579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9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0" fillId="0" borderId="0" xfId="0" applyFill="1"/>
    <xf numFmtId="0" fontId="11" fillId="0" borderId="0" xfId="0" applyFont="1" applyAlignment="1">
      <alignment horizontal="right"/>
    </xf>
    <xf numFmtId="1" fontId="0" fillId="0" borderId="0" xfId="0" applyNumberFormat="1" applyFont="1" applyFill="1" applyBorder="1"/>
    <xf numFmtId="1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/>
    <xf numFmtId="1" fontId="0" fillId="0" borderId="0" xfId="0" applyNumberFormat="1" applyFill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0" fontId="2" fillId="6" borderId="0" xfId="0" applyFont="1" applyFill="1" applyBorder="1"/>
    <xf numFmtId="0" fontId="2" fillId="7" borderId="0" xfId="0" applyFont="1" applyFill="1" applyBorder="1"/>
    <xf numFmtId="1" fontId="2" fillId="7" borderId="0" xfId="0" applyNumberFormat="1" applyFont="1" applyFill="1" applyBorder="1"/>
    <xf numFmtId="1" fontId="2" fillId="6" borderId="0" xfId="0" applyNumberFormat="1" applyFont="1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/>
    <xf numFmtId="2" fontId="2" fillId="6" borderId="0" xfId="0" applyNumberFormat="1" applyFont="1" applyFill="1" applyAlignment="1">
      <alignment horizontal="right"/>
    </xf>
    <xf numFmtId="10" fontId="2" fillId="6" borderId="0" xfId="0" applyNumberFormat="1" applyFont="1" applyFill="1"/>
    <xf numFmtId="2" fontId="2" fillId="7" borderId="4" xfId="0" applyNumberFormat="1" applyFont="1" applyFill="1" applyBorder="1"/>
    <xf numFmtId="2" fontId="2" fillId="7" borderId="0" xfId="0" applyNumberFormat="1" applyFont="1" applyFill="1" applyBorder="1"/>
    <xf numFmtId="2" fontId="2" fillId="8" borderId="4" xfId="0" applyNumberFormat="1" applyFont="1" applyFill="1" applyBorder="1"/>
    <xf numFmtId="0" fontId="2" fillId="8" borderId="0" xfId="0" applyFont="1" applyFill="1" applyBorder="1"/>
    <xf numFmtId="2" fontId="2" fillId="8" borderId="0" xfId="0" applyNumberFormat="1" applyFont="1" applyFill="1" applyBorder="1"/>
  </cellXfs>
  <cellStyles count="2">
    <cellStyle name="Normal" xfId="0" builtinId="0"/>
    <cellStyle name="Note" xfId="1" builtinId="10"/>
  </cellStyles>
  <dxfs count="377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Y51" totalsRowShown="0">
  <autoFilter ref="A3:Y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51">
    <sortCondition ref="B3:B51"/>
  </sortState>
  <tableColumns count="25">
    <tableColumn id="1" name="Weapon Name"/>
    <tableColumn id="12" name="Vol."/>
    <tableColumn id="22" name="Balance" dataDxfId="359">
      <calculatedColumnFormula>SUM(((Table1689[[#This Row],[Avg DPS]]*(Table1689[[#This Row],[Range]]))+(Table1689[[#This Row],[Avg DPS]]*(Table1689[[#This Row],[Arm Pen (%)]]/4)))/100)</calculatedColumnFormula>
    </tableColumn>
    <tableColumn id="20" name="Avg DPS" dataDxfId="358">
      <calculatedColumnFormula>SUM(Table1689[[#This Row],[DPS]]*Table1689[[#This Row],[Avg Accuracy]])</calculatedColumnFormula>
    </tableColumn>
    <tableColumn id="15" name="DPS" dataDxfId="357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56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AB11" totalsRowShown="0">
  <autoFilter ref="A3:AB11">
    <filterColumn colId="23"/>
    <filterColumn colId="24"/>
    <filterColumn colId="25"/>
    <filterColumn colId="26"/>
    <filterColumn colId="27"/>
  </autoFilter>
  <tableColumns count="28">
    <tableColumn id="1" name="Weapon Name"/>
    <tableColumn id="12" name="Vol."/>
    <tableColumn id="22" name="Balance" dataDxfId="147">
      <calculatedColumnFormula>SUM(((Table1681011124[[#This Row],[Avg DPS]]*(Table1681011124[[#This Row],[Range]]))+(Table1681011124[[#This Row],[Avg DPS]]*(Table1681011124[[#This Row],[Arm Pen (%)]]/4)))/100)</calculatedColumnFormula>
    </tableColumn>
    <tableColumn id="20" name="Avg DPS" dataDxfId="146">
      <calculatedColumnFormula>SUM(Table1681011124[[#This Row],[DPS]]*Table1681011124[[#This Row],[Avg Accuracy]])</calculatedColumnFormula>
    </tableColumn>
    <tableColumn id="15" name="DPS" dataDxfId="145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44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  <tableColumn id="27" name="SoundShoot"/>
    <tableColumn id="28" name="SoundInterac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H45" totalsRowShown="0">
  <autoFilter ref="A3:AH45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  <filterColumn colId="32"/>
    <filterColumn colId="33"/>
  </autoFilter>
  <sortState ref="A4:AH26">
    <sortCondition ref="B3:B26"/>
  </sortState>
  <tableColumns count="34">
    <tableColumn id="1" name="Weapon Name"/>
    <tableColumn id="12" name="Vol." dataDxfId="142"/>
    <tableColumn id="22" name="Balance" dataDxfId="141">
      <calculatedColumnFormula>SUM(((Table16810111245[[#This Row],[Avg DPS]]*(Table16810111245[[#This Row],[Range]]))+(Table16810111245[[#This Row],[Avg DPS]]*(Table16810111245[[#This Row],[Arm Pen (%)]]/4)))/100)</calculatedColumnFormula>
    </tableColumn>
    <tableColumn id="20" name="Avg DPS" dataDxfId="140">
      <calculatedColumnFormula>SUM(Table16810111245[[#This Row],[DPS]]*Table16810111245[[#This Row],[Avg Accuracy]])</calculatedColumnFormula>
    </tableColumn>
    <tableColumn id="15" name="DPS" dataDxfId="139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38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36"/>
    <tableColumn id="28" name="Ammo"/>
    <tableColumn id="31" name="Bursts"/>
    <tableColumn id="32" name="A.P.C."/>
    <tableColumn id="23" name="COG"/>
    <tableColumn id="25" name="Materials"/>
    <tableColumn id="27" name="Minify?" dataDxfId="135"/>
    <tableColumn id="30" name="Power" dataDxfId="134"/>
    <tableColumn id="26" name="Class"/>
    <tableColumn id="21" name="SoundShoot"/>
    <tableColumn id="34" name="SoundInterac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Y19" totalsRowShown="0" dataDxfId="114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113"/>
    <tableColumn id="12" name="Vol." dataDxfId="112"/>
    <tableColumn id="22" name="Balance" dataDxfId="111">
      <calculatedColumnFormula>SUM(((Table16810111213[[#This Row],[Avg DPS]]*(Table16810111213[[#This Row],[Range]]))+(Table16810111213[[#This Row],[Avg DPS]]*(Table16810111213[[#This Row],[Arm Pen (%)]]/4)))/100)</calculatedColumnFormula>
    </tableColumn>
    <tableColumn id="20" name="Avg DPS" dataDxfId="110">
      <calculatedColumnFormula>SUM(Table16810111213[[#This Row],[DPS]]*Table16810111213[[#This Row],[Avg Accuracy]])</calculatedColumnFormula>
    </tableColumn>
    <tableColumn id="15" name="DPS" dataDxfId="109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08"/>
    <tableColumn id="17" name="Avg Accuracy" dataDxfId="10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06"/>
    <tableColumn id="18" name="Stopping Pwr" dataDxfId="105"/>
    <tableColumn id="19" name="Arm Pen (%)" dataDxfId="104"/>
    <tableColumn id="3" name="Burst" dataDxfId="103"/>
    <tableColumn id="4" name="Ranged Cooldown" dataDxfId="102"/>
    <tableColumn id="5" name="Warm-up" dataDxfId="101"/>
    <tableColumn id="6" name="RPM" dataDxfId="100"/>
    <tableColumn id="7" name="Burst Time" dataDxfId="99">
      <calculatedColumnFormula>60/N4</calculatedColumnFormula>
    </tableColumn>
    <tableColumn id="8" name="Accuracy (Close)" dataDxfId="98"/>
    <tableColumn id="9" name="Accuracy (Short)" dataDxfId="97"/>
    <tableColumn id="10" name="Accuracy (Medium)" dataDxfId="96"/>
    <tableColumn id="11" name="Accuracy (Long)" dataDxfId="95"/>
    <tableColumn id="13" name="Bullet Speed" dataDxfId="94"/>
    <tableColumn id="14" name="Weight" dataDxfId="93"/>
    <tableColumn id="21" name="Craftable" dataDxfId="92"/>
    <tableColumn id="23" name="Value" dataDxfId="91">
      <calculatedColumnFormula>Table16810111213[[#This Row],[Balance]]*$W$1</calculatedColumnFormula>
    </tableColumn>
    <tableColumn id="24" name="SoundShoot" dataDxfId="90"/>
    <tableColumn id="25" name="SoundInteract" dataDxfId="89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Y19" totalsRowShown="0" dataDxfId="69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68"/>
    <tableColumn id="12" name="Vol." dataDxfId="67"/>
    <tableColumn id="22" name="Balance" dataDxfId="66">
      <calculatedColumnFormula>SUM(((Table1681011121317[[#This Row],[Avg DPS]]*(Table1681011121317[[#This Row],[Range]]))+(Table1681011121317[[#This Row],[Avg DPS]]*(Table1681011121317[[#This Row],[Arm Pen (%)]]/4)))/100)</calculatedColumnFormula>
    </tableColumn>
    <tableColumn id="20" name="Avg DPS" dataDxfId="65">
      <calculatedColumnFormula>SUM(Table1681011121317[[#This Row],[DPS]]*Table1681011121317[[#This Row],[Avg Accuracy]])</calculatedColumnFormula>
    </tableColumn>
    <tableColumn id="15" name="DPS" dataDxfId="64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63"/>
    <tableColumn id="17" name="Avg Accuracy" dataDxfId="62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61"/>
    <tableColumn id="18" name="Stopping Pwr" dataDxfId="60"/>
    <tableColumn id="19" name="Arm Pen (%)" dataDxfId="59"/>
    <tableColumn id="3" name="Burst" dataDxfId="58"/>
    <tableColumn id="4" name="Ranged Cooldown" dataDxfId="57"/>
    <tableColumn id="5" name="Warm-up" dataDxfId="56"/>
    <tableColumn id="6" name="RPM" dataDxfId="55"/>
    <tableColumn id="7" name="Burst Time" dataDxfId="54">
      <calculatedColumnFormula>60/N4</calculatedColumnFormula>
    </tableColumn>
    <tableColumn id="8" name="Accuracy (Close)" dataDxfId="53"/>
    <tableColumn id="9" name="Accuracy (Short)" dataDxfId="52"/>
    <tableColumn id="10" name="Accuracy (Medium)" dataDxfId="51"/>
    <tableColumn id="11" name="Accuracy (Long)" dataDxfId="50"/>
    <tableColumn id="13" name="Bullet Speed" dataDxfId="49"/>
    <tableColumn id="14" name="Weight" dataDxfId="48"/>
    <tableColumn id="21" name="Craftable" dataDxfId="47"/>
    <tableColumn id="23" name="Value" dataDxfId="46">
      <calculatedColumnFormula>Table1681011121317[[#This Row],[Balance]]*$W$1</calculatedColumnFormula>
    </tableColumn>
    <tableColumn id="24" name="SoundShoot" dataDxfId="45"/>
    <tableColumn id="25" name="SoundInteract" dataDxfId="4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Y19" totalsRowShown="0">
  <autoFilter ref="A3:Y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  <filterColumn colId="23"/>
    <filterColumn colId="24"/>
  </autoFilter>
  <tableColumns count="25">
    <tableColumn id="1" name="Weapon Name"/>
    <tableColumn id="12" name="Vol."/>
    <tableColumn id="22" name="Balance" dataDxfId="42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41">
      <calculatedColumnFormula>SUM(Table168101112133[[#This Row],[Avg DAM]]*Table168101112133[[#This Row],[HPS]])</calculatedColumnFormula>
    </tableColumn>
    <tableColumn id="3" name="Avg DAM" dataDxfId="40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39"/>
    <tableColumn id="33" name="ExtraDamFactor" dataDxfId="38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37">
      <calculatedColumnFormula>Formulas!AP5</calculatedColumnFormula>
    </tableColumn>
    <tableColumn id="6" name="HPM" dataDxfId="36">
      <calculatedColumnFormula>SUM(60/Table168101112133[[#This Row],[Avg Cooldown]])</calculatedColumnFormula>
    </tableColumn>
    <tableColumn id="7" name="HPS" dataDxfId="35">
      <calculatedColumnFormula>SUM(Table168101112133[[#This Row],[HPM]]/60)</calculatedColumnFormula>
    </tableColumn>
    <tableColumn id="14" name="Weight" dataDxfId="34"/>
    <tableColumn id="21" name="Craftable"/>
    <tableColumn id="5" name="Value" dataDxfId="33"/>
    <tableColumn id="8" name="SoundShoot" dataDxfId="32"/>
    <tableColumn id="9" name="SoundInteract" dataDxfId="3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U50" totalsRowShown="0">
  <autoFilter ref="A3:U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  <filterColumn colId="17"/>
    <filterColumn colId="18"/>
    <filterColumn colId="19"/>
    <filterColumn colId="20"/>
  </autoFilter>
  <sortState ref="A4:U50">
    <sortCondition ref="B3:B50"/>
  </sortState>
  <tableColumns count="21">
    <tableColumn id="1" name="Weapon Name"/>
    <tableColumn id="12" name="Vol."/>
    <tableColumn id="3" name="Range" dataDxfId="30"/>
    <tableColumn id="4" name="Damage" dataDxfId="29"/>
    <tableColumn id="5" name="AP" dataDxfId="28"/>
    <tableColumn id="6" name="Stopping Power" dataDxfId="27"/>
    <tableColumn id="15" name="ForcedMiss" dataDxfId="26"/>
    <tableColumn id="11" name="DetDelay" dataDxfId="25"/>
    <tableColumn id="10" name="Blast Range" dataDxfId="24"/>
    <tableColumn id="8" name="Warm-Up" dataDxfId="23"/>
    <tableColumn id="9" name="Cooldown" dataDxfId="22"/>
    <tableColumn id="20" name="Burst" dataDxfId="21"/>
    <tableColumn id="13" name="Bullet Speed" dataDxfId="20"/>
    <tableColumn id="14" name="Weight" dataDxfId="19"/>
    <tableColumn id="7" name="Single Use" dataDxfId="18"/>
    <tableColumn id="21" name="Craftable" dataDxfId="17"/>
    <tableColumn id="2" name="Accuracy" dataDxfId="16"/>
    <tableColumn id="19" name="SoundAim" dataDxfId="15"/>
    <tableColumn id="18" name="SoundShoot" dataDxfId="14"/>
    <tableColumn id="16" name="SoundDamage" dataDxfId="13"/>
    <tableColumn id="17" name="SoundInteract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 dataDxfId="337"/>
    <tableColumn id="22" name="Balance" dataDxfId="336">
      <calculatedColumnFormula>SUM(((Table168[[#This Row],[Avg DPS]]*(Table168[[#This Row],[Range]]))+(Table168[[#This Row],[Avg DPS]]*(Table168[[#This Row],[Arm Pen (%)]]/4)))/100)</calculatedColumnFormula>
    </tableColumn>
    <tableColumn id="20" name="Avg DPS" dataDxfId="335">
      <calculatedColumnFormula>SUM(Table168[[#This Row],[DPS]]*Table168[[#This Row],[Avg Accuracy]])</calculatedColumnFormula>
    </tableColumn>
    <tableColumn id="15" name="DPS" dataDxfId="334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33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31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Y32" totalsRowShown="0">
  <autoFilter ref="A3:Y32">
    <filterColumn colId="23"/>
    <filterColumn colId="24"/>
  </autoFilter>
  <sortState ref="A4:Y32">
    <sortCondition ref="B3:B32"/>
  </sortState>
  <tableColumns count="25">
    <tableColumn id="1" name="Weapon Name"/>
    <tableColumn id="12" name="Vol." dataDxfId="311"/>
    <tableColumn id="22" name="Balance" dataDxfId="310">
      <calculatedColumnFormula>SUM(((Table1614[[#This Row],[Avg DPS]]*(Table1614[[#This Row],[Range]]))+(Table1614[[#This Row],[Avg DPS]]*(Table1614[[#This Row],[Arm Pen (%)]]/4)))/100)</calculatedColumnFormula>
    </tableColumn>
    <tableColumn id="20" name="Avg DPS" dataDxfId="309">
      <calculatedColumnFormula>SUM(Table1614[[#This Row],[DPS]]*Table1614[[#This Row],[Avg Accuracy]])</calculatedColumnFormula>
    </tableColumn>
    <tableColumn id="15" name="DPS" dataDxfId="308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07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05"/>
    <tableColumn id="23" name="Value" dataDxfId="304"/>
    <tableColumn id="24" name="SoundShoot" dataDxfId="303"/>
    <tableColumn id="25" name="SoundInteract" dataDxfId="30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2">
    <sortCondition ref="B3:B32"/>
  </sortState>
  <tableColumns count="25">
    <tableColumn id="1" name="Weapon Name"/>
    <tableColumn id="12" name="Vol." dataDxfId="284"/>
    <tableColumn id="22" name="Balance" dataDxfId="283">
      <calculatedColumnFormula>SUM(((Table16[[#This Row],[AC/DPS]]*(Table16[[#This Row],[Range]]))+(Table16[[#This Row],[AC/DPS]]*(Table16[[#This Row],[Arm Pen (%)]]/4)))/100)</calculatedColumnFormula>
    </tableColumn>
    <tableColumn id="20" name="AC/DPS" dataDxfId="282">
      <calculatedColumnFormula>SUM(Table16[[#This Row],[DPS]]*Table16[[#This Row],[Avg Accuracy]])</calculatedColumnFormula>
    </tableColumn>
    <tableColumn id="15" name="DPS" dataDxfId="28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8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78"/>
    <tableColumn id="23" name="Value" dataDxfId="277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D123" totalsRowShown="0">
  <autoFilter ref="A3:AD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56">
      <calculatedColumnFormula>SUM(((Table16810[[#This Row],[Avg DPS]]*(Table16810[[#This Row],[Range]]))+(Table16810[[#This Row],[Avg DPS]]*(Table16810[[#This Row],[Arm Pen (%)]]/4)))/100)</calculatedColumnFormula>
    </tableColumn>
    <tableColumn id="20" name="Avg DPS" dataDxfId="255">
      <calculatedColumnFormula>SUM(Table16810[[#This Row],[DPS]]*Table16810[[#This Row],[Avg Accuracy]])</calculatedColumnFormula>
    </tableColumn>
    <tableColumn id="15" name="DPS" dataDxfId="254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53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52"/>
    <tableColumn id="5" name="Warm-up" dataDxfId="251"/>
    <tableColumn id="6" name="RPM"/>
    <tableColumn id="7" name="Burst Time" dataDxfId="25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49"/>
    <tableColumn id="21" name="Craftable" dataDxfId="248"/>
    <tableColumn id="23" name="Value"/>
    <tableColumn id="24" name="Special" dataDxfId="247"/>
    <tableColumn id="28" name="S. Damage" dataDxfId="246"/>
    <tableColumn id="25" name="S. Ammo" dataDxfId="245"/>
    <tableColumn id="26" name="S. Range" dataDxfId="244"/>
    <tableColumn id="29" name="S. Cost" dataDxfId="243"/>
    <tableColumn id="27" name="SoundShoot" dataDxfId="242"/>
    <tableColumn id="30" name="SoundInteract" dataDxfId="24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D123" totalsRowShown="0">
  <autoFilter ref="A3:AD123"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20">
      <calculatedColumnFormula>SUM(((Table168107[[#This Row],[Avg DPS]]*(Table168107[[#This Row],[Range]]))+(Table168107[[#This Row],[Avg DPS]]*(Table168107[[#This Row],[Arm Pen (%)]]/4)))/100)</calculatedColumnFormula>
    </tableColumn>
    <tableColumn id="20" name="Avg DPS" dataDxfId="219">
      <calculatedColumnFormula>SUM(Table168107[[#This Row],[DPS]]*Table168107[[#This Row],[Avg Accuracy]])</calculatedColumnFormula>
    </tableColumn>
    <tableColumn id="15" name="DPS" dataDxfId="218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17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16"/>
    <tableColumn id="5" name="Warm-up" dataDxfId="215"/>
    <tableColumn id="6" name="RPM"/>
    <tableColumn id="7" name="Burst Time" dataDxfId="21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13"/>
    <tableColumn id="21" name="Craftable" dataDxfId="212"/>
    <tableColumn id="23" name="Value"/>
    <tableColumn id="24" name="Special" dataDxfId="211"/>
    <tableColumn id="28" name="S. Damage" dataDxfId="210"/>
    <tableColumn id="25" name="S. Ammo" dataDxfId="209"/>
    <tableColumn id="26" name="S. Range" dataDxfId="208"/>
    <tableColumn id="29" name="S. Cost" dataDxfId="207"/>
    <tableColumn id="27" name="SoundShoot" dataDxfId="206"/>
    <tableColumn id="30" name="SoundInteract" dataDxfId="20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Y37" totalsRowShown="0">
  <autoFilter ref="A3:Y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7">
    <sortCondition ref="B3:B37"/>
  </sortState>
  <tableColumns count="25">
    <tableColumn id="1" name="Weapon Name"/>
    <tableColumn id="12" name="Vol."/>
    <tableColumn id="22" name="Balance" dataDxfId="184">
      <calculatedColumnFormula>SUM(((Table1681011[[#This Row],[Avg DPS]]*(Table1681011[[#This Row],[Range]]))+(Table1681011[[#This Row],[Avg DPS]]*(Table1681011[[#This Row],[Arm Pen (%)]]/4)))/100)</calculatedColumnFormula>
    </tableColumn>
    <tableColumn id="20" name="Avg DPS" dataDxfId="183">
      <calculatedColumnFormula>SUM(Table1681011[[#This Row],[DPS]]*Table1681011[[#This Row],[Avg Accuracy]])</calculatedColumnFormula>
    </tableColumn>
    <tableColumn id="15" name="DPS" dataDxfId="182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81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79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tableColumns count="25">
    <tableColumn id="1" name="Weapon Name"/>
    <tableColumn id="12" name="Vol."/>
    <tableColumn id="22" name="Balance" dataDxfId="177">
      <calculatedColumnFormula>SUM(((Table1681015[[#This Row],[Avg DPS]]*(Table1681015[[#This Row],[Range]]))+(Table1681015[[#This Row],[Avg DPS]]*(Table1681015[[#This Row],[Arm Pen (%)]]/4)))/100)</calculatedColumnFormula>
    </tableColumn>
    <tableColumn id="20" name="Avg DPS" dataDxfId="176">
      <calculatedColumnFormula>SUM(Table1681015[[#This Row],[DPS]]*Table1681015[[#This Row],[Avg Accuracy]])</calculatedColumnFormula>
    </tableColumn>
    <tableColumn id="15" name="DPS" dataDxfId="17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7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/>
    <tableColumn id="22" name="Balance" dataDxfId="153">
      <calculatedColumnFormula>SUM(((Table168101112[[#This Row],[Avg DPS]]*(Table168101112[[#This Row],[Range]]))+(Table168101112[[#This Row],[Avg DPS]]*(Table168101112[[#This Row],[Arm Pen (%)]]/4)))/100)</calculatedColumnFormula>
    </tableColumn>
    <tableColumn id="20" name="Avg DPS" dataDxfId="152">
      <calculatedColumnFormula>SUM(Table168101112[[#This Row],[DPS]]*Table168101112[[#This Row],[Avg Accuracy]])</calculatedColumnFormula>
    </tableColumn>
    <tableColumn id="15" name="DPS" dataDxfId="15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5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L12" sqref="L1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0" max="22" width="9.140625" customWidth="1"/>
    <col min="23" max="23" width="10.5703125" customWidth="1"/>
    <col min="24" max="24" width="20.85546875" customWidth="1"/>
    <col min="25" max="25" width="19.28515625" customWidth="1"/>
  </cols>
  <sheetData>
    <row r="1" spans="1:25">
      <c r="A1" s="1" t="s">
        <v>0</v>
      </c>
      <c r="C1" t="s">
        <v>24</v>
      </c>
      <c r="F1" s="1" t="s">
        <v>70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111.2</v>
      </c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367</v>
      </c>
      <c r="Y3" s="17" t="s">
        <v>364</v>
      </c>
    </row>
    <row r="4" spans="1:25" ht="15.75" thickTop="1">
      <c r="A4" s="14" t="s">
        <v>80</v>
      </c>
      <c r="B4" s="4">
        <v>1</v>
      </c>
      <c r="C4" s="2">
        <f>SUM(((Table1689[[#This Row],[Avg DPS]]*(Table1689[[#This Row],[Range]]))+(Table1689[[#This Row],[Avg DPS]]*(Table1689[[#This Row],[Arm Pen (%)]]/4)))/100)</f>
        <v>1.1201399999999999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3">
        <f>Table1689[[#This Row],[Balance]]*$W$2</f>
        <v>124.559568</v>
      </c>
      <c r="X4" s="43" t="s">
        <v>376</v>
      </c>
      <c r="Y4" s="43" t="s">
        <v>375</v>
      </c>
    </row>
    <row r="5" spans="1:25">
      <c r="A5" t="s">
        <v>113</v>
      </c>
      <c r="B5" s="4">
        <v>1</v>
      </c>
      <c r="C5" s="2">
        <f>SUM(((Table1689[[#This Row],[Avg DPS]]*(Table1689[[#This Row],[Range]]))+(Table1689[[#This Row],[Avg DPS]]*(Table1689[[#This Row],[Arm Pen (%)]]/4)))/100)</f>
        <v>0.88404166666666673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3">
        <f>Table1689[[#This Row],[Balance]]*$W$2</f>
        <v>98.30543333333334</v>
      </c>
      <c r="X5" s="43" t="s">
        <v>370</v>
      </c>
      <c r="Y5" s="43" t="s">
        <v>369</v>
      </c>
    </row>
    <row r="6" spans="1:25">
      <c r="A6" t="s">
        <v>114</v>
      </c>
      <c r="B6" s="4">
        <v>1</v>
      </c>
      <c r="C6" s="2">
        <f>SUM(((Table1689[[#This Row],[Avg DPS]]*(Table1689[[#This Row],[Range]]))+(Table1689[[#This Row],[Avg DPS]]*(Table1689[[#This Row],[Arm Pen (%)]]/4)))/100)</f>
        <v>1.2327857142857139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3">
        <f>Table1689[[#This Row],[Balance]]*$W$2</f>
        <v>137.08577142857141</v>
      </c>
      <c r="X6" s="43" t="s">
        <v>370</v>
      </c>
      <c r="Y6" s="43" t="s">
        <v>369</v>
      </c>
    </row>
    <row r="7" spans="1:25">
      <c r="A7" t="s">
        <v>115</v>
      </c>
      <c r="B7" s="4">
        <v>1</v>
      </c>
      <c r="C7" s="2">
        <f>SUM(((Table1689[[#This Row],[Avg DPS]]*(Table1689[[#This Row],[Range]]))+(Table1689[[#This Row],[Avg DPS]]*(Table1689[[#This Row],[Arm Pen (%)]]/4)))/100)</f>
        <v>1.2294683544303795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3">
        <f>Table1689[[#This Row],[Balance]]*$W$2</f>
        <v>136.71688101265821</v>
      </c>
      <c r="X7" s="43" t="s">
        <v>372</v>
      </c>
      <c r="Y7" s="43" t="s">
        <v>371</v>
      </c>
    </row>
    <row r="8" spans="1:25">
      <c r="A8" t="s">
        <v>116</v>
      </c>
      <c r="B8" s="4">
        <v>1</v>
      </c>
      <c r="C8" s="2">
        <f>SUM(((Table1689[[#This Row],[Avg DPS]]*(Table1689[[#This Row],[Range]]))+(Table1689[[#This Row],[Avg DPS]]*(Table1689[[#This Row],[Arm Pen (%)]]/4)))/100)</f>
        <v>1.2591860465116278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3">
        <f>Table1689[[#This Row],[Balance]]*$W$2</f>
        <v>140.02148837209302</v>
      </c>
      <c r="X8" s="43" t="s">
        <v>374</v>
      </c>
      <c r="Y8" s="43" t="s">
        <v>373</v>
      </c>
    </row>
    <row r="9" spans="1:25">
      <c r="A9" s="55" t="s">
        <v>206</v>
      </c>
      <c r="B9" s="56">
        <v>3</v>
      </c>
      <c r="C9" s="2">
        <f>SUM(((Table1689[[#This Row],[Avg DPS]]*(Table1689[[#This Row],[Range]]))+(Table1689[[#This Row],[Avg DPS]]*(Table1689[[#This Row],[Arm Pen (%)]]/4)))/100)</f>
        <v>1.0910454545454547</v>
      </c>
      <c r="D9" s="58">
        <f>SUM(Table1689[[#This Row],[DPS]]*Table1689[[#This Row],[Avg Accuracy]])</f>
        <v>4.2954545454545459</v>
      </c>
      <c r="E9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49">
        <v>22.9</v>
      </c>
      <c r="G9" s="57">
        <f>SUM((Table1689[[#This Row],[Accuracy (Close)]]+Table1689[[#This Row],[Accuracy (Short)]]+Table1689[[#This Row],[Accuracy (Medium)]]+Table1689[[#This Row],[Accuracy (Long)]])/4)</f>
        <v>0.52500000000000002</v>
      </c>
      <c r="H9" s="49">
        <v>9</v>
      </c>
      <c r="I9" s="49">
        <v>0.5</v>
      </c>
      <c r="J9" s="49">
        <v>10</v>
      </c>
      <c r="K9" s="49">
        <v>1</v>
      </c>
      <c r="L9" s="49">
        <v>0.8</v>
      </c>
      <c r="M9" s="49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3">
        <f>Table1689[[#This Row],[Balance]]*$W$2</f>
        <v>121.32425454545456</v>
      </c>
      <c r="X9" s="43" t="s">
        <v>377</v>
      </c>
      <c r="Y9" s="43" t="s">
        <v>375</v>
      </c>
    </row>
    <row r="10" spans="1:25">
      <c r="A10" s="49" t="s">
        <v>215</v>
      </c>
      <c r="B10" s="56">
        <v>3</v>
      </c>
      <c r="C10" s="2">
        <f>SUM(((Table1689[[#This Row],[Avg DPS]]*(Table1689[[#This Row],[Range]]))+(Table1689[[#This Row],[Avg DPS]]*(Table1689[[#This Row],[Arm Pen (%)]]/4)))/100)</f>
        <v>1.1004230769230767</v>
      </c>
      <c r="D10" s="58">
        <f>SUM(Table1689[[#This Row],[DPS]]*Table1689[[#This Row],[Avg Accuracy]])</f>
        <v>3.8076923076923075</v>
      </c>
      <c r="E10" s="57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49">
        <v>25.9</v>
      </c>
      <c r="G10" s="57">
        <f>SUM((Table1689[[#This Row],[Accuracy (Close)]]+Table1689[[#This Row],[Accuracy (Short)]]+Table1689[[#This Row],[Accuracy (Medium)]]+Table1689[[#This Row],[Accuracy (Long)]])/4)</f>
        <v>0.55000000000000004</v>
      </c>
      <c r="H10" s="49">
        <v>9</v>
      </c>
      <c r="I10" s="49">
        <v>0.5</v>
      </c>
      <c r="J10" s="49">
        <v>12</v>
      </c>
      <c r="K10" s="49">
        <v>1</v>
      </c>
      <c r="L10" s="49">
        <v>1</v>
      </c>
      <c r="M10" s="49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3">
        <f>Table1689[[#This Row],[Balance]]*$W$2</f>
        <v>122.36704615384613</v>
      </c>
      <c r="X10" s="43" t="s">
        <v>377</v>
      </c>
      <c r="Y10" s="43" t="s">
        <v>375</v>
      </c>
    </row>
    <row r="11" spans="1:25">
      <c r="A11" s="59" t="s">
        <v>214</v>
      </c>
      <c r="B11" s="56">
        <v>3</v>
      </c>
      <c r="C11" s="2">
        <f>SUM(((Table1689[[#This Row],[Avg DPS]]*(Table1689[[#This Row],[Range]]))+(Table1689[[#This Row],[Avg DPS]]*(Table1689[[#This Row],[Arm Pen (%)]]/4)))/100)</f>
        <v>1.1004401408450704</v>
      </c>
      <c r="D11" s="58">
        <f>SUM(Table1689[[#This Row],[DPS]]*Table1689[[#This Row],[Avg Accuracy]])</f>
        <v>4.7535211267605639</v>
      </c>
      <c r="E11" s="57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49">
        <v>20.9</v>
      </c>
      <c r="G11" s="57">
        <f>SUM((Table1689[[#This Row],[Accuracy (Close)]]+Table1689[[#This Row],[Accuracy (Short)]]+Table1689[[#This Row],[Accuracy (Medium)]]+Table1689[[#This Row],[Accuracy (Long)]])/4)</f>
        <v>0.45</v>
      </c>
      <c r="H11" s="49">
        <v>5</v>
      </c>
      <c r="I11" s="49">
        <v>0.5</v>
      </c>
      <c r="J11" s="49">
        <v>9</v>
      </c>
      <c r="K11" s="49">
        <v>3</v>
      </c>
      <c r="L11" s="49">
        <v>0.72</v>
      </c>
      <c r="M11" s="49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3">
        <f>Table1689[[#This Row],[Balance]]*$W$2</f>
        <v>122.36894366197183</v>
      </c>
      <c r="X11" s="43" t="s">
        <v>377</v>
      </c>
      <c r="Y11" s="43" t="s">
        <v>375</v>
      </c>
    </row>
    <row r="12" spans="1:25">
      <c r="A12" s="49" t="s">
        <v>216</v>
      </c>
      <c r="B12" s="56">
        <v>3</v>
      </c>
      <c r="C12" s="2">
        <f>SUM(((Table1689[[#This Row],[Avg DPS]]*(Table1689[[#This Row],[Range]]))+(Table1689[[#This Row],[Avg DPS]]*(Table1689[[#This Row],[Arm Pen (%)]]/4)))/100)</f>
        <v>1.1702142857142857</v>
      </c>
      <c r="D12" s="58">
        <f>SUM(Table1689[[#This Row],[DPS]]*Table1689[[#This Row],[Avg Accuracy]])</f>
        <v>4.6071428571428577</v>
      </c>
      <c r="E12" s="57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49">
        <v>22.9</v>
      </c>
      <c r="G12" s="57">
        <f>SUM((Table1689[[#This Row],[Accuracy (Close)]]+Table1689[[#This Row],[Accuracy (Short)]]+Table1689[[#This Row],[Accuracy (Medium)]]+Table1689[[#This Row],[Accuracy (Long)]])/4)</f>
        <v>0.53750000000000009</v>
      </c>
      <c r="H12" s="49">
        <v>9</v>
      </c>
      <c r="I12" s="49">
        <v>0.5</v>
      </c>
      <c r="J12" s="49">
        <v>10</v>
      </c>
      <c r="K12" s="49">
        <v>1</v>
      </c>
      <c r="L12" s="49">
        <v>0.78</v>
      </c>
      <c r="M12" s="49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3">
        <f>Table1689[[#This Row],[Balance]]*$W$2</f>
        <v>130.12782857142858</v>
      </c>
      <c r="X12" s="43" t="s">
        <v>377</v>
      </c>
      <c r="Y12" s="43" t="s">
        <v>375</v>
      </c>
    </row>
    <row r="13" spans="1:25">
      <c r="A13" s="49" t="s">
        <v>217</v>
      </c>
      <c r="B13" s="56">
        <v>3</v>
      </c>
      <c r="C13" s="2">
        <f>SUM(((Table1689[[#This Row],[Avg DPS]]*(Table1689[[#This Row],[Range]]))+(Table1689[[#This Row],[Avg DPS]]*(Table1689[[#This Row],[Arm Pen (%)]]/4)))/100)</f>
        <v>1.1933999999999998</v>
      </c>
      <c r="D13" s="58">
        <f>SUM(Table1689[[#This Row],[DPS]]*Table1689[[#This Row],[Avg Accuracy]])</f>
        <v>4.5204545454545455</v>
      </c>
      <c r="E13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49">
        <v>23.9</v>
      </c>
      <c r="G13" s="57">
        <f>SUM((Table1689[[#This Row],[Accuracy (Close)]]+Table1689[[#This Row],[Accuracy (Short)]]+Table1689[[#This Row],[Accuracy (Medium)]]+Table1689[[#This Row],[Accuracy (Long)]])/4)</f>
        <v>0.55249999999999999</v>
      </c>
      <c r="H13" s="49">
        <v>9</v>
      </c>
      <c r="I13" s="49">
        <v>0.5</v>
      </c>
      <c r="J13" s="49">
        <v>10</v>
      </c>
      <c r="K13" s="49">
        <v>1</v>
      </c>
      <c r="L13" s="49">
        <v>0.8</v>
      </c>
      <c r="M13" s="49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3">
        <f>Table1689[[#This Row],[Balance]]*$W$2</f>
        <v>132.70607999999999</v>
      </c>
      <c r="X13" s="43" t="s">
        <v>377</v>
      </c>
      <c r="Y13" s="43" t="s">
        <v>375</v>
      </c>
    </row>
    <row r="14" spans="1:25" s="4" customFormat="1">
      <c r="A14" s="49" t="s">
        <v>218</v>
      </c>
      <c r="B14" s="56">
        <v>3</v>
      </c>
      <c r="C14" s="2">
        <f>SUM(((Table1689[[#This Row],[Avg DPS]]*(Table1689[[#This Row],[Range]]))+(Table1689[[#This Row],[Avg DPS]]*(Table1689[[#This Row],[Arm Pen (%)]]/4)))/100)</f>
        <v>1.2282980769230769</v>
      </c>
      <c r="D14" s="58">
        <f>SUM(Table1689[[#This Row],[DPS]]*Table1689[[#This Row],[Avg Accuracy]])</f>
        <v>4.4423076923076925</v>
      </c>
      <c r="E14" s="57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49">
        <v>23.9</v>
      </c>
      <c r="G14" s="57">
        <f>SUM((Table1689[[#This Row],[Accuracy (Close)]]+Table1689[[#This Row],[Accuracy (Short)]]+Table1689[[#This Row],[Accuracy (Medium)]]+Table1689[[#This Row],[Accuracy (Long)]])/4)</f>
        <v>0.52500000000000002</v>
      </c>
      <c r="H14" s="49">
        <v>11</v>
      </c>
      <c r="I14" s="49">
        <v>0.5</v>
      </c>
      <c r="J14" s="49">
        <v>15</v>
      </c>
      <c r="K14" s="49">
        <v>1</v>
      </c>
      <c r="L14" s="49">
        <v>1</v>
      </c>
      <c r="M14" s="49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3">
        <f>Table1689[[#This Row],[Balance]]*$W$2</f>
        <v>136.58674615384615</v>
      </c>
      <c r="X14" s="43" t="s">
        <v>377</v>
      </c>
      <c r="Y14" s="43" t="s">
        <v>375</v>
      </c>
    </row>
    <row r="15" spans="1:25">
      <c r="A15" s="30" t="s">
        <v>219</v>
      </c>
      <c r="B15" s="56">
        <v>3</v>
      </c>
      <c r="C15" s="2">
        <f>SUM(((Table1689[[#This Row],[Avg DPS]]*(Table1689[[#This Row],[Range]]))+(Table1689[[#This Row],[Avg DPS]]*(Table1689[[#This Row],[Arm Pen (%)]]/4)))/100)</f>
        <v>1.1271000000000002</v>
      </c>
      <c r="D15" s="58">
        <f>SUM(Table1689[[#This Row],[DPS]]*Table1689[[#This Row],[Avg Accuracy]])</f>
        <v>3.9000000000000008</v>
      </c>
      <c r="E15" s="57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0">
        <v>25.9</v>
      </c>
      <c r="G15" s="57">
        <f>SUM((Table1689[[#This Row],[Accuracy (Close)]]+Table1689[[#This Row],[Accuracy (Short)]]+Table1689[[#This Row],[Accuracy (Medium)]]+Table1689[[#This Row],[Accuracy (Long)]])/4)</f>
        <v>0.58500000000000008</v>
      </c>
      <c r="H15" s="30">
        <v>10</v>
      </c>
      <c r="I15" s="49">
        <v>0.5</v>
      </c>
      <c r="J15" s="30">
        <v>12</v>
      </c>
      <c r="K15" s="30">
        <v>1</v>
      </c>
      <c r="L15" s="49">
        <v>1.1000000000000001</v>
      </c>
      <c r="M15" s="49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3">
        <f>Table1689[[#This Row],[Balance]]*$W$2</f>
        <v>125.33352000000002</v>
      </c>
      <c r="X15" s="43" t="s">
        <v>377</v>
      </c>
      <c r="Y15" s="43" t="s">
        <v>375</v>
      </c>
    </row>
    <row r="16" spans="1:25">
      <c r="A16" s="49" t="s">
        <v>220</v>
      </c>
      <c r="B16" s="56">
        <v>3</v>
      </c>
      <c r="C16" s="2">
        <f>SUM(((Table1689[[#This Row],[Avg DPS]]*(Table1689[[#This Row],[Range]]))+(Table1689[[#This Row],[Avg DPS]]*(Table1689[[#This Row],[Arm Pen (%)]]/4)))/100)</f>
        <v>0.83394230769230759</v>
      </c>
      <c r="D16" s="58">
        <f>SUM(Table1689[[#This Row],[DPS]]*Table1689[[#This Row],[Avg Accuracy]])</f>
        <v>4.0384615384615383</v>
      </c>
      <c r="E16" s="57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49">
        <v>18.899999999999999</v>
      </c>
      <c r="G16" s="57">
        <f>SUM((Table1689[[#This Row],[Accuracy (Close)]]+Table1689[[#This Row],[Accuracy (Short)]]+Table1689[[#This Row],[Accuracy (Medium)]]+Table1689[[#This Row],[Accuracy (Long)]])/4)</f>
        <v>0.375</v>
      </c>
      <c r="H16" s="49">
        <v>7</v>
      </c>
      <c r="I16" s="49">
        <v>0.5</v>
      </c>
      <c r="J16" s="49">
        <v>7</v>
      </c>
      <c r="K16" s="49">
        <v>1</v>
      </c>
      <c r="L16" s="49">
        <v>0.5</v>
      </c>
      <c r="M16" s="49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3">
        <f>Table1689[[#This Row],[Balance]]*$W$2</f>
        <v>92.734384615384613</v>
      </c>
      <c r="X16" s="43" t="s">
        <v>377</v>
      </c>
      <c r="Y16" s="43" t="s">
        <v>375</v>
      </c>
    </row>
    <row r="17" spans="1:25">
      <c r="A17" s="49" t="s">
        <v>221</v>
      </c>
      <c r="B17" s="56">
        <v>3</v>
      </c>
      <c r="C17" s="2">
        <f>SUM(((Table1689[[#This Row],[Avg DPS]]*(Table1689[[#This Row],[Range]]))+(Table1689[[#This Row],[Avg DPS]]*(Table1689[[#This Row],[Arm Pen (%)]]/4)))/100)</f>
        <v>0.84079109589041079</v>
      </c>
      <c r="D17" s="58">
        <f>SUM(Table1689[[#This Row],[DPS]]*Table1689[[#This Row],[Avg Accuracy]])</f>
        <v>3.8835616438356162</v>
      </c>
      <c r="E17" s="57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49">
        <v>19.899999999999999</v>
      </c>
      <c r="G17" s="57">
        <f>SUM((Table1689[[#This Row],[Accuracy (Close)]]+Table1689[[#This Row],[Accuracy (Short)]]+Table1689[[#This Row],[Accuracy (Medium)]]+Table1689[[#This Row],[Accuracy (Long)]])/4)</f>
        <v>0.40500000000000003</v>
      </c>
      <c r="H17" s="49">
        <v>7</v>
      </c>
      <c r="I17" s="49">
        <v>0.5</v>
      </c>
      <c r="J17" s="49">
        <v>7</v>
      </c>
      <c r="K17" s="49">
        <v>1</v>
      </c>
      <c r="L17" s="49">
        <v>0.56000000000000005</v>
      </c>
      <c r="M17" s="49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3">
        <f>Table1689[[#This Row],[Balance]]*$W$2</f>
        <v>93.495969863013684</v>
      </c>
      <c r="X17" s="43" t="s">
        <v>377</v>
      </c>
      <c r="Y17" s="43" t="s">
        <v>375</v>
      </c>
    </row>
    <row r="18" spans="1:25">
      <c r="A18" s="49" t="s">
        <v>222</v>
      </c>
      <c r="B18" s="56">
        <v>3</v>
      </c>
      <c r="C18" s="2">
        <f>SUM(((Table1689[[#This Row],[Avg DPS]]*(Table1689[[#This Row],[Range]]))+(Table1689[[#This Row],[Avg DPS]]*(Table1689[[#This Row],[Arm Pen (%)]]/4)))/100)</f>
        <v>0.96170454545454542</v>
      </c>
      <c r="D18" s="58">
        <f>SUM(Table1689[[#This Row],[DPS]]*Table1689[[#This Row],[Avg Accuracy]])</f>
        <v>4.7727272727272734</v>
      </c>
      <c r="E18" s="57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49">
        <v>18.899999999999999</v>
      </c>
      <c r="G18" s="57">
        <f>SUM((Table1689[[#This Row],[Accuracy (Close)]]+Table1689[[#This Row],[Accuracy (Short)]]+Table1689[[#This Row],[Accuracy (Medium)]]+Table1689[[#This Row],[Accuracy (Long)]])/4)</f>
        <v>0.43750000000000006</v>
      </c>
      <c r="H18" s="49">
        <v>6</v>
      </c>
      <c r="I18" s="49">
        <v>0.5</v>
      </c>
      <c r="J18" s="49">
        <v>5</v>
      </c>
      <c r="K18" s="49">
        <v>1</v>
      </c>
      <c r="L18" s="49">
        <v>0.4</v>
      </c>
      <c r="M18" s="49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3">
        <f>Table1689[[#This Row],[Balance]]*$W$2</f>
        <v>106.94154545454545</v>
      </c>
      <c r="X18" s="43" t="s">
        <v>377</v>
      </c>
      <c r="Y18" s="43" t="s">
        <v>375</v>
      </c>
    </row>
    <row r="19" spans="1:25">
      <c r="A19" s="49" t="s">
        <v>224</v>
      </c>
      <c r="B19" s="56">
        <v>3</v>
      </c>
      <c r="C19" s="2">
        <f>SUM(((Table1689[[#This Row],[Avg DPS]]*(Table1689[[#This Row],[Range]]))+(Table1689[[#This Row],[Avg DPS]]*(Table1689[[#This Row],[Arm Pen (%)]]/4)))/100)</f>
        <v>1.1126548672566365</v>
      </c>
      <c r="D19" s="58">
        <f>SUM(Table1689[[#This Row],[DPS]]*Table1689[[#This Row],[Avg Accuracy]])</f>
        <v>4.380530973451326</v>
      </c>
      <c r="E19" s="57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49">
        <v>22.9</v>
      </c>
      <c r="G19" s="57">
        <f>SUM((Table1689[[#This Row],[Accuracy (Close)]]+Table1689[[#This Row],[Accuracy (Short)]]+Table1689[[#This Row],[Accuracy (Medium)]]+Table1689[[#This Row],[Accuracy (Long)]])/4)</f>
        <v>0.54999999999999993</v>
      </c>
      <c r="H19" s="49">
        <v>9</v>
      </c>
      <c r="I19" s="49">
        <v>0.5</v>
      </c>
      <c r="J19" s="49">
        <v>10</v>
      </c>
      <c r="K19" s="49">
        <v>1</v>
      </c>
      <c r="L19" s="49">
        <v>0.9</v>
      </c>
      <c r="M19" s="49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3">
        <f>Table1689[[#This Row],[Balance]]*$W$2</f>
        <v>123.72722123893799</v>
      </c>
      <c r="X19" s="43" t="s">
        <v>376</v>
      </c>
      <c r="Y19" s="43" t="s">
        <v>373</v>
      </c>
    </row>
    <row r="20" spans="1:25">
      <c r="A20" s="49" t="s">
        <v>223</v>
      </c>
      <c r="B20" s="56">
        <v>3</v>
      </c>
      <c r="C20" s="2">
        <f>SUM(((Table1689[[#This Row],[Avg DPS]]*(Table1689[[#This Row],[Range]]))+(Table1689[[#This Row],[Avg DPS]]*(Table1689[[#This Row],[Arm Pen (%)]]/4)))/100)</f>
        <v>1.1231217391304347</v>
      </c>
      <c r="D20" s="58">
        <f>SUM(Table1689[[#This Row],[DPS]]*Table1689[[#This Row],[Avg Accuracy]])</f>
        <v>4.4217391304347826</v>
      </c>
      <c r="E20" s="57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49">
        <v>22.9</v>
      </c>
      <c r="G20" s="57">
        <f>SUM((Table1689[[#This Row],[Accuracy (Close)]]+Table1689[[#This Row],[Accuracy (Short)]]+Table1689[[#This Row],[Accuracy (Medium)]]+Table1689[[#This Row],[Accuracy (Long)]])/4)</f>
        <v>0.56499999999999995</v>
      </c>
      <c r="H20" s="49">
        <v>9</v>
      </c>
      <c r="I20" s="49">
        <v>0.5</v>
      </c>
      <c r="J20" s="49">
        <v>10</v>
      </c>
      <c r="K20" s="49">
        <v>1</v>
      </c>
      <c r="L20" s="49">
        <v>0.85</v>
      </c>
      <c r="M20" s="49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3">
        <f>Table1689[[#This Row],[Balance]]*$W$2</f>
        <v>124.89113739130434</v>
      </c>
      <c r="X20" s="43" t="s">
        <v>376</v>
      </c>
      <c r="Y20" s="43" t="s">
        <v>373</v>
      </c>
    </row>
    <row r="21" spans="1:25">
      <c r="A21" s="49" t="s">
        <v>235</v>
      </c>
      <c r="B21" s="49">
        <v>3</v>
      </c>
      <c r="C21" s="2">
        <f>SUM(((Table1689[[#This Row],[Avg DPS]]*(Table1689[[#This Row],[Range]]))+(Table1689[[#This Row],[Avg DPS]]*(Table1689[[#This Row],[Arm Pen (%)]]/4)))/100)</f>
        <v>1.4292537313432836</v>
      </c>
      <c r="D21" s="58">
        <f>SUM(Table1689[[#This Row],[DPS]]*Table1689[[#This Row],[Avg Accuracy]])</f>
        <v>4.7014925373134329</v>
      </c>
      <c r="E21" s="57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49">
        <v>25.9</v>
      </c>
      <c r="G21" s="57">
        <f>SUM((Table1689[[#This Row],[Accuracy (Close)]]+Table1689[[#This Row],[Accuracy (Short)]]+Table1689[[#This Row],[Accuracy (Medium)]]+Table1689[[#This Row],[Accuracy (Long)]])/4)</f>
        <v>0.52500000000000002</v>
      </c>
      <c r="H21" s="49">
        <v>12</v>
      </c>
      <c r="I21" s="49">
        <v>0.5</v>
      </c>
      <c r="J21" s="49">
        <v>18</v>
      </c>
      <c r="K21" s="49">
        <v>1</v>
      </c>
      <c r="L21" s="49">
        <v>1.04</v>
      </c>
      <c r="M21" s="49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3">
        <f>Table1689[[#This Row],[Balance]]*$W$2</f>
        <v>158.93301492537313</v>
      </c>
      <c r="X21" s="43" t="s">
        <v>377</v>
      </c>
      <c r="Y21" s="43" t="s">
        <v>375</v>
      </c>
    </row>
    <row r="22" spans="1:25">
      <c r="A22" t="s">
        <v>275</v>
      </c>
      <c r="B22">
        <v>4</v>
      </c>
      <c r="C22" s="2">
        <f>SUM(((Table1689[[#This Row],[Avg DPS]]*(Table1689[[#This Row],[Range]]))+(Table1689[[#This Row],[Avg DPS]]*(Table1689[[#This Row],[Arm Pen (%)]]/4)))/100)</f>
        <v>0.9864615384615385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3">
        <f>Table1689[[#This Row],[Balance]]*$W$2</f>
        <v>109.69452307692309</v>
      </c>
      <c r="X22" s="43"/>
      <c r="Y22" s="43"/>
    </row>
    <row r="23" spans="1:25">
      <c r="A23" t="s">
        <v>271</v>
      </c>
      <c r="B23">
        <v>4</v>
      </c>
      <c r="C23" s="2">
        <f>SUM(((Table1689[[#This Row],[Avg DPS]]*(Table1689[[#This Row],[Range]]))+(Table1689[[#This Row],[Avg DPS]]*(Table1689[[#This Row],[Arm Pen (%)]]/4)))/100)</f>
        <v>1.1305384615384613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3">
        <f>Table1689[[#This Row],[Balance]]*$W$2</f>
        <v>125.71587692307689</v>
      </c>
      <c r="X23" s="43"/>
      <c r="Y23" s="43"/>
    </row>
    <row r="24" spans="1:25">
      <c r="A24" s="1" t="s">
        <v>277</v>
      </c>
      <c r="B24">
        <v>4</v>
      </c>
      <c r="C24" s="2">
        <f>SUM(((Table1689[[#This Row],[Avg DPS]]*(Table1689[[#This Row],[Range]]))+(Table1689[[#This Row],[Avg DPS]]*(Table1689[[#This Row],[Arm Pen (%)]]/4)))/100)</f>
        <v>1.1216535433070864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3">
        <f>Table1689[[#This Row],[Balance]]*$W$2</f>
        <v>124.72787401574801</v>
      </c>
      <c r="X24" s="43"/>
      <c r="Y24" s="43"/>
    </row>
    <row r="25" spans="1:25">
      <c r="A25" s="7" t="s">
        <v>276</v>
      </c>
      <c r="B25" s="7">
        <v>4</v>
      </c>
      <c r="C25" s="2">
        <f>SUM(((Table1689[[#This Row],[Avg DPS]]*(Table1689[[#This Row],[Range]]))+(Table1689[[#This Row],[Avg DPS]]*(Table1689[[#This Row],[Arm Pen (%)]]/4)))/100)</f>
        <v>1.2101142857142855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3">
        <f>Table1689[[#This Row],[Balance]]*$W$2</f>
        <v>134.56470857142855</v>
      </c>
      <c r="X25" s="43"/>
      <c r="Y25" s="43"/>
    </row>
    <row r="26" spans="1:25" s="72" customFormat="1">
      <c r="A26" s="72" t="s">
        <v>36</v>
      </c>
      <c r="B26" s="73" t="s">
        <v>35</v>
      </c>
      <c r="C26" s="74">
        <f>SUM(((Table1689[[#This Row],[Avg DPS]]*(Table1689[[#This Row],[Range]]))+(Table1689[[#This Row],[Avg DPS]]*(Table1689[[#This Row],[Arm Pen (%)]]/4)))/100)</f>
        <v>1.2544230769230766</v>
      </c>
      <c r="D26" s="74">
        <f>SUM(Table1689[[#This Row],[DPS]]*Table1689[[#This Row],[Avg Accuracy]])</f>
        <v>4.2307692307692299</v>
      </c>
      <c r="E26" s="74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 s="72">
        <v>25.9</v>
      </c>
      <c r="G26" s="74">
        <f>SUM((Table1689[[#This Row],[Accuracy (Close)]]+Table1689[[#This Row],[Accuracy (Short)]]+Table1689[[#This Row],[Accuracy (Medium)]]+Table1689[[#This Row],[Accuracy (Long)]])/4)</f>
        <v>0.54999999999999993</v>
      </c>
      <c r="H26" s="72">
        <v>10</v>
      </c>
      <c r="I26" s="72">
        <v>0.5</v>
      </c>
      <c r="J26" s="72">
        <v>15</v>
      </c>
      <c r="K26" s="72">
        <v>1</v>
      </c>
      <c r="L26" s="72">
        <v>1</v>
      </c>
      <c r="M26" s="72">
        <v>0.3</v>
      </c>
      <c r="N26" s="72">
        <v>0</v>
      </c>
      <c r="O26" s="74">
        <v>0</v>
      </c>
      <c r="P26" s="72">
        <v>0.8</v>
      </c>
      <c r="Q26" s="72">
        <v>0.7</v>
      </c>
      <c r="R26" s="72">
        <v>0.4</v>
      </c>
      <c r="S26" s="72">
        <v>0.3</v>
      </c>
      <c r="T26" s="72">
        <v>55</v>
      </c>
      <c r="V26" s="72" t="s">
        <v>86</v>
      </c>
      <c r="W26" s="72">
        <v>139</v>
      </c>
      <c r="X26" s="75" t="s">
        <v>103</v>
      </c>
      <c r="Y26" s="75" t="s">
        <v>103</v>
      </c>
    </row>
    <row r="27" spans="1:25">
      <c r="A27" s="4"/>
      <c r="B27" s="4"/>
      <c r="C27" s="2" t="e">
        <f>SUM(((Table1689[[#This Row],[Avg DPS]]*(Table1689[[#This Row],[Range]]))+(Table1689[[#This Row],[Avg DPS]]*(Table1689[[#This Row],[Arm Pen (%)]]/4)))/100)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  <c r="W27" t="e">
        <f>Table1689[[#This Row],[Balance]]*$W$2</f>
        <v>#DIV/0!</v>
      </c>
    </row>
    <row r="28" spans="1:25">
      <c r="A28" s="4"/>
      <c r="B28" s="4"/>
      <c r="C28" s="2" t="e">
        <f>SUM(((Table1689[[#This Row],[Avg DPS]]*(Table1689[[#This Row],[Range]]))+(Table1689[[#This Row],[Avg DPS]]*(Table1689[[#This Row],[Arm Pen (%)]]/4)))/100)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  <c r="W28" t="e">
        <f>Table1689[[#This Row],[Balance]]*$W$2</f>
        <v>#DIV/0!</v>
      </c>
    </row>
    <row r="29" spans="1:25">
      <c r="A29" s="4"/>
      <c r="B29" s="4"/>
      <c r="C29" s="2" t="e">
        <f>SUM(((Table1689[[#This Row],[Avg DPS]]*(Table1689[[#This Row],[Range]]))+(Table1689[[#This Row],[Avg DPS]]*(Table1689[[#This Row],[Arm Pen (%)]]/4)))/100)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  <c r="W29" t="e">
        <f>Table1689[[#This Row],[Balance]]*$W$2</f>
        <v>#DIV/0!</v>
      </c>
    </row>
    <row r="30" spans="1:25">
      <c r="A30" s="4"/>
      <c r="B30" s="4"/>
      <c r="C30" s="2" t="e">
        <f>SUM(((Table1689[[#This Row],[Avg DPS]]*(Table1689[[#This Row],[Range]]))+(Table1689[[#This Row],[Avg DPS]]*(Table1689[[#This Row],[Arm Pen (%)]]/4)))/100)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  <c r="W30" t="e">
        <f>Table1689[[#This Row],[Balance]]*$W$2</f>
        <v>#DIV/0!</v>
      </c>
    </row>
    <row r="31" spans="1:25">
      <c r="A31" s="4"/>
      <c r="B31" s="4"/>
      <c r="C31" s="2" t="e">
        <f>SUM(((Table1689[[#This Row],[Avg DPS]]*(Table1689[[#This Row],[Range]]))+(Table1689[[#This Row],[Avg DPS]]*(Table1689[[#This Row],[Arm Pen (%)]]/4)))/100)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  <c r="W31" t="e">
        <f>Table1689[[#This Row],[Balance]]*$W$2</f>
        <v>#DIV/0!</v>
      </c>
    </row>
    <row r="32" spans="1:25">
      <c r="A32" s="4"/>
      <c r="B32" s="4"/>
      <c r="C32" s="2" t="e">
        <f>SUM(((Table1689[[#This Row],[Avg DPS]]*(Table1689[[#This Row],[Range]]))+(Table1689[[#This Row],[Avg DPS]]*(Table1689[[#This Row],[Arm Pen (%)]]/4)))/100)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  <c r="W32" t="e">
        <f>Table1689[[#This Row],[Balance]]*$W$2</f>
        <v>#DIV/0!</v>
      </c>
    </row>
    <row r="33" spans="1:23">
      <c r="A33" s="4"/>
      <c r="B33" s="4"/>
      <c r="C33" s="2" t="e">
        <f>SUM(((Table1689[[#This Row],[Avg DPS]]*(Table1689[[#This Row],[Range]]))+(Table1689[[#This Row],[Avg DPS]]*(Table1689[[#This Row],[Arm Pen (%)]]/4)))/100)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  <c r="W33" t="e">
        <f>Table1689[[#This Row],[Balance]]*$W$2</f>
        <v>#DIV/0!</v>
      </c>
    </row>
    <row r="34" spans="1:23">
      <c r="A34" s="4"/>
      <c r="B34" s="4"/>
      <c r="C34" s="2" t="e">
        <f>SUM(((Table1689[[#This Row],[Avg DPS]]*(Table1689[[#This Row],[Range]]))+(Table1689[[#This Row],[Avg DPS]]*(Table1689[[#This Row],[Arm Pen (%)]]/4)))/100)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  <c r="W34" t="e">
        <f>Table1689[[#This Row],[Balance]]*$W$2</f>
        <v>#DIV/0!</v>
      </c>
    </row>
    <row r="35" spans="1:23">
      <c r="A35" s="4"/>
      <c r="B35" s="4"/>
      <c r="C35" s="2" t="e">
        <f>SUM(((Table1689[[#This Row],[Avg DPS]]*(Table1689[[#This Row],[Range]]))+(Table1689[[#This Row],[Avg DPS]]*(Table1689[[#This Row],[Arm Pen (%)]]/4)))/100)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  <c r="W35" t="e">
        <f>Table1689[[#This Row],[Balance]]*$W$2</f>
        <v>#DIV/0!</v>
      </c>
    </row>
    <row r="36" spans="1:23">
      <c r="A36" s="4"/>
      <c r="B36" s="4"/>
      <c r="C36" s="2" t="e">
        <f>SUM(((Table1689[[#This Row],[Avg DPS]]*(Table1689[[#This Row],[Range]]))+(Table1689[[#This Row],[Avg DPS]]*(Table1689[[#This Row],[Arm Pen (%)]]/4)))/100)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  <c r="W36" t="e">
        <f>Table1689[[#This Row],[Balance]]*$W$2</f>
        <v>#DIV/0!</v>
      </c>
    </row>
    <row r="37" spans="1:23">
      <c r="A37" s="4"/>
      <c r="B37" s="4"/>
      <c r="C37" s="2" t="e">
        <f>SUM(((Table1689[[#This Row],[Avg DPS]]*(Table1689[[#This Row],[Range]]))+(Table1689[[#This Row],[Avg DPS]]*(Table1689[[#This Row],[Arm Pen (%)]]/4)))/100)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  <c r="W37" t="e">
        <f>Table1689[[#This Row],[Balance]]*$W$2</f>
        <v>#DIV/0!</v>
      </c>
    </row>
    <row r="38" spans="1:23">
      <c r="A38" s="4"/>
      <c r="B38" s="4"/>
      <c r="C38" s="2" t="e">
        <f>SUM(((Table1689[[#This Row],[Avg DPS]]*(Table1689[[#This Row],[Range]]))+(Table1689[[#This Row],[Avg DPS]]*(Table1689[[#This Row],[Arm Pen (%)]]/4)))/100)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  <c r="W38" t="e">
        <f>Table1689[[#This Row],[Balance]]*$W$2</f>
        <v>#DIV/0!</v>
      </c>
    </row>
    <row r="39" spans="1:23">
      <c r="A39" s="4"/>
      <c r="B39" s="4"/>
      <c r="C39" s="2" t="e">
        <f>SUM(((Table1689[[#This Row],[Avg DPS]]*(Table1689[[#This Row],[Range]]))+(Table1689[[#This Row],[Avg DPS]]*(Table1689[[#This Row],[Arm Pen (%)]]/4)))/100)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  <c r="W39" t="e">
        <f>Table1689[[#This Row],[Balance]]*$W$2</f>
        <v>#DIV/0!</v>
      </c>
    </row>
    <row r="40" spans="1:23">
      <c r="A40" s="4"/>
      <c r="B40" s="4"/>
      <c r="C40" s="2" t="e">
        <f>SUM(((Table1689[[#This Row],[Avg DPS]]*(Table1689[[#This Row],[Range]]))+(Table1689[[#This Row],[Avg DPS]]*(Table1689[[#This Row],[Arm Pen (%)]]/4)))/100)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  <c r="W40" t="e">
        <f>Table1689[[#This Row],[Balance]]*$W$2</f>
        <v>#DIV/0!</v>
      </c>
    </row>
    <row r="41" spans="1:23">
      <c r="A41" s="4"/>
      <c r="B41" s="4"/>
      <c r="C41" s="2" t="e">
        <f>SUM(((Table1689[[#This Row],[Avg DPS]]*(Table1689[[#This Row],[Range]]))+(Table1689[[#This Row],[Avg DPS]]*(Table1689[[#This Row],[Arm Pen (%)]]/4)))/100)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  <c r="W41" t="e">
        <f>Table1689[[#This Row],[Balance]]*$W$2</f>
        <v>#DIV/0!</v>
      </c>
    </row>
    <row r="42" spans="1:23">
      <c r="A42" s="4"/>
      <c r="B42" s="4"/>
      <c r="C42" s="2" t="e">
        <f>SUM(((Table1689[[#This Row],[Avg DPS]]*(Table1689[[#This Row],[Range]]))+(Table1689[[#This Row],[Avg DPS]]*(Table1689[[#This Row],[Arm Pen (%)]]/4)))/100)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  <c r="W42" t="e">
        <f>Table1689[[#This Row],[Balance]]*$W$2</f>
        <v>#DIV/0!</v>
      </c>
    </row>
    <row r="43" spans="1:23">
      <c r="A43" s="4"/>
      <c r="B43" s="4"/>
      <c r="C43" s="2" t="e">
        <f>SUM(((Table1689[[#This Row],[Avg DPS]]*(Table1689[[#This Row],[Range]]))+(Table1689[[#This Row],[Avg DPS]]*(Table1689[[#This Row],[Arm Pen (%)]]/4)))/100)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  <c r="W43" t="e">
        <f>Table1689[[#This Row],[Balance]]*$W$2</f>
        <v>#DIV/0!</v>
      </c>
    </row>
    <row r="44" spans="1:23">
      <c r="A44" s="4"/>
      <c r="B44" s="4"/>
      <c r="C44" s="2" t="e">
        <f>SUM(((Table1689[[#This Row],[Avg DPS]]*(Table1689[[#This Row],[Range]]))+(Table1689[[#This Row],[Avg DPS]]*(Table1689[[#This Row],[Arm Pen (%)]]/4)))/100)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  <c r="W44" t="e">
        <f>Table1689[[#This Row],[Balance]]*$W$2</f>
        <v>#DIV/0!</v>
      </c>
    </row>
    <row r="45" spans="1:23">
      <c r="A45" s="4"/>
      <c r="B45" s="4"/>
      <c r="C45" s="2" t="e">
        <f>SUM(((Table1689[[#This Row],[Avg DPS]]*(Table1689[[#This Row],[Range]]))+(Table1689[[#This Row],[Avg DPS]]*(Table1689[[#This Row],[Arm Pen (%)]]/4)))/100)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  <c r="W45" t="e">
        <f>Table1689[[#This Row],[Balance]]*$W$2</f>
        <v>#DIV/0!</v>
      </c>
    </row>
    <row r="46" spans="1:23">
      <c r="A46" s="4"/>
      <c r="B46" s="4"/>
      <c r="C46" s="2" t="e">
        <f>SUM(((Table1689[[#This Row],[Avg DPS]]*(Table1689[[#This Row],[Range]]))+(Table1689[[#This Row],[Avg DPS]]*(Table1689[[#This Row],[Arm Pen (%)]]/4)))/100)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  <c r="W46" t="e">
        <f>Table1689[[#This Row],[Balance]]*$W$2</f>
        <v>#DIV/0!</v>
      </c>
    </row>
    <row r="47" spans="1:23">
      <c r="C47" s="2" t="e">
        <f>SUM(((Table1689[[#This Row],[Avg DPS]]*(Table1689[[#This Row],[Range]]))+(Table1689[[#This Row],[Avg DPS]]*(Table1689[[#This Row],[Arm Pen (%)]]/4)))/100)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  <c r="W47" t="e">
        <f>Table1689[[#This Row],[Balance]]*$W$2</f>
        <v>#DIV/0!</v>
      </c>
    </row>
    <row r="48" spans="1:23">
      <c r="C48" s="2" t="e">
        <f>SUM(((Table1689[[#This Row],[Avg DPS]]*(Table1689[[#This Row],[Range]]))+(Table1689[[#This Row],[Avg DPS]]*(Table1689[[#This Row],[Arm Pen (%)]]/4)))/100)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  <c r="W48" t="e">
        <f>Table1689[[#This Row],[Balance]]*$W$2</f>
        <v>#DIV/0!</v>
      </c>
    </row>
    <row r="49" spans="1:23">
      <c r="C49" s="2" t="e">
        <f>SUM(((Table1689[[#This Row],[Avg DPS]]*(Table1689[[#This Row],[Range]]))+(Table1689[[#This Row],[Avg DPS]]*(Table1689[[#This Row],[Arm Pen (%)]]/4)))/100)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  <c r="W49" t="e">
        <f>Table1689[[#This Row],[Balance]]*$W$2</f>
        <v>#DIV/0!</v>
      </c>
    </row>
    <row r="50" spans="1:23">
      <c r="C50" s="2" t="e">
        <f>SUM(((Table1689[[#This Row],[Avg DPS]]*(Table1689[[#This Row],[Range]]))+(Table1689[[#This Row],[Avg DPS]]*(Table1689[[#This Row],[Arm Pen (%)]]/4)))/100)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  <c r="W50" t="e">
        <f>Table1689[[#This Row],[Balance]]*$W$2</f>
        <v>#DIV/0!</v>
      </c>
    </row>
    <row r="51" spans="1:23">
      <c r="A51" s="7"/>
      <c r="B51" s="7"/>
      <c r="C51" s="2" t="e">
        <f>SUM(((Table1689[[#This Row],[Avg DPS]]*(Table1689[[#This Row],[Range]]))+(Table1689[[#This Row],[Avg DPS]]*(Table1689[[#This Row],[Arm Pen (%)]]/4)))/100)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t="e">
        <f>Table1689[[#This Row],[Balance]]*$W$2</f>
        <v>#DIV/0!</v>
      </c>
    </row>
  </sheetData>
  <conditionalFormatting sqref="C4:C500">
    <cfRule type="cellIs" dxfId="376" priority="17" operator="greaterThan">
      <formula>1.259</formula>
    </cfRule>
  </conditionalFormatting>
  <conditionalFormatting sqref="O1:O1048576">
    <cfRule type="cellIs" dxfId="375" priority="16" operator="equal">
      <formula>0</formula>
    </cfRule>
  </conditionalFormatting>
  <conditionalFormatting sqref="G4:G500">
    <cfRule type="cellIs" dxfId="374" priority="4" stopIfTrue="1" operator="between">
      <formula>0.47</formula>
      <formula>0.01</formula>
    </cfRule>
    <cfRule type="cellIs" dxfId="373" priority="5" stopIfTrue="1" operator="between">
      <formula>0.5</formula>
      <formula>0.01</formula>
    </cfRule>
    <cfRule type="cellIs" dxfId="372" priority="6" operator="between">
      <formula>0.52</formula>
      <formula>0.01</formula>
    </cfRule>
    <cfRule type="cellIs" dxfId="371" priority="10" stopIfTrue="1" operator="greaterThanOrEqual">
      <formula>0.63</formula>
    </cfRule>
    <cfRule type="cellIs" dxfId="370" priority="11" stopIfTrue="1" operator="greaterThanOrEqual">
      <formula>0.6</formula>
    </cfRule>
    <cfRule type="cellIs" dxfId="369" priority="12" operator="greaterThanOrEqual">
      <formula>0.57</formula>
    </cfRule>
  </conditionalFormatting>
  <conditionalFormatting sqref="F4:F500">
    <cfRule type="cellIs" dxfId="368" priority="9" operator="between">
      <formula>24.5</formula>
      <formula>0.01</formula>
    </cfRule>
  </conditionalFormatting>
  <conditionalFormatting sqref="F3:F500">
    <cfRule type="cellIs" dxfId="367" priority="7" stopIfTrue="1" operator="between">
      <formula>22.5</formula>
      <formula>0.01</formula>
    </cfRule>
    <cfRule type="cellIs" dxfId="366" priority="8" stopIfTrue="1" operator="between">
      <formula>23.5</formula>
      <formula>0.01</formula>
    </cfRule>
  </conditionalFormatting>
  <conditionalFormatting sqref="E4:E500">
    <cfRule type="cellIs" dxfId="365" priority="1" stopIfTrue="1" operator="between">
      <formula>6.69</formula>
      <formula>0.01</formula>
    </cfRule>
    <cfRule type="cellIs" dxfId="364" priority="2" stopIfTrue="1" operator="between">
      <formula>6.99</formula>
      <formula>0.01</formula>
    </cfRule>
    <cfRule type="cellIs" dxfId="363" priority="3" operator="between">
      <formula>7.32</formula>
      <formula>0.01</formula>
    </cfRule>
    <cfRule type="cellIs" dxfId="362" priority="13" stopIfTrue="1" operator="greaterThanOrEqual">
      <formula>8.84</formula>
    </cfRule>
    <cfRule type="cellIs" dxfId="361" priority="14" stopIfTrue="1" operator="greaterThanOrEqual">
      <formula>8.46</formula>
    </cfRule>
    <cfRule type="cellIs" dxfId="360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activeCell="H29" sqref="H29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8">
      <c r="A1" s="1" t="s">
        <v>0</v>
      </c>
      <c r="C1" t="s">
        <v>24</v>
      </c>
      <c r="F1" s="1"/>
      <c r="H1" s="1"/>
      <c r="V1" s="35" t="s">
        <v>447</v>
      </c>
      <c r="W1">
        <v>250</v>
      </c>
    </row>
    <row r="2" spans="1:28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V2" s="35"/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241</v>
      </c>
      <c r="Y3" t="s">
        <v>240</v>
      </c>
      <c r="Z3" t="s">
        <v>247</v>
      </c>
      <c r="AA3" s="17" t="s">
        <v>367</v>
      </c>
      <c r="AB3" s="17" t="s">
        <v>364</v>
      </c>
    </row>
    <row r="4" spans="1:28">
      <c r="A4" s="4"/>
      <c r="B4" s="12"/>
      <c r="C4" s="2" t="e">
        <f>SUM(((Table1681011124[[#This Row],[Avg DPS]]*(Table1681011124[[#This Row],[Range]]))+(Table1681011124[[#This Row],[Avg DPS]]*(Table1681011124[[#This Row],[Arm Pen (%)]]/4)))/100)</f>
        <v>#DIV/0!</v>
      </c>
      <c r="D4" s="3" t="e">
        <f>SUM(Table1681011124[[#This Row],[DPS]]*Table1681011124[[#This Row],[Avg Accuracy]])</f>
        <v>#DIV/0!</v>
      </c>
      <c r="E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4" s="2"/>
      <c r="O4" s="2"/>
      <c r="Y4" s="46"/>
    </row>
    <row r="5" spans="1:28">
      <c r="A5" s="4"/>
      <c r="B5" s="12"/>
      <c r="C5" s="2" t="e">
        <f>SUM(((Table1681011124[[#This Row],[Avg DPS]]*(Table1681011124[[#This Row],[Range]]))+(Table1681011124[[#This Row],[Avg DPS]]*(Table1681011124[[#This Row],[Arm Pen (%)]]/4)))/100)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/>
      <c r="O5" s="2"/>
    </row>
    <row r="6" spans="1:28">
      <c r="A6" s="34"/>
      <c r="C6" s="2" t="e">
        <f>SUM(((Table1681011124[[#This Row],[Avg DPS]]*(Table1681011124[[#This Row],[Range]]))+(Table1681011124[[#This Row],[Avg DPS]]*(Table1681011124[[#This Row],[Arm Pen (%)]]/4)))/100)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ref="O6:O11" si="0">60/N6</f>
        <v>#DIV/0!</v>
      </c>
    </row>
    <row r="7" spans="1:28">
      <c r="A7" s="34"/>
      <c r="C7" s="2" t="e">
        <f>SUM(((Table1681011124[[#This Row],[Avg DPS]]*(Table1681011124[[#This Row],[Range]]))+(Table1681011124[[#This Row],[Avg DPS]]*(Table1681011124[[#This Row],[Arm Pen (%)]]/4)))/100)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8">
      <c r="A8" s="34"/>
      <c r="C8" s="2" t="e">
        <f>SUM(((Table1681011124[[#This Row],[Avg DPS]]*(Table1681011124[[#This Row],[Range]]))+(Table1681011124[[#This Row],[Avg DPS]]*(Table1681011124[[#This Row],[Arm Pen (%)]]/4)))/100)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8">
      <c r="A9" s="34"/>
      <c r="C9" s="2" t="e">
        <f>SUM(((Table1681011124[[#This Row],[Avg DPS]]*(Table1681011124[[#This Row],[Range]]))+(Table1681011124[[#This Row],[Avg DPS]]*(Table1681011124[[#This Row],[Arm Pen (%)]]/4)))/100)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8">
      <c r="A10" s="34"/>
      <c r="C10" s="2" t="e">
        <f>SUM(((Table1681011124[[#This Row],[Avg DPS]]*(Table1681011124[[#This Row],[Range]]))+(Table1681011124[[#This Row],[Avg DPS]]*(Table1681011124[[#This Row],[Arm Pen (%)]]/4)))/100)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8">
      <c r="A11" s="44"/>
      <c r="B11" s="7"/>
      <c r="C11" s="2" t="e">
        <f>SUM(((Table1681011124[[#This Row],[Avg DPS]]*(Table1681011124[[#This Row],[Range]]))+(Table1681011124[[#This Row],[Avg DPS]]*(Table1681011124[[#This Row],[Arm Pen (%)]]/4)))/100)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8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48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H45"/>
  <sheetViews>
    <sheetView tabSelected="1" topLeftCell="A13" workbookViewId="0">
      <selection activeCell="I32" sqref="I32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5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  <col min="33" max="33" width="22.7109375" customWidth="1"/>
    <col min="34" max="34" width="23.42578125" customWidth="1"/>
  </cols>
  <sheetData>
    <row r="1" spans="1:34">
      <c r="A1" s="1" t="s">
        <v>0</v>
      </c>
      <c r="C1" t="s">
        <v>24</v>
      </c>
      <c r="F1" s="1" t="s">
        <v>249</v>
      </c>
      <c r="H1" s="1" t="s">
        <v>245</v>
      </c>
      <c r="J1" t="s">
        <v>246</v>
      </c>
      <c r="M1" t="s">
        <v>248</v>
      </c>
      <c r="S1" t="s">
        <v>250</v>
      </c>
      <c r="W1" s="35"/>
      <c r="Y1" s="35"/>
      <c r="Z1" s="35"/>
      <c r="AA1" s="35"/>
    </row>
    <row r="2" spans="1:34">
      <c r="A2" t="s">
        <v>23</v>
      </c>
      <c r="B2" t="s">
        <v>25</v>
      </c>
      <c r="E2" t="s">
        <v>21</v>
      </c>
      <c r="P2" t="s">
        <v>33</v>
      </c>
      <c r="Q2" t="s">
        <v>243</v>
      </c>
      <c r="R2" t="s">
        <v>244</v>
      </c>
      <c r="S2" t="s">
        <v>32</v>
      </c>
      <c r="W2" s="35"/>
      <c r="Y2" s="35"/>
      <c r="Z2" s="35"/>
      <c r="AA2" s="35"/>
    </row>
    <row r="3" spans="1:34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298</v>
      </c>
      <c r="U3" t="s">
        <v>72</v>
      </c>
      <c r="V3" t="s">
        <v>73</v>
      </c>
      <c r="W3" t="s">
        <v>302</v>
      </c>
      <c r="X3" s="35" t="s">
        <v>308</v>
      </c>
      <c r="Y3" t="s">
        <v>311</v>
      </c>
      <c r="Z3" t="s">
        <v>303</v>
      </c>
      <c r="AA3" t="s">
        <v>312</v>
      </c>
      <c r="AB3" t="s">
        <v>294</v>
      </c>
      <c r="AC3" t="s">
        <v>240</v>
      </c>
      <c r="AD3" t="s">
        <v>296</v>
      </c>
      <c r="AE3" t="s">
        <v>299</v>
      </c>
      <c r="AF3" t="s">
        <v>247</v>
      </c>
      <c r="AG3" s="17" t="s">
        <v>367</v>
      </c>
      <c r="AH3" s="17" t="s">
        <v>364</v>
      </c>
    </row>
    <row r="4" spans="1:34">
      <c r="A4" t="s">
        <v>319</v>
      </c>
      <c r="B4" s="35" t="s">
        <v>292</v>
      </c>
      <c r="C4" s="2">
        <f>SUM(((Table16810111245[[#This Row],[Avg DPS]]*(Table16810111245[[#This Row],[Range]]))+(Table16810111245[[#This Row],[Avg DPS]]*(Table16810111245[[#This Row],[Arm Pen (%)]]/4)))/100)</f>
        <v>6.8241103448275862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5" t="s">
        <v>309</v>
      </c>
      <c r="Y4">
        <v>60</v>
      </c>
      <c r="Z4">
        <v>20</v>
      </c>
      <c r="AA4" s="2">
        <f>Table16810111245[[#This Row],[Ammo]]/Table16810111245[[#This Row],[Rearm Cost]]</f>
        <v>0.6</v>
      </c>
      <c r="AC4" s="46" t="s">
        <v>334</v>
      </c>
      <c r="AD4" s="46" t="s">
        <v>87</v>
      </c>
      <c r="AE4" s="46">
        <v>0</v>
      </c>
      <c r="AF4" t="s">
        <v>460</v>
      </c>
    </row>
    <row r="5" spans="1:34">
      <c r="A5" t="s">
        <v>320</v>
      </c>
      <c r="B5" s="35" t="s">
        <v>292</v>
      </c>
      <c r="C5" s="2">
        <f>SUM(((Table16810111245[[#This Row],[Avg DPS]]*(Table16810111245[[#This Row],[Range]]))+(Table16810111245[[#This Row],[Avg DPS]]*(Table16810111245[[#This Row],[Arm Pen (%)]]/4)))/100)</f>
        <v>5.7451704545454554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5" t="s">
        <v>310</v>
      </c>
      <c r="Y5">
        <v>10</v>
      </c>
      <c r="Z5">
        <v>10</v>
      </c>
      <c r="AA5" s="2">
        <f>Table16810111245[[#This Row],[Ammo]]/Table16810111245[[#This Row],[Rearm Cost]]</f>
        <v>0.25</v>
      </c>
      <c r="AC5" s="46" t="s">
        <v>335</v>
      </c>
      <c r="AD5" s="46" t="s">
        <v>87</v>
      </c>
      <c r="AE5" s="46">
        <v>0</v>
      </c>
      <c r="AF5" t="s">
        <v>460</v>
      </c>
    </row>
    <row r="6" spans="1:34">
      <c r="A6" s="14" t="s">
        <v>317</v>
      </c>
      <c r="B6" s="12" t="s">
        <v>292</v>
      </c>
      <c r="C6" s="2">
        <f>SUM(((Table16810111245[[#This Row],[Avg DPS]]*(Table16810111245[[#This Row],[Range]]))+(Table16810111245[[#This Row],[Avg DPS]]*(Table16810111245[[#This Row],[Arm Pen (%)]]/4)))/100)</f>
        <v>5.4443749999999973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5" t="s">
        <v>309</v>
      </c>
      <c r="Y6">
        <v>200</v>
      </c>
      <c r="Z6">
        <v>20</v>
      </c>
      <c r="AA6" s="2">
        <f>Table16810111245[[#This Row],[Ammo]]/Table16810111245[[#This Row],[Rearm Cost]]</f>
        <v>4</v>
      </c>
      <c r="AC6" s="46" t="s">
        <v>329</v>
      </c>
      <c r="AD6" s="46" t="s">
        <v>86</v>
      </c>
      <c r="AE6" s="46">
        <v>0</v>
      </c>
      <c r="AF6" t="s">
        <v>460</v>
      </c>
      <c r="AG6" t="s">
        <v>443</v>
      </c>
    </row>
    <row r="7" spans="1:34">
      <c r="A7" s="14" t="s">
        <v>318</v>
      </c>
      <c r="B7" s="12" t="s">
        <v>292</v>
      </c>
      <c r="C7" s="2">
        <f>SUM(((Table16810111245[[#This Row],[Avg DPS]]*(Table16810111245[[#This Row],[Range]]))+(Table16810111245[[#This Row],[Avg DPS]]*(Table16810111245[[#This Row],[Arm Pen (%)]]/4)))/100)</f>
        <v>4.0653480943565707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5" t="s">
        <v>309</v>
      </c>
      <c r="Y7">
        <v>400</v>
      </c>
      <c r="Z7">
        <v>20</v>
      </c>
      <c r="AA7" s="2">
        <f>Table16810111245[[#This Row],[Ammo]]/Table16810111245[[#This Row],[Rearm Cost]]</f>
        <v>8</v>
      </c>
      <c r="AC7" s="46" t="s">
        <v>327</v>
      </c>
      <c r="AD7" s="46" t="s">
        <v>86</v>
      </c>
      <c r="AE7" s="46">
        <v>0</v>
      </c>
      <c r="AF7" t="s">
        <v>460</v>
      </c>
      <c r="AG7" t="s">
        <v>442</v>
      </c>
    </row>
    <row r="8" spans="1:34">
      <c r="A8" s="4" t="s">
        <v>304</v>
      </c>
      <c r="B8" s="12" t="s">
        <v>292</v>
      </c>
      <c r="C8" s="2">
        <f>SUM(((Table16810111245[[#This Row],[Avg DPS]]*(Table16810111245[[#This Row],[Range]]))+(Table16810111245[[#This Row],[Avg DPS]]*(Table16810111245[[#This Row],[Arm Pen (%)]]/4)))/100)</f>
        <v>4.250149253731343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5" t="s">
        <v>309</v>
      </c>
      <c r="Y8">
        <v>700</v>
      </c>
      <c r="Z8">
        <v>20</v>
      </c>
      <c r="AA8" s="2">
        <f>Table16810111245[[#This Row],[Ammo]]/Table16810111245[[#This Row],[Rearm Cost]]</f>
        <v>14</v>
      </c>
      <c r="AB8" s="43"/>
      <c r="AC8" s="46" t="s">
        <v>328</v>
      </c>
      <c r="AD8" s="46" t="s">
        <v>86</v>
      </c>
      <c r="AE8" s="46">
        <v>0</v>
      </c>
      <c r="AF8" t="s">
        <v>460</v>
      </c>
    </row>
    <row r="9" spans="1:34">
      <c r="A9" t="s">
        <v>306</v>
      </c>
      <c r="B9" s="35" t="s">
        <v>292</v>
      </c>
      <c r="C9" s="2">
        <f>SUM(((Table16810111245[[#This Row],[Avg DPS]]*(Table16810111245[[#This Row],[Range]]))+(Table16810111245[[#This Row],[Avg DPS]]*(Table16810111245[[#This Row],[Arm Pen (%)]]/4)))/100)</f>
        <v>4.6044923076923077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5" t="s">
        <v>309</v>
      </c>
      <c r="Y9">
        <v>60</v>
      </c>
      <c r="Z9">
        <v>20</v>
      </c>
      <c r="AA9" s="2">
        <f>Table16810111245[[#This Row],[Ammo]]/Table16810111245[[#This Row],[Rearm Cost]]</f>
        <v>0.6</v>
      </c>
      <c r="AC9" s="46" t="s">
        <v>333</v>
      </c>
      <c r="AD9" s="46" t="s">
        <v>87</v>
      </c>
      <c r="AE9" s="46">
        <v>-150</v>
      </c>
      <c r="AF9" t="s">
        <v>461</v>
      </c>
    </row>
    <row r="10" spans="1:34" s="53" customFormat="1">
      <c r="A10" s="7" t="s">
        <v>305</v>
      </c>
      <c r="B10" s="35" t="s">
        <v>292</v>
      </c>
      <c r="C10" s="2">
        <f>SUM(((Table16810111245[[#This Row],[Avg DPS]]*(Table16810111245[[#This Row],[Range]]))+(Table16810111245[[#This Row],[Avg DPS]]*(Table16810111245[[#This Row],[Arm Pen (%)]]/4)))/100)</f>
        <v>4.782737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39" t="s">
        <v>309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46" t="s">
        <v>307</v>
      </c>
      <c r="AD10" s="54" t="s">
        <v>87</v>
      </c>
      <c r="AE10" s="54">
        <v>-200</v>
      </c>
      <c r="AF10" t="s">
        <v>461</v>
      </c>
    </row>
    <row r="11" spans="1:34">
      <c r="A11" s="1" t="s">
        <v>321</v>
      </c>
      <c r="B11" s="35" t="s">
        <v>292</v>
      </c>
      <c r="C11" s="2">
        <f>SUM(((Table16810111245[[#This Row],[Avg DPS]]*(Table16810111245[[#This Row],[Range]]))+(Table16810111245[[#This Row],[Avg DPS]]*(Table16810111245[[#This Row],[Arm Pen (%)]]/4)))/100)</f>
        <v>5.341356687898088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5" t="s">
        <v>309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46" t="s">
        <v>331</v>
      </c>
      <c r="AD11" s="46" t="s">
        <v>87</v>
      </c>
      <c r="AE11" s="46">
        <v>-100</v>
      </c>
      <c r="AF11" t="s">
        <v>461</v>
      </c>
      <c r="AG11" t="s">
        <v>443</v>
      </c>
    </row>
    <row r="12" spans="1:34">
      <c r="A12" s="14" t="s">
        <v>322</v>
      </c>
      <c r="B12" s="12" t="s">
        <v>292</v>
      </c>
      <c r="C12" s="2">
        <f>SUM(((Table16810111245[[#This Row],[Avg DPS]]*(Table16810111245[[#This Row],[Range]]))+(Table16810111245[[#This Row],[Avg DPS]]*(Table16810111245[[#This Row],[Arm Pen (%)]]/4)))/100)</f>
        <v>4.0362839999999993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5" t="s">
        <v>309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46" t="s">
        <v>330</v>
      </c>
      <c r="AD12" s="46" t="s">
        <v>87</v>
      </c>
      <c r="AE12" s="46">
        <v>-100</v>
      </c>
      <c r="AF12" t="s">
        <v>461</v>
      </c>
      <c r="AG12" t="s">
        <v>443</v>
      </c>
    </row>
    <row r="13" spans="1:34">
      <c r="A13" t="s">
        <v>314</v>
      </c>
      <c r="B13" s="35" t="s">
        <v>292</v>
      </c>
      <c r="C13" s="2">
        <f>SUM(((Table16810111245[[#This Row],[Avg DPS]]*(Table16810111245[[#This Row],[Range]]))+(Table16810111245[[#This Row],[Avg DPS]]*(Table16810111245[[#This Row],[Arm Pen (%)]]/4)))/100)</f>
        <v>1.1013888888888888</v>
      </c>
      <c r="D13" s="3">
        <f>SUM(Table16810111245[[#This Row],[DPS]]*Table16810111245[[#This Row],[Avg Accuracy]])</f>
        <v>2.7777777777777777</v>
      </c>
      <c r="E13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3">
        <v>35.9</v>
      </c>
      <c r="G13" s="2">
        <f>SUM((Table16810111245[[#This Row],[Accuracy (Close)]]+Table16810111245[[#This Row],[Accuracy (Short)]]+Table16810111245[[#This Row],[Accuracy (Medium)]]+Table16810111245[[#This Row],[Accuracy (Long)]])/4)</f>
        <v>0.5</v>
      </c>
      <c r="H13">
        <v>25</v>
      </c>
      <c r="I13">
        <v>1</v>
      </c>
      <c r="J13">
        <v>15</v>
      </c>
      <c r="K13">
        <v>1</v>
      </c>
      <c r="L13">
        <v>3.5</v>
      </c>
      <c r="M13">
        <v>1</v>
      </c>
      <c r="N13">
        <v>0</v>
      </c>
      <c r="O13" s="2">
        <v>3.5</v>
      </c>
      <c r="P13">
        <v>0.4</v>
      </c>
      <c r="Q13">
        <v>0.55000000000000004</v>
      </c>
      <c r="R13">
        <v>0.65</v>
      </c>
      <c r="S13">
        <v>0.4</v>
      </c>
      <c r="T13">
        <v>8.9</v>
      </c>
      <c r="U13">
        <v>60</v>
      </c>
      <c r="V13">
        <v>20</v>
      </c>
      <c r="W13">
        <v>60</v>
      </c>
      <c r="X13" s="35" t="s">
        <v>309</v>
      </c>
      <c r="Y13">
        <v>5</v>
      </c>
      <c r="Z13">
        <v>5</v>
      </c>
      <c r="AA13" s="2">
        <f>Table16810111245[[#This Row],[Ammo]]/Table16810111245[[#This Row],[Rearm Cost]]</f>
        <v>8.3333333333333329E-2</v>
      </c>
      <c r="AC13" s="46" t="s">
        <v>316</v>
      </c>
      <c r="AD13" s="46" t="s">
        <v>86</v>
      </c>
      <c r="AE13" s="46">
        <v>0</v>
      </c>
      <c r="AF13" t="s">
        <v>460</v>
      </c>
      <c r="AG13" s="4"/>
      <c r="AH13" s="4"/>
    </row>
    <row r="14" spans="1:34">
      <c r="A14" s="7" t="s">
        <v>326</v>
      </c>
      <c r="B14" s="35" t="s">
        <v>292</v>
      </c>
      <c r="C14" s="2">
        <f>SUM(((Table16810111245[[#This Row],[Avg DPS]]*(Table16810111245[[#This Row],[Range]]))+(Table16810111245[[#This Row],[Avg DPS]]*(Table16810111245[[#This Row],[Arm Pen (%)]]/4)))/100)</f>
        <v>3.0329081632653057</v>
      </c>
      <c r="D14" s="3">
        <f>SUM(Table16810111245[[#This Row],[DPS]]*Table16810111245[[#This Row],[Avg Accuracy]])</f>
        <v>9.1836734693877542</v>
      </c>
      <c r="E1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4">
        <v>30.9</v>
      </c>
      <c r="G14" s="2">
        <f>SUM((Table16810111245[[#This Row],[Accuracy (Close)]]+Table16810111245[[#This Row],[Accuracy (Short)]]+Table16810111245[[#This Row],[Accuracy (Medium)]]+Table16810111245[[#This Row],[Accuracy (Long)]])/4)</f>
        <v>0.5</v>
      </c>
      <c r="H14">
        <v>30</v>
      </c>
      <c r="I14">
        <v>1</v>
      </c>
      <c r="J14">
        <v>8.5</v>
      </c>
      <c r="K14">
        <v>3</v>
      </c>
      <c r="L14">
        <v>4</v>
      </c>
      <c r="M14">
        <v>0.5</v>
      </c>
      <c r="N14">
        <v>300</v>
      </c>
      <c r="O14" s="2">
        <f>60/N14</f>
        <v>0.2</v>
      </c>
      <c r="P14">
        <v>0.4</v>
      </c>
      <c r="Q14">
        <v>0.55000000000000004</v>
      </c>
      <c r="R14">
        <v>0.65</v>
      </c>
      <c r="S14">
        <v>0.4</v>
      </c>
      <c r="T14">
        <v>8.9</v>
      </c>
      <c r="U14">
        <v>40</v>
      </c>
      <c r="V14">
        <v>40</v>
      </c>
      <c r="W14">
        <v>100</v>
      </c>
      <c r="X14" s="35" t="s">
        <v>309</v>
      </c>
      <c r="Y14">
        <v>33</v>
      </c>
      <c r="Z14">
        <v>11</v>
      </c>
      <c r="AA14" s="2">
        <f>Table16810111245[[#This Row],[Ammo]]/Table16810111245[[#This Row],[Rearm Cost]]</f>
        <v>0.33</v>
      </c>
      <c r="AC14" s="46" t="s">
        <v>315</v>
      </c>
      <c r="AD14" s="46" t="s">
        <v>86</v>
      </c>
      <c r="AE14" s="46">
        <v>0</v>
      </c>
      <c r="AF14" t="s">
        <v>460</v>
      </c>
    </row>
    <row r="15" spans="1:34">
      <c r="A15" t="s">
        <v>323</v>
      </c>
      <c r="B15" s="35" t="s">
        <v>292</v>
      </c>
      <c r="C15" s="2">
        <f>SUM(((Table16810111245[[#This Row],[Avg DPS]]*(Table16810111245[[#This Row],[Range]]))+(Table16810111245[[#This Row],[Avg DPS]]*(Table16810111245[[#This Row],[Arm Pen (%)]]/4)))/100)</f>
        <v>6.6889932885906038</v>
      </c>
      <c r="D15" s="3">
        <f>SUM(Table16810111245[[#This Row],[DPS]]*Table16810111245[[#This Row],[Avg Accuracy]])</f>
        <v>19.731543624161073</v>
      </c>
      <c r="E1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5">
        <v>30.9</v>
      </c>
      <c r="G15" s="2">
        <f>SUM((Table16810111245[[#This Row],[Accuracy (Close)]]+Table16810111245[[#This Row],[Accuracy (Short)]]+Table16810111245[[#This Row],[Accuracy (Medium)]]+Table16810111245[[#This Row],[Accuracy (Long)]])/4)</f>
        <v>0.3</v>
      </c>
      <c r="H15">
        <v>7</v>
      </c>
      <c r="I15">
        <v>0.5</v>
      </c>
      <c r="J15">
        <v>12</v>
      </c>
      <c r="K15">
        <v>70</v>
      </c>
      <c r="L15">
        <v>4</v>
      </c>
      <c r="M15">
        <v>0</v>
      </c>
      <c r="N15">
        <v>1200</v>
      </c>
      <c r="O15" s="2">
        <f>60/N15</f>
        <v>0.05</v>
      </c>
      <c r="P15">
        <v>0.2</v>
      </c>
      <c r="Q15">
        <v>0.3</v>
      </c>
      <c r="R15">
        <v>0.45</v>
      </c>
      <c r="S15">
        <v>0.25</v>
      </c>
      <c r="T15">
        <v>5.9</v>
      </c>
      <c r="U15">
        <v>70</v>
      </c>
      <c r="V15">
        <v>100</v>
      </c>
      <c r="W15">
        <v>200</v>
      </c>
      <c r="X15" s="35" t="s">
        <v>309</v>
      </c>
      <c r="Y15">
        <v>700</v>
      </c>
      <c r="Z15">
        <v>10</v>
      </c>
      <c r="AA15" s="2">
        <f>Table16810111245[[#This Row],[Ammo]]/Table16810111245[[#This Row],[Rearm Cost]]</f>
        <v>3.5</v>
      </c>
      <c r="AC15" s="46" t="s">
        <v>332</v>
      </c>
      <c r="AD15" s="46" t="s">
        <v>87</v>
      </c>
      <c r="AE15" s="46">
        <v>-200</v>
      </c>
      <c r="AF15" t="s">
        <v>461</v>
      </c>
      <c r="AG15" t="s">
        <v>444</v>
      </c>
    </row>
    <row r="16" spans="1:34" s="4" customFormat="1">
      <c r="A16" t="s">
        <v>324</v>
      </c>
      <c r="B16" s="35" t="s">
        <v>292</v>
      </c>
      <c r="C16" s="2">
        <f>SUM(((Table16810111245[[#This Row],[Avg DPS]]*(Table16810111245[[#This Row],[Range]]))+(Table16810111245[[#This Row],[Avg DPS]]*(Table16810111245[[#This Row],[Arm Pen (%)]]/4)))/100)</f>
        <v>1.7950000000000004</v>
      </c>
      <c r="D16" s="3">
        <f>SUM(Table16810111245[[#This Row],[DPS]]*Table16810111245[[#This Row],[Avg Accuracy]])</f>
        <v>5.0000000000000009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6">
        <v>16</v>
      </c>
      <c r="I16">
        <v>4</v>
      </c>
      <c r="J16">
        <v>0</v>
      </c>
      <c r="K16">
        <v>1</v>
      </c>
      <c r="L16">
        <v>2.4</v>
      </c>
      <c r="M16">
        <v>0</v>
      </c>
      <c r="N16">
        <v>0</v>
      </c>
      <c r="O16" s="2">
        <v>3</v>
      </c>
      <c r="P16">
        <v>0.9</v>
      </c>
      <c r="Q16">
        <v>0.8</v>
      </c>
      <c r="R16">
        <v>0.7</v>
      </c>
      <c r="S16">
        <v>0.6</v>
      </c>
      <c r="T16">
        <v>0</v>
      </c>
      <c r="U16">
        <v>65</v>
      </c>
      <c r="V16">
        <v>40</v>
      </c>
      <c r="W16" s="35" t="s">
        <v>103</v>
      </c>
      <c r="X16" s="35" t="s">
        <v>103</v>
      </c>
      <c r="Y16" s="35" t="s">
        <v>103</v>
      </c>
      <c r="Z16" s="35" t="s">
        <v>103</v>
      </c>
      <c r="AA16" s="35" t="s">
        <v>103</v>
      </c>
      <c r="AB16"/>
      <c r="AC16" s="46" t="s">
        <v>325</v>
      </c>
      <c r="AD16" s="46" t="s">
        <v>86</v>
      </c>
      <c r="AE16" s="46">
        <v>-200</v>
      </c>
      <c r="AF16" t="s">
        <v>461</v>
      </c>
      <c r="AG16"/>
      <c r="AH16"/>
    </row>
    <row r="17" spans="1:32">
      <c r="A17" t="s">
        <v>341</v>
      </c>
      <c r="B17" s="35" t="s">
        <v>292</v>
      </c>
      <c r="C17" s="2" t="e">
        <f>SUM(((Table16810111245[[#This Row],[Avg DPS]]*(Table16810111245[[#This Row],[Range]]))+(Table16810111245[[#This Row],[Avg DPS]]*(Table16810111245[[#This Row],[Arm Pen (%)]]/4)))/100)</f>
        <v>#DIV/0!</v>
      </c>
      <c r="D17" s="3" t="e">
        <f>SUM(Table16810111245[[#This Row],[DPS]]*Table16810111245[[#This Row],[Avg Accuracy]])</f>
        <v>#DIV/0!</v>
      </c>
      <c r="E1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7">
        <v>54.9</v>
      </c>
      <c r="G17" s="2">
        <f>SUM((Table16810111245[[#This Row],[Accuracy (Close)]]+Table16810111245[[#This Row],[Accuracy (Short)]]+Table16810111245[[#This Row],[Accuracy (Medium)]]+Table16810111245[[#This Row],[Accuracy (Long)]])/4)</f>
        <v>0</v>
      </c>
      <c r="O17" s="2" t="e">
        <f>60/N17</f>
        <v>#DIV/0!</v>
      </c>
      <c r="W17" s="35" t="s">
        <v>103</v>
      </c>
      <c r="X17" s="35" t="s">
        <v>103</v>
      </c>
      <c r="Y17" s="35" t="s">
        <v>103</v>
      </c>
      <c r="Z17" s="35" t="s">
        <v>103</v>
      </c>
      <c r="AA17" s="35" t="s">
        <v>103</v>
      </c>
      <c r="AC17" s="46" t="s">
        <v>342</v>
      </c>
      <c r="AD17" s="46" t="s">
        <v>86</v>
      </c>
      <c r="AE17" s="46">
        <v>0</v>
      </c>
      <c r="AF17" t="s">
        <v>461</v>
      </c>
    </row>
    <row r="18" spans="1:32">
      <c r="A18" t="s">
        <v>340</v>
      </c>
      <c r="B18" s="35" t="s">
        <v>292</v>
      </c>
      <c r="C18" s="2" t="e">
        <f>SUM(((Table16810111245[[#This Row],[Avg DPS]]*(Table16810111245[[#This Row],[Range]]))+(Table16810111245[[#This Row],[Avg DPS]]*(Table16810111245[[#This Row],[Arm Pen (%)]]/4)))/100)</f>
        <v>#DIV/0!</v>
      </c>
      <c r="D18" s="3" t="e">
        <f>SUM(Table16810111245[[#This Row],[DPS]]*Table16810111245[[#This Row],[Avg Accuracy]])</f>
        <v>#DIV/0!</v>
      </c>
      <c r="E1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8">
        <v>40.9</v>
      </c>
      <c r="G18" s="2">
        <f>SUM((Table16810111245[[#This Row],[Accuracy (Close)]]+Table16810111245[[#This Row],[Accuracy (Short)]]+Table16810111245[[#This Row],[Accuracy (Medium)]]+Table16810111245[[#This Row],[Accuracy (Long)]])/4)</f>
        <v>0</v>
      </c>
      <c r="O18" s="2" t="e">
        <f>60/N18</f>
        <v>#DIV/0!</v>
      </c>
      <c r="W18" s="35" t="s">
        <v>103</v>
      </c>
      <c r="X18" s="35" t="s">
        <v>103</v>
      </c>
      <c r="Y18" s="35" t="s">
        <v>103</v>
      </c>
      <c r="Z18" s="35" t="s">
        <v>103</v>
      </c>
      <c r="AA18" s="35" t="s">
        <v>103</v>
      </c>
      <c r="AC18" s="46" t="s">
        <v>342</v>
      </c>
      <c r="AD18" s="46" t="s">
        <v>86</v>
      </c>
      <c r="AE18" s="46">
        <v>0</v>
      </c>
      <c r="AF18" t="s">
        <v>461</v>
      </c>
    </row>
    <row r="19" spans="1:32" s="72" customFormat="1">
      <c r="A19" s="72" t="s">
        <v>295</v>
      </c>
      <c r="B19" s="73" t="s">
        <v>35</v>
      </c>
      <c r="C19" s="74">
        <f>SUM(((Table16810111245[[#This Row],[Avg DPS]]*(Table16810111245[[#This Row],[Range]]))+(Table16810111245[[#This Row],[Avg DPS]]*(Table16810111245[[#This Row],[Arm Pen (%)]]/4)))/100)</f>
        <v>4.6118824228305195</v>
      </c>
      <c r="D19" s="74">
        <f>SUM(Table16810111245[[#This Row],[DPS]]*Table16810111245[[#This Row],[Avg Accuracy]])</f>
        <v>10.750308677926618</v>
      </c>
      <c r="E19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9" s="72">
        <v>32.9</v>
      </c>
      <c r="G19" s="74">
        <f>SUM((Table16810111245[[#This Row],[Accuracy (Close)]]+Table16810111245[[#This Row],[Accuracy (Short)]]+Table16810111245[[#This Row],[Accuracy (Medium)]]+Table16810111245[[#This Row],[Accuracy (Long)]])/4)</f>
        <v>0.54</v>
      </c>
      <c r="H19" s="72">
        <v>27</v>
      </c>
      <c r="I19" s="72">
        <v>0.5</v>
      </c>
      <c r="J19" s="72">
        <v>40</v>
      </c>
      <c r="K19" s="72">
        <v>3</v>
      </c>
      <c r="L19" s="72">
        <v>3.5</v>
      </c>
      <c r="M19" s="72">
        <v>0</v>
      </c>
      <c r="N19" s="72">
        <v>211</v>
      </c>
      <c r="O19" s="74">
        <f>60/N19</f>
        <v>0.28436018957345971</v>
      </c>
      <c r="P19" s="72">
        <v>0.28000000000000003</v>
      </c>
      <c r="Q19" s="72">
        <v>0.72</v>
      </c>
      <c r="R19" s="72">
        <v>0.66</v>
      </c>
      <c r="S19" s="72">
        <v>0.5</v>
      </c>
      <c r="T19" s="72">
        <v>8.9</v>
      </c>
      <c r="U19" s="72">
        <v>88</v>
      </c>
      <c r="V19" s="72">
        <v>100</v>
      </c>
      <c r="W19" s="72">
        <v>180</v>
      </c>
      <c r="X19" s="73" t="s">
        <v>309</v>
      </c>
      <c r="Y19" s="72">
        <v>90</v>
      </c>
      <c r="Z19" s="72">
        <v>30</v>
      </c>
      <c r="AA19" s="74">
        <f>Table16810111245[[#This Row],[Ammo]]/Table16810111245[[#This Row],[Rearm Cost]]</f>
        <v>0.5</v>
      </c>
      <c r="AB19" s="72">
        <v>1217</v>
      </c>
      <c r="AC19" s="81" t="s">
        <v>297</v>
      </c>
      <c r="AD19" s="81" t="s">
        <v>87</v>
      </c>
      <c r="AE19" s="81">
        <v>-150</v>
      </c>
      <c r="AF19" s="72" t="s">
        <v>461</v>
      </c>
    </row>
    <row r="20" spans="1:32" s="72" customFormat="1">
      <c r="A20" s="72" t="s">
        <v>293</v>
      </c>
      <c r="B20" s="73" t="s">
        <v>35</v>
      </c>
      <c r="C20" s="74">
        <f>SUM(((Table16810111245[[#This Row],[Avg DPS]]*(Table16810111245[[#This Row],[Range]]))+(Table16810111245[[#This Row],[Avg DPS]]*(Table16810111245[[#This Row],[Arm Pen (%)]]/4)))/100)</f>
        <v>0.87742702702702702</v>
      </c>
      <c r="D20" s="74">
        <f>SUM(Table16810111245[[#This Row],[DPS]]*Table16810111245[[#This Row],[Avg Accuracy]])</f>
        <v>2.6270270270270273</v>
      </c>
      <c r="E20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20" s="72">
        <v>28.9</v>
      </c>
      <c r="G20" s="74">
        <f>SUM((Table16810111245[[#This Row],[Accuracy (Close)]]+Table16810111245[[#This Row],[Accuracy (Short)]]+Table16810111245[[#This Row],[Accuracy (Medium)]]+Table16810111245[[#This Row],[Accuracy (Long)]])/4)</f>
        <v>0.54</v>
      </c>
      <c r="H20" s="72">
        <v>12</v>
      </c>
      <c r="I20" s="72">
        <v>0.5</v>
      </c>
      <c r="J20" s="72">
        <v>18</v>
      </c>
      <c r="K20" s="72">
        <v>2</v>
      </c>
      <c r="L20" s="72">
        <v>4.8</v>
      </c>
      <c r="M20" s="72">
        <v>0</v>
      </c>
      <c r="N20" s="72">
        <v>450</v>
      </c>
      <c r="O20" s="74">
        <f>60/N20</f>
        <v>0.13333333333333333</v>
      </c>
      <c r="P20" s="72">
        <v>0.77</v>
      </c>
      <c r="Q20" s="72">
        <v>0.7</v>
      </c>
      <c r="R20" s="72">
        <v>0.45</v>
      </c>
      <c r="S20" s="72">
        <v>0.24</v>
      </c>
      <c r="T20" s="72">
        <v>0</v>
      </c>
      <c r="U20" s="72">
        <v>70</v>
      </c>
      <c r="V20" s="72">
        <v>13</v>
      </c>
      <c r="W20" s="72">
        <v>80</v>
      </c>
      <c r="X20" s="73" t="s">
        <v>309</v>
      </c>
      <c r="Y20" s="72">
        <v>60</v>
      </c>
      <c r="Z20" s="72">
        <v>30</v>
      </c>
      <c r="AA20" s="74">
        <f>Table16810111245[[#This Row],[Ammo]]/Table16810111245[[#This Row],[Rearm Cost]]</f>
        <v>0.75</v>
      </c>
      <c r="AB20" s="72">
        <v>197</v>
      </c>
      <c r="AC20" s="81" t="s">
        <v>313</v>
      </c>
      <c r="AD20" s="81" t="s">
        <v>86</v>
      </c>
      <c r="AE20" s="81">
        <v>-80</v>
      </c>
      <c r="AF20" s="72" t="s">
        <v>461</v>
      </c>
    </row>
    <row r="21" spans="1:32" s="72" customFormat="1">
      <c r="A21" s="72" t="s">
        <v>300</v>
      </c>
      <c r="B21" s="73" t="s">
        <v>35</v>
      </c>
      <c r="C21" s="74">
        <f>SUM(((Table16810111245[[#This Row],[Avg DPS]]*(Table16810111245[[#This Row],[Range]]))+(Table16810111245[[#This Row],[Avg DPS]]*(Table16810111245[[#This Row],[Arm Pen (%)]]/4)))/100)</f>
        <v>5.5350624999999987</v>
      </c>
      <c r="D21" s="74">
        <f>SUM(Table16810111245[[#This Row],[DPS]]*Table16810111245[[#This Row],[Avg Accuracy]])</f>
        <v>8.3359375</v>
      </c>
      <c r="E21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21" s="72">
        <v>45.9</v>
      </c>
      <c r="G21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21" s="72">
        <v>55</v>
      </c>
      <c r="I21" s="72">
        <v>0.5</v>
      </c>
      <c r="J21" s="72">
        <v>82</v>
      </c>
      <c r="K21" s="72">
        <v>1</v>
      </c>
      <c r="L21" s="72">
        <v>3.2</v>
      </c>
      <c r="M21" s="72">
        <v>0</v>
      </c>
      <c r="N21" s="72">
        <v>0</v>
      </c>
      <c r="O21" s="74">
        <v>3.2</v>
      </c>
      <c r="P21" s="72">
        <v>0.22</v>
      </c>
      <c r="Q21" s="72">
        <v>0.33</v>
      </c>
      <c r="R21" s="72">
        <v>0.44</v>
      </c>
      <c r="S21" s="72">
        <v>0.95</v>
      </c>
      <c r="T21" s="72">
        <v>11.9</v>
      </c>
      <c r="U21" s="72">
        <v>120</v>
      </c>
      <c r="V21" s="72">
        <v>40</v>
      </c>
      <c r="W21" s="72">
        <v>60</v>
      </c>
      <c r="X21" s="73" t="s">
        <v>336</v>
      </c>
      <c r="Y21" s="72">
        <v>30</v>
      </c>
      <c r="Z21" s="72">
        <v>30</v>
      </c>
      <c r="AA21" s="74">
        <f>Table16810111245[[#This Row],[Ammo]]/Table16810111245[[#This Row],[Rearm Cost]]</f>
        <v>0.5</v>
      </c>
      <c r="AB21" s="72">
        <v>1602</v>
      </c>
      <c r="AC21" s="81" t="s">
        <v>301</v>
      </c>
      <c r="AD21" s="81" t="s">
        <v>87</v>
      </c>
      <c r="AE21" s="81">
        <v>-150</v>
      </c>
      <c r="AF21" s="72" t="s">
        <v>461</v>
      </c>
    </row>
    <row r="22" spans="1:32">
      <c r="A22" t="s">
        <v>450</v>
      </c>
      <c r="B22" s="35" t="s">
        <v>292</v>
      </c>
      <c r="C22" s="2" t="e">
        <f>SUM(((Table16810111245[[#This Row],[Avg DPS]]*(Table16810111245[[#This Row],[Range]]))+(Table16810111245[[#This Row],[Avg DPS]]*(Table16810111245[[#This Row],[Arm Pen (%)]]/4)))/100)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2" s="7">
        <v>46.9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H22">
        <v>43</v>
      </c>
      <c r="O22" s="2" t="e">
        <f>60/N22</f>
        <v>#DIV/0!</v>
      </c>
      <c r="AC22" s="46"/>
      <c r="AD22" s="46"/>
      <c r="AE22" s="46"/>
      <c r="AF22" t="s">
        <v>460</v>
      </c>
    </row>
    <row r="23" spans="1:32">
      <c r="A23" t="s">
        <v>451</v>
      </c>
      <c r="B23" s="35" t="s">
        <v>292</v>
      </c>
      <c r="C23" s="2" t="e">
        <f>SUM(((Table16810111245[[#This Row],[Avg DPS]]*(Table16810111245[[#This Row],[Range]]))+(Table16810111245[[#This Row],[Avg DPS]]*(Table16810111245[[#This Row],[Arm Pen (%)]]/4)))/100)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3" s="7">
        <v>46.9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H23">
        <v>41</v>
      </c>
      <c r="O23" s="2" t="e">
        <f>60/N23</f>
        <v>#DIV/0!</v>
      </c>
      <c r="AD23" s="46"/>
      <c r="AE23" s="46"/>
      <c r="AF23" t="s">
        <v>460</v>
      </c>
    </row>
    <row r="24" spans="1:32">
      <c r="A24" t="s">
        <v>452</v>
      </c>
      <c r="B24" s="35" t="s">
        <v>292</v>
      </c>
      <c r="C24" s="2" t="e">
        <f>SUM(((Table16810111245[[#This Row],[Avg DPS]]*(Table16810111245[[#This Row],[Range]]))+(Table16810111245[[#This Row],[Avg DPS]]*(Table16810111245[[#This Row],[Arm Pen (%)]]/4)))/100)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4">
        <v>48.9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H24">
        <v>50</v>
      </c>
      <c r="O24" s="2" t="e">
        <f>60/N24</f>
        <v>#DIV/0!</v>
      </c>
      <c r="AD24" s="46"/>
      <c r="AE24" s="46"/>
      <c r="AF24" t="s">
        <v>460</v>
      </c>
    </row>
    <row r="25" spans="1:32">
      <c r="A25" t="s">
        <v>453</v>
      </c>
      <c r="B25" s="35" t="s">
        <v>292</v>
      </c>
      <c r="C25" s="2" t="e">
        <f>SUM(((Table16810111245[[#This Row],[Avg DPS]]*(Table16810111245[[#This Row],[Range]]))+(Table16810111245[[#This Row],[Avg DPS]]*(Table16810111245[[#This Row],[Arm Pen (%)]]/4)))/100)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5">
        <v>49.9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H25">
        <v>52</v>
      </c>
      <c r="O25" s="2" t="e">
        <f>60/N25</f>
        <v>#DIV/0!</v>
      </c>
      <c r="AD25" s="46"/>
      <c r="AE25" s="46"/>
      <c r="AF25" t="s">
        <v>460</v>
      </c>
    </row>
    <row r="26" spans="1:32">
      <c r="A26" s="7" t="s">
        <v>454</v>
      </c>
      <c r="B26" s="35" t="s">
        <v>292</v>
      </c>
      <c r="C26" s="2" t="e">
        <f>SUM(((Table16810111245[[#This Row],[Avg DPS]]*(Table16810111245[[#This Row],[Range]]))+(Table16810111245[[#This Row],[Avg DPS]]*(Table16810111245[[#This Row],[Arm Pen (%)]]/4)))/100)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>
        <v>50.9</v>
      </c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>
        <v>54</v>
      </c>
      <c r="I26" s="7"/>
      <c r="J26" s="7"/>
      <c r="K26" s="7"/>
      <c r="L26" s="7"/>
      <c r="M26" s="7"/>
      <c r="N26" s="7"/>
      <c r="O26" s="8" t="e">
        <f>60/N26</f>
        <v>#DIV/0!</v>
      </c>
      <c r="P26" s="7"/>
      <c r="Q26" s="7"/>
      <c r="R26" s="7"/>
      <c r="S26" s="7"/>
      <c r="T26" s="7"/>
      <c r="U26" s="7"/>
      <c r="V26" s="7"/>
      <c r="W26" s="7"/>
      <c r="X26" s="39"/>
      <c r="Y26" s="7"/>
      <c r="Z26" s="7"/>
      <c r="AA26" s="7"/>
      <c r="AB26" s="7"/>
      <c r="AC26" s="7"/>
      <c r="AD26" s="54"/>
      <c r="AE26" s="54"/>
      <c r="AF26" t="s">
        <v>460</v>
      </c>
    </row>
    <row r="27" spans="1:32">
      <c r="A27" t="s">
        <v>455</v>
      </c>
      <c r="B27" s="35" t="s">
        <v>292</v>
      </c>
      <c r="C27" s="2" t="e">
        <f>SUM(((Table16810111245[[#This Row],[Avg DPS]]*(Table16810111245[[#This Row],[Range]]))+(Table16810111245[[#This Row],[Avg DPS]]*(Table16810111245[[#This Row],[Arm Pen (%)]]/4)))/100)</f>
        <v>#DIV/0!</v>
      </c>
      <c r="D27" s="3" t="e">
        <f>SUM(Table16810111245[[#This Row],[DPS]]*Table16810111245[[#This Row],[Avg Accuracy]])</f>
        <v>#DIV/0!</v>
      </c>
      <c r="E2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>
        <v>51.9</v>
      </c>
      <c r="G27" s="2">
        <f>SUM((Table16810111245[[#This Row],[Accuracy (Close)]]+Table16810111245[[#This Row],[Accuracy (Short)]]+Table16810111245[[#This Row],[Accuracy (Medium)]]+Table16810111245[[#This Row],[Accuracy (Long)]])/4)</f>
        <v>0</v>
      </c>
      <c r="H27">
        <v>57</v>
      </c>
      <c r="O27" s="2" t="e">
        <f>60/N27</f>
        <v>#DIV/0!</v>
      </c>
      <c r="AD27" s="46"/>
      <c r="AE27" s="46"/>
      <c r="AF27" t="s">
        <v>460</v>
      </c>
    </row>
    <row r="28" spans="1:32">
      <c r="A28" t="s">
        <v>456</v>
      </c>
      <c r="B28" s="35" t="s">
        <v>292</v>
      </c>
      <c r="C28" s="2" t="e">
        <f>SUM(((Table16810111245[[#This Row],[Avg DPS]]*(Table16810111245[[#This Row],[Range]]))+(Table16810111245[[#This Row],[Avg DPS]]*(Table16810111245[[#This Row],[Arm Pen (%)]]/4)))/100)</f>
        <v>#DIV/0!</v>
      </c>
      <c r="D28" s="3" t="e">
        <f>SUM(Table16810111245[[#This Row],[DPS]]*Table16810111245[[#This Row],[Avg Accuracy]])</f>
        <v>#DIV/0!</v>
      </c>
      <c r="E2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8">
        <v>53.9</v>
      </c>
      <c r="G28" s="2">
        <f>SUM((Table16810111245[[#This Row],[Accuracy (Close)]]+Table16810111245[[#This Row],[Accuracy (Short)]]+Table16810111245[[#This Row],[Accuracy (Medium)]]+Table16810111245[[#This Row],[Accuracy (Long)]])/4)</f>
        <v>0</v>
      </c>
      <c r="H28">
        <v>60</v>
      </c>
      <c r="O28" s="2" t="e">
        <f>60/N28</f>
        <v>#DIV/0!</v>
      </c>
      <c r="AD28" s="46"/>
      <c r="AE28" s="46"/>
      <c r="AF28" t="s">
        <v>460</v>
      </c>
    </row>
    <row r="29" spans="1:32">
      <c r="A29" t="s">
        <v>457</v>
      </c>
      <c r="B29" s="35" t="s">
        <v>292</v>
      </c>
      <c r="C29" s="2" t="e">
        <f>SUM(((Table16810111245[[#This Row],[Avg DPS]]*(Table16810111245[[#This Row],[Range]]))+(Table16810111245[[#This Row],[Avg DPS]]*(Table16810111245[[#This Row],[Arm Pen (%)]]/4)))/100)</f>
        <v>#DIV/0!</v>
      </c>
      <c r="D29" s="3" t="e">
        <f>SUM(Table16810111245[[#This Row],[DPS]]*Table16810111245[[#This Row],[Avg Accuracy]])</f>
        <v>#DIV/0!</v>
      </c>
      <c r="E2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9">
        <v>54.9</v>
      </c>
      <c r="G29" s="2">
        <f>SUM((Table16810111245[[#This Row],[Accuracy (Close)]]+Table16810111245[[#This Row],[Accuracy (Short)]]+Table16810111245[[#This Row],[Accuracy (Medium)]]+Table16810111245[[#This Row],[Accuracy (Long)]])/4)</f>
        <v>0</v>
      </c>
      <c r="H29">
        <v>70</v>
      </c>
      <c r="O29" s="2" t="e">
        <f>60/N29</f>
        <v>#DIV/0!</v>
      </c>
      <c r="AD29" s="46"/>
      <c r="AE29" s="46"/>
      <c r="AF29" t="s">
        <v>460</v>
      </c>
    </row>
    <row r="30" spans="1:32">
      <c r="A30" t="s">
        <v>458</v>
      </c>
      <c r="B30" s="35" t="s">
        <v>292</v>
      </c>
      <c r="C30" s="2" t="e">
        <f>SUM(((Table16810111245[[#This Row],[Avg DPS]]*(Table16810111245[[#This Row],[Range]]))+(Table16810111245[[#This Row],[Avg DPS]]*(Table16810111245[[#This Row],[Arm Pen (%)]]/4)))/100)</f>
        <v>#DIV/0!</v>
      </c>
      <c r="D30" s="3" t="e">
        <f>SUM(Table16810111245[[#This Row],[DPS]]*Table16810111245[[#This Row],[Avg Accuracy]])</f>
        <v>#DIV/0!</v>
      </c>
      <c r="E3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0">
        <v>45.9</v>
      </c>
      <c r="G30" s="2">
        <f>SUM((Table16810111245[[#This Row],[Accuracy (Close)]]+Table16810111245[[#This Row],[Accuracy (Short)]]+Table16810111245[[#This Row],[Accuracy (Medium)]]+Table16810111245[[#This Row],[Accuracy (Long)]])/4)</f>
        <v>0</v>
      </c>
      <c r="H30">
        <v>40</v>
      </c>
      <c r="O30" s="2" t="e">
        <f>60/N30</f>
        <v>#DIV/0!</v>
      </c>
      <c r="AD30" s="46"/>
      <c r="AE30" s="46"/>
      <c r="AF30" t="s">
        <v>460</v>
      </c>
    </row>
    <row r="31" spans="1:32">
      <c r="A31" t="s">
        <v>459</v>
      </c>
      <c r="B31" s="35" t="s">
        <v>292</v>
      </c>
      <c r="C31" s="2" t="e">
        <f>SUM(((Table16810111245[[#This Row],[Avg DPS]]*(Table16810111245[[#This Row],[Range]]))+(Table16810111245[[#This Row],[Avg DPS]]*(Table16810111245[[#This Row],[Arm Pen (%)]]/4)))/100)</f>
        <v>#DIV/0!</v>
      </c>
      <c r="D31" s="3" t="e">
        <f>SUM(Table16810111245[[#This Row],[DPS]]*Table16810111245[[#This Row],[Avg Accuracy]])</f>
        <v>#DIV/0!</v>
      </c>
      <c r="E3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1">
        <v>41.9</v>
      </c>
      <c r="G31" s="2">
        <f>SUM((Table16810111245[[#This Row],[Accuracy (Close)]]+Table16810111245[[#This Row],[Accuracy (Short)]]+Table16810111245[[#This Row],[Accuracy (Medium)]]+Table16810111245[[#This Row],[Accuracy (Long)]])/4)</f>
        <v>0</v>
      </c>
      <c r="H31">
        <v>40</v>
      </c>
      <c r="O31" s="2" t="e">
        <f>60/N31</f>
        <v>#DIV/0!</v>
      </c>
      <c r="AD31" s="46"/>
      <c r="AE31" s="46"/>
      <c r="AF31" t="s">
        <v>460</v>
      </c>
    </row>
    <row r="32" spans="1:32">
      <c r="A32" t="s">
        <v>462</v>
      </c>
      <c r="B32" s="35"/>
      <c r="C32" s="2" t="e">
        <f>SUM(((Table16810111245[[#This Row],[Avg DPS]]*(Table16810111245[[#This Row],[Range]]))+(Table16810111245[[#This Row],[Avg DPS]]*(Table16810111245[[#This Row],[Arm Pen (%)]]/4)))/100)</f>
        <v>#DIV/0!</v>
      </c>
      <c r="D32" s="3" t="e">
        <f>SUM(Table16810111245[[#This Row],[DPS]]*Table16810111245[[#This Row],[Avg Accuracy]])</f>
        <v>#DIV/0!</v>
      </c>
      <c r="E3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2">
        <v>45.9</v>
      </c>
      <c r="G32" s="2">
        <f>SUM((Table16810111245[[#This Row],[Accuracy (Close)]]+Table16810111245[[#This Row],[Accuracy (Short)]]+Table16810111245[[#This Row],[Accuracy (Medium)]]+Table16810111245[[#This Row],[Accuracy (Long)]])/4)</f>
        <v>0</v>
      </c>
      <c r="H32">
        <v>43</v>
      </c>
      <c r="O32" s="2" t="e">
        <f>60/N32</f>
        <v>#DIV/0!</v>
      </c>
      <c r="AD32" s="46"/>
      <c r="AE32" s="46"/>
      <c r="AF32" t="s">
        <v>461</v>
      </c>
    </row>
    <row r="33" spans="1:34">
      <c r="A33" t="s">
        <v>463</v>
      </c>
      <c r="B33" s="35"/>
      <c r="C33" s="2" t="e">
        <f>SUM(((Table16810111245[[#This Row],[Avg DPS]]*(Table16810111245[[#This Row],[Range]]))+(Table16810111245[[#This Row],[Avg DPS]]*(Table16810111245[[#This Row],[Arm Pen (%)]]/4)))/100)</f>
        <v>#DIV/0!</v>
      </c>
      <c r="D33" s="3" t="e">
        <f>SUM(Table16810111245[[#This Row],[DPS]]*Table16810111245[[#This Row],[Avg Accuracy]])</f>
        <v>#DIV/0!</v>
      </c>
      <c r="E3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3">
        <v>47.9</v>
      </c>
      <c r="G33" s="2">
        <f>SUM((Table16810111245[[#This Row],[Accuracy (Close)]]+Table16810111245[[#This Row],[Accuracy (Short)]]+Table16810111245[[#This Row],[Accuracy (Medium)]]+Table16810111245[[#This Row],[Accuracy (Long)]])/4)</f>
        <v>0</v>
      </c>
      <c r="H33">
        <v>50</v>
      </c>
      <c r="O33" s="2" t="e">
        <f>60/N33</f>
        <v>#DIV/0!</v>
      </c>
      <c r="AD33" s="46"/>
      <c r="AE33" s="46"/>
      <c r="AF33" t="s">
        <v>461</v>
      </c>
    </row>
    <row r="34" spans="1:34">
      <c r="A34" t="s">
        <v>464</v>
      </c>
      <c r="B34" s="35"/>
      <c r="C34" s="2" t="e">
        <f>SUM(((Table16810111245[[#This Row],[Avg DPS]]*(Table16810111245[[#This Row],[Range]]))+(Table16810111245[[#This Row],[Avg DPS]]*(Table16810111245[[#This Row],[Arm Pen (%)]]/4)))/100)</f>
        <v>#DIV/0!</v>
      </c>
      <c r="D34" s="3" t="e">
        <f>SUM(Table16810111245[[#This Row],[DPS]]*Table16810111245[[#This Row],[Avg Accuracy]])</f>
        <v>#DIV/0!</v>
      </c>
      <c r="E3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4">
        <v>49.9</v>
      </c>
      <c r="G34" s="2">
        <f>SUM((Table16810111245[[#This Row],[Accuracy (Close)]]+Table16810111245[[#This Row],[Accuracy (Short)]]+Table16810111245[[#This Row],[Accuracy (Medium)]]+Table16810111245[[#This Row],[Accuracy (Long)]])/4)</f>
        <v>0</v>
      </c>
      <c r="H34">
        <v>54</v>
      </c>
      <c r="O34" s="2" t="e">
        <f>60/N34</f>
        <v>#DIV/0!</v>
      </c>
      <c r="AD34" s="46"/>
      <c r="AE34" s="46"/>
    </row>
    <row r="35" spans="1:34">
      <c r="A35" t="s">
        <v>465</v>
      </c>
      <c r="B35" s="35"/>
      <c r="C35" s="2" t="e">
        <f>SUM(((Table16810111245[[#This Row],[Avg DPS]]*(Table16810111245[[#This Row],[Range]]))+(Table16810111245[[#This Row],[Avg DPS]]*(Table16810111245[[#This Row],[Arm Pen (%)]]/4)))/100)</f>
        <v>#DIV/0!</v>
      </c>
      <c r="D35" s="3" t="e">
        <f>SUM(Table16810111245[[#This Row],[DPS]]*Table16810111245[[#This Row],[Avg Accuracy]])</f>
        <v>#DIV/0!</v>
      </c>
      <c r="E3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5">
        <v>42.9</v>
      </c>
      <c r="G35" s="2">
        <f>SUM((Table16810111245[[#This Row],[Accuracy (Close)]]+Table16810111245[[#This Row],[Accuracy (Short)]]+Table16810111245[[#This Row],[Accuracy (Medium)]]+Table16810111245[[#This Row],[Accuracy (Long)]])/4)</f>
        <v>0</v>
      </c>
      <c r="H35">
        <v>40</v>
      </c>
      <c r="O35" s="2" t="e">
        <f>60/N35</f>
        <v>#DIV/0!</v>
      </c>
      <c r="AD35" s="46"/>
      <c r="AE35" s="46"/>
    </row>
    <row r="36" spans="1:34">
      <c r="A36" t="s">
        <v>466</v>
      </c>
      <c r="B36" s="35"/>
      <c r="C36" s="2" t="e">
        <f>SUM(((Table16810111245[[#This Row],[Avg DPS]]*(Table16810111245[[#This Row],[Range]]))+(Table16810111245[[#This Row],[Avg DPS]]*(Table16810111245[[#This Row],[Arm Pen (%)]]/4)))/100)</f>
        <v>#DIV/0!</v>
      </c>
      <c r="D36" s="3" t="e">
        <f>SUM(Table16810111245[[#This Row],[DPS]]*Table16810111245[[#This Row],[Avg Accuracy]])</f>
        <v>#DIV/0!</v>
      </c>
      <c r="E3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36">
        <v>38.9</v>
      </c>
      <c r="G36" s="2">
        <f>SUM((Table16810111245[[#This Row],[Accuracy (Close)]]+Table16810111245[[#This Row],[Accuracy (Short)]]+Table16810111245[[#This Row],[Accuracy (Medium)]]+Table16810111245[[#This Row],[Accuracy (Long)]])/4)</f>
        <v>0</v>
      </c>
      <c r="H36">
        <v>40</v>
      </c>
      <c r="O36" s="2" t="e">
        <f>60/N36</f>
        <v>#DIV/0!</v>
      </c>
      <c r="AD36" s="46"/>
      <c r="AE36" s="46"/>
    </row>
    <row r="37" spans="1:34">
      <c r="B37" s="35"/>
      <c r="C37" s="2" t="e">
        <f>SUM(((Table16810111245[[#This Row],[Avg DPS]]*(Table16810111245[[#This Row],[Range]]))+(Table16810111245[[#This Row],[Avg DPS]]*(Table16810111245[[#This Row],[Arm Pen (%)]]/4)))/100)</f>
        <v>#DIV/0!</v>
      </c>
      <c r="D37" s="3" t="e">
        <f>SUM(Table16810111245[[#This Row],[DPS]]*Table16810111245[[#This Row],[Avg Accuracy]])</f>
        <v>#DIV/0!</v>
      </c>
      <c r="E3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7" s="2">
        <f>SUM((Table16810111245[[#This Row],[Accuracy (Close)]]+Table16810111245[[#This Row],[Accuracy (Short)]]+Table16810111245[[#This Row],[Accuracy (Medium)]]+Table16810111245[[#This Row],[Accuracy (Long)]])/4)</f>
        <v>0</v>
      </c>
      <c r="O37" s="2" t="e">
        <f>60/N37</f>
        <v>#DIV/0!</v>
      </c>
      <c r="AD37" s="46"/>
      <c r="AE37" s="46"/>
    </row>
    <row r="38" spans="1:34">
      <c r="B38" s="35"/>
      <c r="C38" s="2" t="e">
        <f>SUM(((Table16810111245[[#This Row],[Avg DPS]]*(Table16810111245[[#This Row],[Range]]))+(Table16810111245[[#This Row],[Avg DPS]]*(Table16810111245[[#This Row],[Arm Pen (%)]]/4)))/100)</f>
        <v>#DIV/0!</v>
      </c>
      <c r="D38" s="3" t="e">
        <f>SUM(Table16810111245[[#This Row],[DPS]]*Table16810111245[[#This Row],[Avg Accuracy]])</f>
        <v>#DIV/0!</v>
      </c>
      <c r="E3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8" s="2">
        <f>SUM((Table16810111245[[#This Row],[Accuracy (Close)]]+Table16810111245[[#This Row],[Accuracy (Short)]]+Table16810111245[[#This Row],[Accuracy (Medium)]]+Table16810111245[[#This Row],[Accuracy (Long)]])/4)</f>
        <v>0</v>
      </c>
      <c r="O38" s="2" t="e">
        <f>60/N38</f>
        <v>#DIV/0!</v>
      </c>
      <c r="AD38" s="46"/>
      <c r="AE38" s="46"/>
    </row>
    <row r="39" spans="1:34">
      <c r="B39" s="35"/>
      <c r="C39" s="2" t="e">
        <f>SUM(((Table16810111245[[#This Row],[Avg DPS]]*(Table16810111245[[#This Row],[Range]]))+(Table16810111245[[#This Row],[Avg DPS]]*(Table16810111245[[#This Row],[Arm Pen (%)]]/4)))/100)</f>
        <v>#DIV/0!</v>
      </c>
      <c r="D39" s="3" t="e">
        <f>SUM(Table16810111245[[#This Row],[DPS]]*Table16810111245[[#This Row],[Avg Accuracy]])</f>
        <v>#DIV/0!</v>
      </c>
      <c r="E3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39" s="2">
        <f>SUM((Table16810111245[[#This Row],[Accuracy (Close)]]+Table16810111245[[#This Row],[Accuracy (Short)]]+Table16810111245[[#This Row],[Accuracy (Medium)]]+Table16810111245[[#This Row],[Accuracy (Long)]])/4)</f>
        <v>0</v>
      </c>
      <c r="O39" s="2" t="e">
        <f>60/N39</f>
        <v>#DIV/0!</v>
      </c>
      <c r="AD39" s="46"/>
      <c r="AE39" s="46"/>
    </row>
    <row r="40" spans="1:34">
      <c r="B40" s="35"/>
      <c r="C40" s="2" t="e">
        <f>SUM(((Table16810111245[[#This Row],[Avg DPS]]*(Table16810111245[[#This Row],[Range]]))+(Table16810111245[[#This Row],[Avg DPS]]*(Table16810111245[[#This Row],[Arm Pen (%)]]/4)))/100)</f>
        <v>#DIV/0!</v>
      </c>
      <c r="D40" s="3" t="e">
        <f>SUM(Table16810111245[[#This Row],[DPS]]*Table16810111245[[#This Row],[Avg Accuracy]])</f>
        <v>#DIV/0!</v>
      </c>
      <c r="E4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0" s="2">
        <f>SUM((Table16810111245[[#This Row],[Accuracy (Close)]]+Table16810111245[[#This Row],[Accuracy (Short)]]+Table16810111245[[#This Row],[Accuracy (Medium)]]+Table16810111245[[#This Row],[Accuracy (Long)]])/4)</f>
        <v>0</v>
      </c>
      <c r="O40" s="2" t="e">
        <f>60/N40</f>
        <v>#DIV/0!</v>
      </c>
      <c r="AD40" s="46"/>
      <c r="AE40" s="46"/>
    </row>
    <row r="41" spans="1:34">
      <c r="B41" s="35"/>
      <c r="C41" s="2" t="e">
        <f>SUM(((Table16810111245[[#This Row],[Avg DPS]]*(Table16810111245[[#This Row],[Range]]))+(Table16810111245[[#This Row],[Avg DPS]]*(Table16810111245[[#This Row],[Arm Pen (%)]]/4)))/100)</f>
        <v>#DIV/0!</v>
      </c>
      <c r="D41" s="3" t="e">
        <f>SUM(Table16810111245[[#This Row],[DPS]]*Table16810111245[[#This Row],[Avg Accuracy]])</f>
        <v>#DIV/0!</v>
      </c>
      <c r="E4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1" s="2">
        <f>SUM((Table16810111245[[#This Row],[Accuracy (Close)]]+Table16810111245[[#This Row],[Accuracy (Short)]]+Table16810111245[[#This Row],[Accuracy (Medium)]]+Table16810111245[[#This Row],[Accuracy (Long)]])/4)</f>
        <v>0</v>
      </c>
      <c r="O41" s="2" t="e">
        <f>60/N41</f>
        <v>#DIV/0!</v>
      </c>
      <c r="AD41" s="46"/>
      <c r="AE41" s="46"/>
    </row>
    <row r="42" spans="1:34">
      <c r="B42" s="35"/>
      <c r="C42" s="2" t="e">
        <f>SUM(((Table16810111245[[#This Row],[Avg DPS]]*(Table16810111245[[#This Row],[Range]]))+(Table16810111245[[#This Row],[Avg DPS]]*(Table16810111245[[#This Row],[Arm Pen (%)]]/4)))/100)</f>
        <v>#DIV/0!</v>
      </c>
      <c r="D42" s="3" t="e">
        <f>SUM(Table16810111245[[#This Row],[DPS]]*Table16810111245[[#This Row],[Avg Accuracy]])</f>
        <v>#DIV/0!</v>
      </c>
      <c r="E4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2" s="2">
        <f>SUM((Table16810111245[[#This Row],[Accuracy (Close)]]+Table16810111245[[#This Row],[Accuracy (Short)]]+Table16810111245[[#This Row],[Accuracy (Medium)]]+Table16810111245[[#This Row],[Accuracy (Long)]])/4)</f>
        <v>0</v>
      </c>
      <c r="O42" s="2" t="e">
        <f>60/N42</f>
        <v>#DIV/0!</v>
      </c>
      <c r="AD42" s="46"/>
      <c r="AE42" s="46"/>
    </row>
    <row r="43" spans="1:34">
      <c r="B43" s="35"/>
      <c r="C43" s="2" t="e">
        <f>SUM(((Table16810111245[[#This Row],[Avg DPS]]*(Table16810111245[[#This Row],[Range]]))+(Table16810111245[[#This Row],[Avg DPS]]*(Table16810111245[[#This Row],[Arm Pen (%)]]/4)))/100)</f>
        <v>#DIV/0!</v>
      </c>
      <c r="D43" s="3" t="e">
        <f>SUM(Table16810111245[[#This Row],[DPS]]*Table16810111245[[#This Row],[Avg Accuracy]])</f>
        <v>#DIV/0!</v>
      </c>
      <c r="E4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3" s="2">
        <f>SUM((Table16810111245[[#This Row],[Accuracy (Close)]]+Table16810111245[[#This Row],[Accuracy (Short)]]+Table16810111245[[#This Row],[Accuracy (Medium)]]+Table16810111245[[#This Row],[Accuracy (Long)]])/4)</f>
        <v>0</v>
      </c>
      <c r="O43" s="2" t="e">
        <f>60/N43</f>
        <v>#DIV/0!</v>
      </c>
      <c r="AD43" s="46"/>
      <c r="AE43" s="46"/>
    </row>
    <row r="44" spans="1:34">
      <c r="B44" s="35"/>
      <c r="C44" s="2" t="e">
        <f>SUM(((Table16810111245[[#This Row],[Avg DPS]]*(Table16810111245[[#This Row],[Range]]))+(Table16810111245[[#This Row],[Avg DPS]]*(Table16810111245[[#This Row],[Arm Pen (%)]]/4)))/100)</f>
        <v>#DIV/0!</v>
      </c>
      <c r="D44" s="3" t="e">
        <f>SUM(Table16810111245[[#This Row],[DPS]]*Table16810111245[[#This Row],[Avg Accuracy]])</f>
        <v>#DIV/0!</v>
      </c>
      <c r="E4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44" s="2">
        <f>SUM((Table16810111245[[#This Row],[Accuracy (Close)]]+Table16810111245[[#This Row],[Accuracy (Short)]]+Table16810111245[[#This Row],[Accuracy (Medium)]]+Table16810111245[[#This Row],[Accuracy (Long)]])/4)</f>
        <v>0</v>
      </c>
      <c r="O44" s="2" t="e">
        <f>60/N44</f>
        <v>#DIV/0!</v>
      </c>
      <c r="AD44" s="46"/>
      <c r="AE44" s="46"/>
    </row>
    <row r="45" spans="1:34">
      <c r="A45" s="7"/>
      <c r="B45" s="39"/>
      <c r="C45" s="8" t="e">
        <f>SUM(((Table16810111245[[#This Row],[Avg DPS]]*(Table16810111245[[#This Row],[Range]]))+(Table16810111245[[#This Row],[Avg DPS]]*(Table16810111245[[#This Row],[Arm Pen (%)]]/4)))/100)</f>
        <v>#DIV/0!</v>
      </c>
      <c r="D45" s="9" t="e">
        <f>SUM(Table16810111245[[#This Row],[DPS]]*Table16810111245[[#This Row],[Avg Accuracy]])</f>
        <v>#DIV/0!</v>
      </c>
      <c r="E45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45" s="7"/>
      <c r="G45" s="8">
        <f>SUM((Table16810111245[[#This Row],[Accuracy (Close)]]+Table16810111245[[#This Row],[Accuracy (Short)]]+Table16810111245[[#This Row],[Accuracy (Medium)]]+Table16810111245[[#This Row],[Accuracy (Long)]])/4)</f>
        <v>0</v>
      </c>
      <c r="H45" s="7"/>
      <c r="I45" s="7"/>
      <c r="J45" s="7"/>
      <c r="K45" s="7"/>
      <c r="L45" s="7"/>
      <c r="M45" s="7"/>
      <c r="N45" s="7"/>
      <c r="O45" s="8" t="e">
        <f>60/N45</f>
        <v>#DIV/0!</v>
      </c>
      <c r="P45" s="7"/>
      <c r="Q45" s="7"/>
      <c r="R45" s="7"/>
      <c r="S45" s="7"/>
      <c r="T45" s="7"/>
      <c r="U45" s="7"/>
      <c r="V45" s="7"/>
      <c r="W45" s="7"/>
      <c r="X45" s="39"/>
      <c r="Y45" s="7"/>
      <c r="Z45" s="7"/>
      <c r="AA45" s="7"/>
      <c r="AB45" s="7"/>
      <c r="AC45" s="7"/>
      <c r="AD45" s="54"/>
      <c r="AE45" s="54"/>
      <c r="AF45" s="7"/>
      <c r="AG45" s="7"/>
      <c r="AH45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A11" sqref="A1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8.42578125" customWidth="1"/>
    <col min="25" max="25" width="20.71093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204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367</v>
      </c>
      <c r="Y3" s="17" t="s">
        <v>364</v>
      </c>
    </row>
    <row r="4" spans="1:25" ht="15.75" thickTop="1">
      <c r="A4" s="55" t="s">
        <v>75</v>
      </c>
      <c r="B4" s="56">
        <v>1</v>
      </c>
      <c r="C4" s="57">
        <f>SUM(((Table16810111213[[#This Row],[Avg DPS]]*(Table16810111213[[#This Row],[Range]]))+(Table16810111213[[#This Row],[Avg DPS]]*(Table16810111213[[#This Row],[Arm Pen (%)]]/4)))/100)</f>
        <v>1.2015750000000001</v>
      </c>
      <c r="D4" s="58">
        <f>SUM(Table16810111213[[#This Row],[DPS]]*Table16810111213[[#This Row],[Avg Accuracy]])</f>
        <v>5.5500000000000007</v>
      </c>
      <c r="E4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49">
        <v>17.899999999999999</v>
      </c>
      <c r="G4" s="57">
        <f>SUM((Table16810111213[[#This Row],[Accuracy (Close)]]+Table16810111213[[#This Row],[Accuracy (Short)]]+Table16810111213[[#This Row],[Accuracy (Medium)]]+Table16810111213[[#This Row],[Accuracy (Long)]])/4)</f>
        <v>0.74</v>
      </c>
      <c r="H4" s="49">
        <v>21</v>
      </c>
      <c r="I4" s="49">
        <v>3</v>
      </c>
      <c r="J4" s="49">
        <v>15</v>
      </c>
      <c r="K4" s="49">
        <v>1</v>
      </c>
      <c r="L4" s="49">
        <v>2.1</v>
      </c>
      <c r="M4" s="49">
        <v>0.7</v>
      </c>
      <c r="N4" s="49">
        <v>0</v>
      </c>
      <c r="O4" s="57">
        <v>2.1</v>
      </c>
      <c r="P4" s="49">
        <v>0.85</v>
      </c>
      <c r="Q4" s="49">
        <v>0.91</v>
      </c>
      <c r="R4" s="49">
        <v>0.79</v>
      </c>
      <c r="S4" s="49">
        <v>0.41</v>
      </c>
      <c r="T4" s="28">
        <v>55</v>
      </c>
      <c r="U4" s="29">
        <v>3.4</v>
      </c>
      <c r="V4" s="30" t="s">
        <v>86</v>
      </c>
      <c r="W4" s="47">
        <f>Table16810111213[[#This Row],[Balance]]*$W$1</f>
        <v>245.12130000000002</v>
      </c>
      <c r="X4" s="49" t="s">
        <v>412</v>
      </c>
      <c r="Y4" s="49" t="s">
        <v>411</v>
      </c>
    </row>
    <row r="5" spans="1:25">
      <c r="A5" s="59" t="s">
        <v>269</v>
      </c>
      <c r="B5" s="56">
        <v>2</v>
      </c>
      <c r="C5" s="57">
        <f>SUM(((Table16810111213[[#This Row],[Avg DPS]]*(Table16810111213[[#This Row],[Range]]))+(Table16810111213[[#This Row],[Avg DPS]]*(Table16810111213[[#This Row],[Arm Pen (%)]]/4)))/100)</f>
        <v>1.01616</v>
      </c>
      <c r="D5" s="58">
        <f>SUM(Table16810111213[[#This Row],[DPS]]*Table16810111213[[#This Row],[Avg Accuracy]])</f>
        <v>4.6399999999999997</v>
      </c>
      <c r="E5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49">
        <v>18.899999999999999</v>
      </c>
      <c r="G5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49">
        <v>16</v>
      </c>
      <c r="I5" s="49">
        <v>2</v>
      </c>
      <c r="J5" s="49">
        <v>12</v>
      </c>
      <c r="K5" s="49">
        <v>1</v>
      </c>
      <c r="L5" s="49">
        <v>1.5</v>
      </c>
      <c r="M5" s="49">
        <v>1</v>
      </c>
      <c r="N5" s="49">
        <v>0</v>
      </c>
      <c r="O5" s="57">
        <v>1.3</v>
      </c>
      <c r="P5" s="49">
        <v>0.8</v>
      </c>
      <c r="Q5" s="49">
        <v>0.9</v>
      </c>
      <c r="R5" s="49">
        <v>0.8</v>
      </c>
      <c r="S5" s="49">
        <v>0.4</v>
      </c>
      <c r="T5" s="28">
        <v>55</v>
      </c>
      <c r="U5" s="29">
        <v>3.5</v>
      </c>
      <c r="V5" s="30" t="s">
        <v>86</v>
      </c>
      <c r="W5" s="47">
        <f>Table16810111213[[#This Row],[Balance]]*$W$1</f>
        <v>207.29664</v>
      </c>
      <c r="X5" s="49" t="s">
        <v>412</v>
      </c>
      <c r="Y5" s="49" t="s">
        <v>411</v>
      </c>
    </row>
    <row r="6" spans="1:25">
      <c r="A6" s="49" t="s">
        <v>270</v>
      </c>
      <c r="B6" s="56">
        <v>2</v>
      </c>
      <c r="C6" s="57">
        <f>SUM(((Table16810111213[[#This Row],[Avg DPS]]*(Table16810111213[[#This Row],[Range]]))+(Table16810111213[[#This Row],[Avg DPS]]*(Table16810111213[[#This Row],[Arm Pen (%)]]/4)))/100)</f>
        <v>1.2269399999999999</v>
      </c>
      <c r="D6" s="58">
        <f>SUM(Table16810111213[[#This Row],[DPS]]*Table16810111213[[#This Row],[Avg Accuracy]])</f>
        <v>5.2433333333333341</v>
      </c>
      <c r="E6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49">
        <v>18.899999999999999</v>
      </c>
      <c r="G6" s="57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49">
        <v>22</v>
      </c>
      <c r="I6" s="49">
        <v>3</v>
      </c>
      <c r="J6" s="49">
        <v>18</v>
      </c>
      <c r="K6" s="49">
        <v>1</v>
      </c>
      <c r="L6" s="49">
        <v>1.8</v>
      </c>
      <c r="M6" s="49">
        <v>1.2</v>
      </c>
      <c r="N6" s="49">
        <v>0</v>
      </c>
      <c r="O6" s="57">
        <v>1.6</v>
      </c>
      <c r="P6" s="49">
        <v>0.8</v>
      </c>
      <c r="Q6" s="49">
        <v>0.88</v>
      </c>
      <c r="R6" s="49">
        <v>0.79</v>
      </c>
      <c r="S6" s="49">
        <v>0.39</v>
      </c>
      <c r="T6" s="28">
        <v>55</v>
      </c>
      <c r="U6" s="29">
        <v>3.6</v>
      </c>
      <c r="V6" s="30" t="s">
        <v>87</v>
      </c>
      <c r="W6" s="47">
        <f>Table16810111213[[#This Row],[Balance]]*$W$1</f>
        <v>250.29575999999997</v>
      </c>
      <c r="X6" s="49" t="s">
        <v>412</v>
      </c>
      <c r="Y6" s="49" t="s">
        <v>411</v>
      </c>
    </row>
    <row r="7" spans="1:25">
      <c r="A7" s="59" t="s">
        <v>280</v>
      </c>
      <c r="B7" s="56">
        <v>4</v>
      </c>
      <c r="C7" s="57" t="e">
        <f>SUM(((Table16810111213[[#This Row],[Avg DPS]]*(Table16810111213[[#This Row],[Range]]))+(Table16810111213[[#This Row],[Avg DPS]]*(Table16810111213[[#This Row],[Arm Pen (%)]]/4)))/100)</f>
        <v>#DIV/0!</v>
      </c>
      <c r="D7" s="58" t="e">
        <f>SUM(Table16810111213[[#This Row],[DPS]]*Table16810111213[[#This Row],[Avg Accuracy]])</f>
        <v>#DIV/0!</v>
      </c>
      <c r="E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49"/>
      <c r="G7" s="57">
        <f>SUM((Table16810111213[[#This Row],[Accuracy (Close)]]+Table16810111213[[#This Row],[Accuracy (Short)]]+Table16810111213[[#This Row],[Accuracy (Medium)]]+Table16810111213[[#This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>60/N7</f>
        <v>#DIV/0!</v>
      </c>
      <c r="P7" s="49"/>
      <c r="Q7" s="49"/>
      <c r="R7" s="49"/>
      <c r="S7" s="49"/>
      <c r="T7" s="61"/>
      <c r="U7" s="62"/>
      <c r="V7" s="49" t="s">
        <v>86</v>
      </c>
      <c r="W7" s="47" t="e">
        <f>Table16810111213[[#This Row],[Balance]]*$W$1</f>
        <v>#DIV/0!</v>
      </c>
      <c r="X7" s="49"/>
      <c r="Y7" s="49"/>
    </row>
    <row r="8" spans="1:25">
      <c r="A8" s="49" t="s">
        <v>281</v>
      </c>
      <c r="B8" s="56">
        <v>4</v>
      </c>
      <c r="C8" s="57" t="e">
        <f>SUM(((Table16810111213[[#This Row],[Avg DPS]]*(Table16810111213[[#This Row],[Range]]))+(Table16810111213[[#This Row],[Avg DPS]]*(Table16810111213[[#This Row],[Arm Pen (%)]]/4)))/100)</f>
        <v>#DIV/0!</v>
      </c>
      <c r="D8" s="58" t="e">
        <f>SUM(Table16810111213[[#This Row],[DPS]]*Table16810111213[[#This Row],[Avg Accuracy]])</f>
        <v>#DIV/0!</v>
      </c>
      <c r="E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49"/>
      <c r="G8" s="57">
        <f>SUM((Table16810111213[[#This Row],[Accuracy (Close)]]+Table16810111213[[#This Row],[Accuracy (Short)]]+Table16810111213[[#This Row],[Accuracy (Medium)]]+Table16810111213[[#This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>60/N8</f>
        <v>#DIV/0!</v>
      </c>
      <c r="P8" s="49"/>
      <c r="Q8" s="49"/>
      <c r="R8" s="49"/>
      <c r="S8" s="49"/>
      <c r="T8" s="61"/>
      <c r="U8" s="62"/>
      <c r="V8" s="49" t="s">
        <v>87</v>
      </c>
      <c r="W8" s="47" t="e">
        <f>Table16810111213[[#This Row],[Balance]]*$W$1</f>
        <v>#DIV/0!</v>
      </c>
      <c r="X8" s="49"/>
      <c r="Y8" s="49"/>
    </row>
    <row r="9" spans="1:25" s="72" customFormat="1">
      <c r="A9" s="72" t="s">
        <v>43</v>
      </c>
      <c r="B9" s="73" t="s">
        <v>35</v>
      </c>
      <c r="C9" s="74">
        <f>SUM(((Table16810111213[[#This Row],[Avg DPS]]*(Table16810111213[[#This Row],[Range]]))+(Table16810111213[[#This Row],[Avg DPS]]*(Table16810111213[[#This Row],[Arm Pen (%)]]/4)))/100)</f>
        <v>1.2506232558139536</v>
      </c>
      <c r="D9" s="74">
        <f>SUM(Table16810111213[[#This Row],[DPS]]*Table16810111213[[#This Row],[Avg Accuracy]])</f>
        <v>6.4465116279069772</v>
      </c>
      <c r="E9" s="74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72">
        <v>15.9</v>
      </c>
      <c r="G9" s="74">
        <f>SUM((Table16810111213[[#This Row],[Accuracy (Close)]]+Table16810111213[[#This Row],[Accuracy (Short)]]+Table16810111213[[#This Row],[Accuracy (Medium)]]+Table16810111213[[#This Row],[Accuracy (Long)]])/4)</f>
        <v>0.77</v>
      </c>
      <c r="H9" s="72">
        <v>18</v>
      </c>
      <c r="I9" s="72">
        <v>3</v>
      </c>
      <c r="J9" s="72">
        <v>14</v>
      </c>
      <c r="K9" s="72">
        <v>1</v>
      </c>
      <c r="L9" s="72">
        <v>1.25</v>
      </c>
      <c r="M9" s="72">
        <v>0.9</v>
      </c>
      <c r="N9" s="72">
        <v>0</v>
      </c>
      <c r="O9" s="74">
        <v>1.25</v>
      </c>
      <c r="P9" s="72">
        <v>0.8</v>
      </c>
      <c r="Q9" s="72">
        <v>0.87</v>
      </c>
      <c r="R9" s="72">
        <v>0.77</v>
      </c>
      <c r="S9" s="72">
        <v>0.64</v>
      </c>
      <c r="T9" s="72">
        <v>55</v>
      </c>
      <c r="V9" s="75" t="s">
        <v>86</v>
      </c>
      <c r="W9" s="78">
        <v>255</v>
      </c>
    </row>
    <row r="10" spans="1:25">
      <c r="A10" s="56" t="s">
        <v>350</v>
      </c>
      <c r="B10" s="66">
        <v>4</v>
      </c>
      <c r="C10" s="57" t="e">
        <f>SUM(((Table16810111213[[#This Row],[Avg DPS]]*(Table16810111213[[#This Row],[Range]]))+(Table16810111213[[#This Row],[Avg DPS]]*(Table16810111213[[#This Row],[Arm Pen (%)]]/4)))/100)</f>
        <v>#DIV/0!</v>
      </c>
      <c r="D10" s="58" t="e">
        <f>SUM(Table16810111213[[#This Row],[DPS]]*Table16810111213[[#This Row],[Avg Accuracy]])</f>
        <v>#DIV/0!</v>
      </c>
      <c r="E10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49"/>
      <c r="G10" s="57">
        <f>SUM((Table16810111213[[#This Row],[Accuracy (Close)]]+Table16810111213[[#This Row],[Accuracy (Short)]]+Table16810111213[[#This Row],[Accuracy (Medium)]]+Table16810111213[[#This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0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Table16810111213[[#This Row],[Balance]]*$W$1</f>
        <v>#DIV/0!</v>
      </c>
      <c r="X10" s="49"/>
      <c r="Y10" s="49"/>
    </row>
    <row r="11" spans="1:25">
      <c r="A11" s="56" t="s">
        <v>449</v>
      </c>
      <c r="B11" s="56">
        <v>4</v>
      </c>
      <c r="C11" s="57" t="e">
        <f>SUM(((Table16810111213[[#This Row],[Avg DPS]]*(Table16810111213[[#This Row],[Range]]))+(Table16810111213[[#This Row],[Avg DPS]]*(Table16810111213[[#This Row],[Arm Pen (%)]]/4)))/100)</f>
        <v>#DIV/0!</v>
      </c>
      <c r="D11" s="58" t="e">
        <f>SUM(Table16810111213[[#This Row],[DPS]]*Table16810111213[[#This Row],[Avg Accuracy]])</f>
        <v>#DIV/0!</v>
      </c>
      <c r="E11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49"/>
      <c r="G11" s="57">
        <f>SUM((Table16810111213[[#This Row],[Accuracy (Close)]]+Table16810111213[[#This Row],[Accuracy (Short)]]+Table16810111213[[#This Row],[Accuracy (Medium)]]+Table16810111213[[#This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0"/>
        <v>#DIV/0!</v>
      </c>
      <c r="P11" s="49"/>
      <c r="Q11" s="49"/>
      <c r="R11" s="49"/>
      <c r="S11" s="49"/>
      <c r="T11" s="49"/>
      <c r="U11" s="49"/>
      <c r="V11" s="49"/>
      <c r="W11" s="47" t="e">
        <f>Table16810111213[[#This Row],[Balance]]*$W$1</f>
        <v>#DIV/0!</v>
      </c>
      <c r="X11" s="49"/>
      <c r="Y11" s="49"/>
    </row>
    <row r="12" spans="1:25">
      <c r="A12" s="56"/>
      <c r="B12" s="56"/>
      <c r="C12" s="57" t="e">
        <f>SUM(((Table16810111213[[#This Row],[Avg DPS]]*(Table16810111213[[#This Row],[Range]]))+(Table16810111213[[#This Row],[Avg DPS]]*(Table16810111213[[#This Row],[Arm Pen (%)]]/4)))/100)</f>
        <v>#DIV/0!</v>
      </c>
      <c r="D12" s="58" t="e">
        <f>SUM(Table16810111213[[#This Row],[DPS]]*Table16810111213[[#This Row],[Avg Accuracy]])</f>
        <v>#DIV/0!</v>
      </c>
      <c r="E12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49"/>
      <c r="G12" s="57">
        <f>SUM((Table16810111213[[#This Row],[Accuracy (Close)]]+Table16810111213[[#This Row],[Accuracy (Short)]]+Table16810111213[[#This Row],[Accuracy (Medium)]]+Table16810111213[[#This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0"/>
        <v>#DIV/0!</v>
      </c>
      <c r="P12" s="49"/>
      <c r="Q12" s="49"/>
      <c r="R12" s="49"/>
      <c r="S12" s="49"/>
      <c r="T12" s="49"/>
      <c r="U12" s="49"/>
      <c r="V12" s="49"/>
      <c r="W12" s="47" t="e">
        <f>Table16810111213[[#This Row],[Balance]]*$W$1</f>
        <v>#DIV/0!</v>
      </c>
      <c r="X12" s="49"/>
      <c r="Y12" s="49"/>
    </row>
    <row r="13" spans="1:25">
      <c r="A13" s="56"/>
      <c r="B13" s="56"/>
      <c r="C13" s="57" t="e">
        <f>SUM(((Table16810111213[[#This Row],[Avg DPS]]*(Table16810111213[[#This Row],[Range]]))+(Table16810111213[[#This Row],[Avg DPS]]*(Table16810111213[[#This Row],[Arm Pen (%)]]/4)))/100)</f>
        <v>#DIV/0!</v>
      </c>
      <c r="D13" s="58" t="e">
        <f>SUM(Table16810111213[[#This Row],[DPS]]*Table16810111213[[#This Row],[Avg Accuracy]])</f>
        <v>#DIV/0!</v>
      </c>
      <c r="E13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49"/>
      <c r="G13" s="57">
        <f>SUM((Table16810111213[[#This Row],[Accuracy (Close)]]+Table16810111213[[#This Row],[Accuracy (Short)]]+Table16810111213[[#This Row],[Accuracy (Medium)]]+Table16810111213[[#This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0"/>
        <v>#DIV/0!</v>
      </c>
      <c r="P13" s="49"/>
      <c r="Q13" s="49"/>
      <c r="R13" s="49"/>
      <c r="S13" s="49"/>
      <c r="T13" s="49"/>
      <c r="U13" s="49"/>
      <c r="V13" s="49"/>
      <c r="W13" s="47" t="e">
        <f>Table16810111213[[#This Row],[Balance]]*$W$1</f>
        <v>#DIV/0!</v>
      </c>
      <c r="X13" s="49"/>
      <c r="Y13" s="49"/>
    </row>
    <row r="14" spans="1:25">
      <c r="A14" s="56"/>
      <c r="B14" s="56"/>
      <c r="C14" s="57" t="e">
        <f>SUM(((Table16810111213[[#This Row],[Avg DPS]]*(Table16810111213[[#This Row],[Range]]))+(Table16810111213[[#This Row],[Avg DPS]]*(Table16810111213[[#This Row],[Arm Pen (%)]]/4)))/100)</f>
        <v>#DIV/0!</v>
      </c>
      <c r="D14" s="58" t="e">
        <f>SUM(Table16810111213[[#This Row],[DPS]]*Table16810111213[[#This Row],[Avg Accuracy]])</f>
        <v>#DIV/0!</v>
      </c>
      <c r="E14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49"/>
      <c r="G14" s="57">
        <f>SUM((Table16810111213[[#This Row],[Accuracy (Close)]]+Table16810111213[[#This Row],[Accuracy (Short)]]+Table16810111213[[#This Row],[Accuracy (Medium)]]+Table16810111213[[#This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0"/>
        <v>#DIV/0!</v>
      </c>
      <c r="P14" s="49"/>
      <c r="Q14" s="49"/>
      <c r="R14" s="49"/>
      <c r="S14" s="49"/>
      <c r="T14" s="49"/>
      <c r="U14" s="49"/>
      <c r="V14" s="49"/>
      <c r="W14" s="47" t="e">
        <f>Table16810111213[[#This Row],[Balance]]*$W$1</f>
        <v>#DIV/0!</v>
      </c>
      <c r="X14" s="49"/>
      <c r="Y14" s="49"/>
    </row>
    <row r="15" spans="1:25">
      <c r="A15" s="56"/>
      <c r="B15" s="56"/>
      <c r="C15" s="57" t="e">
        <f>SUM(((Table16810111213[[#This Row],[Avg DPS]]*(Table16810111213[[#This Row],[Range]]))+(Table16810111213[[#This Row],[Avg DPS]]*(Table16810111213[[#This Row],[Arm Pen (%)]]/4)))/100)</f>
        <v>#DIV/0!</v>
      </c>
      <c r="D15" s="58" t="e">
        <f>SUM(Table16810111213[[#This Row],[DPS]]*Table16810111213[[#This Row],[Avg Accuracy]])</f>
        <v>#DIV/0!</v>
      </c>
      <c r="E15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49"/>
      <c r="G15" s="57">
        <f>SUM((Table16810111213[[#This Row],[Accuracy (Close)]]+Table16810111213[[#This Row],[Accuracy (Short)]]+Table16810111213[[#This Row],[Accuracy (Medium)]]+Table16810111213[[#This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0"/>
        <v>#DIV/0!</v>
      </c>
      <c r="P15" s="49"/>
      <c r="Q15" s="49"/>
      <c r="R15" s="49"/>
      <c r="S15" s="49"/>
      <c r="T15" s="49"/>
      <c r="U15" s="49"/>
      <c r="V15" s="49"/>
      <c r="W15" s="47" t="e">
        <f>Table16810111213[[#This Row],[Balance]]*$W$1</f>
        <v>#DIV/0!</v>
      </c>
      <c r="X15" s="49"/>
      <c r="Y15" s="49"/>
    </row>
    <row r="16" spans="1:25">
      <c r="A16" s="56"/>
      <c r="B16" s="56"/>
      <c r="C16" s="57" t="e">
        <f>SUM(((Table16810111213[[#This Row],[Avg DPS]]*(Table16810111213[[#This Row],[Range]]))+(Table16810111213[[#This Row],[Avg DPS]]*(Table16810111213[[#This Row],[Arm Pen (%)]]/4)))/100)</f>
        <v>#DIV/0!</v>
      </c>
      <c r="D16" s="58" t="e">
        <f>SUM(Table16810111213[[#This Row],[DPS]]*Table16810111213[[#This Row],[Avg Accuracy]])</f>
        <v>#DIV/0!</v>
      </c>
      <c r="E16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49"/>
      <c r="G16" s="57">
        <f>SUM((Table16810111213[[#This Row],[Accuracy (Close)]]+Table16810111213[[#This Row],[Accuracy (Short)]]+Table16810111213[[#This Row],[Accuracy (Medium)]]+Table16810111213[[#This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0"/>
        <v>#DIV/0!</v>
      </c>
      <c r="P16" s="49"/>
      <c r="Q16" s="49"/>
      <c r="R16" s="49"/>
      <c r="S16" s="49"/>
      <c r="T16" s="49"/>
      <c r="U16" s="49"/>
      <c r="V16" s="49"/>
      <c r="W16" s="47" t="e">
        <f>Table16810111213[[#This Row],[Balance]]*$W$1</f>
        <v>#DIV/0!</v>
      </c>
      <c r="X16" s="49"/>
      <c r="Y16" s="49"/>
    </row>
    <row r="17" spans="1:25" s="4" customFormat="1">
      <c r="A17" s="56"/>
      <c r="B17" s="56"/>
      <c r="C17" s="57" t="e">
        <f>SUM(((Table16810111213[[#This Row],[Avg DPS]]*(Table16810111213[[#This Row],[Range]]))+(Table16810111213[[#This Row],[Avg DPS]]*(Table16810111213[[#This Row],[Arm Pen (%)]]/4)))/100)</f>
        <v>#DIV/0!</v>
      </c>
      <c r="D17" s="58" t="e">
        <f>SUM(Table16810111213[[#This Row],[DPS]]*Table16810111213[[#This Row],[Avg Accuracy]])</f>
        <v>#DIV/0!</v>
      </c>
      <c r="E1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49"/>
      <c r="G17" s="57">
        <f>SUM((Table16810111213[[#This Row],[Accuracy (Close)]]+Table16810111213[[#This Row],[Accuracy (Short)]]+Table16810111213[[#This Row],[Accuracy (Medium)]]+Table16810111213[[#This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0"/>
        <v>#DIV/0!</v>
      </c>
      <c r="P17" s="49"/>
      <c r="Q17" s="49"/>
      <c r="R17" s="49"/>
      <c r="S17" s="49"/>
      <c r="T17" s="56"/>
      <c r="U17" s="56"/>
      <c r="V17" s="56"/>
      <c r="W17" s="47" t="e">
        <f>Table16810111213[[#This Row],[Balance]]*$W$1</f>
        <v>#DIV/0!</v>
      </c>
      <c r="X17" s="56"/>
      <c r="Y17" s="56"/>
    </row>
    <row r="18" spans="1:25">
      <c r="A18" s="56"/>
      <c r="B18" s="56"/>
      <c r="C18" s="57" t="e">
        <f>SUM(((Table16810111213[[#This Row],[Avg DPS]]*(Table16810111213[[#This Row],[Range]]))+(Table16810111213[[#This Row],[Avg DPS]]*(Table16810111213[[#This Row],[Arm Pen (%)]]/4)))/100)</f>
        <v>#DIV/0!</v>
      </c>
      <c r="D18" s="58" t="e">
        <f>SUM(Table16810111213[[#This Row],[DPS]]*Table16810111213[[#This Row],[Avg Accuracy]])</f>
        <v>#DIV/0!</v>
      </c>
      <c r="E1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49"/>
      <c r="G18" s="57">
        <f>SUM((Table16810111213[[#This Row],[Accuracy (Close)]]+Table16810111213[[#This Row],[Accuracy (Short)]]+Table16810111213[[#This Row],[Accuracy (Medium)]]+Table16810111213[[#This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0"/>
        <v>#DIV/0!</v>
      </c>
      <c r="P18" s="49"/>
      <c r="Q18" s="49"/>
      <c r="R18" s="49"/>
      <c r="S18" s="49"/>
      <c r="T18" s="49"/>
      <c r="U18" s="49"/>
      <c r="V18" s="49"/>
      <c r="W18" s="47" t="e">
        <f>Table16810111213[[#This Row],[Balance]]*$W$1</f>
        <v>#DIV/0!</v>
      </c>
      <c r="X18" s="49"/>
      <c r="Y18" s="49"/>
    </row>
    <row r="19" spans="1:25">
      <c r="A19" s="27"/>
      <c r="B19" s="27"/>
      <c r="C19" s="57" t="e">
        <f>SUM(((Table16810111213[[#This Row],[Avg DPS]]*(Table16810111213[[#This Row],[Range]]))+(Table16810111213[[#This Row],[Avg DPS]]*(Table16810111213[[#This Row],[Arm Pen (%)]]/4)))/100)</f>
        <v>#DIV/0!</v>
      </c>
      <c r="D19" s="58" t="e">
        <f>SUM(Table16810111213[[#This Row],[DPS]]*Table16810111213[[#This Row],[Avg Accuracy]])</f>
        <v>#DIV/0!</v>
      </c>
      <c r="E19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0"/>
      <c r="G19" s="57">
        <f>SUM((Table16810111213[[#This Row],[Accuracy (Close)]]+Table16810111213[[#This Row],[Accuracy (Short)]]+Table16810111213[[#This Row],[Accuracy (Medium)]]+Table16810111213[[#This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0"/>
        <v>#DIV/0!</v>
      </c>
      <c r="P19" s="30"/>
      <c r="Q19" s="30"/>
      <c r="R19" s="30"/>
      <c r="S19" s="30"/>
      <c r="T19" s="49"/>
      <c r="U19" s="49"/>
      <c r="V19" s="49"/>
      <c r="W19" s="47" t="e">
        <f>Table16810111213[[#This Row],[Balance]]*$W$1</f>
        <v>#DIV/0!</v>
      </c>
      <c r="X19" s="49"/>
      <c r="Y19" s="49"/>
    </row>
  </sheetData>
  <conditionalFormatting sqref="C4:C500">
    <cfRule type="cellIs" dxfId="133" priority="19" operator="greaterThan">
      <formula>1.259</formula>
    </cfRule>
  </conditionalFormatting>
  <conditionalFormatting sqref="E4:E500">
    <cfRule type="cellIs" dxfId="132" priority="16" stopIfTrue="1" operator="greaterThanOrEqual">
      <formula>9.63</formula>
    </cfRule>
    <cfRule type="cellIs" dxfId="131" priority="17" stopIfTrue="1" operator="greaterThanOrEqual">
      <formula>9.21</formula>
    </cfRule>
    <cfRule type="cellIs" dxfId="130" priority="18" operator="greaterThanOrEqual">
      <formula>8.79</formula>
    </cfRule>
    <cfRule type="cellIs" dxfId="129" priority="13" stopIfTrue="1" operator="between">
      <formula>7.28</formula>
      <formula>0.01</formula>
    </cfRule>
    <cfRule type="cellIs" dxfId="128" priority="14" stopIfTrue="1" operator="between">
      <formula>7.61</formula>
      <formula>0.01</formula>
    </cfRule>
    <cfRule type="cellIs" dxfId="127" priority="15" operator="between">
      <formula>7.97</formula>
      <formula>0.01</formula>
    </cfRule>
  </conditionalFormatting>
  <conditionalFormatting sqref="F4:F500">
    <cfRule type="cellIs" dxfId="126" priority="10" stopIfTrue="1" operator="greaterThanOrEqual">
      <formula>20.9</formula>
    </cfRule>
    <cfRule type="cellIs" dxfId="125" priority="11" stopIfTrue="1" operator="greaterThanOrEqual">
      <formula>19.9</formula>
    </cfRule>
    <cfRule type="cellIs" dxfId="124" priority="12" operator="greaterThanOrEqual">
      <formula>17.9</formula>
    </cfRule>
    <cfRule type="cellIs" dxfId="123" priority="7" stopIfTrue="1" operator="between">
      <formula>9.9</formula>
      <formula>0.01</formula>
    </cfRule>
    <cfRule type="cellIs" dxfId="122" priority="8" stopIfTrue="1" operator="between">
      <formula>11.9</formula>
      <formula>0.01</formula>
    </cfRule>
    <cfRule type="cellIs" dxfId="121" priority="9" operator="between">
      <formula>13.9</formula>
      <formula>0.01</formula>
    </cfRule>
  </conditionalFormatting>
  <conditionalFormatting sqref="G4:G500">
    <cfRule type="cellIs" dxfId="120" priority="4" stopIfTrue="1" operator="greaterThanOrEqual">
      <formula>0.89</formula>
    </cfRule>
    <cfRule type="cellIs" dxfId="119" priority="5" stopIfTrue="1" operator="greaterThanOrEqual">
      <formula>0.85</formula>
    </cfRule>
    <cfRule type="cellIs" dxfId="118" priority="6" operator="greaterThanOrEqual">
      <formula>0.81</formula>
    </cfRule>
    <cfRule type="cellIs" dxfId="117" priority="1" stopIfTrue="1" operator="between">
      <formula>0.67</formula>
      <formula>0.01</formula>
    </cfRule>
    <cfRule type="cellIs" dxfId="116" priority="2" stopIfTrue="1" operator="between">
      <formula>0.7</formula>
      <formula>0.01</formula>
    </cfRule>
    <cfRule type="cellIs" dxfId="115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V24" sqref="V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4.85546875" customWidth="1"/>
    <col min="25" max="25" width="17.855468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203</v>
      </c>
      <c r="W1">
        <v>239.64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367</v>
      </c>
      <c r="Y3" s="17" t="s">
        <v>364</v>
      </c>
    </row>
    <row r="4" spans="1:25" s="72" customFormat="1" ht="15.75" thickTop="1">
      <c r="A4" s="72" t="s">
        <v>44</v>
      </c>
      <c r="B4" s="73" t="s">
        <v>35</v>
      </c>
      <c r="C4" s="74">
        <f>SUM(((Table1681011121317[[#This Row],[Avg DPS]]*(Table1681011121317[[#This Row],[Range]]))+(Table1681011121317[[#This Row],[Avg DPS]]*(Table1681011121317[[#This Row],[Arm Pen (%)]]/4)))/100)</f>
        <v>1.6930588235294124</v>
      </c>
      <c r="D4" s="74">
        <f>SUM(Table1681011121317[[#This Row],[DPS]]*Table1681011121317[[#This Row],[Avg Accuracy]])</f>
        <v>10.323529411764708</v>
      </c>
      <c r="E4" s="74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 s="72">
        <v>12.9</v>
      </c>
      <c r="G4" s="74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 s="72">
        <v>18</v>
      </c>
      <c r="I4" s="72">
        <v>3</v>
      </c>
      <c r="J4" s="72">
        <v>14</v>
      </c>
      <c r="K4" s="72">
        <v>3</v>
      </c>
      <c r="L4" s="72">
        <v>1.35</v>
      </c>
      <c r="M4" s="72">
        <v>1.2</v>
      </c>
      <c r="N4" s="72">
        <v>0</v>
      </c>
      <c r="O4" s="74">
        <v>0.17</v>
      </c>
      <c r="P4" s="72">
        <v>0.56999999999999995</v>
      </c>
      <c r="Q4" s="72">
        <v>0.64</v>
      </c>
      <c r="R4" s="72">
        <v>0.55000000000000004</v>
      </c>
      <c r="S4" s="72">
        <v>0.45</v>
      </c>
      <c r="T4" s="82">
        <v>55</v>
      </c>
      <c r="U4" s="83"/>
      <c r="V4" s="75" t="s">
        <v>86</v>
      </c>
      <c r="W4" s="75">
        <v>405</v>
      </c>
    </row>
    <row r="5" spans="1:25">
      <c r="A5" s="41" t="s">
        <v>344</v>
      </c>
      <c r="B5" s="56">
        <v>4</v>
      </c>
      <c r="C5" s="57" t="e">
        <f>SUM(((Table1681011121317[[#This Row],[Avg DPS]]*(Table1681011121317[[#This Row],[Range]]))+(Table1681011121317[[#This Row],[Avg DPS]]*(Table1681011121317[[#This Row],[Arm Pen (%)]]/4)))/100)</f>
        <v>#DIV/0!</v>
      </c>
      <c r="D5" s="58" t="e">
        <f>SUM(Table1681011121317[[#This Row],[DPS]]*Table1681011121317[[#This Row],[Avg Accuracy]])</f>
        <v>#DIV/0!</v>
      </c>
      <c r="E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49"/>
      <c r="G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5" s="49"/>
      <c r="I5" s="49"/>
      <c r="J5" s="49"/>
      <c r="K5" s="49"/>
      <c r="L5" s="49"/>
      <c r="M5" s="49"/>
      <c r="N5" s="49"/>
      <c r="O5" s="57" t="e">
        <f t="shared" ref="O5:O9" si="0">60/N5</f>
        <v>#DIV/0!</v>
      </c>
      <c r="P5" s="49"/>
      <c r="Q5" s="49"/>
      <c r="R5" s="49"/>
      <c r="S5" s="49"/>
      <c r="T5" s="41"/>
      <c r="U5" s="41"/>
      <c r="V5" s="30"/>
      <c r="W5" s="47" t="e">
        <f>Table1681011121317[[#This Row],[Balance]]*$W$1</f>
        <v>#DIV/0!</v>
      </c>
      <c r="X5" s="49"/>
      <c r="Y5" s="49"/>
    </row>
    <row r="6" spans="1:25">
      <c r="A6" s="41"/>
      <c r="B6" s="56"/>
      <c r="C6" s="57" t="e">
        <f>SUM(((Table1681011121317[[#This Row],[Avg DPS]]*(Table1681011121317[[#This Row],[Range]]))+(Table1681011121317[[#This Row],[Avg DPS]]*(Table1681011121317[[#This Row],[Arm Pen (%)]]/4)))/100)</f>
        <v>#DIV/0!</v>
      </c>
      <c r="D6" s="58" t="e">
        <f>SUM(Table1681011121317[[#This Row],[DPS]]*Table1681011121317[[#This Row],[Avg Accuracy]])</f>
        <v>#DIV/0!</v>
      </c>
      <c r="E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49"/>
      <c r="G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6" s="49"/>
      <c r="I6" s="49"/>
      <c r="J6" s="49"/>
      <c r="K6" s="49"/>
      <c r="L6" s="49"/>
      <c r="M6" s="49"/>
      <c r="N6" s="49"/>
      <c r="O6" s="57" t="e">
        <f t="shared" si="0"/>
        <v>#DIV/0!</v>
      </c>
      <c r="P6" s="49"/>
      <c r="Q6" s="49"/>
      <c r="R6" s="49"/>
      <c r="S6" s="49"/>
      <c r="T6" s="41"/>
      <c r="U6" s="41"/>
      <c r="V6" s="30"/>
      <c r="W6" s="47" t="e">
        <f>Table1681011121317[[#This Row],[Balance]]*$W$1</f>
        <v>#DIV/0!</v>
      </c>
      <c r="X6" s="49"/>
      <c r="Y6" s="49"/>
    </row>
    <row r="7" spans="1:25">
      <c r="A7" s="41"/>
      <c r="B7" s="56"/>
      <c r="C7" s="57" t="e">
        <f>SUM(((Table1681011121317[[#This Row],[Avg DPS]]*(Table1681011121317[[#This Row],[Range]]))+(Table1681011121317[[#This Row],[Avg DPS]]*(Table1681011121317[[#This Row],[Arm Pen (%)]]/4)))/100)</f>
        <v>#DIV/0!</v>
      </c>
      <c r="D7" s="58" t="e">
        <f>SUM(Table1681011121317[[#This Row],[DPS]]*Table1681011121317[[#This Row],[Avg Accuracy]])</f>
        <v>#DIV/0!</v>
      </c>
      <c r="E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49"/>
      <c r="G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 t="shared" si="0"/>
        <v>#DIV/0!</v>
      </c>
      <c r="P7" s="49"/>
      <c r="Q7" s="49"/>
      <c r="R7" s="49"/>
      <c r="S7" s="49"/>
      <c r="T7" s="41"/>
      <c r="U7" s="41"/>
      <c r="V7" s="30"/>
      <c r="W7" s="47" t="e">
        <f>Table1681011121317[[#This Row],[Balance]]*$W$1</f>
        <v>#DIV/0!</v>
      </c>
      <c r="X7" s="49"/>
      <c r="Y7" s="49"/>
    </row>
    <row r="8" spans="1:25">
      <c r="A8" s="41"/>
      <c r="B8" s="56"/>
      <c r="C8" s="57" t="e">
        <f>SUM(((Table1681011121317[[#This Row],[Avg DPS]]*(Table1681011121317[[#This Row],[Range]]))+(Table1681011121317[[#This Row],[Avg DPS]]*(Table1681011121317[[#This Row],[Arm Pen (%)]]/4)))/100)</f>
        <v>#DIV/0!</v>
      </c>
      <c r="D8" s="58" t="e">
        <f>SUM(Table1681011121317[[#This Row],[DPS]]*Table1681011121317[[#This Row],[Avg Accuracy]])</f>
        <v>#DIV/0!</v>
      </c>
      <c r="E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49"/>
      <c r="G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 t="shared" si="0"/>
        <v>#DIV/0!</v>
      </c>
      <c r="P8" s="49"/>
      <c r="Q8" s="49"/>
      <c r="R8" s="49"/>
      <c r="S8" s="49"/>
      <c r="T8" s="41"/>
      <c r="U8" s="41"/>
      <c r="V8" s="30"/>
      <c r="W8" s="47" t="e">
        <f>Table1681011121317[[#This Row],[Balance]]*$W$1</f>
        <v>#DIV/0!</v>
      </c>
      <c r="X8" s="49"/>
      <c r="Y8" s="49"/>
    </row>
    <row r="9" spans="1:25">
      <c r="A9" s="63"/>
      <c r="B9" s="64"/>
      <c r="C9" s="57" t="e">
        <f>SUM(((Table1681011121317[[#This Row],[Avg DPS]]*(Table1681011121317[[#This Row],[Range]]))+(Table1681011121317[[#This Row],[Avg DPS]]*(Table1681011121317[[#This Row],[Arm Pen (%)]]/4)))/100)</f>
        <v>#DIV/0!</v>
      </c>
      <c r="D9" s="58" t="e">
        <f>SUM(Table1681011121317[[#This Row],[DPS]]*Table1681011121317[[#This Row],[Avg Accuracy]])</f>
        <v>#DIV/0!</v>
      </c>
      <c r="E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49"/>
      <c r="G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9" s="49"/>
      <c r="I9" s="49"/>
      <c r="J9" s="49"/>
      <c r="K9" s="49"/>
      <c r="L9" s="49"/>
      <c r="M9" s="49"/>
      <c r="N9" s="49"/>
      <c r="O9" s="57" t="e">
        <f t="shared" si="0"/>
        <v>#DIV/0!</v>
      </c>
      <c r="P9" s="49"/>
      <c r="Q9" s="49"/>
      <c r="R9" s="49"/>
      <c r="S9" s="49"/>
      <c r="T9" s="41"/>
      <c r="U9" s="41"/>
      <c r="V9" s="30"/>
      <c r="W9" s="47" t="e">
        <f>Table1681011121317[[#This Row],[Balance]]*$W$1</f>
        <v>#DIV/0!</v>
      </c>
      <c r="X9" s="49"/>
      <c r="Y9" s="49"/>
    </row>
    <row r="10" spans="1:25">
      <c r="A10" s="63"/>
      <c r="B10" s="64"/>
      <c r="C10" s="57" t="e">
        <f>SUM(((Table1681011121317[[#This Row],[Avg DPS]]*(Table1681011121317[[#This Row],[Range]]))+(Table1681011121317[[#This Row],[Avg DPS]]*(Table1681011121317[[#This Row],[Arm Pen (%)]]/4)))/100)</f>
        <v>#DIV/0!</v>
      </c>
      <c r="D10" s="58" t="e">
        <f>SUM(Table1681011121317[[#This Row],[DPS]]*Table1681011121317[[#This Row],[Avg Accuracy]])</f>
        <v>#DIV/0!</v>
      </c>
      <c r="E10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49"/>
      <c r="G10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1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Table1681011121317[[#This Row],[Balance]]*$W$1</f>
        <v>#DIV/0!</v>
      </c>
      <c r="X10" s="49"/>
      <c r="Y10" s="49"/>
    </row>
    <row r="11" spans="1:25">
      <c r="A11" s="56"/>
      <c r="B11" s="56"/>
      <c r="C11" s="57" t="e">
        <f>SUM(((Table1681011121317[[#This Row],[Avg DPS]]*(Table1681011121317[[#This Row],[Range]]))+(Table1681011121317[[#This Row],[Avg DPS]]*(Table1681011121317[[#This Row],[Arm Pen (%)]]/4)))/100)</f>
        <v>#DIV/0!</v>
      </c>
      <c r="D11" s="58" t="e">
        <f>SUM(Table1681011121317[[#This Row],[DPS]]*Table1681011121317[[#This Row],[Avg Accuracy]])</f>
        <v>#DIV/0!</v>
      </c>
      <c r="E11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49"/>
      <c r="G11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1"/>
        <v>#DIV/0!</v>
      </c>
      <c r="P11" s="49"/>
      <c r="Q11" s="49"/>
      <c r="R11" s="49"/>
      <c r="S11" s="49"/>
      <c r="T11" s="49"/>
      <c r="U11" s="49"/>
      <c r="V11" s="49"/>
      <c r="W11" s="47" t="e">
        <f>Table1681011121317[[#This Row],[Balance]]*$W$1</f>
        <v>#DIV/0!</v>
      </c>
      <c r="X11" s="49"/>
      <c r="Y11" s="49"/>
    </row>
    <row r="12" spans="1:25">
      <c r="A12" s="56"/>
      <c r="B12" s="56"/>
      <c r="C12" s="57" t="e">
        <f>SUM(((Table1681011121317[[#This Row],[Avg DPS]]*(Table1681011121317[[#This Row],[Range]]))+(Table1681011121317[[#This Row],[Avg DPS]]*(Table1681011121317[[#This Row],[Arm Pen (%)]]/4)))/100)</f>
        <v>#DIV/0!</v>
      </c>
      <c r="D12" s="58" t="e">
        <f>SUM(Table1681011121317[[#This Row],[DPS]]*Table1681011121317[[#This Row],[Avg Accuracy]])</f>
        <v>#DIV/0!</v>
      </c>
      <c r="E12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49"/>
      <c r="G12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1"/>
        <v>#DIV/0!</v>
      </c>
      <c r="P12" s="49"/>
      <c r="Q12" s="49"/>
      <c r="R12" s="49"/>
      <c r="S12" s="49"/>
      <c r="T12" s="49"/>
      <c r="U12" s="49"/>
      <c r="V12" s="49"/>
      <c r="W12" s="47" t="e">
        <f>Table1681011121317[[#This Row],[Balance]]*$W$1</f>
        <v>#DIV/0!</v>
      </c>
      <c r="X12" s="49"/>
      <c r="Y12" s="49"/>
    </row>
    <row r="13" spans="1:25">
      <c r="A13" s="41"/>
      <c r="B13" s="49"/>
      <c r="C13" s="57" t="e">
        <f>SUM(((Table1681011121317[[#This Row],[Avg DPS]]*(Table1681011121317[[#This Row],[Range]]))+(Table1681011121317[[#This Row],[Avg DPS]]*(Table1681011121317[[#This Row],[Arm Pen (%)]]/4)))/100)</f>
        <v>#DIV/0!</v>
      </c>
      <c r="D13" s="58" t="e">
        <f>SUM(Table1681011121317[[#This Row],[DPS]]*Table1681011121317[[#This Row],[Avg Accuracy]])</f>
        <v>#DIV/0!</v>
      </c>
      <c r="E13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49"/>
      <c r="G13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1"/>
        <v>#DIV/0!</v>
      </c>
      <c r="P13" s="49"/>
      <c r="Q13" s="49"/>
      <c r="R13" s="49"/>
      <c r="S13" s="49"/>
      <c r="T13" s="49"/>
      <c r="U13" s="49"/>
      <c r="V13" s="49"/>
      <c r="W13" s="47" t="e">
        <f>Table1681011121317[[#This Row],[Balance]]*$W$1</f>
        <v>#DIV/0!</v>
      </c>
      <c r="X13" s="49"/>
      <c r="Y13" s="49"/>
    </row>
    <row r="14" spans="1:25">
      <c r="A14" s="41"/>
      <c r="B14" s="49"/>
      <c r="C14" s="57" t="e">
        <f>SUM(((Table1681011121317[[#This Row],[Avg DPS]]*(Table1681011121317[[#This Row],[Range]]))+(Table1681011121317[[#This Row],[Avg DPS]]*(Table1681011121317[[#This Row],[Arm Pen (%)]]/4)))/100)</f>
        <v>#DIV/0!</v>
      </c>
      <c r="D14" s="58" t="e">
        <f>SUM(Table1681011121317[[#This Row],[DPS]]*Table1681011121317[[#This Row],[Avg Accuracy]])</f>
        <v>#DIV/0!</v>
      </c>
      <c r="E14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49"/>
      <c r="G14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1"/>
        <v>#DIV/0!</v>
      </c>
      <c r="P14" s="49"/>
      <c r="Q14" s="49"/>
      <c r="R14" s="49"/>
      <c r="S14" s="49"/>
      <c r="T14" s="49"/>
      <c r="U14" s="49"/>
      <c r="V14" s="49"/>
      <c r="W14" s="47" t="e">
        <f>Table1681011121317[[#This Row],[Balance]]*$W$1</f>
        <v>#DIV/0!</v>
      </c>
      <c r="X14" s="49"/>
      <c r="Y14" s="49"/>
    </row>
    <row r="15" spans="1:25">
      <c r="A15" s="41"/>
      <c r="B15" s="49"/>
      <c r="C15" s="57" t="e">
        <f>SUM(((Table1681011121317[[#This Row],[Avg DPS]]*(Table1681011121317[[#This Row],[Range]]))+(Table1681011121317[[#This Row],[Avg DPS]]*(Table1681011121317[[#This Row],[Arm Pen (%)]]/4)))/100)</f>
        <v>#DIV/0!</v>
      </c>
      <c r="D15" s="58" t="e">
        <f>SUM(Table1681011121317[[#This Row],[DPS]]*Table1681011121317[[#This Row],[Avg Accuracy]])</f>
        <v>#DIV/0!</v>
      </c>
      <c r="E1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49"/>
      <c r="G1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1"/>
        <v>#DIV/0!</v>
      </c>
      <c r="P15" s="49"/>
      <c r="Q15" s="49"/>
      <c r="R15" s="49"/>
      <c r="S15" s="49"/>
      <c r="T15" s="49"/>
      <c r="U15" s="49"/>
      <c r="V15" s="49"/>
      <c r="W15" s="47" t="e">
        <f>Table1681011121317[[#This Row],[Balance]]*$W$1</f>
        <v>#DIV/0!</v>
      </c>
      <c r="X15" s="49"/>
      <c r="Y15" s="49"/>
    </row>
    <row r="16" spans="1:25">
      <c r="A16" s="41"/>
      <c r="B16" s="49"/>
      <c r="C16" s="57" t="e">
        <f>SUM(((Table1681011121317[[#This Row],[Avg DPS]]*(Table1681011121317[[#This Row],[Range]]))+(Table1681011121317[[#This Row],[Avg DPS]]*(Table1681011121317[[#This Row],[Arm Pen (%)]]/4)))/100)</f>
        <v>#DIV/0!</v>
      </c>
      <c r="D16" s="58" t="e">
        <f>SUM(Table1681011121317[[#This Row],[DPS]]*Table1681011121317[[#This Row],[Avg Accuracy]])</f>
        <v>#DIV/0!</v>
      </c>
      <c r="E1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49"/>
      <c r="G1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1"/>
        <v>#DIV/0!</v>
      </c>
      <c r="P16" s="49"/>
      <c r="Q16" s="49"/>
      <c r="R16" s="49"/>
      <c r="S16" s="49"/>
      <c r="T16" s="49"/>
      <c r="U16" s="49"/>
      <c r="V16" s="49"/>
      <c r="W16" s="47" t="e">
        <f>Table1681011121317[[#This Row],[Balance]]*$W$1</f>
        <v>#DIV/0!</v>
      </c>
      <c r="X16" s="49"/>
      <c r="Y16" s="49"/>
    </row>
    <row r="17" spans="1:25" s="4" customFormat="1">
      <c r="A17" s="41"/>
      <c r="B17" s="49"/>
      <c r="C17" s="57" t="e">
        <f>SUM(((Table1681011121317[[#This Row],[Avg DPS]]*(Table1681011121317[[#This Row],[Range]]))+(Table1681011121317[[#This Row],[Avg DPS]]*(Table1681011121317[[#This Row],[Arm Pen (%)]]/4)))/100)</f>
        <v>#DIV/0!</v>
      </c>
      <c r="D17" s="58" t="e">
        <f>SUM(Table1681011121317[[#This Row],[DPS]]*Table1681011121317[[#This Row],[Avg Accuracy]])</f>
        <v>#DIV/0!</v>
      </c>
      <c r="E1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49"/>
      <c r="G1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1"/>
        <v>#DIV/0!</v>
      </c>
      <c r="P17" s="49"/>
      <c r="Q17" s="49"/>
      <c r="R17" s="49"/>
      <c r="S17" s="49"/>
      <c r="T17" s="56"/>
      <c r="U17" s="56"/>
      <c r="V17" s="56"/>
      <c r="W17" s="47" t="e">
        <f>Table1681011121317[[#This Row],[Balance]]*$W$1</f>
        <v>#DIV/0!</v>
      </c>
      <c r="X17" s="56"/>
      <c r="Y17" s="56"/>
    </row>
    <row r="18" spans="1:25">
      <c r="A18" s="41"/>
      <c r="B18" s="49"/>
      <c r="C18" s="57" t="e">
        <f>SUM(((Table1681011121317[[#This Row],[Avg DPS]]*(Table1681011121317[[#This Row],[Range]]))+(Table1681011121317[[#This Row],[Avg DPS]]*(Table1681011121317[[#This Row],[Arm Pen (%)]]/4)))/100)</f>
        <v>#DIV/0!</v>
      </c>
      <c r="D18" s="58" t="e">
        <f>SUM(Table1681011121317[[#This Row],[DPS]]*Table1681011121317[[#This Row],[Avg Accuracy]])</f>
        <v>#DIV/0!</v>
      </c>
      <c r="E1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49"/>
      <c r="G1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1"/>
        <v>#DIV/0!</v>
      </c>
      <c r="P18" s="49"/>
      <c r="Q18" s="49"/>
      <c r="R18" s="49"/>
      <c r="S18" s="49"/>
      <c r="T18" s="49"/>
      <c r="U18" s="49"/>
      <c r="V18" s="49"/>
      <c r="W18" s="47" t="e">
        <f>Table1681011121317[[#This Row],[Balance]]*$W$1</f>
        <v>#DIV/0!</v>
      </c>
      <c r="X18" s="49"/>
      <c r="Y18" s="49"/>
    </row>
    <row r="19" spans="1:25">
      <c r="A19" s="33"/>
      <c r="B19" s="30"/>
      <c r="C19" s="57" t="e">
        <f>SUM(((Table1681011121317[[#This Row],[Avg DPS]]*(Table1681011121317[[#This Row],[Range]]))+(Table1681011121317[[#This Row],[Avg DPS]]*(Table1681011121317[[#This Row],[Arm Pen (%)]]/4)))/100)</f>
        <v>#DIV/0!</v>
      </c>
      <c r="D19" s="58" t="e">
        <f>SUM(Table1681011121317[[#This Row],[DPS]]*Table1681011121317[[#This Row],[Avg Accuracy]])</f>
        <v>#DIV/0!</v>
      </c>
      <c r="E1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0"/>
      <c r="G1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1"/>
        <v>#DIV/0!</v>
      </c>
      <c r="P19" s="30"/>
      <c r="Q19" s="30"/>
      <c r="R19" s="30"/>
      <c r="S19" s="30"/>
      <c r="T19" s="49"/>
      <c r="U19" s="49"/>
      <c r="V19" s="49"/>
      <c r="W19" s="47" t="e">
        <f>Table1681011121317[[#This Row],[Balance]]*$W$1</f>
        <v>#DIV/0!</v>
      </c>
      <c r="X19" s="49"/>
      <c r="Y19" s="49"/>
    </row>
  </sheetData>
  <conditionalFormatting sqref="C4:C500">
    <cfRule type="cellIs" dxfId="88" priority="21" operator="greaterThan">
      <formula>1.7</formula>
    </cfRule>
  </conditionalFormatting>
  <conditionalFormatting sqref="E4:E500">
    <cfRule type="cellIs" dxfId="87" priority="15" stopIfTrue="1" operator="between">
      <formula>16.25</formula>
      <formula>0.01</formula>
    </cfRule>
    <cfRule type="cellIs" dxfId="86" priority="16" stopIfTrue="1" operator="between">
      <formula>16.99</formula>
      <formula>0.01</formula>
    </cfRule>
    <cfRule type="cellIs" dxfId="85" priority="17" operator="between">
      <formula>17.8</formula>
      <formula>0.01</formula>
    </cfRule>
    <cfRule type="cellIs" dxfId="84" priority="18" stopIfTrue="1" operator="greaterThanOrEqual">
      <formula>21.49</formula>
    </cfRule>
    <cfRule type="cellIs" dxfId="83" priority="19" stopIfTrue="1" operator="greaterThanOrEqual">
      <formula>20.56</formula>
    </cfRule>
    <cfRule type="cellIs" dxfId="82" priority="20" operator="greaterThanOrEqual">
      <formula>19.62</formula>
    </cfRule>
  </conditionalFormatting>
  <conditionalFormatting sqref="F4:F500">
    <cfRule type="cellIs" dxfId="81" priority="9" stopIfTrue="1" operator="between">
      <formula>6.9</formula>
      <formula>0.01</formula>
    </cfRule>
    <cfRule type="cellIs" dxfId="80" priority="10" stopIfTrue="1" operator="between">
      <formula>8.9</formula>
      <formula>0.01</formula>
    </cfRule>
    <cfRule type="cellIs" dxfId="79" priority="11" operator="between">
      <formula>10.9</formula>
      <formula>0.01</formula>
    </cfRule>
    <cfRule type="cellIs" dxfId="78" priority="12" stopIfTrue="1" operator="greaterThanOrEqual">
      <formula>18.9</formula>
    </cfRule>
    <cfRule type="cellIs" dxfId="77" priority="13" stopIfTrue="1" operator="greaterThanOrEqual">
      <formula>16.9</formula>
    </cfRule>
    <cfRule type="cellIs" dxfId="76" priority="14" operator="greaterThanOrEqual">
      <formula>14.9</formula>
    </cfRule>
  </conditionalFormatting>
  <conditionalFormatting sqref="G4:G500">
    <cfRule type="cellIs" dxfId="75" priority="3" stopIfTrue="1" operator="between">
      <formula>0.48</formula>
      <formula>0.01</formula>
    </cfRule>
    <cfRule type="cellIs" dxfId="74" priority="4" stopIfTrue="1" operator="between">
      <formula>0.5</formula>
      <formula>0.01</formula>
    </cfRule>
    <cfRule type="cellIs" dxfId="73" priority="5" operator="between">
      <formula>0.52</formula>
      <formula>0.01</formula>
    </cfRule>
    <cfRule type="cellIs" dxfId="72" priority="6" stopIfTrue="1" operator="greaterThanOrEqual">
      <formula>0.63</formula>
    </cfRule>
    <cfRule type="cellIs" dxfId="71" priority="7" stopIfTrue="1" operator="greaterThanOrEqual">
      <formula>0.61</formula>
    </cfRule>
    <cfRule type="cellIs" dxfId="70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5">
      <c r="A1" s="1" t="s">
        <v>0</v>
      </c>
      <c r="C1" t="s">
        <v>165</v>
      </c>
      <c r="K1" s="1" t="s">
        <v>265</v>
      </c>
      <c r="Q1" t="s">
        <v>173</v>
      </c>
      <c r="X1" s="35"/>
    </row>
    <row r="2" spans="1:25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5"/>
    </row>
    <row r="3" spans="1:25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  <c r="X3" s="17" t="s">
        <v>367</v>
      </c>
      <c r="Y3" s="17" t="s">
        <v>364</v>
      </c>
    </row>
    <row r="4" spans="1:25" s="72" customFormat="1" ht="15.75" thickTop="1">
      <c r="A4" s="72" t="s">
        <v>158</v>
      </c>
      <c r="B4" s="73" t="s">
        <v>35</v>
      </c>
      <c r="C4" s="74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74">
        <f>SUM(Table168101112133[[#This Row],[Avg DAM]]*Table168101112133[[#This Row],[HPS]])</f>
        <v>6.833333333333333</v>
      </c>
      <c r="E4" s="74">
        <f>Formulas!U5</f>
        <v>13.666666666666666</v>
      </c>
      <c r="F4" s="72">
        <v>9</v>
      </c>
      <c r="G4" s="72">
        <v>2</v>
      </c>
      <c r="H4" s="72">
        <v>16</v>
      </c>
      <c r="I4" s="72">
        <v>2</v>
      </c>
      <c r="J4" s="72">
        <v>16</v>
      </c>
      <c r="K4" s="72">
        <v>2</v>
      </c>
      <c r="O4" s="84" t="s">
        <v>103</v>
      </c>
      <c r="P4" s="84">
        <f>IF(Table168101112133[[#This Row],[Extra Dam C%]]="N/A",0,SUM((Table168101112133[[#This Row],[Extra Dam C%]]*Table168101112133[[#This Row],[Extra Dam]])))</f>
        <v>0</v>
      </c>
      <c r="Q4" s="85">
        <v>0</v>
      </c>
      <c r="R4" s="74">
        <f>Formulas!AP5</f>
        <v>2</v>
      </c>
      <c r="S4" s="74">
        <f>SUM(60/Table168101112133[[#This Row],[Avg Cooldown]])</f>
        <v>30</v>
      </c>
      <c r="T4" s="74">
        <f>SUM(Table168101112133[[#This Row],[HPM]]/60)</f>
        <v>0.5</v>
      </c>
      <c r="U4" s="86">
        <v>0.85</v>
      </c>
      <c r="V4" s="76" t="s">
        <v>86</v>
      </c>
      <c r="W4" s="87"/>
      <c r="X4" s="74"/>
      <c r="Y4" s="74"/>
    </row>
    <row r="5" spans="1:25" s="72" customFormat="1">
      <c r="A5" s="72" t="s">
        <v>162</v>
      </c>
      <c r="B5" s="73" t="s">
        <v>35</v>
      </c>
      <c r="C5" s="74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74">
        <f>SUM(Table168101112133[[#This Row],[Avg DAM]]*Table168101112133[[#This Row],[HPS]])</f>
        <v>6.1749999999999998</v>
      </c>
      <c r="E5" s="74">
        <f>Formulas!U6</f>
        <v>12.35</v>
      </c>
      <c r="F5" s="72">
        <v>9</v>
      </c>
      <c r="G5" s="72">
        <v>2</v>
      </c>
      <c r="H5" s="72">
        <v>15.7</v>
      </c>
      <c r="I5" s="72">
        <v>2</v>
      </c>
      <c r="O5" s="84" t="s">
        <v>103</v>
      </c>
      <c r="P5" s="84">
        <f>IF(Table168101112133[[#This Row],[Extra Dam C%]]="N/A",0,SUM((Table168101112133[[#This Row],[Extra Dam C%]]*Table168101112133[[#This Row],[Extra Dam]])))</f>
        <v>0</v>
      </c>
      <c r="Q5" s="85">
        <v>0</v>
      </c>
      <c r="R5" s="74">
        <f>Formulas!AP6</f>
        <v>2</v>
      </c>
      <c r="S5" s="74">
        <f>SUM(60/Table168101112133[[#This Row],[Avg Cooldown]])</f>
        <v>30</v>
      </c>
      <c r="T5" s="74">
        <f>SUM(Table168101112133[[#This Row],[HPM]]/60)</f>
        <v>0.5</v>
      </c>
      <c r="U5" s="88">
        <v>1.25</v>
      </c>
      <c r="V5" s="89" t="s">
        <v>86</v>
      </c>
      <c r="W5" s="90"/>
      <c r="X5" s="74"/>
      <c r="Y5" s="74"/>
    </row>
    <row r="6" spans="1:25" s="72" customFormat="1">
      <c r="A6" s="72" t="s">
        <v>163</v>
      </c>
      <c r="B6" s="73" t="s">
        <v>35</v>
      </c>
      <c r="C6" s="74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74">
        <f>SUM(Table168101112133[[#This Row],[Avg DAM]]*Table168101112133[[#This Row],[HPS]])</f>
        <v>7.6388888888888884</v>
      </c>
      <c r="E6" s="74">
        <f>Formulas!U7</f>
        <v>18.333333333333332</v>
      </c>
      <c r="F6" s="72">
        <v>9</v>
      </c>
      <c r="G6" s="72">
        <v>2</v>
      </c>
      <c r="H6" s="72">
        <v>23</v>
      </c>
      <c r="I6" s="72">
        <v>2.6</v>
      </c>
      <c r="J6" s="72">
        <v>23</v>
      </c>
      <c r="K6" s="72">
        <v>2.6</v>
      </c>
      <c r="O6" s="84" t="s">
        <v>103</v>
      </c>
      <c r="P6" s="84">
        <f>IF(Table168101112133[[#This Row],[Extra Dam C%]]="N/A",0,SUM((Table168101112133[[#This Row],[Extra Dam C%]]*Table168101112133[[#This Row],[Extra Dam]])))</f>
        <v>0</v>
      </c>
      <c r="Q6" s="85">
        <v>0</v>
      </c>
      <c r="R6" s="74">
        <f>Formulas!AP7</f>
        <v>2.4</v>
      </c>
      <c r="S6" s="74">
        <f>SUM(60/Table168101112133[[#This Row],[Avg Cooldown]])</f>
        <v>25</v>
      </c>
      <c r="T6" s="74">
        <f>SUM(Table168101112133[[#This Row],[HPM]]/60)</f>
        <v>0.41666666666666669</v>
      </c>
      <c r="U6" s="86">
        <v>2</v>
      </c>
      <c r="V6" s="76" t="s">
        <v>86</v>
      </c>
      <c r="W6" s="87"/>
      <c r="X6" s="74"/>
      <c r="Y6" s="74"/>
    </row>
    <row r="7" spans="1:25" s="72" customFormat="1">
      <c r="A7" s="72" t="s">
        <v>164</v>
      </c>
      <c r="B7" s="73" t="s">
        <v>35</v>
      </c>
      <c r="C7" s="74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74">
        <f>SUM(Table168101112133[[#This Row],[Avg DAM]]*Table168101112133[[#This Row],[HPS]])</f>
        <v>11.071428571428575</v>
      </c>
      <c r="E7" s="74">
        <f>Formulas!U8</f>
        <v>20.666666666666668</v>
      </c>
      <c r="F7" s="72">
        <v>12</v>
      </c>
      <c r="G7" s="72">
        <v>1.6</v>
      </c>
      <c r="H7" s="72">
        <v>25</v>
      </c>
      <c r="I7" s="72">
        <v>2</v>
      </c>
      <c r="J7" s="72">
        <v>25</v>
      </c>
      <c r="K7" s="72">
        <v>2</v>
      </c>
      <c r="O7" s="84" t="s">
        <v>103</v>
      </c>
      <c r="P7" s="84">
        <f>IF(Table168101112133[[#This Row],[Extra Dam C%]]="N/A",0,SUM((Table168101112133[[#This Row],[Extra Dam C%]]*Table168101112133[[#This Row],[Extra Dam]])))</f>
        <v>0</v>
      </c>
      <c r="Q7" s="85">
        <v>0.9</v>
      </c>
      <c r="R7" s="74">
        <f>Formulas!AP8</f>
        <v>1.8666666666666665</v>
      </c>
      <c r="S7" s="74">
        <f>SUM(60/Table168101112133[[#This Row],[Avg Cooldown]])</f>
        <v>32.142857142857146</v>
      </c>
      <c r="T7" s="74">
        <f>SUM(Table168101112133[[#This Row],[HPM]]/60)</f>
        <v>0.53571428571428581</v>
      </c>
      <c r="U7" s="88"/>
      <c r="V7" s="89" t="s">
        <v>87</v>
      </c>
      <c r="W7" s="90"/>
      <c r="X7" s="74"/>
      <c r="Y7" s="74"/>
    </row>
    <row r="8" spans="1:25" s="72" customFormat="1">
      <c r="A8" s="72" t="s">
        <v>174</v>
      </c>
      <c r="B8" s="73" t="s">
        <v>35</v>
      </c>
      <c r="C8" s="74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74">
        <f>SUM(Table168101112133[[#This Row],[Avg DAM]]*Table168101112133[[#This Row],[HPS]])</f>
        <v>9.2000000000000011</v>
      </c>
      <c r="E8" s="74">
        <f>Formulas!U9</f>
        <v>23</v>
      </c>
      <c r="F8" s="72">
        <v>15</v>
      </c>
      <c r="G8" s="72">
        <v>2</v>
      </c>
      <c r="H8" s="72">
        <v>31</v>
      </c>
      <c r="I8" s="72">
        <v>3</v>
      </c>
      <c r="N8" s="72">
        <v>9</v>
      </c>
      <c r="O8" s="84">
        <v>1</v>
      </c>
      <c r="P8" s="84">
        <f>IF(Table168101112133[[#This Row],[Extra Dam C%]]="N/A",0,SUM((Table168101112133[[#This Row],[Extra Dam C%]]*Table168101112133[[#This Row],[Extra Dam]])))</f>
        <v>9</v>
      </c>
      <c r="Q8" s="85">
        <v>0</v>
      </c>
      <c r="R8" s="74">
        <f>Formulas!AP9</f>
        <v>2.5</v>
      </c>
      <c r="S8" s="74">
        <f>SUM(60/Table168101112133[[#This Row],[Avg Cooldown]])</f>
        <v>24</v>
      </c>
      <c r="T8" s="74">
        <f>SUM(Table168101112133[[#This Row],[HPM]]/60)</f>
        <v>0.4</v>
      </c>
      <c r="U8" s="86"/>
      <c r="V8" s="76" t="s">
        <v>87</v>
      </c>
      <c r="W8" s="87"/>
      <c r="X8" s="74"/>
      <c r="Y8" s="74"/>
    </row>
    <row r="9" spans="1:25" s="72" customFormat="1">
      <c r="A9" s="72" t="s">
        <v>175</v>
      </c>
      <c r="B9" s="73" t="s">
        <v>35</v>
      </c>
      <c r="C9" s="74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74">
        <f>SUM(Table168101112133[[#This Row],[Avg DAM]]*Table168101112133[[#This Row],[HPS]])</f>
        <v>7.5</v>
      </c>
      <c r="E9" s="74">
        <f>Formulas!U10</f>
        <v>18</v>
      </c>
      <c r="F9" s="72">
        <v>12</v>
      </c>
      <c r="G9" s="72">
        <v>2</v>
      </c>
      <c r="H9" s="72">
        <v>21</v>
      </c>
      <c r="I9" s="72">
        <v>2.6</v>
      </c>
      <c r="J9" s="72">
        <v>21</v>
      </c>
      <c r="K9" s="72">
        <v>2.6</v>
      </c>
      <c r="N9" s="72">
        <v>20</v>
      </c>
      <c r="O9" s="74">
        <v>0.5</v>
      </c>
      <c r="P9" s="74">
        <f>IF(Table168101112133[[#This Row],[Extra Dam C%]]="N/A",0,SUM((Table168101112133[[#This Row],[Extra Dam C%]]*Table168101112133[[#This Row],[Extra Dam]])))</f>
        <v>10</v>
      </c>
      <c r="Q9" s="85">
        <v>0</v>
      </c>
      <c r="R9" s="74">
        <f>Formulas!AP10</f>
        <v>2.4</v>
      </c>
      <c r="S9" s="74">
        <f>SUM(60/Table168101112133[[#This Row],[Avg Cooldown]])</f>
        <v>25</v>
      </c>
      <c r="T9" s="74">
        <f>SUM(Table168101112133[[#This Row],[HPM]]/60)</f>
        <v>0.41666666666666669</v>
      </c>
      <c r="U9" s="74"/>
      <c r="W9" s="74"/>
      <c r="X9" s="74"/>
      <c r="Y9" s="74"/>
    </row>
    <row r="10" spans="1:25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  <c r="X10" s="2"/>
      <c r="Y10" s="2"/>
    </row>
    <row r="11" spans="1:25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  <c r="X11" s="2"/>
      <c r="Y11" s="2"/>
    </row>
    <row r="12" spans="1:25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  <c r="X12" s="2"/>
      <c r="Y12" s="2"/>
    </row>
    <row r="13" spans="1:25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  <c r="X13" s="2"/>
      <c r="Y13" s="2"/>
    </row>
    <row r="14" spans="1:25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  <c r="X14" s="2"/>
      <c r="Y14" s="2"/>
    </row>
    <row r="15" spans="1:25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  <c r="X15" s="2"/>
      <c r="Y15" s="2"/>
    </row>
    <row r="16" spans="1:25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  <c r="X16" s="2"/>
      <c r="Y16" s="2"/>
    </row>
    <row r="17" spans="1:25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8"/>
      <c r="W17" s="38"/>
      <c r="X17" s="38"/>
      <c r="Y17" s="38"/>
    </row>
    <row r="18" spans="1:25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  <c r="X18" s="2"/>
      <c r="Y18" s="2"/>
    </row>
    <row r="19" spans="1:25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  <c r="X19" s="2"/>
      <c r="Y19" s="2"/>
    </row>
  </sheetData>
  <conditionalFormatting sqref="C4:C19">
    <cfRule type="cellIs" dxfId="43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H32" sqref="H32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8" width="19" customWidth="1"/>
    <col min="19" max="19" width="19.42578125" customWidth="1"/>
    <col min="20" max="20" width="20.28515625" customWidth="1"/>
    <col min="21" max="21" width="18.28515625" customWidth="1"/>
    <col min="22" max="22" width="16.28515625" customWidth="1"/>
  </cols>
  <sheetData>
    <row r="1" spans="1:21">
      <c r="A1" s="1" t="s">
        <v>0</v>
      </c>
      <c r="C1" t="s">
        <v>24</v>
      </c>
      <c r="F1" s="1"/>
      <c r="G1" s="1"/>
      <c r="H1" s="1"/>
      <c r="I1" s="1"/>
    </row>
    <row r="2" spans="1:21">
      <c r="A2" t="s">
        <v>23</v>
      </c>
      <c r="C2" t="s">
        <v>161</v>
      </c>
    </row>
    <row r="3" spans="1:21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204</v>
      </c>
      <c r="R3" s="17" t="s">
        <v>391</v>
      </c>
      <c r="S3" s="17" t="s">
        <v>367</v>
      </c>
      <c r="T3" s="17" t="s">
        <v>363</v>
      </c>
      <c r="U3" s="17" t="s">
        <v>364</v>
      </c>
    </row>
    <row r="4" spans="1:21" s="4" customFormat="1" ht="15.75" thickTop="1">
      <c r="A4" t="s">
        <v>102</v>
      </c>
      <c r="B4" s="4">
        <v>1</v>
      </c>
      <c r="C4" s="4">
        <v>9.9</v>
      </c>
      <c r="D4" s="4">
        <v>70</v>
      </c>
      <c r="E4" s="21">
        <v>0.2</v>
      </c>
      <c r="F4" s="4">
        <v>1</v>
      </c>
      <c r="G4" s="4">
        <v>1.5</v>
      </c>
      <c r="H4" s="4">
        <v>100</v>
      </c>
      <c r="I4" s="4">
        <v>2.5</v>
      </c>
      <c r="J4" s="4">
        <v>2</v>
      </c>
      <c r="K4" s="4">
        <v>2.66</v>
      </c>
      <c r="L4" s="23">
        <v>1</v>
      </c>
      <c r="M4" s="28">
        <v>10</v>
      </c>
      <c r="N4" s="29">
        <v>2.5</v>
      </c>
      <c r="O4" s="30" t="s">
        <v>87</v>
      </c>
      <c r="P4" s="30" t="s">
        <v>87</v>
      </c>
      <c r="Q4" s="30"/>
      <c r="R4" s="30"/>
      <c r="S4" s="30" t="s">
        <v>423</v>
      </c>
      <c r="T4" s="68" t="s">
        <v>424</v>
      </c>
      <c r="U4" s="30" t="s">
        <v>422</v>
      </c>
    </row>
    <row r="5" spans="1:21">
      <c r="A5" t="s">
        <v>120</v>
      </c>
      <c r="B5" s="4">
        <v>1</v>
      </c>
      <c r="C5" s="4">
        <v>25.9</v>
      </c>
      <c r="D5" s="4">
        <v>20</v>
      </c>
      <c r="E5" s="21">
        <v>0.33</v>
      </c>
      <c r="F5" s="4">
        <v>1</v>
      </c>
      <c r="G5" s="4">
        <v>1.9</v>
      </c>
      <c r="H5" s="4">
        <v>0</v>
      </c>
      <c r="I5" s="4">
        <v>1.4</v>
      </c>
      <c r="J5" s="4">
        <v>3.5</v>
      </c>
      <c r="K5" s="4">
        <v>3.5</v>
      </c>
      <c r="L5" s="23">
        <v>1</v>
      </c>
      <c r="M5" s="28">
        <v>46</v>
      </c>
      <c r="N5" s="29">
        <v>2</v>
      </c>
      <c r="O5" s="30" t="s">
        <v>87</v>
      </c>
      <c r="P5" s="30" t="s">
        <v>87</v>
      </c>
      <c r="Q5" s="30"/>
      <c r="R5" s="30"/>
      <c r="S5" s="30" t="s">
        <v>396</v>
      </c>
      <c r="T5" s="68" t="s">
        <v>362</v>
      </c>
      <c r="U5" s="30" t="s">
        <v>365</v>
      </c>
    </row>
    <row r="6" spans="1:21">
      <c r="A6" t="s">
        <v>119</v>
      </c>
      <c r="B6" s="4">
        <v>1</v>
      </c>
      <c r="C6" s="4">
        <v>23.9</v>
      </c>
      <c r="D6" s="4">
        <v>30</v>
      </c>
      <c r="E6" s="21">
        <v>8.5000000000000006E-2</v>
      </c>
      <c r="F6" s="4">
        <v>0.5</v>
      </c>
      <c r="G6" s="4">
        <v>1.4</v>
      </c>
      <c r="H6" s="4">
        <v>0</v>
      </c>
      <c r="I6" s="4">
        <v>1.9</v>
      </c>
      <c r="J6" s="4">
        <v>3.5</v>
      </c>
      <c r="K6" s="4">
        <v>3.5</v>
      </c>
      <c r="L6" s="23">
        <v>1</v>
      </c>
      <c r="M6" s="28">
        <v>40</v>
      </c>
      <c r="N6" s="29">
        <v>2</v>
      </c>
      <c r="O6" s="30" t="s">
        <v>87</v>
      </c>
      <c r="P6" s="30" t="s">
        <v>87</v>
      </c>
      <c r="Q6" s="30"/>
      <c r="R6" s="30"/>
      <c r="S6" s="30" t="s">
        <v>395</v>
      </c>
      <c r="T6" s="68" t="s">
        <v>362</v>
      </c>
      <c r="U6" s="30" t="s">
        <v>365</v>
      </c>
    </row>
    <row r="7" spans="1:21">
      <c r="A7" t="s">
        <v>121</v>
      </c>
      <c r="B7" s="4">
        <v>1</v>
      </c>
      <c r="C7" s="4">
        <v>23.9</v>
      </c>
      <c r="D7" s="4">
        <v>10</v>
      </c>
      <c r="E7" s="21">
        <v>0</v>
      </c>
      <c r="F7" s="4">
        <v>0</v>
      </c>
      <c r="G7" s="4">
        <v>1.9</v>
      </c>
      <c r="H7" s="4">
        <v>0</v>
      </c>
      <c r="I7" s="4">
        <v>2.5</v>
      </c>
      <c r="J7" s="4">
        <v>3.5</v>
      </c>
      <c r="K7" s="4">
        <v>3.5</v>
      </c>
      <c r="L7" s="23">
        <v>1</v>
      </c>
      <c r="M7" s="28">
        <v>35</v>
      </c>
      <c r="N7" s="29">
        <v>2</v>
      </c>
      <c r="O7" s="30" t="s">
        <v>87</v>
      </c>
      <c r="P7" s="30" t="s">
        <v>87</v>
      </c>
      <c r="Q7" s="30"/>
      <c r="R7" s="30"/>
      <c r="S7" s="68" t="s">
        <v>397</v>
      </c>
      <c r="T7" s="69" t="s">
        <v>368</v>
      </c>
      <c r="U7" s="30" t="s">
        <v>365</v>
      </c>
    </row>
    <row r="8" spans="1:21">
      <c r="A8" s="1" t="s">
        <v>124</v>
      </c>
      <c r="B8" s="4">
        <v>1</v>
      </c>
      <c r="C8" s="4">
        <v>40.9</v>
      </c>
      <c r="D8" s="4">
        <v>40</v>
      </c>
      <c r="E8" s="21">
        <v>0.1</v>
      </c>
      <c r="F8" s="4">
        <v>0.5</v>
      </c>
      <c r="G8" s="4">
        <v>2.2000000000000002</v>
      </c>
      <c r="H8" s="4">
        <v>0</v>
      </c>
      <c r="I8" s="4">
        <v>2.5</v>
      </c>
      <c r="J8" s="4">
        <v>3.2</v>
      </c>
      <c r="K8" s="4">
        <v>2.5</v>
      </c>
      <c r="L8" s="23">
        <v>1</v>
      </c>
      <c r="M8" s="28">
        <v>65</v>
      </c>
      <c r="N8" s="29">
        <v>6</v>
      </c>
      <c r="O8" s="30" t="s">
        <v>86</v>
      </c>
      <c r="P8" s="30" t="s">
        <v>86</v>
      </c>
      <c r="Q8" s="30"/>
      <c r="R8" s="30"/>
      <c r="S8" s="68" t="s">
        <v>366</v>
      </c>
      <c r="T8" s="68" t="s">
        <v>362</v>
      </c>
      <c r="U8" s="30"/>
    </row>
    <row r="9" spans="1:21">
      <c r="A9" s="14" t="s">
        <v>97</v>
      </c>
      <c r="B9" s="4">
        <v>1</v>
      </c>
      <c r="C9" s="4">
        <v>15.9</v>
      </c>
      <c r="D9" s="4">
        <v>40</v>
      </c>
      <c r="E9" s="21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3">
        <v>1</v>
      </c>
      <c r="M9" s="28">
        <v>15</v>
      </c>
      <c r="N9" s="29">
        <v>1</v>
      </c>
      <c r="O9" s="30" t="s">
        <v>87</v>
      </c>
      <c r="P9" s="30" t="s">
        <v>86</v>
      </c>
      <c r="Q9" s="30"/>
      <c r="R9" s="30"/>
      <c r="S9" s="30" t="s">
        <v>423</v>
      </c>
      <c r="T9" s="68" t="s">
        <v>362</v>
      </c>
      <c r="U9" s="30" t="s">
        <v>422</v>
      </c>
    </row>
    <row r="10" spans="1:21">
      <c r="A10" s="1" t="s">
        <v>181</v>
      </c>
      <c r="B10" s="4">
        <v>2</v>
      </c>
      <c r="C10" s="4">
        <v>20.9</v>
      </c>
      <c r="D10" s="4">
        <v>10</v>
      </c>
      <c r="E10" s="21">
        <v>0.05</v>
      </c>
      <c r="F10" s="4">
        <v>1</v>
      </c>
      <c r="G10" s="4">
        <v>0</v>
      </c>
      <c r="H10" s="4">
        <v>0</v>
      </c>
      <c r="I10" s="4">
        <v>0</v>
      </c>
      <c r="J10" s="4">
        <v>0.8</v>
      </c>
      <c r="K10" s="4">
        <v>1</v>
      </c>
      <c r="L10" s="23">
        <v>1</v>
      </c>
      <c r="M10" s="28">
        <v>35</v>
      </c>
      <c r="N10" s="29">
        <v>1</v>
      </c>
      <c r="O10" s="30" t="s">
        <v>87</v>
      </c>
      <c r="P10" s="30" t="s">
        <v>86</v>
      </c>
      <c r="Q10" s="30" t="s">
        <v>205</v>
      </c>
      <c r="R10" s="30"/>
      <c r="S10" s="30"/>
      <c r="T10" s="68"/>
      <c r="U10" s="30" t="s">
        <v>425</v>
      </c>
    </row>
    <row r="11" spans="1:21">
      <c r="A11" s="1" t="s">
        <v>182</v>
      </c>
      <c r="B11" s="4">
        <v>2</v>
      </c>
      <c r="C11" s="23">
        <v>12.9</v>
      </c>
      <c r="D11" s="23">
        <v>45</v>
      </c>
      <c r="E11" s="24">
        <v>0.1</v>
      </c>
      <c r="F11" s="23">
        <v>0.5</v>
      </c>
      <c r="G11" s="23">
        <v>1.9</v>
      </c>
      <c r="H11" s="23">
        <v>100</v>
      </c>
      <c r="I11" s="23">
        <v>1.9</v>
      </c>
      <c r="J11" s="23">
        <v>1.4</v>
      </c>
      <c r="K11" s="23">
        <v>2.54</v>
      </c>
      <c r="L11" s="23">
        <v>1</v>
      </c>
      <c r="M11" s="31">
        <v>12</v>
      </c>
      <c r="N11" s="32">
        <v>1</v>
      </c>
      <c r="O11" s="30" t="s">
        <v>87</v>
      </c>
      <c r="P11" s="30" t="s">
        <v>86</v>
      </c>
      <c r="Q11" s="30"/>
      <c r="R11" s="30"/>
      <c r="S11" s="30" t="s">
        <v>423</v>
      </c>
      <c r="T11" s="68" t="s">
        <v>362</v>
      </c>
      <c r="U11" s="30" t="s">
        <v>422</v>
      </c>
    </row>
    <row r="12" spans="1:21">
      <c r="A12" t="s">
        <v>188</v>
      </c>
      <c r="B12" s="4">
        <v>2</v>
      </c>
      <c r="C12" s="23">
        <v>15.9</v>
      </c>
      <c r="D12" s="23">
        <v>30</v>
      </c>
      <c r="E12" s="24">
        <v>0.1</v>
      </c>
      <c r="F12" s="23">
        <v>0.5</v>
      </c>
      <c r="G12" s="23">
        <v>1.9</v>
      </c>
      <c r="H12" s="23">
        <v>50</v>
      </c>
      <c r="I12" s="23">
        <v>1.9</v>
      </c>
      <c r="J12" s="23">
        <v>1.8</v>
      </c>
      <c r="K12" s="23">
        <v>1.8</v>
      </c>
      <c r="L12" s="23">
        <v>1</v>
      </c>
      <c r="M12" s="31">
        <v>12</v>
      </c>
      <c r="N12" s="32">
        <v>1</v>
      </c>
      <c r="O12" s="30" t="s">
        <v>87</v>
      </c>
      <c r="P12" s="30" t="s">
        <v>86</v>
      </c>
      <c r="Q12" s="30"/>
      <c r="R12" s="30"/>
      <c r="S12" s="30" t="s">
        <v>423</v>
      </c>
      <c r="T12" s="68" t="s">
        <v>362</v>
      </c>
      <c r="U12" s="30" t="s">
        <v>422</v>
      </c>
    </row>
    <row r="13" spans="1:21">
      <c r="A13" s="7" t="s">
        <v>234</v>
      </c>
      <c r="B13" s="4">
        <v>3</v>
      </c>
      <c r="C13" s="4">
        <v>25.9</v>
      </c>
      <c r="D13" s="4">
        <v>25</v>
      </c>
      <c r="E13" s="21">
        <v>0.1</v>
      </c>
      <c r="F13" s="4">
        <v>0.5</v>
      </c>
      <c r="G13" s="4">
        <v>1.5</v>
      </c>
      <c r="H13" s="4">
        <v>0</v>
      </c>
      <c r="I13" s="4">
        <v>1.9</v>
      </c>
      <c r="J13" s="4">
        <v>3.5</v>
      </c>
      <c r="K13" s="4">
        <v>3.5</v>
      </c>
      <c r="L13" s="23">
        <v>1</v>
      </c>
      <c r="M13" s="28">
        <v>45</v>
      </c>
      <c r="N13" s="29">
        <v>2</v>
      </c>
      <c r="O13" s="30" t="s">
        <v>87</v>
      </c>
      <c r="P13" s="30" t="s">
        <v>87</v>
      </c>
      <c r="Q13" s="33"/>
      <c r="R13" s="33"/>
      <c r="S13" s="33" t="s">
        <v>395</v>
      </c>
      <c r="T13" s="68" t="s">
        <v>362</v>
      </c>
      <c r="U13" s="33" t="s">
        <v>365</v>
      </c>
    </row>
    <row r="14" spans="1:21" s="4" customFormat="1">
      <c r="A14" t="s">
        <v>343</v>
      </c>
      <c r="B14" s="10">
        <v>4</v>
      </c>
      <c r="C14" s="10"/>
      <c r="D14" s="10"/>
      <c r="E14" s="22"/>
      <c r="F14" s="10"/>
      <c r="G14" s="10"/>
      <c r="H14" s="10"/>
      <c r="I14" s="10"/>
      <c r="J14" s="10"/>
      <c r="K14" s="10"/>
      <c r="L14" s="23"/>
      <c r="M14" s="28"/>
      <c r="N14" s="29"/>
      <c r="O14" s="33"/>
      <c r="P14" s="33"/>
      <c r="Q14" s="33"/>
      <c r="R14" s="33"/>
      <c r="S14" s="33"/>
      <c r="T14" s="68"/>
      <c r="U14" s="33"/>
    </row>
    <row r="15" spans="1:21">
      <c r="A15" s="4" t="s">
        <v>112</v>
      </c>
      <c r="B15" s="12">
        <v>4</v>
      </c>
      <c r="C15" s="12">
        <v>46.9</v>
      </c>
      <c r="D15" s="12">
        <v>495</v>
      </c>
      <c r="E15" s="20">
        <v>1.3</v>
      </c>
      <c r="F15" s="12">
        <v>2</v>
      </c>
      <c r="G15" s="12">
        <v>0</v>
      </c>
      <c r="H15" s="12" t="s">
        <v>103</v>
      </c>
      <c r="I15" s="12">
        <v>1.5</v>
      </c>
      <c r="J15" s="12">
        <v>5.5</v>
      </c>
      <c r="K15" s="12">
        <v>0.8</v>
      </c>
      <c r="L15" s="23">
        <v>1</v>
      </c>
      <c r="M15" s="25">
        <v>75</v>
      </c>
      <c r="N15" s="26">
        <v>8</v>
      </c>
      <c r="O15" s="27" t="s">
        <v>86</v>
      </c>
      <c r="P15" s="27" t="s">
        <v>87</v>
      </c>
      <c r="Q15" s="27"/>
      <c r="R15" s="27" t="s">
        <v>393</v>
      </c>
      <c r="S15" s="27" t="s">
        <v>392</v>
      </c>
      <c r="T15" s="68" t="s">
        <v>368</v>
      </c>
      <c r="U15" s="27" t="s">
        <v>394</v>
      </c>
    </row>
    <row r="16" spans="1:21">
      <c r="A16" t="s">
        <v>345</v>
      </c>
      <c r="B16">
        <v>4</v>
      </c>
      <c r="C16" s="4"/>
      <c r="D16" s="4"/>
      <c r="E16" s="21"/>
      <c r="F16" s="4"/>
      <c r="G16" s="4"/>
      <c r="H16" s="4"/>
      <c r="I16" s="4"/>
      <c r="J16" s="4"/>
      <c r="K16" s="4"/>
      <c r="L16" s="4"/>
      <c r="M16" s="28"/>
      <c r="N16" s="29"/>
      <c r="O16" s="41"/>
      <c r="P16" s="41"/>
      <c r="Q16" s="41"/>
      <c r="R16" s="41"/>
      <c r="S16" s="41"/>
      <c r="T16" s="69"/>
      <c r="U16" s="41"/>
    </row>
    <row r="17" spans="1:21">
      <c r="A17" s="6" t="s">
        <v>123</v>
      </c>
      <c r="B17" s="11" t="s">
        <v>35</v>
      </c>
      <c r="C17" s="4">
        <v>35.9</v>
      </c>
      <c r="D17" s="4">
        <v>50</v>
      </c>
      <c r="E17" s="21">
        <v>0.1</v>
      </c>
      <c r="F17" s="4">
        <v>0.5</v>
      </c>
      <c r="G17" s="4">
        <v>1.9</v>
      </c>
      <c r="H17" s="4">
        <v>0</v>
      </c>
      <c r="I17" s="4">
        <v>7.8</v>
      </c>
      <c r="J17" s="4">
        <v>4.5</v>
      </c>
      <c r="K17" s="4">
        <v>4.5</v>
      </c>
      <c r="L17" s="23">
        <v>1</v>
      </c>
      <c r="M17" s="28">
        <v>50</v>
      </c>
      <c r="N17" s="29">
        <v>8</v>
      </c>
      <c r="O17" s="30" t="s">
        <v>86</v>
      </c>
      <c r="P17" s="30" t="s">
        <v>87</v>
      </c>
      <c r="Q17" s="30"/>
      <c r="R17" s="30"/>
      <c r="S17" s="30"/>
      <c r="T17" s="68"/>
      <c r="U17" s="30"/>
    </row>
    <row r="18" spans="1:21">
      <c r="A18" s="6" t="s">
        <v>98</v>
      </c>
      <c r="B18" s="11" t="s">
        <v>35</v>
      </c>
      <c r="C18" s="23">
        <v>12.9</v>
      </c>
      <c r="D18" s="23">
        <v>50</v>
      </c>
      <c r="E18" s="24">
        <v>0.1</v>
      </c>
      <c r="F18" s="23">
        <v>0.5</v>
      </c>
      <c r="G18" s="23">
        <v>1.9</v>
      </c>
      <c r="H18" s="23">
        <v>100</v>
      </c>
      <c r="I18" s="23">
        <v>1.9</v>
      </c>
      <c r="J18" s="23">
        <v>1.5</v>
      </c>
      <c r="K18" s="23">
        <v>2.66</v>
      </c>
      <c r="L18" s="23">
        <v>1</v>
      </c>
      <c r="M18" s="31">
        <v>12</v>
      </c>
      <c r="N18" s="32">
        <v>1</v>
      </c>
      <c r="O18" s="30" t="s">
        <v>87</v>
      </c>
      <c r="P18" s="30" t="s">
        <v>86</v>
      </c>
      <c r="Q18" s="30"/>
      <c r="R18" s="30"/>
      <c r="S18" s="30"/>
      <c r="T18" s="68"/>
      <c r="U18" s="30"/>
    </row>
    <row r="19" spans="1:21">
      <c r="A19" s="6" t="s">
        <v>122</v>
      </c>
      <c r="B19" s="11" t="s">
        <v>35</v>
      </c>
      <c r="C19" s="4">
        <v>35.9</v>
      </c>
      <c r="D19" s="4">
        <v>50</v>
      </c>
      <c r="E19" s="21">
        <v>0.1</v>
      </c>
      <c r="F19" s="4">
        <v>0.5</v>
      </c>
      <c r="G19" s="4">
        <v>2.9</v>
      </c>
      <c r="H19" s="4">
        <v>0</v>
      </c>
      <c r="I19" s="4">
        <v>3.9</v>
      </c>
      <c r="J19" s="4">
        <v>4.5</v>
      </c>
      <c r="K19" s="4">
        <v>4.5</v>
      </c>
      <c r="L19" s="23">
        <v>3</v>
      </c>
      <c r="M19" s="28">
        <v>50</v>
      </c>
      <c r="N19" s="29">
        <v>7</v>
      </c>
      <c r="O19" s="30" t="s">
        <v>86</v>
      </c>
      <c r="P19" s="30" t="s">
        <v>87</v>
      </c>
      <c r="Q19" s="30"/>
      <c r="R19" s="30"/>
      <c r="S19" s="30"/>
      <c r="T19" s="68"/>
      <c r="U19" s="30"/>
    </row>
    <row r="20" spans="1:21">
      <c r="A20" s="4"/>
      <c r="B20" s="4"/>
      <c r="C20" s="4"/>
      <c r="D20" s="4"/>
      <c r="E20" s="21"/>
      <c r="F20" s="4"/>
      <c r="G20" s="4"/>
      <c r="H20" s="12"/>
      <c r="I20" s="4"/>
      <c r="J20" s="4"/>
      <c r="K20" s="4"/>
      <c r="L20" s="23"/>
      <c r="M20" s="28"/>
      <c r="N20" s="29"/>
      <c r="O20" s="30"/>
      <c r="P20" s="30"/>
      <c r="Q20" s="30"/>
      <c r="R20" s="30"/>
      <c r="S20" s="30"/>
      <c r="T20" s="68"/>
      <c r="U20" s="30"/>
    </row>
    <row r="21" spans="1:21">
      <c r="C21" s="4"/>
      <c r="D21" s="4"/>
      <c r="E21" s="21"/>
      <c r="F21" s="4"/>
      <c r="G21" s="4"/>
      <c r="H21" s="4"/>
      <c r="I21" s="4"/>
      <c r="J21" s="4"/>
      <c r="K21" s="4"/>
      <c r="L21" s="4"/>
      <c r="M21" s="28"/>
      <c r="N21" s="29"/>
      <c r="O21" s="41"/>
      <c r="P21" s="41"/>
      <c r="Q21" s="41"/>
      <c r="R21" s="41"/>
      <c r="S21" s="41"/>
      <c r="T21" s="69"/>
      <c r="U21" s="41"/>
    </row>
    <row r="22" spans="1:21">
      <c r="C22" s="4"/>
      <c r="D22" s="4"/>
      <c r="E22" s="21"/>
      <c r="F22" s="4"/>
      <c r="G22" s="4"/>
      <c r="H22" s="4"/>
      <c r="I22" s="4"/>
      <c r="J22" s="4"/>
      <c r="K22" s="4"/>
      <c r="L22" s="4"/>
      <c r="M22" s="28"/>
      <c r="N22" s="29"/>
      <c r="O22" s="41"/>
      <c r="P22" s="41"/>
      <c r="Q22" s="41"/>
      <c r="R22" s="41"/>
      <c r="S22" s="41"/>
      <c r="T22" s="69"/>
      <c r="U22" s="41"/>
    </row>
    <row r="23" spans="1:21">
      <c r="C23" s="4"/>
      <c r="D23" s="4"/>
      <c r="E23" s="21"/>
      <c r="F23" s="4"/>
      <c r="G23" s="4"/>
      <c r="H23" s="4"/>
      <c r="I23" s="4"/>
      <c r="J23" s="4"/>
      <c r="K23" s="4"/>
      <c r="L23" s="4"/>
      <c r="M23" s="28"/>
      <c r="N23" s="29"/>
      <c r="O23" s="41"/>
      <c r="P23" s="41"/>
      <c r="Q23" s="41"/>
      <c r="R23" s="41"/>
      <c r="S23" s="41"/>
      <c r="T23" s="69"/>
      <c r="U23" s="41"/>
    </row>
    <row r="24" spans="1:21">
      <c r="C24" s="4"/>
      <c r="D24" s="4"/>
      <c r="E24" s="21"/>
      <c r="F24" s="4"/>
      <c r="G24" s="4"/>
      <c r="H24" s="4"/>
      <c r="I24" s="4"/>
      <c r="J24" s="4"/>
      <c r="K24" s="4"/>
      <c r="L24" s="4"/>
      <c r="M24" s="28"/>
      <c r="N24" s="29"/>
      <c r="O24" s="41"/>
      <c r="P24" s="41"/>
      <c r="Q24" s="41"/>
      <c r="R24" s="41"/>
      <c r="S24" s="41"/>
      <c r="T24" s="69"/>
      <c r="U24" s="41"/>
    </row>
    <row r="25" spans="1:21">
      <c r="C25" s="4"/>
      <c r="D25" s="4"/>
      <c r="E25" s="21"/>
      <c r="F25" s="4"/>
      <c r="G25" s="4"/>
      <c r="H25" s="4"/>
      <c r="I25" s="4"/>
      <c r="J25" s="4"/>
      <c r="K25" s="4"/>
      <c r="L25" s="4"/>
      <c r="M25" s="28"/>
      <c r="N25" s="29"/>
      <c r="O25" s="41"/>
      <c r="P25" s="41"/>
      <c r="Q25" s="41"/>
      <c r="R25" s="41"/>
      <c r="S25" s="41"/>
      <c r="T25" s="69"/>
      <c r="U25" s="41"/>
    </row>
    <row r="26" spans="1:21">
      <c r="C26" s="4"/>
      <c r="D26" s="4"/>
      <c r="E26" s="21"/>
      <c r="F26" s="4"/>
      <c r="G26" s="4"/>
      <c r="H26" s="4"/>
      <c r="I26" s="4"/>
      <c r="J26" s="4"/>
      <c r="K26" s="4"/>
      <c r="L26" s="4"/>
      <c r="M26" s="28"/>
      <c r="N26" s="29"/>
      <c r="O26" s="41"/>
      <c r="P26" s="41"/>
      <c r="Q26" s="41"/>
      <c r="R26" s="41"/>
      <c r="S26" s="41"/>
      <c r="T26" s="69"/>
      <c r="U26" s="41"/>
    </row>
    <row r="27" spans="1:21">
      <c r="C27" s="4"/>
      <c r="D27" s="4"/>
      <c r="E27" s="21"/>
      <c r="F27" s="4"/>
      <c r="G27" s="4"/>
      <c r="H27" s="4"/>
      <c r="I27" s="4"/>
      <c r="J27" s="4"/>
      <c r="K27" s="4"/>
      <c r="L27" s="4"/>
      <c r="M27" s="28"/>
      <c r="N27" s="29"/>
      <c r="O27" s="41"/>
      <c r="P27" s="41"/>
      <c r="Q27" s="41"/>
      <c r="R27" s="41"/>
      <c r="S27" s="41"/>
      <c r="T27" s="69"/>
      <c r="U27" s="41"/>
    </row>
    <row r="28" spans="1:21">
      <c r="C28" s="4"/>
      <c r="D28" s="4"/>
      <c r="E28" s="21"/>
      <c r="F28" s="4"/>
      <c r="G28" s="4"/>
      <c r="H28" s="4"/>
      <c r="I28" s="4"/>
      <c r="J28" s="4"/>
      <c r="K28" s="4"/>
      <c r="L28" s="4"/>
      <c r="M28" s="28"/>
      <c r="N28" s="29"/>
      <c r="O28" s="41"/>
      <c r="P28" s="41"/>
      <c r="Q28" s="41"/>
      <c r="R28" s="41"/>
      <c r="S28" s="41"/>
      <c r="T28" s="69"/>
      <c r="U28" s="41"/>
    </row>
    <row r="29" spans="1:21">
      <c r="C29" s="4"/>
      <c r="D29" s="4"/>
      <c r="E29" s="21"/>
      <c r="F29" s="4"/>
      <c r="G29" s="4"/>
      <c r="H29" s="4"/>
      <c r="I29" s="4"/>
      <c r="J29" s="4"/>
      <c r="K29" s="4"/>
      <c r="L29" s="4"/>
      <c r="M29" s="28"/>
      <c r="N29" s="29"/>
      <c r="O29" s="41"/>
      <c r="P29" s="41"/>
      <c r="Q29" s="41"/>
      <c r="R29" s="41"/>
      <c r="S29" s="41"/>
      <c r="T29" s="69"/>
      <c r="U29" s="41"/>
    </row>
    <row r="30" spans="1:21">
      <c r="C30" s="4"/>
      <c r="D30" s="4"/>
      <c r="E30" s="21"/>
      <c r="F30" s="4"/>
      <c r="G30" s="4"/>
      <c r="H30" s="4"/>
      <c r="I30" s="4"/>
      <c r="J30" s="4"/>
      <c r="K30" s="4"/>
      <c r="L30" s="4"/>
      <c r="M30" s="28"/>
      <c r="N30" s="29"/>
      <c r="O30" s="41"/>
      <c r="P30" s="41"/>
      <c r="Q30" s="41"/>
      <c r="R30" s="41"/>
      <c r="S30" s="41"/>
      <c r="T30" s="69"/>
      <c r="U30" s="41"/>
    </row>
    <row r="31" spans="1:21">
      <c r="C31" s="4"/>
      <c r="D31" s="4"/>
      <c r="E31" s="21"/>
      <c r="F31" s="4"/>
      <c r="G31" s="4"/>
      <c r="H31" s="4"/>
      <c r="I31" s="4"/>
      <c r="J31" s="4"/>
      <c r="K31" s="4"/>
      <c r="L31" s="4"/>
      <c r="M31" s="28"/>
      <c r="N31" s="29"/>
      <c r="O31" s="41"/>
      <c r="P31" s="41"/>
      <c r="Q31" s="41"/>
      <c r="R31" s="41"/>
      <c r="S31" s="41"/>
      <c r="T31" s="69"/>
      <c r="U31" s="41"/>
    </row>
    <row r="32" spans="1:21">
      <c r="C32" s="4"/>
      <c r="D32" s="4"/>
      <c r="E32" s="21"/>
      <c r="F32" s="4"/>
      <c r="G32" s="4"/>
      <c r="H32" s="4"/>
      <c r="I32" s="4"/>
      <c r="J32" s="4"/>
      <c r="K32" s="4"/>
      <c r="L32" s="4"/>
      <c r="M32" s="28"/>
      <c r="N32" s="29"/>
      <c r="O32" s="41"/>
      <c r="P32" s="41"/>
      <c r="Q32" s="41"/>
      <c r="R32" s="41"/>
      <c r="S32" s="41"/>
      <c r="T32" s="69"/>
      <c r="U32" s="41"/>
    </row>
    <row r="33" spans="3:21">
      <c r="C33" s="4"/>
      <c r="D33" s="4"/>
      <c r="E33" s="21"/>
      <c r="F33" s="4"/>
      <c r="G33" s="4"/>
      <c r="H33" s="4"/>
      <c r="I33" s="4"/>
      <c r="J33" s="4"/>
      <c r="K33" s="4"/>
      <c r="L33" s="4"/>
      <c r="M33" s="28"/>
      <c r="N33" s="29"/>
      <c r="O33" s="41"/>
      <c r="P33" s="41"/>
      <c r="Q33" s="41"/>
      <c r="R33" s="41"/>
      <c r="S33" s="41"/>
      <c r="T33" s="69"/>
      <c r="U33" s="41"/>
    </row>
    <row r="34" spans="3:21">
      <c r="C34" s="4"/>
      <c r="D34" s="4"/>
      <c r="E34" s="21"/>
      <c r="F34" s="4"/>
      <c r="G34" s="4"/>
      <c r="H34" s="4"/>
      <c r="I34" s="4"/>
      <c r="J34" s="4"/>
      <c r="K34" s="4"/>
      <c r="L34" s="4"/>
      <c r="M34" s="28"/>
      <c r="N34" s="29"/>
      <c r="O34" s="41"/>
      <c r="P34" s="41"/>
      <c r="Q34" s="41"/>
      <c r="R34" s="41"/>
      <c r="S34" s="41"/>
      <c r="T34" s="69"/>
      <c r="U34" s="41"/>
    </row>
    <row r="35" spans="3:21">
      <c r="C35" s="4"/>
      <c r="D35" s="4"/>
      <c r="E35" s="21"/>
      <c r="F35" s="4"/>
      <c r="G35" s="4"/>
      <c r="H35" s="4"/>
      <c r="I35" s="4"/>
      <c r="J35" s="4"/>
      <c r="K35" s="4"/>
      <c r="L35" s="4"/>
      <c r="M35" s="28"/>
      <c r="N35" s="29"/>
      <c r="O35" s="41"/>
      <c r="P35" s="41"/>
      <c r="Q35" s="41"/>
      <c r="R35" s="41"/>
      <c r="S35" s="41"/>
      <c r="T35" s="69"/>
      <c r="U35" s="41"/>
    </row>
    <row r="36" spans="3:21">
      <c r="C36" s="4"/>
      <c r="D36" s="4"/>
      <c r="E36" s="21"/>
      <c r="F36" s="4"/>
      <c r="G36" s="4"/>
      <c r="H36" s="4"/>
      <c r="I36" s="4"/>
      <c r="J36" s="4"/>
      <c r="K36" s="4"/>
      <c r="L36" s="4"/>
      <c r="M36" s="28"/>
      <c r="N36" s="29"/>
      <c r="O36" s="41"/>
      <c r="P36" s="41"/>
      <c r="Q36" s="41"/>
      <c r="R36" s="41"/>
      <c r="S36" s="41"/>
      <c r="T36" s="69"/>
      <c r="U36" s="41"/>
    </row>
    <row r="37" spans="3:21">
      <c r="C37" s="4"/>
      <c r="D37" s="4"/>
      <c r="E37" s="21"/>
      <c r="F37" s="4"/>
      <c r="G37" s="4"/>
      <c r="H37" s="4"/>
      <c r="I37" s="4"/>
      <c r="J37" s="4"/>
      <c r="K37" s="4"/>
      <c r="L37" s="4"/>
      <c r="M37" s="28"/>
      <c r="N37" s="29"/>
      <c r="O37" s="41"/>
      <c r="P37" s="41"/>
      <c r="Q37" s="41"/>
      <c r="R37" s="41"/>
      <c r="S37" s="41"/>
      <c r="T37" s="69"/>
      <c r="U37" s="41"/>
    </row>
    <row r="38" spans="3:21">
      <c r="C38" s="4"/>
      <c r="D38" s="4"/>
      <c r="E38" s="21"/>
      <c r="F38" s="4"/>
      <c r="G38" s="4"/>
      <c r="H38" s="4"/>
      <c r="I38" s="4"/>
      <c r="J38" s="4"/>
      <c r="K38" s="4"/>
      <c r="L38" s="4"/>
      <c r="M38" s="28"/>
      <c r="N38" s="29"/>
      <c r="O38" s="41"/>
      <c r="P38" s="41"/>
      <c r="Q38" s="41"/>
      <c r="R38" s="41"/>
      <c r="S38" s="41"/>
      <c r="T38" s="69"/>
      <c r="U38" s="41"/>
    </row>
    <row r="39" spans="3:21">
      <c r="C39" s="4"/>
      <c r="D39" s="4"/>
      <c r="E39" s="21"/>
      <c r="F39" s="4"/>
      <c r="G39" s="4"/>
      <c r="H39" s="4"/>
      <c r="I39" s="4"/>
      <c r="J39" s="4"/>
      <c r="K39" s="4"/>
      <c r="L39" s="4"/>
      <c r="M39" s="28"/>
      <c r="N39" s="29"/>
      <c r="O39" s="41"/>
      <c r="P39" s="41"/>
      <c r="Q39" s="41"/>
      <c r="R39" s="41"/>
      <c r="S39" s="41"/>
      <c r="T39" s="69"/>
      <c r="U39" s="41"/>
    </row>
    <row r="40" spans="3:21">
      <c r="C40" s="4"/>
      <c r="D40" s="4"/>
      <c r="E40" s="21"/>
      <c r="F40" s="4"/>
      <c r="G40" s="4"/>
      <c r="H40" s="4"/>
      <c r="I40" s="4"/>
      <c r="J40" s="4"/>
      <c r="K40" s="4"/>
      <c r="L40" s="4"/>
      <c r="M40" s="28"/>
      <c r="N40" s="29"/>
      <c r="O40" s="41"/>
      <c r="P40" s="41"/>
      <c r="Q40" s="41"/>
      <c r="R40" s="41"/>
      <c r="S40" s="41"/>
      <c r="T40" s="69"/>
      <c r="U40" s="41"/>
    </row>
    <row r="41" spans="3:21">
      <c r="C41" s="4"/>
      <c r="D41" s="4"/>
      <c r="E41" s="21"/>
      <c r="F41" s="4"/>
      <c r="G41" s="4"/>
      <c r="H41" s="4"/>
      <c r="I41" s="4"/>
      <c r="J41" s="4"/>
      <c r="K41" s="4"/>
      <c r="L41" s="4"/>
      <c r="M41" s="28"/>
      <c r="N41" s="29"/>
      <c r="O41" s="41"/>
      <c r="P41" s="41"/>
      <c r="Q41" s="41"/>
      <c r="R41" s="41"/>
      <c r="S41" s="41"/>
      <c r="T41" s="69"/>
      <c r="U41" s="41"/>
    </row>
    <row r="42" spans="3:21">
      <c r="C42" s="4"/>
      <c r="D42" s="4"/>
      <c r="E42" s="21"/>
      <c r="F42" s="4"/>
      <c r="G42" s="4"/>
      <c r="H42" s="4"/>
      <c r="I42" s="4"/>
      <c r="J42" s="4"/>
      <c r="K42" s="4"/>
      <c r="L42" s="4"/>
      <c r="M42" s="28"/>
      <c r="N42" s="29"/>
      <c r="O42" s="41"/>
      <c r="P42" s="41"/>
      <c r="Q42" s="41"/>
      <c r="R42" s="41"/>
      <c r="S42" s="41"/>
      <c r="T42" s="69"/>
      <c r="U42" s="41"/>
    </row>
    <row r="43" spans="3:21">
      <c r="C43" s="4"/>
      <c r="D43" s="4"/>
      <c r="E43" s="21"/>
      <c r="F43" s="4"/>
      <c r="G43" s="4"/>
      <c r="H43" s="4"/>
      <c r="I43" s="4"/>
      <c r="J43" s="4"/>
      <c r="K43" s="4"/>
      <c r="L43" s="4"/>
      <c r="M43" s="28"/>
      <c r="N43" s="29"/>
      <c r="O43" s="41"/>
      <c r="P43" s="41"/>
      <c r="Q43" s="41"/>
      <c r="R43" s="41"/>
      <c r="S43" s="41"/>
      <c r="T43" s="69"/>
      <c r="U43" s="41"/>
    </row>
    <row r="44" spans="3:21">
      <c r="C44" s="4"/>
      <c r="D44" s="4"/>
      <c r="E44" s="21"/>
      <c r="F44" s="4"/>
      <c r="G44" s="4"/>
      <c r="H44" s="4"/>
      <c r="I44" s="4"/>
      <c r="J44" s="4"/>
      <c r="K44" s="4"/>
      <c r="L44" s="4"/>
      <c r="M44" s="28"/>
      <c r="N44" s="29"/>
      <c r="O44" s="41"/>
      <c r="P44" s="41"/>
      <c r="Q44" s="41"/>
      <c r="R44" s="41"/>
      <c r="S44" s="41"/>
      <c r="T44" s="69"/>
      <c r="U44" s="41"/>
    </row>
    <row r="45" spans="3:21">
      <c r="C45" s="4"/>
      <c r="D45" s="4"/>
      <c r="E45" s="21"/>
      <c r="F45" s="4"/>
      <c r="G45" s="4"/>
      <c r="H45" s="4"/>
      <c r="I45" s="4"/>
      <c r="J45" s="4"/>
      <c r="K45" s="4"/>
      <c r="L45" s="4"/>
      <c r="M45" s="28"/>
      <c r="N45" s="29"/>
      <c r="O45" s="41"/>
      <c r="P45" s="41"/>
      <c r="Q45" s="41"/>
      <c r="R45" s="41"/>
      <c r="S45" s="41"/>
      <c r="T45" s="69"/>
      <c r="U45" s="41"/>
    </row>
    <row r="46" spans="3:21">
      <c r="C46" s="4"/>
      <c r="D46" s="4"/>
      <c r="E46" s="21"/>
      <c r="F46" s="4"/>
      <c r="G46" s="4"/>
      <c r="H46" s="4"/>
      <c r="I46" s="4"/>
      <c r="J46" s="4"/>
      <c r="K46" s="4"/>
      <c r="L46" s="4"/>
      <c r="M46" s="28"/>
      <c r="N46" s="29"/>
      <c r="O46" s="41"/>
      <c r="P46" s="41"/>
      <c r="Q46" s="41"/>
      <c r="R46" s="41"/>
      <c r="S46" s="41"/>
      <c r="T46" s="69"/>
      <c r="U46" s="41"/>
    </row>
    <row r="47" spans="3:21">
      <c r="C47" s="4"/>
      <c r="D47" s="4"/>
      <c r="E47" s="21"/>
      <c r="F47" s="4"/>
      <c r="G47" s="4"/>
      <c r="H47" s="4"/>
      <c r="I47" s="4"/>
      <c r="J47" s="4"/>
      <c r="K47" s="4"/>
      <c r="L47" s="4"/>
      <c r="M47" s="28"/>
      <c r="N47" s="29"/>
      <c r="O47" s="41"/>
      <c r="P47" s="41"/>
      <c r="Q47" s="41"/>
      <c r="R47" s="41"/>
      <c r="S47" s="41"/>
      <c r="T47" s="69"/>
      <c r="U47" s="41"/>
    </row>
    <row r="48" spans="3:21">
      <c r="C48" s="4"/>
      <c r="D48" s="4"/>
      <c r="E48" s="21"/>
      <c r="F48" s="4"/>
      <c r="G48" s="4"/>
      <c r="H48" s="4"/>
      <c r="I48" s="4"/>
      <c r="J48" s="4"/>
      <c r="K48" s="4"/>
      <c r="L48" s="4"/>
      <c r="M48" s="28"/>
      <c r="N48" s="29"/>
      <c r="O48" s="41"/>
      <c r="P48" s="41"/>
      <c r="Q48" s="41"/>
      <c r="R48" s="41"/>
      <c r="S48" s="41"/>
      <c r="T48" s="69"/>
      <c r="U48" s="41"/>
    </row>
    <row r="49" spans="1:21">
      <c r="C49" s="4"/>
      <c r="D49" s="4"/>
      <c r="E49" s="21"/>
      <c r="F49" s="4"/>
      <c r="G49" s="4"/>
      <c r="H49" s="4"/>
      <c r="I49" s="4"/>
      <c r="J49" s="4"/>
      <c r="K49" s="4"/>
      <c r="L49" s="4"/>
      <c r="M49" s="28"/>
      <c r="N49" s="29"/>
      <c r="O49" s="41"/>
      <c r="P49" s="41"/>
      <c r="Q49" s="41"/>
      <c r="R49" s="41"/>
      <c r="S49" s="41"/>
      <c r="T49" s="69"/>
      <c r="U49" s="41"/>
    </row>
    <row r="50" spans="1:21">
      <c r="A50" s="7"/>
      <c r="B50" s="7"/>
      <c r="C50" s="10"/>
      <c r="D50" s="10"/>
      <c r="E50" s="22"/>
      <c r="F50" s="10"/>
      <c r="G50" s="10"/>
      <c r="H50" s="10"/>
      <c r="I50" s="10"/>
      <c r="J50" s="10"/>
      <c r="K50" s="10"/>
      <c r="L50" s="10"/>
      <c r="M50" s="42"/>
      <c r="N50" s="33"/>
      <c r="O50" s="33"/>
      <c r="P50" s="33"/>
      <c r="Q50" s="33"/>
      <c r="R50" s="33"/>
      <c r="S50" s="33"/>
      <c r="T50" s="68"/>
      <c r="U50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R48"/>
  <sheetViews>
    <sheetView workbookViewId="0">
      <selection activeCell="F16" sqref="F16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252</v>
      </c>
      <c r="C1" t="s">
        <v>257</v>
      </c>
      <c r="D1" t="s">
        <v>253</v>
      </c>
      <c r="E1" t="s">
        <v>254</v>
      </c>
      <c r="F1" t="s">
        <v>255</v>
      </c>
    </row>
    <row r="2" spans="1:12">
      <c r="A2" s="1" t="s">
        <v>50</v>
      </c>
      <c r="B2" s="1" t="s">
        <v>51</v>
      </c>
      <c r="C2" s="1" t="s">
        <v>258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337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1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3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7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5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4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t="s">
        <v>446</v>
      </c>
      <c r="B15">
        <f>COUNTIF(Spare!B:B, 1)</f>
        <v>0</v>
      </c>
      <c r="C15">
        <f>COUNTIF(Spare!B:B, "1B")</f>
        <v>0</v>
      </c>
      <c r="D15">
        <f>COUNTIF(Spare!B:B, 2)</f>
        <v>0</v>
      </c>
      <c r="E15">
        <f>COUNTIF(Spare!B:B, 3)</f>
        <v>0</v>
      </c>
      <c r="F15">
        <f>COUNTIF(Spare!B:B, 4)</f>
        <v>0</v>
      </c>
      <c r="G15">
        <f>COUNTIF(Spare!B:B, 5)</f>
        <v>0</v>
      </c>
      <c r="H15">
        <f>COUNTIF(Spare!B:B, 6)</f>
        <v>0</v>
      </c>
      <c r="I15">
        <f>COUNTIF(Spare!B:B, 7)</f>
        <v>0</v>
      </c>
      <c r="J15">
        <f>COUNTIF(Spare!B:B, 8)</f>
        <v>0</v>
      </c>
    </row>
    <row r="16" spans="1:12">
      <c r="A16" s="34"/>
    </row>
    <row r="17" spans="1:18">
      <c r="A17" s="33" t="s">
        <v>256</v>
      </c>
      <c r="B17" s="50" t="s">
        <v>86</v>
      </c>
      <c r="C17" s="35" t="s">
        <v>87</v>
      </c>
      <c r="D17" s="50" t="s">
        <v>86</v>
      </c>
      <c r="E17" s="35" t="s">
        <v>87</v>
      </c>
      <c r="F17" s="35" t="s">
        <v>87</v>
      </c>
      <c r="G17" s="35"/>
      <c r="H17" s="35"/>
      <c r="I17" s="35"/>
      <c r="J17" s="35"/>
    </row>
    <row r="19" spans="1:18">
      <c r="A19" t="s">
        <v>52</v>
      </c>
      <c r="B19">
        <f>SUM(B3:B15)</f>
        <v>47</v>
      </c>
      <c r="C19">
        <f>SUM(C3:C15)</f>
        <v>0</v>
      </c>
      <c r="D19">
        <f t="shared" ref="D19:J19" si="0">SUM(D3:D15)</f>
        <v>20</v>
      </c>
      <c r="E19">
        <f t="shared" si="0"/>
        <v>30</v>
      </c>
      <c r="F19">
        <f t="shared" si="0"/>
        <v>36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236</v>
      </c>
      <c r="R19">
        <f>SUM(B19:P19)</f>
        <v>133</v>
      </c>
    </row>
    <row r="20" spans="1:18">
      <c r="A20" t="s">
        <v>88</v>
      </c>
      <c r="B20" s="45">
        <v>10</v>
      </c>
      <c r="C20" s="45">
        <v>2</v>
      </c>
      <c r="D20" s="45">
        <v>7</v>
      </c>
      <c r="E20" s="45">
        <v>7</v>
      </c>
      <c r="F20" s="45">
        <v>6</v>
      </c>
      <c r="G20" s="45"/>
      <c r="H20" s="45"/>
      <c r="I20" s="45"/>
      <c r="J20" s="45"/>
    </row>
    <row r="22" spans="1:18">
      <c r="A22" t="s">
        <v>251</v>
      </c>
    </row>
    <row r="24" spans="1:18">
      <c r="A24" s="1"/>
      <c r="B24" s="1"/>
    </row>
    <row r="25" spans="1:18">
      <c r="A25" s="1" t="s">
        <v>339</v>
      </c>
      <c r="B25" s="1"/>
      <c r="D25" t="s">
        <v>445</v>
      </c>
    </row>
    <row r="26" spans="1:18">
      <c r="A26" s="60" t="s">
        <v>4</v>
      </c>
      <c r="B26" s="60">
        <v>5</v>
      </c>
    </row>
    <row r="27" spans="1:18">
      <c r="A27">
        <v>-3</v>
      </c>
      <c r="B27" s="2">
        <f>B26/1.15</f>
        <v>4.3478260869565224</v>
      </c>
    </row>
    <row r="28" spans="1:18">
      <c r="A28">
        <v>-2</v>
      </c>
      <c r="B28" s="2">
        <f>B26/1.1</f>
        <v>4.545454545454545</v>
      </c>
    </row>
    <row r="29" spans="1:18">
      <c r="A29">
        <v>-1</v>
      </c>
      <c r="B29" s="2">
        <f>B26/1.05</f>
        <v>4.7619047619047619</v>
      </c>
    </row>
    <row r="30" spans="1:18">
      <c r="A30">
        <v>1</v>
      </c>
      <c r="B30" s="2">
        <f>B26*1.05</f>
        <v>5.25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67"/>
      <c r="E33" s="67"/>
    </row>
    <row r="34" spans="1:5">
      <c r="A34" s="60" t="s">
        <v>11</v>
      </c>
      <c r="B34" s="60">
        <v>30.9</v>
      </c>
    </row>
    <row r="35" spans="1:5">
      <c r="A35">
        <v>-3</v>
      </c>
      <c r="B35" s="2">
        <f>B34-6</f>
        <v>24.9</v>
      </c>
    </row>
    <row r="36" spans="1:5">
      <c r="A36">
        <v>-2</v>
      </c>
      <c r="B36" s="2">
        <f>B34-4</f>
        <v>26.9</v>
      </c>
    </row>
    <row r="37" spans="1:5">
      <c r="A37">
        <v>-1</v>
      </c>
      <c r="B37" s="2">
        <f>B34-2</f>
        <v>28.9</v>
      </c>
    </row>
    <row r="38" spans="1:5">
      <c r="A38">
        <v>1</v>
      </c>
      <c r="B38" s="2">
        <f>B34+2</f>
        <v>32.9</v>
      </c>
    </row>
    <row r="39" spans="1:5">
      <c r="A39">
        <v>2</v>
      </c>
      <c r="B39" s="2">
        <f>B34+4</f>
        <v>34.9</v>
      </c>
    </row>
    <row r="40" spans="1:5">
      <c r="A40">
        <v>3</v>
      </c>
      <c r="B40" s="2">
        <f>B34+6</f>
        <v>36.9</v>
      </c>
    </row>
    <row r="42" spans="1:5">
      <c r="A42" s="60" t="s">
        <v>338</v>
      </c>
      <c r="B42" s="60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11" priority="7" stopIfTrue="1" operator="greaterThanOrEqual">
      <formula>18.15</formula>
    </cfRule>
    <cfRule type="cellIs" dxfId="10" priority="8" stopIfTrue="1" operator="greaterThanOrEqual">
      <formula>17.36</formula>
    </cfRule>
    <cfRule type="cellIs" dxfId="9" priority="9" operator="greaterThanOrEqual">
      <formula>16.57</formula>
    </cfRule>
    <cfRule type="cellIs" dxfId="8" priority="10" stopIfTrue="1" operator="between">
      <formula>13.72</formula>
      <formula>0.01</formula>
    </cfRule>
    <cfRule type="cellIs" dxfId="7" priority="11" stopIfTrue="1" operator="between">
      <formula>14.35</formula>
      <formula>0.01</formula>
    </cfRule>
    <cfRule type="cellIs" dxfId="6" priority="12" operator="between">
      <formula>15.03</formula>
      <formula>0.01</formula>
    </cfRule>
  </conditionalFormatting>
  <conditionalFormatting sqref="E33">
    <cfRule type="cellIs" dxfId="5" priority="1" stopIfTrue="1" operator="greaterThanOrEqual">
      <formula>0.43</formula>
    </cfRule>
    <cfRule type="cellIs" dxfId="4" priority="2" stopIfTrue="1" operator="greaterThanOrEqual">
      <formula>0.41</formula>
    </cfRule>
    <cfRule type="cellIs" dxfId="3" priority="3" operator="greaterThanOrEqual">
      <formula>0.39</formula>
    </cfRule>
    <cfRule type="cellIs" dxfId="2" priority="4" stopIfTrue="1" operator="between">
      <formula>0.32</formula>
      <formula>0.01</formula>
    </cfRule>
    <cfRule type="cellIs" dxfId="1" priority="5" stopIfTrue="1" operator="between">
      <formula>0.34</formula>
      <formula>0.01</formula>
    </cfRule>
    <cfRule type="cellIs" dxfId="0" priority="6" operator="between">
      <formula>0.35</formula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B3:AP242"/>
  <sheetViews>
    <sheetView workbookViewId="0">
      <selection activeCell="N5" sqref="N5"/>
    </sheetView>
  </sheetViews>
  <sheetFormatPr defaultRowHeight="15"/>
  <cols>
    <col min="2" max="4" width="9.140625" style="35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7" t="s">
        <v>129</v>
      </c>
      <c r="W3" s="37" t="s">
        <v>153</v>
      </c>
      <c r="X3" s="35"/>
      <c r="Y3" s="35"/>
    </row>
    <row r="4" spans="2:42">
      <c r="B4" s="36" t="s">
        <v>130</v>
      </c>
      <c r="C4" s="36" t="s">
        <v>131</v>
      </c>
      <c r="D4" s="36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6" t="s">
        <v>130</v>
      </c>
      <c r="X4" s="36" t="s">
        <v>131</v>
      </c>
      <c r="Y4" s="36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5">
        <f>Melee!F4</f>
        <v>9</v>
      </c>
      <c r="C5" s="35">
        <f>IF(ISBLANK(Melee!H4),"BLANK",Melee!H4)</f>
        <v>16</v>
      </c>
      <c r="D5" s="35">
        <f>IF(ISBLANK(Melee!J4),"BLANK",Melee!J4)</f>
        <v>16</v>
      </c>
      <c r="E5" s="35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5">
        <f>Melee!G4</f>
        <v>2</v>
      </c>
      <c r="X5" s="35">
        <f>IF(ISBLANK(Melee!I4),"BLANK",Melee!I4)</f>
        <v>2</v>
      </c>
      <c r="Y5" s="35">
        <f>IF(ISBLANK(Melee!K4),"BLANK",Melee!K4)</f>
        <v>2</v>
      </c>
      <c r="Z5" s="35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5">
        <f>Melee!F5</f>
        <v>9</v>
      </c>
      <c r="C6" s="35">
        <f>IF(ISBLANK(Melee!H5),"BLANK",Melee!H5)</f>
        <v>15.7</v>
      </c>
      <c r="D6" s="35" t="str">
        <f>IF(ISBLANK(Melee!J5),"BLANK",Melee!J5)</f>
        <v>BLANK</v>
      </c>
      <c r="E6" s="35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5">
        <f>Melee!G5</f>
        <v>2</v>
      </c>
      <c r="X6" s="35">
        <f>IF(ISBLANK(Melee!I5),"BLANK",Melee!I5)</f>
        <v>2</v>
      </c>
      <c r="Y6" s="35" t="str">
        <f>IF(ISBLANK(Melee!K5),"BLANK",Melee!K5)</f>
        <v>BLANK</v>
      </c>
      <c r="Z6" s="35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5">
        <f>Melee!F6</f>
        <v>9</v>
      </c>
      <c r="C7" s="35">
        <f>IF(ISBLANK(Melee!H6),"BLANK",Melee!H6)</f>
        <v>23</v>
      </c>
      <c r="D7" s="35">
        <f>IF(ISBLANK(Melee!J6),"BLANK",Melee!J6)</f>
        <v>23</v>
      </c>
      <c r="E7" s="35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5">
        <f>Melee!G6</f>
        <v>2</v>
      </c>
      <c r="X7" s="35">
        <f>IF(ISBLANK(Melee!I6),"BLANK",Melee!I6)</f>
        <v>2.6</v>
      </c>
      <c r="Y7" s="35">
        <f>IF(ISBLANK(Melee!K6),"BLANK",Melee!K6)</f>
        <v>2.6</v>
      </c>
      <c r="Z7" s="35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5">
        <f>Melee!F7</f>
        <v>12</v>
      </c>
      <c r="C8" s="35">
        <f>IF(ISBLANK(Melee!H7),"BLANK",Melee!H7)</f>
        <v>25</v>
      </c>
      <c r="D8" s="35">
        <f>IF(ISBLANK(Melee!J7),"BLANK",Melee!J7)</f>
        <v>25</v>
      </c>
      <c r="E8" s="35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5">
        <f>Melee!G7</f>
        <v>1.6</v>
      </c>
      <c r="X8" s="35">
        <f>IF(ISBLANK(Melee!I7),"BLANK",Melee!I7)</f>
        <v>2</v>
      </c>
      <c r="Y8" s="35">
        <f>IF(ISBLANK(Melee!K7),"BLANK",Melee!K7)</f>
        <v>2</v>
      </c>
      <c r="Z8" s="35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5">
        <f>Melee!F8</f>
        <v>15</v>
      </c>
      <c r="C9" s="35">
        <f>IF(ISBLANK(Melee!H8),"BLANK",Melee!H8)</f>
        <v>31</v>
      </c>
      <c r="D9" s="35" t="str">
        <f>IF(ISBLANK(Melee!J8),"BLANK",Melee!J8)</f>
        <v>BLANK</v>
      </c>
      <c r="E9" s="35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5">
        <f>Melee!G8</f>
        <v>2</v>
      </c>
      <c r="X9" s="35">
        <f>IF(ISBLANK(Melee!I8),"BLANK",Melee!I8)</f>
        <v>3</v>
      </c>
      <c r="Y9" s="35" t="str">
        <f>IF(ISBLANK(Melee!K8),"BLANK",Melee!K8)</f>
        <v>BLANK</v>
      </c>
      <c r="Z9" s="35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5">
        <f>Melee!F9</f>
        <v>12</v>
      </c>
      <c r="C10" s="35">
        <f>IF(ISBLANK(Melee!H9),"BLANK",Melee!H9)</f>
        <v>21</v>
      </c>
      <c r="D10" s="35">
        <f>IF(ISBLANK(Melee!J9),"BLANK",Melee!J9)</f>
        <v>21</v>
      </c>
      <c r="E10" s="35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5">
        <f>Melee!G9</f>
        <v>2</v>
      </c>
      <c r="X10" s="35">
        <f>IF(ISBLANK(Melee!I9),"BLANK",Melee!I9)</f>
        <v>2.6</v>
      </c>
      <c r="Y10" s="35">
        <f>IF(ISBLANK(Melee!K9),"BLANK",Melee!K9)</f>
        <v>2.6</v>
      </c>
      <c r="Z10" s="35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5">
        <f>Melee!F10</f>
        <v>0</v>
      </c>
      <c r="C11" s="35" t="str">
        <f>IF(ISBLANK(Melee!H10),"BLANK",Melee!H10)</f>
        <v>BLANK</v>
      </c>
      <c r="D11" s="35" t="str">
        <f>IF(ISBLANK(Melee!J10),"BLANK",Melee!J10)</f>
        <v>BLANK</v>
      </c>
      <c r="E11" s="35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5">
        <f>Melee!G10</f>
        <v>0</v>
      </c>
      <c r="X11" s="35" t="str">
        <f>IF(ISBLANK(Melee!I10),"BLANK",Melee!I10)</f>
        <v>BLANK</v>
      </c>
      <c r="Y11" s="35" t="str">
        <f>IF(ISBLANK(Melee!K10),"BLANK",Melee!K10)</f>
        <v>BLANK</v>
      </c>
      <c r="Z11" s="35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5">
        <f>Melee!F11</f>
        <v>0</v>
      </c>
      <c r="C12" s="35" t="str">
        <f>IF(ISBLANK(Melee!H11),"BLANK",Melee!H11)</f>
        <v>BLANK</v>
      </c>
      <c r="D12" s="35" t="str">
        <f>IF(ISBLANK(Melee!J11),"BLANK",Melee!J11)</f>
        <v>BLANK</v>
      </c>
      <c r="E12" s="35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5">
        <f>Melee!G11</f>
        <v>0</v>
      </c>
      <c r="X12" s="35" t="str">
        <f>IF(ISBLANK(Melee!I11),"BLANK",Melee!I11)</f>
        <v>BLANK</v>
      </c>
      <c r="Y12" s="35" t="str">
        <f>IF(ISBLANK(Melee!K11),"BLANK",Melee!K11)</f>
        <v>BLANK</v>
      </c>
      <c r="Z12" s="35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5">
        <f>Melee!F12</f>
        <v>0</v>
      </c>
      <c r="C13" s="35" t="str">
        <f>IF(ISBLANK(Melee!H12),"BLANK",Melee!H12)</f>
        <v>BLANK</v>
      </c>
      <c r="D13" s="35" t="str">
        <f>IF(ISBLANK(Melee!J12),"BLANK",Melee!J12)</f>
        <v>BLANK</v>
      </c>
      <c r="E13" s="35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5">
        <f>Melee!G12</f>
        <v>0</v>
      </c>
      <c r="X13" s="35" t="str">
        <f>IF(ISBLANK(Melee!I12),"BLANK",Melee!I12)</f>
        <v>BLANK</v>
      </c>
      <c r="Y13" s="35" t="str">
        <f>IF(ISBLANK(Melee!K12),"BLANK",Melee!K12)</f>
        <v>BLANK</v>
      </c>
      <c r="Z13" s="35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5">
        <f>Melee!F13</f>
        <v>0</v>
      </c>
      <c r="C14" s="35" t="str">
        <f>IF(ISBLANK(Melee!H13),"BLANK",Melee!H13)</f>
        <v>BLANK</v>
      </c>
      <c r="D14" s="35" t="str">
        <f>IF(ISBLANK(Melee!J13),"BLANK",Melee!J13)</f>
        <v>BLANK</v>
      </c>
      <c r="E14" s="35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5">
        <f>Melee!G13</f>
        <v>0</v>
      </c>
      <c r="X14" s="35" t="str">
        <f>IF(ISBLANK(Melee!I13),"BLANK",Melee!I13)</f>
        <v>BLANK</v>
      </c>
      <c r="Y14" s="35" t="str">
        <f>IF(ISBLANK(Melee!K13),"BLANK",Melee!K13)</f>
        <v>BLANK</v>
      </c>
      <c r="Z14" s="35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5">
        <f>Melee!F14</f>
        <v>0</v>
      </c>
      <c r="C15" s="35" t="str">
        <f>IF(ISBLANK(Melee!H14),"BLANK",Melee!H14)</f>
        <v>BLANK</v>
      </c>
      <c r="D15" s="35" t="str">
        <f>IF(ISBLANK(Melee!J14),"BLANK",Melee!J14)</f>
        <v>BLANK</v>
      </c>
      <c r="E15" s="35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5">
        <f>Melee!G14</f>
        <v>0</v>
      </c>
      <c r="X15" s="35" t="str">
        <f>IF(ISBLANK(Melee!I14),"BLANK",Melee!I14)</f>
        <v>BLANK</v>
      </c>
      <c r="Y15" s="35" t="str">
        <f>IF(ISBLANK(Melee!K14),"BLANK",Melee!K14)</f>
        <v>BLANK</v>
      </c>
      <c r="Z15" s="35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5">
        <f>Melee!F15</f>
        <v>0</v>
      </c>
      <c r="C16" s="35" t="str">
        <f>IF(ISBLANK(Melee!H15),"BLANK",Melee!H15)</f>
        <v>BLANK</v>
      </c>
      <c r="D16" s="35" t="str">
        <f>IF(ISBLANK(Melee!J15),"BLANK",Melee!J15)</f>
        <v>BLANK</v>
      </c>
      <c r="E16" s="35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5">
        <f>Melee!G15</f>
        <v>0</v>
      </c>
      <c r="X16" s="35" t="str">
        <f>IF(ISBLANK(Melee!I15),"BLANK",Melee!I15)</f>
        <v>BLANK</v>
      </c>
      <c r="Y16" s="35" t="str">
        <f>IF(ISBLANK(Melee!K15),"BLANK",Melee!K15)</f>
        <v>BLANK</v>
      </c>
      <c r="Z16" s="35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5">
        <f>Melee!F16</f>
        <v>0</v>
      </c>
      <c r="C17" s="35" t="str">
        <f>IF(ISBLANK(Melee!H16),"BLANK",Melee!H16)</f>
        <v>BLANK</v>
      </c>
      <c r="D17" s="35" t="str">
        <f>IF(ISBLANK(Melee!J16),"BLANK",Melee!J16)</f>
        <v>BLANK</v>
      </c>
      <c r="E17" s="35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5">
        <f>Melee!G16</f>
        <v>0</v>
      </c>
      <c r="X17" s="35" t="str">
        <f>IF(ISBLANK(Melee!I16),"BLANK",Melee!I16)</f>
        <v>BLANK</v>
      </c>
      <c r="Y17" s="35" t="str">
        <f>IF(ISBLANK(Melee!K16),"BLANK",Melee!K16)</f>
        <v>BLANK</v>
      </c>
      <c r="Z17" s="35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5">
        <f>Melee!F17</f>
        <v>0</v>
      </c>
      <c r="C18" s="35" t="str">
        <f>IF(ISBLANK(Melee!H17),"BLANK",Melee!H17)</f>
        <v>BLANK</v>
      </c>
      <c r="D18" s="35" t="str">
        <f>IF(ISBLANK(Melee!J17),"BLANK",Melee!J17)</f>
        <v>BLANK</v>
      </c>
      <c r="E18" s="35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5">
        <f>Melee!G17</f>
        <v>0</v>
      </c>
      <c r="X18" s="35" t="str">
        <f>IF(ISBLANK(Melee!I17),"BLANK",Melee!I17)</f>
        <v>BLANK</v>
      </c>
      <c r="Y18" s="35" t="str">
        <f>IF(ISBLANK(Melee!K17),"BLANK",Melee!K17)</f>
        <v>BLANK</v>
      </c>
      <c r="Z18" s="35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5">
        <f>Melee!F18</f>
        <v>0</v>
      </c>
      <c r="C19" s="35" t="str">
        <f>IF(ISBLANK(Melee!H18),"BLANK",Melee!H18)</f>
        <v>BLANK</v>
      </c>
      <c r="D19" s="35" t="str">
        <f>IF(ISBLANK(Melee!J18),"BLANK",Melee!J18)</f>
        <v>BLANK</v>
      </c>
      <c r="E19" s="35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5">
        <f>Melee!G18</f>
        <v>0</v>
      </c>
      <c r="X19" s="35" t="str">
        <f>IF(ISBLANK(Melee!I18),"BLANK",Melee!I18)</f>
        <v>BLANK</v>
      </c>
      <c r="Y19" s="35" t="str">
        <f>IF(ISBLANK(Melee!K18),"BLANK",Melee!K18)</f>
        <v>BLANK</v>
      </c>
      <c r="Z19" s="35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5">
        <f>Melee!F19</f>
        <v>0</v>
      </c>
      <c r="C20" s="35" t="str">
        <f>IF(ISBLANK(Melee!H19),"BLANK",Melee!H19)</f>
        <v>BLANK</v>
      </c>
      <c r="D20" s="35" t="str">
        <f>IF(ISBLANK(Melee!J19),"BLANK",Melee!J19)</f>
        <v>BLANK</v>
      </c>
      <c r="E20" s="35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5">
        <f>Melee!G19</f>
        <v>0</v>
      </c>
      <c r="X20" s="35" t="str">
        <f>IF(ISBLANK(Melee!I19),"BLANK",Melee!I19)</f>
        <v>BLANK</v>
      </c>
      <c r="Y20" s="35" t="str">
        <f>IF(ISBLANK(Melee!K19),"BLANK",Melee!K19)</f>
        <v>BLANK</v>
      </c>
      <c r="Z20" s="35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5">
        <f>Melee!I20</f>
        <v>0</v>
      </c>
      <c r="C21" s="35" t="str">
        <f>IF(ISBLANK(Melee!J20),"BLANK",Melee!J20)</f>
        <v>BLANK</v>
      </c>
      <c r="D21" s="35" t="str">
        <f>IF(ISBLANK(Melee!K20),"BLANK",Melee!K20)</f>
        <v>BLANK</v>
      </c>
      <c r="E21" s="35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5">
        <f>Melee!H20</f>
        <v>0</v>
      </c>
      <c r="X21" s="35" t="str">
        <f>IF(ISBLANK(Melee!I20),"BLANK",Melee!I20)</f>
        <v>BLANK</v>
      </c>
      <c r="Y21" s="35" t="str">
        <f>IF(ISBLANK(Melee!K20),"BLANK",Melee!K20)</f>
        <v>BLANK</v>
      </c>
      <c r="Z21" s="35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5">
        <f>Melee!I21</f>
        <v>0</v>
      </c>
      <c r="C22" s="35" t="str">
        <f>IF(ISBLANK(Melee!J21),"BLANK",Melee!J21)</f>
        <v>BLANK</v>
      </c>
      <c r="D22" s="35" t="str">
        <f>IF(ISBLANK(Melee!K21),"BLANK",Melee!K21)</f>
        <v>BLANK</v>
      </c>
      <c r="E22" s="35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5">
        <f>Melee!H21</f>
        <v>0</v>
      </c>
      <c r="X22" s="35" t="str">
        <f>IF(ISBLANK(Melee!I21),"BLANK",Melee!I21)</f>
        <v>BLANK</v>
      </c>
      <c r="Y22" s="35" t="str">
        <f>IF(ISBLANK(Melee!K21),"BLANK",Melee!K21)</f>
        <v>BLANK</v>
      </c>
      <c r="Z22" s="35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5">
        <f>Melee!I22</f>
        <v>0</v>
      </c>
      <c r="C23" s="35" t="str">
        <f>IF(ISBLANK(Melee!J22),"BLANK",Melee!J22)</f>
        <v>BLANK</v>
      </c>
      <c r="D23" s="35" t="str">
        <f>IF(ISBLANK(Melee!K22),"BLANK",Melee!K22)</f>
        <v>BLANK</v>
      </c>
      <c r="E23" s="35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5">
        <f>Melee!H22</f>
        <v>0</v>
      </c>
      <c r="X23" s="35" t="str">
        <f>IF(ISBLANK(Melee!I22),"BLANK",Melee!I22)</f>
        <v>BLANK</v>
      </c>
      <c r="Y23" s="35" t="str">
        <f>IF(ISBLANK(Melee!K22),"BLANK",Melee!K22)</f>
        <v>BLANK</v>
      </c>
      <c r="Z23" s="35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5">
        <f>Melee!I23</f>
        <v>0</v>
      </c>
      <c r="C24" s="35" t="str">
        <f>IF(ISBLANK(Melee!J23),"BLANK",Melee!J23)</f>
        <v>BLANK</v>
      </c>
      <c r="D24" s="35" t="str">
        <f>IF(ISBLANK(Melee!K23),"BLANK",Melee!K23)</f>
        <v>BLANK</v>
      </c>
      <c r="E24" s="35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5">
        <f>Melee!H23</f>
        <v>0</v>
      </c>
      <c r="X24" s="35" t="str">
        <f>IF(ISBLANK(Melee!I23),"BLANK",Melee!I23)</f>
        <v>BLANK</v>
      </c>
      <c r="Y24" s="35" t="str">
        <f>IF(ISBLANK(Melee!K23),"BLANK",Melee!K23)</f>
        <v>BLANK</v>
      </c>
      <c r="Z24" s="35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5">
        <f>Melee!I24</f>
        <v>0</v>
      </c>
      <c r="C25" s="35" t="str">
        <f>IF(ISBLANK(Melee!J24),"BLANK",Melee!J24)</f>
        <v>BLANK</v>
      </c>
      <c r="D25" s="35" t="str">
        <f>IF(ISBLANK(Melee!K24),"BLANK",Melee!K24)</f>
        <v>BLANK</v>
      </c>
      <c r="E25" s="35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5">
        <f>Melee!H24</f>
        <v>0</v>
      </c>
      <c r="X25" s="35" t="str">
        <f>IF(ISBLANK(Melee!I24),"BLANK",Melee!I24)</f>
        <v>BLANK</v>
      </c>
      <c r="Y25" s="35" t="str">
        <f>IF(ISBLANK(Melee!K24),"BLANK",Melee!K24)</f>
        <v>BLANK</v>
      </c>
      <c r="Z25" s="35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5">
        <f>Melee!I25</f>
        <v>0</v>
      </c>
      <c r="C26" s="35" t="str">
        <f>IF(ISBLANK(Melee!J25),"BLANK",Melee!J25)</f>
        <v>BLANK</v>
      </c>
      <c r="D26" s="35" t="str">
        <f>IF(ISBLANK(Melee!K25),"BLANK",Melee!K25)</f>
        <v>BLANK</v>
      </c>
      <c r="E26" s="35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5">
        <f>Melee!H25</f>
        <v>0</v>
      </c>
      <c r="X26" s="35" t="str">
        <f>IF(ISBLANK(Melee!I25),"BLANK",Melee!I25)</f>
        <v>BLANK</v>
      </c>
      <c r="Y26" s="35" t="str">
        <f>IF(ISBLANK(Melee!K25),"BLANK",Melee!K25)</f>
        <v>BLANK</v>
      </c>
      <c r="Z26" s="35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5">
        <f>Melee!I26</f>
        <v>0</v>
      </c>
      <c r="C27" s="35" t="str">
        <f>IF(ISBLANK(Melee!J26),"BLANK",Melee!J26)</f>
        <v>BLANK</v>
      </c>
      <c r="D27" s="35" t="str">
        <f>IF(ISBLANK(Melee!K26),"BLANK",Melee!K26)</f>
        <v>BLANK</v>
      </c>
      <c r="E27" s="35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5">
        <f>Melee!H26</f>
        <v>0</v>
      </c>
      <c r="X27" s="35" t="str">
        <f>IF(ISBLANK(Melee!I26),"BLANK",Melee!I26)</f>
        <v>BLANK</v>
      </c>
      <c r="Y27" s="35" t="str">
        <f>IF(ISBLANK(Melee!K26),"BLANK",Melee!K26)</f>
        <v>BLANK</v>
      </c>
      <c r="Z27" s="35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5">
        <f>Melee!I27</f>
        <v>0</v>
      </c>
      <c r="C28" s="35" t="str">
        <f>IF(ISBLANK(Melee!J27),"BLANK",Melee!J27)</f>
        <v>BLANK</v>
      </c>
      <c r="D28" s="35" t="str">
        <f>IF(ISBLANK(Melee!K27),"BLANK",Melee!K27)</f>
        <v>BLANK</v>
      </c>
      <c r="E28" s="35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5">
        <f>Melee!H27</f>
        <v>0</v>
      </c>
      <c r="X28" s="35" t="str">
        <f>IF(ISBLANK(Melee!I27),"BLANK",Melee!I27)</f>
        <v>BLANK</v>
      </c>
      <c r="Y28" s="35" t="str">
        <f>IF(ISBLANK(Melee!K27),"BLANK",Melee!K27)</f>
        <v>BLANK</v>
      </c>
      <c r="Z28" s="35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5">
        <f>Melee!I28</f>
        <v>0</v>
      </c>
      <c r="C29" s="35" t="str">
        <f>IF(ISBLANK(Melee!J28),"BLANK",Melee!J28)</f>
        <v>BLANK</v>
      </c>
      <c r="D29" s="35" t="str">
        <f>IF(ISBLANK(Melee!K28),"BLANK",Melee!K28)</f>
        <v>BLANK</v>
      </c>
      <c r="E29" s="35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5">
        <f>Melee!H28</f>
        <v>0</v>
      </c>
      <c r="X29" s="35" t="str">
        <f>IF(ISBLANK(Melee!I28),"BLANK",Melee!I28)</f>
        <v>BLANK</v>
      </c>
      <c r="Y29" s="35" t="str">
        <f>IF(ISBLANK(Melee!K28),"BLANK",Melee!K28)</f>
        <v>BLANK</v>
      </c>
      <c r="Z29" s="35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5">
        <f>Melee!I29</f>
        <v>0</v>
      </c>
      <c r="C30" s="35" t="str">
        <f>IF(ISBLANK(Melee!J29),"BLANK",Melee!J29)</f>
        <v>BLANK</v>
      </c>
      <c r="D30" s="35" t="str">
        <f>IF(ISBLANK(Melee!K29),"BLANK",Melee!K29)</f>
        <v>BLANK</v>
      </c>
      <c r="E30" s="35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5">
        <f>Melee!H29</f>
        <v>0</v>
      </c>
      <c r="X30" s="35" t="str">
        <f>IF(ISBLANK(Melee!I29),"BLANK",Melee!I29)</f>
        <v>BLANK</v>
      </c>
      <c r="Y30" s="35" t="str">
        <f>IF(ISBLANK(Melee!K29),"BLANK",Melee!K29)</f>
        <v>BLANK</v>
      </c>
      <c r="Z30" s="35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5">
        <f>Melee!I30</f>
        <v>0</v>
      </c>
      <c r="C31" s="35" t="str">
        <f>IF(ISBLANK(Melee!J30),"BLANK",Melee!J30)</f>
        <v>BLANK</v>
      </c>
      <c r="D31" s="35" t="str">
        <f>IF(ISBLANK(Melee!K30),"BLANK",Melee!K30)</f>
        <v>BLANK</v>
      </c>
      <c r="E31" s="35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5">
        <f>Melee!H30</f>
        <v>0</v>
      </c>
      <c r="X31" s="35" t="str">
        <f>IF(ISBLANK(Melee!I30),"BLANK",Melee!I30)</f>
        <v>BLANK</v>
      </c>
      <c r="Y31" s="35" t="str">
        <f>IF(ISBLANK(Melee!K30),"BLANK",Melee!K30)</f>
        <v>BLANK</v>
      </c>
      <c r="Z31" s="35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5">
        <f>Melee!I31</f>
        <v>0</v>
      </c>
      <c r="C32" s="35" t="str">
        <f>IF(ISBLANK(Melee!J31),"BLANK",Melee!J31)</f>
        <v>BLANK</v>
      </c>
      <c r="D32" s="35" t="str">
        <f>IF(ISBLANK(Melee!K31),"BLANK",Melee!K31)</f>
        <v>BLANK</v>
      </c>
      <c r="E32" s="35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5">
        <f>Melee!H31</f>
        <v>0</v>
      </c>
      <c r="X32" s="35" t="str">
        <f>IF(ISBLANK(Melee!I31),"BLANK",Melee!I31)</f>
        <v>BLANK</v>
      </c>
      <c r="Y32" s="35" t="str">
        <f>IF(ISBLANK(Melee!K31),"BLANK",Melee!K31)</f>
        <v>BLANK</v>
      </c>
      <c r="Z32" s="35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5">
        <f>Melee!I32</f>
        <v>0</v>
      </c>
      <c r="C33" s="35" t="str">
        <f>IF(ISBLANK(Melee!J32),"BLANK",Melee!J32)</f>
        <v>BLANK</v>
      </c>
      <c r="D33" s="35" t="str">
        <f>IF(ISBLANK(Melee!K32),"BLANK",Melee!K32)</f>
        <v>BLANK</v>
      </c>
      <c r="E33" s="35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5">
        <f>Melee!H32</f>
        <v>0</v>
      </c>
      <c r="X33" s="35" t="str">
        <f>IF(ISBLANK(Melee!I32),"BLANK",Melee!I32)</f>
        <v>BLANK</v>
      </c>
      <c r="Y33" s="35" t="str">
        <f>IF(ISBLANK(Melee!K32),"BLANK",Melee!K32)</f>
        <v>BLANK</v>
      </c>
      <c r="Z33" s="35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5">
        <f>Melee!I33</f>
        <v>0</v>
      </c>
      <c r="C34" s="35" t="str">
        <f>IF(ISBLANK(Melee!J33),"BLANK",Melee!J33)</f>
        <v>BLANK</v>
      </c>
      <c r="D34" s="35" t="str">
        <f>IF(ISBLANK(Melee!K33),"BLANK",Melee!K33)</f>
        <v>BLANK</v>
      </c>
      <c r="E34" s="35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5">
        <f>Melee!H33</f>
        <v>0</v>
      </c>
      <c r="X34" s="35" t="str">
        <f>IF(ISBLANK(Melee!I33),"BLANK",Melee!I33)</f>
        <v>BLANK</v>
      </c>
      <c r="Y34" s="35" t="str">
        <f>IF(ISBLANK(Melee!K33),"BLANK",Melee!K33)</f>
        <v>BLANK</v>
      </c>
      <c r="Z34" s="35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5">
        <f>Melee!I34</f>
        <v>0</v>
      </c>
      <c r="C35" s="35" t="str">
        <f>IF(ISBLANK(Melee!J34),"BLANK",Melee!J34)</f>
        <v>BLANK</v>
      </c>
      <c r="D35" s="35" t="str">
        <f>IF(ISBLANK(Melee!K34),"BLANK",Melee!K34)</f>
        <v>BLANK</v>
      </c>
      <c r="E35" s="35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5">
        <f>Melee!H34</f>
        <v>0</v>
      </c>
      <c r="X35" s="35" t="str">
        <f>IF(ISBLANK(Melee!I34),"BLANK",Melee!I34)</f>
        <v>BLANK</v>
      </c>
      <c r="Y35" s="35" t="str">
        <f>IF(ISBLANK(Melee!K34),"BLANK",Melee!K34)</f>
        <v>BLANK</v>
      </c>
      <c r="Z35" s="35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5">
        <f>Melee!I35</f>
        <v>0</v>
      </c>
      <c r="C36" s="35" t="str">
        <f>IF(ISBLANK(Melee!J35),"BLANK",Melee!J35)</f>
        <v>BLANK</v>
      </c>
      <c r="D36" s="35" t="str">
        <f>IF(ISBLANK(Melee!K35),"BLANK",Melee!K35)</f>
        <v>BLANK</v>
      </c>
      <c r="E36" s="35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5">
        <f>Melee!H35</f>
        <v>0</v>
      </c>
      <c r="X36" s="35" t="str">
        <f>IF(ISBLANK(Melee!I35),"BLANK",Melee!I35)</f>
        <v>BLANK</v>
      </c>
      <c r="Y36" s="35" t="str">
        <f>IF(ISBLANK(Melee!K35),"BLANK",Melee!K35)</f>
        <v>BLANK</v>
      </c>
      <c r="Z36" s="35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5">
        <f>Melee!I36</f>
        <v>0</v>
      </c>
      <c r="C37" s="35" t="str">
        <f>IF(ISBLANK(Melee!J36),"BLANK",Melee!J36)</f>
        <v>BLANK</v>
      </c>
      <c r="D37" s="35" t="str">
        <f>IF(ISBLANK(Melee!K36),"BLANK",Melee!K36)</f>
        <v>BLANK</v>
      </c>
      <c r="E37" s="35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5">
        <f>Melee!H36</f>
        <v>0</v>
      </c>
      <c r="X37" s="35" t="str">
        <f>IF(ISBLANK(Melee!I36),"BLANK",Melee!I36)</f>
        <v>BLANK</v>
      </c>
      <c r="Y37" s="35" t="str">
        <f>IF(ISBLANK(Melee!K36),"BLANK",Melee!K36)</f>
        <v>BLANK</v>
      </c>
      <c r="Z37" s="35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5">
        <f>Melee!I37</f>
        <v>0</v>
      </c>
      <c r="C38" s="35" t="str">
        <f>IF(ISBLANK(Melee!J37),"BLANK",Melee!J37)</f>
        <v>BLANK</v>
      </c>
      <c r="D38" s="35" t="str">
        <f>IF(ISBLANK(Melee!K37),"BLANK",Melee!K37)</f>
        <v>BLANK</v>
      </c>
      <c r="E38" s="35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5">
        <f>Melee!H37</f>
        <v>0</v>
      </c>
      <c r="X38" s="35" t="str">
        <f>IF(ISBLANK(Melee!I37),"BLANK",Melee!I37)</f>
        <v>BLANK</v>
      </c>
      <c r="Y38" s="35" t="str">
        <f>IF(ISBLANK(Melee!K37),"BLANK",Melee!K37)</f>
        <v>BLANK</v>
      </c>
      <c r="Z38" s="35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5">
        <f>Melee!I38</f>
        <v>0</v>
      </c>
      <c r="C39" s="35" t="str">
        <f>IF(ISBLANK(Melee!J38),"BLANK",Melee!J38)</f>
        <v>BLANK</v>
      </c>
      <c r="D39" s="35" t="str">
        <f>IF(ISBLANK(Melee!K38),"BLANK",Melee!K38)</f>
        <v>BLANK</v>
      </c>
      <c r="E39" s="35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5">
        <f>Melee!H38</f>
        <v>0</v>
      </c>
      <c r="X39" s="35" t="str">
        <f>IF(ISBLANK(Melee!I38),"BLANK",Melee!I38)</f>
        <v>BLANK</v>
      </c>
      <c r="Y39" s="35" t="str">
        <f>IF(ISBLANK(Melee!K38),"BLANK",Melee!K38)</f>
        <v>BLANK</v>
      </c>
      <c r="Z39" s="35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5">
        <f>Melee!I39</f>
        <v>0</v>
      </c>
      <c r="C40" s="35" t="str">
        <f>IF(ISBLANK(Melee!J39),"BLANK",Melee!J39)</f>
        <v>BLANK</v>
      </c>
      <c r="D40" s="35" t="str">
        <f>IF(ISBLANK(Melee!K39),"BLANK",Melee!K39)</f>
        <v>BLANK</v>
      </c>
      <c r="E40" s="35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5">
        <f>Melee!H39</f>
        <v>0</v>
      </c>
      <c r="X40" s="35" t="str">
        <f>IF(ISBLANK(Melee!I39),"BLANK",Melee!I39)</f>
        <v>BLANK</v>
      </c>
      <c r="Y40" s="35" t="str">
        <f>IF(ISBLANK(Melee!K39),"BLANK",Melee!K39)</f>
        <v>BLANK</v>
      </c>
      <c r="Z40" s="35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5">
        <f>Melee!I40</f>
        <v>0</v>
      </c>
      <c r="C41" s="35" t="str">
        <f>IF(ISBLANK(Melee!J40),"BLANK",Melee!J40)</f>
        <v>BLANK</v>
      </c>
      <c r="D41" s="35" t="str">
        <f>IF(ISBLANK(Melee!K40),"BLANK",Melee!K40)</f>
        <v>BLANK</v>
      </c>
      <c r="E41" s="35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5">
        <f>Melee!H40</f>
        <v>0</v>
      </c>
      <c r="X41" s="35" t="str">
        <f>IF(ISBLANK(Melee!I40),"BLANK",Melee!I40)</f>
        <v>BLANK</v>
      </c>
      <c r="Y41" s="35" t="str">
        <f>IF(ISBLANK(Melee!K40),"BLANK",Melee!K40)</f>
        <v>BLANK</v>
      </c>
      <c r="Z41" s="35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5">
        <f>Melee!I41</f>
        <v>0</v>
      </c>
      <c r="C42" s="35" t="str">
        <f>IF(ISBLANK(Melee!J41),"BLANK",Melee!J41)</f>
        <v>BLANK</v>
      </c>
      <c r="D42" s="35" t="str">
        <f>IF(ISBLANK(Melee!K41),"BLANK",Melee!K41)</f>
        <v>BLANK</v>
      </c>
      <c r="E42" s="35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5">
        <f>Melee!H41</f>
        <v>0</v>
      </c>
      <c r="X42" s="35" t="str">
        <f>IF(ISBLANK(Melee!I41),"BLANK",Melee!I41)</f>
        <v>BLANK</v>
      </c>
      <c r="Y42" s="35" t="str">
        <f>IF(ISBLANK(Melee!K41),"BLANK",Melee!K41)</f>
        <v>BLANK</v>
      </c>
      <c r="Z42" s="35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5">
        <f>Melee!I42</f>
        <v>0</v>
      </c>
      <c r="C43" s="35" t="str">
        <f>IF(ISBLANK(Melee!J42),"BLANK",Melee!J42)</f>
        <v>BLANK</v>
      </c>
      <c r="D43" s="35" t="str">
        <f>IF(ISBLANK(Melee!K42),"BLANK",Melee!K42)</f>
        <v>BLANK</v>
      </c>
      <c r="E43" s="35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5">
        <f>Melee!H42</f>
        <v>0</v>
      </c>
      <c r="X43" s="35" t="str">
        <f>IF(ISBLANK(Melee!I42),"BLANK",Melee!I42)</f>
        <v>BLANK</v>
      </c>
      <c r="Y43" s="35" t="str">
        <f>IF(ISBLANK(Melee!K42),"BLANK",Melee!K42)</f>
        <v>BLANK</v>
      </c>
      <c r="Z43" s="35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5">
        <f>Melee!I43</f>
        <v>0</v>
      </c>
      <c r="C44" s="35" t="str">
        <f>IF(ISBLANK(Melee!J43),"BLANK",Melee!J43)</f>
        <v>BLANK</v>
      </c>
      <c r="D44" s="35" t="str">
        <f>IF(ISBLANK(Melee!K43),"BLANK",Melee!K43)</f>
        <v>BLANK</v>
      </c>
      <c r="E44" s="35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5">
        <f>Melee!H43</f>
        <v>0</v>
      </c>
      <c r="X44" s="35" t="str">
        <f>IF(ISBLANK(Melee!I43),"BLANK",Melee!I43)</f>
        <v>BLANK</v>
      </c>
      <c r="Y44" s="35" t="str">
        <f>IF(ISBLANK(Melee!K43),"BLANK",Melee!K43)</f>
        <v>BLANK</v>
      </c>
      <c r="Z44" s="35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5">
        <f>Melee!I44</f>
        <v>0</v>
      </c>
      <c r="C45" s="35" t="str">
        <f>IF(ISBLANK(Melee!J44),"BLANK",Melee!J44)</f>
        <v>BLANK</v>
      </c>
      <c r="D45" s="35" t="str">
        <f>IF(ISBLANK(Melee!K44),"BLANK",Melee!K44)</f>
        <v>BLANK</v>
      </c>
      <c r="E45" s="35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5">
        <f>Melee!H44</f>
        <v>0</v>
      </c>
      <c r="X45" s="35" t="str">
        <f>IF(ISBLANK(Melee!I44),"BLANK",Melee!I44)</f>
        <v>BLANK</v>
      </c>
      <c r="Y45" s="35" t="str">
        <f>IF(ISBLANK(Melee!K44),"BLANK",Melee!K44)</f>
        <v>BLANK</v>
      </c>
      <c r="Z45" s="35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5">
        <f>Melee!I45</f>
        <v>0</v>
      </c>
      <c r="C46" s="35" t="str">
        <f>IF(ISBLANK(Melee!J45),"BLANK",Melee!J45)</f>
        <v>BLANK</v>
      </c>
      <c r="D46" s="35" t="str">
        <f>IF(ISBLANK(Melee!K45),"BLANK",Melee!K45)</f>
        <v>BLANK</v>
      </c>
      <c r="E46" s="35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5">
        <f>Melee!H45</f>
        <v>0</v>
      </c>
      <c r="X46" s="35" t="str">
        <f>IF(ISBLANK(Melee!I45),"BLANK",Melee!I45)</f>
        <v>BLANK</v>
      </c>
      <c r="Y46" s="35" t="str">
        <f>IF(ISBLANK(Melee!K45),"BLANK",Melee!K45)</f>
        <v>BLANK</v>
      </c>
      <c r="Z46" s="35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5">
        <f>Melee!I46</f>
        <v>0</v>
      </c>
      <c r="C47" s="35" t="str">
        <f>IF(ISBLANK(Melee!J46),"BLANK",Melee!J46)</f>
        <v>BLANK</v>
      </c>
      <c r="D47" s="35" t="str">
        <f>IF(ISBLANK(Melee!K46),"BLANK",Melee!K46)</f>
        <v>BLANK</v>
      </c>
      <c r="E47" s="35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5">
        <f>Melee!H46</f>
        <v>0</v>
      </c>
      <c r="X47" s="35" t="str">
        <f>IF(ISBLANK(Melee!I46),"BLANK",Melee!I46)</f>
        <v>BLANK</v>
      </c>
      <c r="Y47" s="35" t="str">
        <f>IF(ISBLANK(Melee!K46),"BLANK",Melee!K46)</f>
        <v>BLANK</v>
      </c>
      <c r="Z47" s="35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5">
        <f>Melee!I47</f>
        <v>0</v>
      </c>
      <c r="C48" s="35" t="str">
        <f>IF(ISBLANK(Melee!J47),"BLANK",Melee!J47)</f>
        <v>BLANK</v>
      </c>
      <c r="D48" s="35" t="str">
        <f>IF(ISBLANK(Melee!K47),"BLANK",Melee!K47)</f>
        <v>BLANK</v>
      </c>
      <c r="E48" s="35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5">
        <f>Melee!H47</f>
        <v>0</v>
      </c>
      <c r="X48" s="35" t="str">
        <f>IF(ISBLANK(Melee!I47),"BLANK",Melee!I47)</f>
        <v>BLANK</v>
      </c>
      <c r="Y48" s="35" t="str">
        <f>IF(ISBLANK(Melee!K47),"BLANK",Melee!K47)</f>
        <v>BLANK</v>
      </c>
      <c r="Z48" s="35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5">
        <f>Melee!I48</f>
        <v>0</v>
      </c>
      <c r="C49" s="35" t="str">
        <f>IF(ISBLANK(Melee!J48),"BLANK",Melee!J48)</f>
        <v>BLANK</v>
      </c>
      <c r="D49" s="35" t="str">
        <f>IF(ISBLANK(Melee!K48),"BLANK",Melee!K48)</f>
        <v>BLANK</v>
      </c>
      <c r="E49" s="35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5">
        <f>Melee!H48</f>
        <v>0</v>
      </c>
      <c r="X49" s="35" t="str">
        <f>IF(ISBLANK(Melee!I48),"BLANK",Melee!I48)</f>
        <v>BLANK</v>
      </c>
      <c r="Y49" s="35" t="str">
        <f>IF(ISBLANK(Melee!K48),"BLANK",Melee!K48)</f>
        <v>BLANK</v>
      </c>
      <c r="Z49" s="35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5">
        <f>Melee!I49</f>
        <v>0</v>
      </c>
      <c r="C50" s="35" t="str">
        <f>IF(ISBLANK(Melee!J49),"BLANK",Melee!J49)</f>
        <v>BLANK</v>
      </c>
      <c r="D50" s="35" t="str">
        <f>IF(ISBLANK(Melee!K49),"BLANK",Melee!K49)</f>
        <v>BLANK</v>
      </c>
      <c r="E50" s="35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5">
        <f>Melee!H49</f>
        <v>0</v>
      </c>
      <c r="X50" s="35" t="str">
        <f>IF(ISBLANK(Melee!I49),"BLANK",Melee!I49)</f>
        <v>BLANK</v>
      </c>
      <c r="Y50" s="35" t="str">
        <f>IF(ISBLANK(Melee!K49),"BLANK",Melee!K49)</f>
        <v>BLANK</v>
      </c>
      <c r="Z50" s="35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5">
        <f>Melee!I50</f>
        <v>0</v>
      </c>
      <c r="C51" s="35" t="str">
        <f>IF(ISBLANK(Melee!J50),"BLANK",Melee!J50)</f>
        <v>BLANK</v>
      </c>
      <c r="D51" s="35" t="str">
        <f>IF(ISBLANK(Melee!K50),"BLANK",Melee!K50)</f>
        <v>BLANK</v>
      </c>
      <c r="E51" s="35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5">
        <f>Melee!H50</f>
        <v>0</v>
      </c>
      <c r="X51" s="35" t="str">
        <f>IF(ISBLANK(Melee!I50),"BLANK",Melee!I50)</f>
        <v>BLANK</v>
      </c>
      <c r="Y51" s="35" t="str">
        <f>IF(ISBLANK(Melee!K50),"BLANK",Melee!K50)</f>
        <v>BLANK</v>
      </c>
      <c r="Z51" s="35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5">
        <f>Melee!I51</f>
        <v>0</v>
      </c>
      <c r="C52" s="35" t="str">
        <f>IF(ISBLANK(Melee!J51),"BLANK",Melee!J51)</f>
        <v>BLANK</v>
      </c>
      <c r="D52" s="35" t="str">
        <f>IF(ISBLANK(Melee!K51),"BLANK",Melee!K51)</f>
        <v>BLANK</v>
      </c>
      <c r="E52" s="35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5">
        <f>Melee!H51</f>
        <v>0</v>
      </c>
      <c r="X52" s="35" t="str">
        <f>IF(ISBLANK(Melee!I51),"BLANK",Melee!I51)</f>
        <v>BLANK</v>
      </c>
      <c r="Y52" s="35" t="str">
        <f>IF(ISBLANK(Melee!K51),"BLANK",Melee!K51)</f>
        <v>BLANK</v>
      </c>
      <c r="Z52" s="35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5">
        <f>Melee!I52</f>
        <v>0</v>
      </c>
      <c r="C53" s="35" t="str">
        <f>IF(ISBLANK(Melee!J52),"BLANK",Melee!J52)</f>
        <v>BLANK</v>
      </c>
      <c r="D53" s="35" t="str">
        <f>IF(ISBLANK(Melee!K52),"BLANK",Melee!K52)</f>
        <v>BLANK</v>
      </c>
      <c r="E53" s="35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5">
        <f>Melee!H52</f>
        <v>0</v>
      </c>
      <c r="X53" s="35" t="str">
        <f>IF(ISBLANK(Melee!I52),"BLANK",Melee!I52)</f>
        <v>BLANK</v>
      </c>
      <c r="Y53" s="35" t="str">
        <f>IF(ISBLANK(Melee!K52),"BLANK",Melee!K52)</f>
        <v>BLANK</v>
      </c>
      <c r="Z53" s="35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5">
        <f>Melee!I53</f>
        <v>0</v>
      </c>
      <c r="C54" s="35" t="str">
        <f>IF(ISBLANK(Melee!J53),"BLANK",Melee!J53)</f>
        <v>BLANK</v>
      </c>
      <c r="D54" s="35" t="str">
        <f>IF(ISBLANK(Melee!K53),"BLANK",Melee!K53)</f>
        <v>BLANK</v>
      </c>
      <c r="E54" s="35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5">
        <f>Melee!H53</f>
        <v>0</v>
      </c>
      <c r="X54" s="35" t="str">
        <f>IF(ISBLANK(Melee!I53),"BLANK",Melee!I53)</f>
        <v>BLANK</v>
      </c>
      <c r="Y54" s="35" t="str">
        <f>IF(ISBLANK(Melee!K53),"BLANK",Melee!K53)</f>
        <v>BLANK</v>
      </c>
      <c r="Z54" s="35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5">
        <f>Melee!I54</f>
        <v>0</v>
      </c>
      <c r="C55" s="35" t="str">
        <f>IF(ISBLANK(Melee!J54),"BLANK",Melee!J54)</f>
        <v>BLANK</v>
      </c>
      <c r="D55" s="35" t="str">
        <f>IF(ISBLANK(Melee!K54),"BLANK",Melee!K54)</f>
        <v>BLANK</v>
      </c>
      <c r="E55" s="35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5">
        <f>Melee!H54</f>
        <v>0</v>
      </c>
      <c r="X55" s="35" t="str">
        <f>IF(ISBLANK(Melee!I54),"BLANK",Melee!I54)</f>
        <v>BLANK</v>
      </c>
      <c r="Y55" s="35" t="str">
        <f>IF(ISBLANK(Melee!K54),"BLANK",Melee!K54)</f>
        <v>BLANK</v>
      </c>
      <c r="Z55" s="35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5">
        <f>Melee!I55</f>
        <v>0</v>
      </c>
      <c r="C56" s="35" t="str">
        <f>IF(ISBLANK(Melee!J55),"BLANK",Melee!J55)</f>
        <v>BLANK</v>
      </c>
      <c r="D56" s="35" t="str">
        <f>IF(ISBLANK(Melee!K55),"BLANK",Melee!K55)</f>
        <v>BLANK</v>
      </c>
      <c r="E56" s="35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5">
        <f>Melee!H55</f>
        <v>0</v>
      </c>
      <c r="X56" s="35" t="str">
        <f>IF(ISBLANK(Melee!I55),"BLANK",Melee!I55)</f>
        <v>BLANK</v>
      </c>
      <c r="Y56" s="35" t="str">
        <f>IF(ISBLANK(Melee!K55),"BLANK",Melee!K55)</f>
        <v>BLANK</v>
      </c>
      <c r="Z56" s="35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5">
        <f>Melee!I56</f>
        <v>0</v>
      </c>
      <c r="C57" s="35" t="str">
        <f>IF(ISBLANK(Melee!J56),"BLANK",Melee!J56)</f>
        <v>BLANK</v>
      </c>
      <c r="D57" s="35" t="str">
        <f>IF(ISBLANK(Melee!K56),"BLANK",Melee!K56)</f>
        <v>BLANK</v>
      </c>
      <c r="E57" s="35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5">
        <f>Melee!H56</f>
        <v>0</v>
      </c>
      <c r="X57" s="35" t="str">
        <f>IF(ISBLANK(Melee!I56),"BLANK",Melee!I56)</f>
        <v>BLANK</v>
      </c>
      <c r="Y57" s="35" t="str">
        <f>IF(ISBLANK(Melee!K56),"BLANK",Melee!K56)</f>
        <v>BLANK</v>
      </c>
      <c r="Z57" s="35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5">
        <f>Melee!I57</f>
        <v>0</v>
      </c>
      <c r="C58" s="35" t="str">
        <f>IF(ISBLANK(Melee!J57),"BLANK",Melee!J57)</f>
        <v>BLANK</v>
      </c>
      <c r="D58" s="35" t="str">
        <f>IF(ISBLANK(Melee!K57),"BLANK",Melee!K57)</f>
        <v>BLANK</v>
      </c>
      <c r="E58" s="35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5">
        <f>Melee!H57</f>
        <v>0</v>
      </c>
      <c r="X58" s="35" t="str">
        <f>IF(ISBLANK(Melee!I57),"BLANK",Melee!I57)</f>
        <v>BLANK</v>
      </c>
      <c r="Y58" s="35" t="str">
        <f>IF(ISBLANK(Melee!K57),"BLANK",Melee!K57)</f>
        <v>BLANK</v>
      </c>
      <c r="Z58" s="35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5">
        <f>Melee!I58</f>
        <v>0</v>
      </c>
      <c r="C59" s="35" t="str">
        <f>IF(ISBLANK(Melee!J58),"BLANK",Melee!J58)</f>
        <v>BLANK</v>
      </c>
      <c r="D59" s="35" t="str">
        <f>IF(ISBLANK(Melee!K58),"BLANK",Melee!K58)</f>
        <v>BLANK</v>
      </c>
      <c r="E59" s="35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5">
        <f>Melee!H58</f>
        <v>0</v>
      </c>
      <c r="X59" s="35" t="str">
        <f>IF(ISBLANK(Melee!I58),"BLANK",Melee!I58)</f>
        <v>BLANK</v>
      </c>
      <c r="Y59" s="35" t="str">
        <f>IF(ISBLANK(Melee!K58),"BLANK",Melee!K58)</f>
        <v>BLANK</v>
      </c>
      <c r="Z59" s="35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5">
        <f>Melee!I59</f>
        <v>0</v>
      </c>
      <c r="C60" s="35" t="str">
        <f>IF(ISBLANK(Melee!J59),"BLANK",Melee!J59)</f>
        <v>BLANK</v>
      </c>
      <c r="D60" s="35" t="str">
        <f>IF(ISBLANK(Melee!K59),"BLANK",Melee!K59)</f>
        <v>BLANK</v>
      </c>
      <c r="E60" s="35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5">
        <f>Melee!H59</f>
        <v>0</v>
      </c>
      <c r="X60" s="35" t="str">
        <f>IF(ISBLANK(Melee!I59),"BLANK",Melee!I59)</f>
        <v>BLANK</v>
      </c>
      <c r="Y60" s="35" t="str">
        <f>IF(ISBLANK(Melee!K59),"BLANK",Melee!K59)</f>
        <v>BLANK</v>
      </c>
      <c r="Z60" s="35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5">
        <f>Melee!I60</f>
        <v>0</v>
      </c>
      <c r="C61" s="35" t="str">
        <f>IF(ISBLANK(Melee!J60),"BLANK",Melee!J60)</f>
        <v>BLANK</v>
      </c>
      <c r="D61" s="35" t="str">
        <f>IF(ISBLANK(Melee!K60),"BLANK",Melee!K60)</f>
        <v>BLANK</v>
      </c>
      <c r="E61" s="35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5">
        <f>Melee!H60</f>
        <v>0</v>
      </c>
      <c r="X61" s="35" t="str">
        <f>IF(ISBLANK(Melee!I60),"BLANK",Melee!I60)</f>
        <v>BLANK</v>
      </c>
      <c r="Y61" s="35" t="str">
        <f>IF(ISBLANK(Melee!K60),"BLANK",Melee!K60)</f>
        <v>BLANK</v>
      </c>
      <c r="Z61" s="35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5">
        <f>Melee!I61</f>
        <v>0</v>
      </c>
      <c r="C62" s="35" t="str">
        <f>IF(ISBLANK(Melee!J61),"BLANK",Melee!J61)</f>
        <v>BLANK</v>
      </c>
      <c r="D62" s="35" t="str">
        <f>IF(ISBLANK(Melee!K61),"BLANK",Melee!K61)</f>
        <v>BLANK</v>
      </c>
      <c r="E62" s="35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5">
        <f>Melee!H61</f>
        <v>0</v>
      </c>
      <c r="X62" s="35" t="str">
        <f>IF(ISBLANK(Melee!I61),"BLANK",Melee!I61)</f>
        <v>BLANK</v>
      </c>
      <c r="Y62" s="35" t="str">
        <f>IF(ISBLANK(Melee!K61),"BLANK",Melee!K61)</f>
        <v>BLANK</v>
      </c>
      <c r="Z62" s="35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5">
        <f>Melee!I62</f>
        <v>0</v>
      </c>
      <c r="C63" s="35" t="str">
        <f>IF(ISBLANK(Melee!J62),"BLANK",Melee!J62)</f>
        <v>BLANK</v>
      </c>
      <c r="D63" s="35" t="str">
        <f>IF(ISBLANK(Melee!K62),"BLANK",Melee!K62)</f>
        <v>BLANK</v>
      </c>
      <c r="E63" s="35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5">
        <f>Melee!H62</f>
        <v>0</v>
      </c>
      <c r="X63" s="35" t="str">
        <f>IF(ISBLANK(Melee!I62),"BLANK",Melee!I62)</f>
        <v>BLANK</v>
      </c>
      <c r="Y63" s="35" t="str">
        <f>IF(ISBLANK(Melee!K62),"BLANK",Melee!K62)</f>
        <v>BLANK</v>
      </c>
      <c r="Z63" s="35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5">
        <f>Melee!I63</f>
        <v>0</v>
      </c>
      <c r="C64" s="35" t="str">
        <f>IF(ISBLANK(Melee!J63),"BLANK",Melee!J63)</f>
        <v>BLANK</v>
      </c>
      <c r="D64" s="35" t="str">
        <f>IF(ISBLANK(Melee!K63),"BLANK",Melee!K63)</f>
        <v>BLANK</v>
      </c>
      <c r="E64" s="35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5">
        <f>Melee!H63</f>
        <v>0</v>
      </c>
      <c r="X64" s="35" t="str">
        <f>IF(ISBLANK(Melee!I63),"BLANK",Melee!I63)</f>
        <v>BLANK</v>
      </c>
      <c r="Y64" s="35" t="str">
        <f>IF(ISBLANK(Melee!K63),"BLANK",Melee!K63)</f>
        <v>BLANK</v>
      </c>
      <c r="Z64" s="35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5">
        <f>Melee!I64</f>
        <v>0</v>
      </c>
      <c r="C65" s="35" t="str">
        <f>IF(ISBLANK(Melee!J64),"BLANK",Melee!J64)</f>
        <v>BLANK</v>
      </c>
      <c r="D65" s="35" t="str">
        <f>IF(ISBLANK(Melee!K64),"BLANK",Melee!K64)</f>
        <v>BLANK</v>
      </c>
      <c r="E65" s="35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5">
        <f>Melee!H64</f>
        <v>0</v>
      </c>
      <c r="X65" s="35" t="str">
        <f>IF(ISBLANK(Melee!I64),"BLANK",Melee!I64)</f>
        <v>BLANK</v>
      </c>
      <c r="Y65" s="35" t="str">
        <f>IF(ISBLANK(Melee!K64),"BLANK",Melee!K64)</f>
        <v>BLANK</v>
      </c>
      <c r="Z65" s="35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5">
        <f>Melee!I65</f>
        <v>0</v>
      </c>
      <c r="C66" s="35" t="str">
        <f>IF(ISBLANK(Melee!J65),"BLANK",Melee!J65)</f>
        <v>BLANK</v>
      </c>
      <c r="D66" s="35" t="str">
        <f>IF(ISBLANK(Melee!K65),"BLANK",Melee!K65)</f>
        <v>BLANK</v>
      </c>
      <c r="E66" s="35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5">
        <f>Melee!H65</f>
        <v>0</v>
      </c>
      <c r="X66" s="35" t="str">
        <f>IF(ISBLANK(Melee!I65),"BLANK",Melee!I65)</f>
        <v>BLANK</v>
      </c>
      <c r="Y66" s="35" t="str">
        <f>IF(ISBLANK(Melee!K65),"BLANK",Melee!K65)</f>
        <v>BLANK</v>
      </c>
      <c r="Z66" s="35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5">
        <f>Melee!I66</f>
        <v>0</v>
      </c>
      <c r="C67" s="35" t="str">
        <f>IF(ISBLANK(Melee!J66),"BLANK",Melee!J66)</f>
        <v>BLANK</v>
      </c>
      <c r="D67" s="35" t="str">
        <f>IF(ISBLANK(Melee!K66),"BLANK",Melee!K66)</f>
        <v>BLANK</v>
      </c>
      <c r="E67" s="35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5">
        <f>Melee!H66</f>
        <v>0</v>
      </c>
      <c r="X67" s="35" t="str">
        <f>IF(ISBLANK(Melee!I66),"BLANK",Melee!I66)</f>
        <v>BLANK</v>
      </c>
      <c r="Y67" s="35" t="str">
        <f>IF(ISBLANK(Melee!K66),"BLANK",Melee!K66)</f>
        <v>BLANK</v>
      </c>
      <c r="Z67" s="35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5">
        <f>Melee!I67</f>
        <v>0</v>
      </c>
      <c r="C68" s="35" t="str">
        <f>IF(ISBLANK(Melee!J67),"BLANK",Melee!J67)</f>
        <v>BLANK</v>
      </c>
      <c r="D68" s="35" t="str">
        <f>IF(ISBLANK(Melee!K67),"BLANK",Melee!K67)</f>
        <v>BLANK</v>
      </c>
      <c r="E68" s="35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5">
        <f>Melee!H67</f>
        <v>0</v>
      </c>
      <c r="X68" s="35" t="str">
        <f>IF(ISBLANK(Melee!I67),"BLANK",Melee!I67)</f>
        <v>BLANK</v>
      </c>
      <c r="Y68" s="35" t="str">
        <f>IF(ISBLANK(Melee!K67),"BLANK",Melee!K67)</f>
        <v>BLANK</v>
      </c>
      <c r="Z68" s="35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5">
        <f>Melee!I68</f>
        <v>0</v>
      </c>
      <c r="C69" s="35" t="str">
        <f>IF(ISBLANK(Melee!J68),"BLANK",Melee!J68)</f>
        <v>BLANK</v>
      </c>
      <c r="D69" s="35" t="str">
        <f>IF(ISBLANK(Melee!K68),"BLANK",Melee!K68)</f>
        <v>BLANK</v>
      </c>
      <c r="E69" s="35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5">
        <f>Melee!H68</f>
        <v>0</v>
      </c>
      <c r="X69" s="35" t="str">
        <f>IF(ISBLANK(Melee!I68),"BLANK",Melee!I68)</f>
        <v>BLANK</v>
      </c>
      <c r="Y69" s="35" t="str">
        <f>IF(ISBLANK(Melee!K68),"BLANK",Melee!K68)</f>
        <v>BLANK</v>
      </c>
      <c r="Z69" s="35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5">
        <f>Melee!I69</f>
        <v>0</v>
      </c>
      <c r="C70" s="35" t="str">
        <f>IF(ISBLANK(Melee!J69),"BLANK",Melee!J69)</f>
        <v>BLANK</v>
      </c>
      <c r="D70" s="35" t="str">
        <f>IF(ISBLANK(Melee!K69),"BLANK",Melee!K69)</f>
        <v>BLANK</v>
      </c>
      <c r="E70" s="35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5">
        <f>Melee!H69</f>
        <v>0</v>
      </c>
      <c r="X70" s="35" t="str">
        <f>IF(ISBLANK(Melee!I69),"BLANK",Melee!I69)</f>
        <v>BLANK</v>
      </c>
      <c r="Y70" s="35" t="str">
        <f>IF(ISBLANK(Melee!K69),"BLANK",Melee!K69)</f>
        <v>BLANK</v>
      </c>
      <c r="Z70" s="35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5">
        <f>Melee!I70</f>
        <v>0</v>
      </c>
      <c r="C71" s="35" t="str">
        <f>IF(ISBLANK(Melee!J70),"BLANK",Melee!J70)</f>
        <v>BLANK</v>
      </c>
      <c r="D71" s="35" t="str">
        <f>IF(ISBLANK(Melee!K70),"BLANK",Melee!K70)</f>
        <v>BLANK</v>
      </c>
      <c r="E71" s="35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5">
        <f>Melee!H70</f>
        <v>0</v>
      </c>
      <c r="X71" s="35" t="str">
        <f>IF(ISBLANK(Melee!I70),"BLANK",Melee!I70)</f>
        <v>BLANK</v>
      </c>
      <c r="Y71" s="35" t="str">
        <f>IF(ISBLANK(Melee!K70),"BLANK",Melee!K70)</f>
        <v>BLANK</v>
      </c>
      <c r="Z71" s="35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5">
        <f>Melee!I71</f>
        <v>0</v>
      </c>
      <c r="C72" s="35" t="str">
        <f>IF(ISBLANK(Melee!J71),"BLANK",Melee!J71)</f>
        <v>BLANK</v>
      </c>
      <c r="D72" s="35" t="str">
        <f>IF(ISBLANK(Melee!K71),"BLANK",Melee!K71)</f>
        <v>BLANK</v>
      </c>
      <c r="E72" s="35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5">
        <f>Melee!H71</f>
        <v>0</v>
      </c>
      <c r="X72" s="35" t="str">
        <f>IF(ISBLANK(Melee!I71),"BLANK",Melee!I71)</f>
        <v>BLANK</v>
      </c>
      <c r="Y72" s="35" t="str">
        <f>IF(ISBLANK(Melee!K71),"BLANK",Melee!K71)</f>
        <v>BLANK</v>
      </c>
      <c r="Z72" s="35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5">
        <f>Melee!I72</f>
        <v>0</v>
      </c>
      <c r="C73" s="35" t="str">
        <f>IF(ISBLANK(Melee!J72),"BLANK",Melee!J72)</f>
        <v>BLANK</v>
      </c>
      <c r="D73" s="35" t="str">
        <f>IF(ISBLANK(Melee!K72),"BLANK",Melee!K72)</f>
        <v>BLANK</v>
      </c>
      <c r="E73" s="35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5">
        <f>Melee!H72</f>
        <v>0</v>
      </c>
      <c r="X73" s="35" t="str">
        <f>IF(ISBLANK(Melee!I72),"BLANK",Melee!I72)</f>
        <v>BLANK</v>
      </c>
      <c r="Y73" s="35" t="str">
        <f>IF(ISBLANK(Melee!K72),"BLANK",Melee!K72)</f>
        <v>BLANK</v>
      </c>
      <c r="Z73" s="35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5">
        <f>Melee!I73</f>
        <v>0</v>
      </c>
      <c r="C74" s="35" t="str">
        <f>IF(ISBLANK(Melee!J73),"BLANK",Melee!J73)</f>
        <v>BLANK</v>
      </c>
      <c r="D74" s="35" t="str">
        <f>IF(ISBLANK(Melee!K73),"BLANK",Melee!K73)</f>
        <v>BLANK</v>
      </c>
      <c r="E74" s="35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5">
        <f>Melee!H73</f>
        <v>0</v>
      </c>
      <c r="X74" s="35" t="str">
        <f>IF(ISBLANK(Melee!I73),"BLANK",Melee!I73)</f>
        <v>BLANK</v>
      </c>
      <c r="Y74" s="35" t="str">
        <f>IF(ISBLANK(Melee!K73),"BLANK",Melee!K73)</f>
        <v>BLANK</v>
      </c>
      <c r="Z74" s="35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5">
        <f>Melee!I74</f>
        <v>0</v>
      </c>
      <c r="C75" s="35" t="str">
        <f>IF(ISBLANK(Melee!J74),"BLANK",Melee!J74)</f>
        <v>BLANK</v>
      </c>
      <c r="D75" s="35" t="str">
        <f>IF(ISBLANK(Melee!K74),"BLANK",Melee!K74)</f>
        <v>BLANK</v>
      </c>
      <c r="E75" s="35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5">
        <f>Melee!H74</f>
        <v>0</v>
      </c>
      <c r="X75" s="35" t="str">
        <f>IF(ISBLANK(Melee!I74),"BLANK",Melee!I74)</f>
        <v>BLANK</v>
      </c>
      <c r="Y75" s="35" t="str">
        <f>IF(ISBLANK(Melee!K74),"BLANK",Melee!K74)</f>
        <v>BLANK</v>
      </c>
      <c r="Z75" s="35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5">
        <f>Melee!I75</f>
        <v>0</v>
      </c>
      <c r="C76" s="35" t="str">
        <f>IF(ISBLANK(Melee!J75),"BLANK",Melee!J75)</f>
        <v>BLANK</v>
      </c>
      <c r="D76" s="35" t="str">
        <f>IF(ISBLANK(Melee!K75),"BLANK",Melee!K75)</f>
        <v>BLANK</v>
      </c>
      <c r="E76" s="35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5">
        <f>Melee!H75</f>
        <v>0</v>
      </c>
      <c r="X76" s="35" t="str">
        <f>IF(ISBLANK(Melee!I75),"BLANK",Melee!I75)</f>
        <v>BLANK</v>
      </c>
      <c r="Y76" s="35" t="str">
        <f>IF(ISBLANK(Melee!K75),"BLANK",Melee!K75)</f>
        <v>BLANK</v>
      </c>
      <c r="Z76" s="35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5">
        <f>Melee!I76</f>
        <v>0</v>
      </c>
      <c r="C77" s="35" t="str">
        <f>IF(ISBLANK(Melee!J76),"BLANK",Melee!J76)</f>
        <v>BLANK</v>
      </c>
      <c r="D77" s="35" t="str">
        <f>IF(ISBLANK(Melee!K76),"BLANK",Melee!K76)</f>
        <v>BLANK</v>
      </c>
      <c r="E77" s="35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5">
        <f>Melee!H76</f>
        <v>0</v>
      </c>
      <c r="X77" s="35" t="str">
        <f>IF(ISBLANK(Melee!I76),"BLANK",Melee!I76)</f>
        <v>BLANK</v>
      </c>
      <c r="Y77" s="35" t="str">
        <f>IF(ISBLANK(Melee!K76),"BLANK",Melee!K76)</f>
        <v>BLANK</v>
      </c>
      <c r="Z77" s="35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5">
        <f>Melee!I77</f>
        <v>0</v>
      </c>
      <c r="C78" s="35" t="str">
        <f>IF(ISBLANK(Melee!J77),"BLANK",Melee!J77)</f>
        <v>BLANK</v>
      </c>
      <c r="D78" s="35" t="str">
        <f>IF(ISBLANK(Melee!K77),"BLANK",Melee!K77)</f>
        <v>BLANK</v>
      </c>
      <c r="E78" s="35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5">
        <f>Melee!H77</f>
        <v>0</v>
      </c>
      <c r="X78" s="35" t="str">
        <f>IF(ISBLANK(Melee!I77),"BLANK",Melee!I77)</f>
        <v>BLANK</v>
      </c>
      <c r="Y78" s="35" t="str">
        <f>IF(ISBLANK(Melee!K77),"BLANK",Melee!K77)</f>
        <v>BLANK</v>
      </c>
      <c r="Z78" s="35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5">
        <f>Melee!I78</f>
        <v>0</v>
      </c>
      <c r="C79" s="35" t="str">
        <f>IF(ISBLANK(Melee!J78),"BLANK",Melee!J78)</f>
        <v>BLANK</v>
      </c>
      <c r="D79" s="35" t="str">
        <f>IF(ISBLANK(Melee!K78),"BLANK",Melee!K78)</f>
        <v>BLANK</v>
      </c>
      <c r="E79" s="35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5">
        <f>Melee!H78</f>
        <v>0</v>
      </c>
      <c r="X79" s="35" t="str">
        <f>IF(ISBLANK(Melee!I78),"BLANK",Melee!I78)</f>
        <v>BLANK</v>
      </c>
      <c r="Y79" s="35" t="str">
        <f>IF(ISBLANK(Melee!K78),"BLANK",Melee!K78)</f>
        <v>BLANK</v>
      </c>
      <c r="Z79" s="35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5">
        <f>Melee!I79</f>
        <v>0</v>
      </c>
      <c r="C80" s="35" t="str">
        <f>IF(ISBLANK(Melee!J79),"BLANK",Melee!J79)</f>
        <v>BLANK</v>
      </c>
      <c r="D80" s="35" t="str">
        <f>IF(ISBLANK(Melee!K79),"BLANK",Melee!K79)</f>
        <v>BLANK</v>
      </c>
      <c r="E80" s="35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5">
        <f>Melee!H79</f>
        <v>0</v>
      </c>
      <c r="X80" s="35" t="str">
        <f>IF(ISBLANK(Melee!I79),"BLANK",Melee!I79)</f>
        <v>BLANK</v>
      </c>
      <c r="Y80" s="35" t="str">
        <f>IF(ISBLANK(Melee!K79),"BLANK",Melee!K79)</f>
        <v>BLANK</v>
      </c>
      <c r="Z80" s="35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5">
        <f>Melee!I80</f>
        <v>0</v>
      </c>
      <c r="C81" s="35" t="str">
        <f>IF(ISBLANK(Melee!J80),"BLANK",Melee!J80)</f>
        <v>BLANK</v>
      </c>
      <c r="D81" s="35" t="str">
        <f>IF(ISBLANK(Melee!K80),"BLANK",Melee!K80)</f>
        <v>BLANK</v>
      </c>
      <c r="E81" s="35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5">
        <f>Melee!H80</f>
        <v>0</v>
      </c>
      <c r="X81" s="35" t="str">
        <f>IF(ISBLANK(Melee!I80),"BLANK",Melee!I80)</f>
        <v>BLANK</v>
      </c>
      <c r="Y81" s="35" t="str">
        <f>IF(ISBLANK(Melee!K80),"BLANK",Melee!K80)</f>
        <v>BLANK</v>
      </c>
      <c r="Z81" s="35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5">
        <f>Melee!I81</f>
        <v>0</v>
      </c>
      <c r="C82" s="35" t="str">
        <f>IF(ISBLANK(Melee!J81),"BLANK",Melee!J81)</f>
        <v>BLANK</v>
      </c>
      <c r="D82" s="35" t="str">
        <f>IF(ISBLANK(Melee!K81),"BLANK",Melee!K81)</f>
        <v>BLANK</v>
      </c>
      <c r="E82" s="35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5">
        <f>Melee!H81</f>
        <v>0</v>
      </c>
      <c r="X82" s="35" t="str">
        <f>IF(ISBLANK(Melee!I81),"BLANK",Melee!I81)</f>
        <v>BLANK</v>
      </c>
      <c r="Y82" s="35" t="str">
        <f>IF(ISBLANK(Melee!K81),"BLANK",Melee!K81)</f>
        <v>BLANK</v>
      </c>
      <c r="Z82" s="35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5">
        <f>Melee!I82</f>
        <v>0</v>
      </c>
      <c r="C83" s="35" t="str">
        <f>IF(ISBLANK(Melee!J82),"BLANK",Melee!J82)</f>
        <v>BLANK</v>
      </c>
      <c r="D83" s="35" t="str">
        <f>IF(ISBLANK(Melee!K82),"BLANK",Melee!K82)</f>
        <v>BLANK</v>
      </c>
      <c r="E83" s="35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5">
        <f>Melee!H82</f>
        <v>0</v>
      </c>
      <c r="X83" s="35" t="str">
        <f>IF(ISBLANK(Melee!I82),"BLANK",Melee!I82)</f>
        <v>BLANK</v>
      </c>
      <c r="Y83" s="35" t="str">
        <f>IF(ISBLANK(Melee!K82),"BLANK",Melee!K82)</f>
        <v>BLANK</v>
      </c>
      <c r="Z83" s="35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5">
        <f>Melee!I83</f>
        <v>0</v>
      </c>
      <c r="C84" s="35" t="str">
        <f>IF(ISBLANK(Melee!J83),"BLANK",Melee!J83)</f>
        <v>BLANK</v>
      </c>
      <c r="D84" s="35" t="str">
        <f>IF(ISBLANK(Melee!K83),"BLANK",Melee!K83)</f>
        <v>BLANK</v>
      </c>
      <c r="E84" s="35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5">
        <f>Melee!H83</f>
        <v>0</v>
      </c>
      <c r="X84" s="35" t="str">
        <f>IF(ISBLANK(Melee!I83),"BLANK",Melee!I83)</f>
        <v>BLANK</v>
      </c>
      <c r="Y84" s="35" t="str">
        <f>IF(ISBLANK(Melee!K83),"BLANK",Melee!K83)</f>
        <v>BLANK</v>
      </c>
      <c r="Z84" s="35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5">
        <f>Melee!I84</f>
        <v>0</v>
      </c>
      <c r="C85" s="35" t="str">
        <f>IF(ISBLANK(Melee!J84),"BLANK",Melee!J84)</f>
        <v>BLANK</v>
      </c>
      <c r="D85" s="35" t="str">
        <f>IF(ISBLANK(Melee!K84),"BLANK",Melee!K84)</f>
        <v>BLANK</v>
      </c>
      <c r="E85" s="35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5">
        <f>Melee!H84</f>
        <v>0</v>
      </c>
      <c r="X85" s="35" t="str">
        <f>IF(ISBLANK(Melee!I84),"BLANK",Melee!I84)</f>
        <v>BLANK</v>
      </c>
      <c r="Y85" s="35" t="str">
        <f>IF(ISBLANK(Melee!K84),"BLANK",Melee!K84)</f>
        <v>BLANK</v>
      </c>
      <c r="Z85" s="35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5">
        <f>Melee!I85</f>
        <v>0</v>
      </c>
      <c r="C86" s="35" t="str">
        <f>IF(ISBLANK(Melee!J85),"BLANK",Melee!J85)</f>
        <v>BLANK</v>
      </c>
      <c r="D86" s="35" t="str">
        <f>IF(ISBLANK(Melee!K85),"BLANK",Melee!K85)</f>
        <v>BLANK</v>
      </c>
      <c r="E86" s="35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5">
        <f>Melee!H85</f>
        <v>0</v>
      </c>
      <c r="X86" s="35" t="str">
        <f>IF(ISBLANK(Melee!I85),"BLANK",Melee!I85)</f>
        <v>BLANK</v>
      </c>
      <c r="Y86" s="35" t="str">
        <f>IF(ISBLANK(Melee!K85),"BLANK",Melee!K85)</f>
        <v>BLANK</v>
      </c>
      <c r="Z86" s="35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5">
        <f>Melee!I86</f>
        <v>0</v>
      </c>
      <c r="C87" s="35" t="str">
        <f>IF(ISBLANK(Melee!J86),"BLANK",Melee!J86)</f>
        <v>BLANK</v>
      </c>
      <c r="D87" s="35" t="str">
        <f>IF(ISBLANK(Melee!K86),"BLANK",Melee!K86)</f>
        <v>BLANK</v>
      </c>
      <c r="E87" s="35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5">
        <f>Melee!H86</f>
        <v>0</v>
      </c>
      <c r="X87" s="35" t="str">
        <f>IF(ISBLANK(Melee!I86),"BLANK",Melee!I86)</f>
        <v>BLANK</v>
      </c>
      <c r="Y87" s="35" t="str">
        <f>IF(ISBLANK(Melee!K86),"BLANK",Melee!K86)</f>
        <v>BLANK</v>
      </c>
      <c r="Z87" s="35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5">
        <f>Melee!I87</f>
        <v>0</v>
      </c>
      <c r="C88" s="35" t="str">
        <f>IF(ISBLANK(Melee!J87),"BLANK",Melee!J87)</f>
        <v>BLANK</v>
      </c>
      <c r="D88" s="35" t="str">
        <f>IF(ISBLANK(Melee!K87),"BLANK",Melee!K87)</f>
        <v>BLANK</v>
      </c>
      <c r="E88" s="35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5">
        <f>Melee!H87</f>
        <v>0</v>
      </c>
      <c r="X88" s="35" t="str">
        <f>IF(ISBLANK(Melee!I87),"BLANK",Melee!I87)</f>
        <v>BLANK</v>
      </c>
      <c r="Y88" s="35" t="str">
        <f>IF(ISBLANK(Melee!K87),"BLANK",Melee!K87)</f>
        <v>BLANK</v>
      </c>
      <c r="Z88" s="35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5">
        <f>Melee!I88</f>
        <v>0</v>
      </c>
      <c r="C89" s="35" t="str">
        <f>IF(ISBLANK(Melee!J88),"BLANK",Melee!J88)</f>
        <v>BLANK</v>
      </c>
      <c r="D89" s="35" t="str">
        <f>IF(ISBLANK(Melee!K88),"BLANK",Melee!K88)</f>
        <v>BLANK</v>
      </c>
      <c r="E89" s="35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5">
        <f>Melee!H88</f>
        <v>0</v>
      </c>
      <c r="X89" s="35" t="str">
        <f>IF(ISBLANK(Melee!I88),"BLANK",Melee!I88)</f>
        <v>BLANK</v>
      </c>
      <c r="Y89" s="35" t="str">
        <f>IF(ISBLANK(Melee!K88),"BLANK",Melee!K88)</f>
        <v>BLANK</v>
      </c>
      <c r="Z89" s="35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5">
        <f>Melee!I89</f>
        <v>0</v>
      </c>
      <c r="C90" s="35" t="str">
        <f>IF(ISBLANK(Melee!J89),"BLANK",Melee!J89)</f>
        <v>BLANK</v>
      </c>
      <c r="D90" s="35" t="str">
        <f>IF(ISBLANK(Melee!K89),"BLANK",Melee!K89)</f>
        <v>BLANK</v>
      </c>
      <c r="E90" s="35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5">
        <f>Melee!H89</f>
        <v>0</v>
      </c>
      <c r="X90" s="35" t="str">
        <f>IF(ISBLANK(Melee!I89),"BLANK",Melee!I89)</f>
        <v>BLANK</v>
      </c>
      <c r="Y90" s="35" t="str">
        <f>IF(ISBLANK(Melee!K89),"BLANK",Melee!K89)</f>
        <v>BLANK</v>
      </c>
      <c r="Z90" s="35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5">
        <f>Melee!I90</f>
        <v>0</v>
      </c>
      <c r="C91" s="35" t="str">
        <f>IF(ISBLANK(Melee!J90),"BLANK",Melee!J90)</f>
        <v>BLANK</v>
      </c>
      <c r="D91" s="35" t="str">
        <f>IF(ISBLANK(Melee!K90),"BLANK",Melee!K90)</f>
        <v>BLANK</v>
      </c>
      <c r="E91" s="35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5">
        <f>Melee!H90</f>
        <v>0</v>
      </c>
      <c r="X91" s="35" t="str">
        <f>IF(ISBLANK(Melee!I90),"BLANK",Melee!I90)</f>
        <v>BLANK</v>
      </c>
      <c r="Y91" s="35" t="str">
        <f>IF(ISBLANK(Melee!K90),"BLANK",Melee!K90)</f>
        <v>BLANK</v>
      </c>
      <c r="Z91" s="35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5">
        <f>Melee!I91</f>
        <v>0</v>
      </c>
      <c r="C92" s="35" t="str">
        <f>IF(ISBLANK(Melee!J91),"BLANK",Melee!J91)</f>
        <v>BLANK</v>
      </c>
      <c r="D92" s="35" t="str">
        <f>IF(ISBLANK(Melee!K91),"BLANK",Melee!K91)</f>
        <v>BLANK</v>
      </c>
      <c r="E92" s="35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5">
        <f>Melee!H91</f>
        <v>0</v>
      </c>
      <c r="X92" s="35" t="str">
        <f>IF(ISBLANK(Melee!I91),"BLANK",Melee!I91)</f>
        <v>BLANK</v>
      </c>
      <c r="Y92" s="35" t="str">
        <f>IF(ISBLANK(Melee!K91),"BLANK",Melee!K91)</f>
        <v>BLANK</v>
      </c>
      <c r="Z92" s="35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5">
        <f>Melee!I92</f>
        <v>0</v>
      </c>
      <c r="C93" s="35" t="str">
        <f>IF(ISBLANK(Melee!J92),"BLANK",Melee!J92)</f>
        <v>BLANK</v>
      </c>
      <c r="D93" s="35" t="str">
        <f>IF(ISBLANK(Melee!K92),"BLANK",Melee!K92)</f>
        <v>BLANK</v>
      </c>
      <c r="E93" s="35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5">
        <f>Melee!H92</f>
        <v>0</v>
      </c>
      <c r="X93" s="35" t="str">
        <f>IF(ISBLANK(Melee!I92),"BLANK",Melee!I92)</f>
        <v>BLANK</v>
      </c>
      <c r="Y93" s="35" t="str">
        <f>IF(ISBLANK(Melee!K92),"BLANK",Melee!K92)</f>
        <v>BLANK</v>
      </c>
      <c r="Z93" s="35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5">
        <f>Melee!I93</f>
        <v>0</v>
      </c>
      <c r="C94" s="35" t="str">
        <f>IF(ISBLANK(Melee!J93),"BLANK",Melee!J93)</f>
        <v>BLANK</v>
      </c>
      <c r="D94" s="35" t="str">
        <f>IF(ISBLANK(Melee!K93),"BLANK",Melee!K93)</f>
        <v>BLANK</v>
      </c>
      <c r="E94" s="35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5">
        <f>Melee!H93</f>
        <v>0</v>
      </c>
      <c r="X94" s="35" t="str">
        <f>IF(ISBLANK(Melee!I93),"BLANK",Melee!I93)</f>
        <v>BLANK</v>
      </c>
      <c r="Y94" s="35" t="str">
        <f>IF(ISBLANK(Melee!K93),"BLANK",Melee!K93)</f>
        <v>BLANK</v>
      </c>
      <c r="Z94" s="35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5">
        <f>Melee!I94</f>
        <v>0</v>
      </c>
      <c r="C95" s="35" t="str">
        <f>IF(ISBLANK(Melee!J94),"BLANK",Melee!J94)</f>
        <v>BLANK</v>
      </c>
      <c r="D95" s="35" t="str">
        <f>IF(ISBLANK(Melee!K94),"BLANK",Melee!K94)</f>
        <v>BLANK</v>
      </c>
      <c r="E95" s="35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5">
        <f>Melee!H94</f>
        <v>0</v>
      </c>
      <c r="X95" s="35" t="str">
        <f>IF(ISBLANK(Melee!I94),"BLANK",Melee!I94)</f>
        <v>BLANK</v>
      </c>
      <c r="Y95" s="35" t="str">
        <f>IF(ISBLANK(Melee!K94),"BLANK",Melee!K94)</f>
        <v>BLANK</v>
      </c>
      <c r="Z95" s="35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5">
        <f>Melee!I95</f>
        <v>0</v>
      </c>
      <c r="C96" s="35" t="str">
        <f>IF(ISBLANK(Melee!J95),"BLANK",Melee!J95)</f>
        <v>BLANK</v>
      </c>
      <c r="D96" s="35" t="str">
        <f>IF(ISBLANK(Melee!K95),"BLANK",Melee!K95)</f>
        <v>BLANK</v>
      </c>
      <c r="E96" s="35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5">
        <f>Melee!H95</f>
        <v>0</v>
      </c>
      <c r="X96" s="35" t="str">
        <f>IF(ISBLANK(Melee!I95),"BLANK",Melee!I95)</f>
        <v>BLANK</v>
      </c>
      <c r="Y96" s="35" t="str">
        <f>IF(ISBLANK(Melee!K95),"BLANK",Melee!K95)</f>
        <v>BLANK</v>
      </c>
      <c r="Z96" s="35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5">
        <f>Melee!I96</f>
        <v>0</v>
      </c>
      <c r="C97" s="35" t="str">
        <f>IF(ISBLANK(Melee!J96),"BLANK",Melee!J96)</f>
        <v>BLANK</v>
      </c>
      <c r="D97" s="35" t="str">
        <f>IF(ISBLANK(Melee!K96),"BLANK",Melee!K96)</f>
        <v>BLANK</v>
      </c>
      <c r="E97" s="35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5">
        <f>Melee!H96</f>
        <v>0</v>
      </c>
      <c r="X97" s="35" t="str">
        <f>IF(ISBLANK(Melee!I96),"BLANK",Melee!I96)</f>
        <v>BLANK</v>
      </c>
      <c r="Y97" s="35" t="str">
        <f>IF(ISBLANK(Melee!K96),"BLANK",Melee!K96)</f>
        <v>BLANK</v>
      </c>
      <c r="Z97" s="35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5">
        <f>Melee!I97</f>
        <v>0</v>
      </c>
      <c r="C98" s="35" t="str">
        <f>IF(ISBLANK(Melee!J97),"BLANK",Melee!J97)</f>
        <v>BLANK</v>
      </c>
      <c r="D98" s="35" t="str">
        <f>IF(ISBLANK(Melee!K97),"BLANK",Melee!K97)</f>
        <v>BLANK</v>
      </c>
      <c r="E98" s="35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5">
        <f>Melee!H97</f>
        <v>0</v>
      </c>
      <c r="X98" s="35" t="str">
        <f>IF(ISBLANK(Melee!I97),"BLANK",Melee!I97)</f>
        <v>BLANK</v>
      </c>
      <c r="Y98" s="35" t="str">
        <f>IF(ISBLANK(Melee!K97),"BLANK",Melee!K97)</f>
        <v>BLANK</v>
      </c>
      <c r="Z98" s="35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5">
        <f>Melee!I98</f>
        <v>0</v>
      </c>
      <c r="C99" s="35" t="str">
        <f>IF(ISBLANK(Melee!J98),"BLANK",Melee!J98)</f>
        <v>BLANK</v>
      </c>
      <c r="D99" s="35" t="str">
        <f>IF(ISBLANK(Melee!K98),"BLANK",Melee!K98)</f>
        <v>BLANK</v>
      </c>
      <c r="E99" s="35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5">
        <f>Melee!H98</f>
        <v>0</v>
      </c>
      <c r="X99" s="35" t="str">
        <f>IF(ISBLANK(Melee!I98),"BLANK",Melee!I98)</f>
        <v>BLANK</v>
      </c>
      <c r="Y99" s="35" t="str">
        <f>IF(ISBLANK(Melee!K98),"BLANK",Melee!K98)</f>
        <v>BLANK</v>
      </c>
      <c r="Z99" s="35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5">
        <f>Melee!I99</f>
        <v>0</v>
      </c>
      <c r="C100" s="35" t="str">
        <f>IF(ISBLANK(Melee!J99),"BLANK",Melee!J99)</f>
        <v>BLANK</v>
      </c>
      <c r="D100" s="35" t="str">
        <f>IF(ISBLANK(Melee!K99),"BLANK",Melee!K99)</f>
        <v>BLANK</v>
      </c>
      <c r="E100" s="35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5">
        <f>Melee!H99</f>
        <v>0</v>
      </c>
      <c r="X100" s="35" t="str">
        <f>IF(ISBLANK(Melee!I99),"BLANK",Melee!I99)</f>
        <v>BLANK</v>
      </c>
      <c r="Y100" s="35" t="str">
        <f>IF(ISBLANK(Melee!K99),"BLANK",Melee!K99)</f>
        <v>BLANK</v>
      </c>
      <c r="Z100" s="35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5">
        <f>Melee!I100</f>
        <v>0</v>
      </c>
      <c r="C101" s="35" t="str">
        <f>IF(ISBLANK(Melee!J100),"BLANK",Melee!J100)</f>
        <v>BLANK</v>
      </c>
      <c r="D101" s="35" t="str">
        <f>IF(ISBLANK(Melee!K100),"BLANK",Melee!K100)</f>
        <v>BLANK</v>
      </c>
      <c r="E101" s="35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5">
        <f>Melee!H100</f>
        <v>0</v>
      </c>
      <c r="X101" s="35" t="str">
        <f>IF(ISBLANK(Melee!I100),"BLANK",Melee!I100)</f>
        <v>BLANK</v>
      </c>
      <c r="Y101" s="35" t="str">
        <f>IF(ISBLANK(Melee!K100),"BLANK",Melee!K100)</f>
        <v>BLANK</v>
      </c>
      <c r="Z101" s="35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5">
        <f>Melee!I101</f>
        <v>0</v>
      </c>
      <c r="C102" s="35" t="str">
        <f>IF(ISBLANK(Melee!J101),"BLANK",Melee!J101)</f>
        <v>BLANK</v>
      </c>
      <c r="D102" s="35" t="str">
        <f>IF(ISBLANK(Melee!K101),"BLANK",Melee!K101)</f>
        <v>BLANK</v>
      </c>
      <c r="E102" s="35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5">
        <f>Melee!H101</f>
        <v>0</v>
      </c>
      <c r="X102" s="35" t="str">
        <f>IF(ISBLANK(Melee!I101),"BLANK",Melee!I101)</f>
        <v>BLANK</v>
      </c>
      <c r="Y102" s="35" t="str">
        <f>IF(ISBLANK(Melee!K101),"BLANK",Melee!K101)</f>
        <v>BLANK</v>
      </c>
      <c r="Z102" s="35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5">
        <f>Melee!I102</f>
        <v>0</v>
      </c>
      <c r="C103" s="35" t="str">
        <f>IF(ISBLANK(Melee!J102),"BLANK",Melee!J102)</f>
        <v>BLANK</v>
      </c>
      <c r="D103" s="35" t="str">
        <f>IF(ISBLANK(Melee!K102),"BLANK",Melee!K102)</f>
        <v>BLANK</v>
      </c>
      <c r="E103" s="35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5">
        <f>Melee!H102</f>
        <v>0</v>
      </c>
      <c r="X103" s="35" t="str">
        <f>IF(ISBLANK(Melee!I102),"BLANK",Melee!I102)</f>
        <v>BLANK</v>
      </c>
      <c r="Y103" s="35" t="str">
        <f>IF(ISBLANK(Melee!K102),"BLANK",Melee!K102)</f>
        <v>BLANK</v>
      </c>
      <c r="Z103" s="35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5">
        <f>Melee!I103</f>
        <v>0</v>
      </c>
      <c r="C104" s="35" t="str">
        <f>IF(ISBLANK(Melee!J103),"BLANK",Melee!J103)</f>
        <v>BLANK</v>
      </c>
      <c r="D104" s="35" t="str">
        <f>IF(ISBLANK(Melee!K103),"BLANK",Melee!K103)</f>
        <v>BLANK</v>
      </c>
      <c r="E104" s="35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5">
        <f>Melee!H103</f>
        <v>0</v>
      </c>
      <c r="X104" s="35" t="str">
        <f>IF(ISBLANK(Melee!I103),"BLANK",Melee!I103)</f>
        <v>BLANK</v>
      </c>
      <c r="Y104" s="35" t="str">
        <f>IF(ISBLANK(Melee!K103),"BLANK",Melee!K103)</f>
        <v>BLANK</v>
      </c>
      <c r="Z104" s="35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5">
        <f>Melee!I104</f>
        <v>0</v>
      </c>
      <c r="C105" s="35" t="str">
        <f>IF(ISBLANK(Melee!J104),"BLANK",Melee!J104)</f>
        <v>BLANK</v>
      </c>
      <c r="D105" s="35" t="str">
        <f>IF(ISBLANK(Melee!K104),"BLANK",Melee!K104)</f>
        <v>BLANK</v>
      </c>
      <c r="E105" s="35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5">
        <f>Melee!H104</f>
        <v>0</v>
      </c>
      <c r="X105" s="35" t="str">
        <f>IF(ISBLANK(Melee!I104),"BLANK",Melee!I104)</f>
        <v>BLANK</v>
      </c>
      <c r="Y105" s="35" t="str">
        <f>IF(ISBLANK(Melee!K104),"BLANK",Melee!K104)</f>
        <v>BLANK</v>
      </c>
      <c r="Z105" s="35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5">
        <f>Melee!I105</f>
        <v>0</v>
      </c>
      <c r="C106" s="35" t="str">
        <f>IF(ISBLANK(Melee!J105),"BLANK",Melee!J105)</f>
        <v>BLANK</v>
      </c>
      <c r="D106" s="35" t="str">
        <f>IF(ISBLANK(Melee!K105),"BLANK",Melee!K105)</f>
        <v>BLANK</v>
      </c>
      <c r="E106" s="35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5">
        <f>Melee!H105</f>
        <v>0</v>
      </c>
      <c r="X106" s="35" t="str">
        <f>IF(ISBLANK(Melee!I105),"BLANK",Melee!I105)</f>
        <v>BLANK</v>
      </c>
      <c r="Y106" s="35" t="str">
        <f>IF(ISBLANK(Melee!K105),"BLANK",Melee!K105)</f>
        <v>BLANK</v>
      </c>
      <c r="Z106" s="35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5">
        <f>Melee!I106</f>
        <v>0</v>
      </c>
      <c r="C107" s="35" t="str">
        <f>IF(ISBLANK(Melee!J106),"BLANK",Melee!J106)</f>
        <v>BLANK</v>
      </c>
      <c r="D107" s="35" t="str">
        <f>IF(ISBLANK(Melee!K106),"BLANK",Melee!K106)</f>
        <v>BLANK</v>
      </c>
      <c r="E107" s="35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5">
        <f>Melee!H106</f>
        <v>0</v>
      </c>
      <c r="X107" s="35" t="str">
        <f>IF(ISBLANK(Melee!I106),"BLANK",Melee!I106)</f>
        <v>BLANK</v>
      </c>
      <c r="Y107" s="35" t="str">
        <f>IF(ISBLANK(Melee!K106),"BLANK",Melee!K106)</f>
        <v>BLANK</v>
      </c>
      <c r="Z107" s="35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5">
        <f>Melee!I107</f>
        <v>0</v>
      </c>
      <c r="C108" s="35" t="str">
        <f>IF(ISBLANK(Melee!J107),"BLANK",Melee!J107)</f>
        <v>BLANK</v>
      </c>
      <c r="D108" s="35" t="str">
        <f>IF(ISBLANK(Melee!K107),"BLANK",Melee!K107)</f>
        <v>BLANK</v>
      </c>
      <c r="E108" s="35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5">
        <f>Melee!H107</f>
        <v>0</v>
      </c>
      <c r="X108" s="35" t="str">
        <f>IF(ISBLANK(Melee!I107),"BLANK",Melee!I107)</f>
        <v>BLANK</v>
      </c>
      <c r="Y108" s="35" t="str">
        <f>IF(ISBLANK(Melee!K107),"BLANK",Melee!K107)</f>
        <v>BLANK</v>
      </c>
      <c r="Z108" s="35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5">
        <f>Melee!I108</f>
        <v>0</v>
      </c>
      <c r="C109" s="35" t="str">
        <f>IF(ISBLANK(Melee!J108),"BLANK",Melee!J108)</f>
        <v>BLANK</v>
      </c>
      <c r="D109" s="35" t="str">
        <f>IF(ISBLANK(Melee!K108),"BLANK",Melee!K108)</f>
        <v>BLANK</v>
      </c>
      <c r="E109" s="35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5">
        <f>Melee!H108</f>
        <v>0</v>
      </c>
      <c r="X109" s="35" t="str">
        <f>IF(ISBLANK(Melee!I108),"BLANK",Melee!I108)</f>
        <v>BLANK</v>
      </c>
      <c r="Y109" s="35" t="str">
        <f>IF(ISBLANK(Melee!K108),"BLANK",Melee!K108)</f>
        <v>BLANK</v>
      </c>
      <c r="Z109" s="35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5">
        <f>Melee!I109</f>
        <v>0</v>
      </c>
      <c r="C110" s="35" t="str">
        <f>IF(ISBLANK(Melee!J109),"BLANK",Melee!J109)</f>
        <v>BLANK</v>
      </c>
      <c r="D110" s="35" t="str">
        <f>IF(ISBLANK(Melee!K109),"BLANK",Melee!K109)</f>
        <v>BLANK</v>
      </c>
      <c r="E110" s="35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5">
        <f>Melee!H109</f>
        <v>0</v>
      </c>
      <c r="X110" s="35" t="str">
        <f>IF(ISBLANK(Melee!I109),"BLANK",Melee!I109)</f>
        <v>BLANK</v>
      </c>
      <c r="Y110" s="35" t="str">
        <f>IF(ISBLANK(Melee!K109),"BLANK",Melee!K109)</f>
        <v>BLANK</v>
      </c>
      <c r="Z110" s="35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5">
        <f>Melee!I110</f>
        <v>0</v>
      </c>
      <c r="C111" s="35" t="str">
        <f>IF(ISBLANK(Melee!J110),"BLANK",Melee!J110)</f>
        <v>BLANK</v>
      </c>
      <c r="D111" s="35" t="str">
        <f>IF(ISBLANK(Melee!K110),"BLANK",Melee!K110)</f>
        <v>BLANK</v>
      </c>
      <c r="E111" s="35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5">
        <f>Melee!H110</f>
        <v>0</v>
      </c>
      <c r="X111" s="35" t="str">
        <f>IF(ISBLANK(Melee!I110),"BLANK",Melee!I110)</f>
        <v>BLANK</v>
      </c>
      <c r="Y111" s="35" t="str">
        <f>IF(ISBLANK(Melee!K110),"BLANK",Melee!K110)</f>
        <v>BLANK</v>
      </c>
      <c r="Z111" s="35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5">
        <f>Melee!I111</f>
        <v>0</v>
      </c>
      <c r="C112" s="35" t="str">
        <f>IF(ISBLANK(Melee!J111),"BLANK",Melee!J111)</f>
        <v>BLANK</v>
      </c>
      <c r="D112" s="35" t="str">
        <f>IF(ISBLANK(Melee!K111),"BLANK",Melee!K111)</f>
        <v>BLANK</v>
      </c>
      <c r="E112" s="35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5">
        <f>Melee!H111</f>
        <v>0</v>
      </c>
      <c r="X112" s="35" t="str">
        <f>IF(ISBLANK(Melee!I111),"BLANK",Melee!I111)</f>
        <v>BLANK</v>
      </c>
      <c r="Y112" s="35" t="str">
        <f>IF(ISBLANK(Melee!K111),"BLANK",Melee!K111)</f>
        <v>BLANK</v>
      </c>
      <c r="Z112" s="35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5">
        <f>Melee!I112</f>
        <v>0</v>
      </c>
      <c r="C113" s="35" t="str">
        <f>IF(ISBLANK(Melee!J112),"BLANK",Melee!J112)</f>
        <v>BLANK</v>
      </c>
      <c r="D113" s="35" t="str">
        <f>IF(ISBLANK(Melee!K112),"BLANK",Melee!K112)</f>
        <v>BLANK</v>
      </c>
      <c r="E113" s="35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5">
        <f>Melee!H112</f>
        <v>0</v>
      </c>
      <c r="X113" s="35" t="str">
        <f>IF(ISBLANK(Melee!I112),"BLANK",Melee!I112)</f>
        <v>BLANK</v>
      </c>
      <c r="Y113" s="35" t="str">
        <f>IF(ISBLANK(Melee!K112),"BLANK",Melee!K112)</f>
        <v>BLANK</v>
      </c>
      <c r="Z113" s="35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5">
        <f>Melee!I113</f>
        <v>0</v>
      </c>
      <c r="C114" s="35" t="str">
        <f>IF(ISBLANK(Melee!J113),"BLANK",Melee!J113)</f>
        <v>BLANK</v>
      </c>
      <c r="D114" s="35" t="str">
        <f>IF(ISBLANK(Melee!K113),"BLANK",Melee!K113)</f>
        <v>BLANK</v>
      </c>
      <c r="E114" s="35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5">
        <f>Melee!H113</f>
        <v>0</v>
      </c>
      <c r="X114" s="35" t="str">
        <f>IF(ISBLANK(Melee!I113),"BLANK",Melee!I113)</f>
        <v>BLANK</v>
      </c>
      <c r="Y114" s="35" t="str">
        <f>IF(ISBLANK(Melee!K113),"BLANK",Melee!K113)</f>
        <v>BLANK</v>
      </c>
      <c r="Z114" s="35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5">
        <f>Melee!I114</f>
        <v>0</v>
      </c>
      <c r="C115" s="35" t="str">
        <f>IF(ISBLANK(Melee!J114),"BLANK",Melee!J114)</f>
        <v>BLANK</v>
      </c>
      <c r="D115" s="35" t="str">
        <f>IF(ISBLANK(Melee!K114),"BLANK",Melee!K114)</f>
        <v>BLANK</v>
      </c>
      <c r="E115" s="35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5">
        <f>Melee!H114</f>
        <v>0</v>
      </c>
      <c r="X115" s="35" t="str">
        <f>IF(ISBLANK(Melee!I114),"BLANK",Melee!I114)</f>
        <v>BLANK</v>
      </c>
      <c r="Y115" s="35" t="str">
        <f>IF(ISBLANK(Melee!K114),"BLANK",Melee!K114)</f>
        <v>BLANK</v>
      </c>
      <c r="Z115" s="35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5">
        <f>Melee!I115</f>
        <v>0</v>
      </c>
      <c r="C116" s="35" t="str">
        <f>IF(ISBLANK(Melee!J115),"BLANK",Melee!J115)</f>
        <v>BLANK</v>
      </c>
      <c r="D116" s="35" t="str">
        <f>IF(ISBLANK(Melee!K115),"BLANK",Melee!K115)</f>
        <v>BLANK</v>
      </c>
      <c r="E116" s="35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5">
        <f>Melee!H115</f>
        <v>0</v>
      </c>
      <c r="X116" s="35" t="str">
        <f>IF(ISBLANK(Melee!I115),"BLANK",Melee!I115)</f>
        <v>BLANK</v>
      </c>
      <c r="Y116" s="35" t="str">
        <f>IF(ISBLANK(Melee!K115),"BLANK",Melee!K115)</f>
        <v>BLANK</v>
      </c>
      <c r="Z116" s="35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5">
        <f>Melee!I116</f>
        <v>0</v>
      </c>
      <c r="C117" s="35" t="str">
        <f>IF(ISBLANK(Melee!J116),"BLANK",Melee!J116)</f>
        <v>BLANK</v>
      </c>
      <c r="D117" s="35" t="str">
        <f>IF(ISBLANK(Melee!K116),"BLANK",Melee!K116)</f>
        <v>BLANK</v>
      </c>
      <c r="E117" s="35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5">
        <f>Melee!H116</f>
        <v>0</v>
      </c>
      <c r="X117" s="35" t="str">
        <f>IF(ISBLANK(Melee!I116),"BLANK",Melee!I116)</f>
        <v>BLANK</v>
      </c>
      <c r="Y117" s="35" t="str">
        <f>IF(ISBLANK(Melee!K116),"BLANK",Melee!K116)</f>
        <v>BLANK</v>
      </c>
      <c r="Z117" s="35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5">
        <f>Melee!I117</f>
        <v>0</v>
      </c>
      <c r="C118" s="35" t="str">
        <f>IF(ISBLANK(Melee!J117),"BLANK",Melee!J117)</f>
        <v>BLANK</v>
      </c>
      <c r="D118" s="35" t="str">
        <f>IF(ISBLANK(Melee!K117),"BLANK",Melee!K117)</f>
        <v>BLANK</v>
      </c>
      <c r="E118" s="35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5">
        <f>Melee!H117</f>
        <v>0</v>
      </c>
      <c r="X118" s="35" t="str">
        <f>IF(ISBLANK(Melee!I117),"BLANK",Melee!I117)</f>
        <v>BLANK</v>
      </c>
      <c r="Y118" s="35" t="str">
        <f>IF(ISBLANK(Melee!K117),"BLANK",Melee!K117)</f>
        <v>BLANK</v>
      </c>
      <c r="Z118" s="35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5">
        <f>Melee!I118</f>
        <v>0</v>
      </c>
      <c r="C119" s="35" t="str">
        <f>IF(ISBLANK(Melee!J118),"BLANK",Melee!J118)</f>
        <v>BLANK</v>
      </c>
      <c r="D119" s="35" t="str">
        <f>IF(ISBLANK(Melee!K118),"BLANK",Melee!K118)</f>
        <v>BLANK</v>
      </c>
      <c r="E119" s="35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5">
        <f>Melee!H118</f>
        <v>0</v>
      </c>
      <c r="X119" s="35" t="str">
        <f>IF(ISBLANK(Melee!I118),"BLANK",Melee!I118)</f>
        <v>BLANK</v>
      </c>
      <c r="Y119" s="35" t="str">
        <f>IF(ISBLANK(Melee!K118),"BLANK",Melee!K118)</f>
        <v>BLANK</v>
      </c>
      <c r="Z119" s="35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5">
        <f>Melee!I119</f>
        <v>0</v>
      </c>
      <c r="C120" s="35" t="str">
        <f>IF(ISBLANK(Melee!J119),"BLANK",Melee!J119)</f>
        <v>BLANK</v>
      </c>
      <c r="D120" s="35" t="str">
        <f>IF(ISBLANK(Melee!K119),"BLANK",Melee!K119)</f>
        <v>BLANK</v>
      </c>
      <c r="E120" s="35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5">
        <f>Melee!H119</f>
        <v>0</v>
      </c>
      <c r="X120" s="35" t="str">
        <f>IF(ISBLANK(Melee!I119),"BLANK",Melee!I119)</f>
        <v>BLANK</v>
      </c>
      <c r="Y120" s="35" t="str">
        <f>IF(ISBLANK(Melee!K119),"BLANK",Melee!K119)</f>
        <v>BLANK</v>
      </c>
      <c r="Z120" s="35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5">
        <f>Melee!I120</f>
        <v>0</v>
      </c>
      <c r="C121" s="35" t="str">
        <f>IF(ISBLANK(Melee!J120),"BLANK",Melee!J120)</f>
        <v>BLANK</v>
      </c>
      <c r="D121" s="35" t="str">
        <f>IF(ISBLANK(Melee!K120),"BLANK",Melee!K120)</f>
        <v>BLANK</v>
      </c>
      <c r="E121" s="35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5">
        <f>Melee!H120</f>
        <v>0</v>
      </c>
      <c r="X121" s="35" t="str">
        <f>IF(ISBLANK(Melee!I120),"BLANK",Melee!I120)</f>
        <v>BLANK</v>
      </c>
      <c r="Y121" s="35" t="str">
        <f>IF(ISBLANK(Melee!K120),"BLANK",Melee!K120)</f>
        <v>BLANK</v>
      </c>
      <c r="Z121" s="35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5">
        <f>Melee!I121</f>
        <v>0</v>
      </c>
      <c r="C122" s="35" t="str">
        <f>IF(ISBLANK(Melee!J121),"BLANK",Melee!J121)</f>
        <v>BLANK</v>
      </c>
      <c r="D122" s="35" t="str">
        <f>IF(ISBLANK(Melee!K121),"BLANK",Melee!K121)</f>
        <v>BLANK</v>
      </c>
      <c r="E122" s="35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5">
        <f>Melee!H121</f>
        <v>0</v>
      </c>
      <c r="X122" s="35" t="str">
        <f>IF(ISBLANK(Melee!I121),"BLANK",Melee!I121)</f>
        <v>BLANK</v>
      </c>
      <c r="Y122" s="35" t="str">
        <f>IF(ISBLANK(Melee!K121),"BLANK",Melee!K121)</f>
        <v>BLANK</v>
      </c>
      <c r="Z122" s="35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5">
        <f>Melee!I122</f>
        <v>0</v>
      </c>
      <c r="C123" s="35" t="str">
        <f>IF(ISBLANK(Melee!J122),"BLANK",Melee!J122)</f>
        <v>BLANK</v>
      </c>
      <c r="D123" s="35" t="str">
        <f>IF(ISBLANK(Melee!K122),"BLANK",Melee!K122)</f>
        <v>BLANK</v>
      </c>
      <c r="E123" s="35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5">
        <f>Melee!H122</f>
        <v>0</v>
      </c>
      <c r="X123" s="35" t="str">
        <f>IF(ISBLANK(Melee!I122),"BLANK",Melee!I122)</f>
        <v>BLANK</v>
      </c>
      <c r="Y123" s="35" t="str">
        <f>IF(ISBLANK(Melee!K122),"BLANK",Melee!K122)</f>
        <v>BLANK</v>
      </c>
      <c r="Z123" s="35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5">
        <f>Melee!I123</f>
        <v>0</v>
      </c>
      <c r="C124" s="35" t="str">
        <f>IF(ISBLANK(Melee!J123),"BLANK",Melee!J123)</f>
        <v>BLANK</v>
      </c>
      <c r="D124" s="35" t="str">
        <f>IF(ISBLANK(Melee!K123),"BLANK",Melee!K123)</f>
        <v>BLANK</v>
      </c>
      <c r="E124" s="35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5">
        <f>Melee!H123</f>
        <v>0</v>
      </c>
      <c r="X124" s="35" t="str">
        <f>IF(ISBLANK(Melee!I123),"BLANK",Melee!I123)</f>
        <v>BLANK</v>
      </c>
      <c r="Y124" s="35" t="str">
        <f>IF(ISBLANK(Melee!K123),"BLANK",Melee!K123)</f>
        <v>BLANK</v>
      </c>
      <c r="Z124" s="35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5">
        <f>Melee!I124</f>
        <v>0</v>
      </c>
      <c r="C125" s="35" t="str">
        <f>IF(ISBLANK(Melee!J124),"BLANK",Melee!J124)</f>
        <v>BLANK</v>
      </c>
      <c r="D125" s="35" t="str">
        <f>IF(ISBLANK(Melee!K124),"BLANK",Melee!K124)</f>
        <v>BLANK</v>
      </c>
      <c r="E125" s="35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5">
        <f>Melee!H124</f>
        <v>0</v>
      </c>
      <c r="X125" s="35" t="str">
        <f>IF(ISBLANK(Melee!I124),"BLANK",Melee!I124)</f>
        <v>BLANK</v>
      </c>
      <c r="Y125" s="35" t="str">
        <f>IF(ISBLANK(Melee!K124),"BLANK",Melee!K124)</f>
        <v>BLANK</v>
      </c>
      <c r="Z125" s="35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5">
        <f>Melee!I125</f>
        <v>0</v>
      </c>
      <c r="C126" s="35" t="str">
        <f>IF(ISBLANK(Melee!J125),"BLANK",Melee!J125)</f>
        <v>BLANK</v>
      </c>
      <c r="D126" s="35" t="str">
        <f>IF(ISBLANK(Melee!K125),"BLANK",Melee!K125)</f>
        <v>BLANK</v>
      </c>
      <c r="E126" s="35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5">
        <f>Melee!H125</f>
        <v>0</v>
      </c>
      <c r="X126" s="35" t="str">
        <f>IF(ISBLANK(Melee!I125),"BLANK",Melee!I125)</f>
        <v>BLANK</v>
      </c>
      <c r="Y126" s="35" t="str">
        <f>IF(ISBLANK(Melee!K125),"BLANK",Melee!K125)</f>
        <v>BLANK</v>
      </c>
      <c r="Z126" s="35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5">
        <f>Melee!I126</f>
        <v>0</v>
      </c>
      <c r="C127" s="35" t="str">
        <f>IF(ISBLANK(Melee!J126),"BLANK",Melee!J126)</f>
        <v>BLANK</v>
      </c>
      <c r="D127" s="35" t="str">
        <f>IF(ISBLANK(Melee!K126),"BLANK",Melee!K126)</f>
        <v>BLANK</v>
      </c>
      <c r="E127" s="35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5">
        <f>Melee!H126</f>
        <v>0</v>
      </c>
      <c r="X127" s="35" t="str">
        <f>IF(ISBLANK(Melee!I126),"BLANK",Melee!I126)</f>
        <v>BLANK</v>
      </c>
      <c r="Y127" s="35" t="str">
        <f>IF(ISBLANK(Melee!K126),"BLANK",Melee!K126)</f>
        <v>BLANK</v>
      </c>
      <c r="Z127" s="35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5">
        <f>Melee!I127</f>
        <v>0</v>
      </c>
      <c r="C128" s="35" t="str">
        <f>IF(ISBLANK(Melee!J127),"BLANK",Melee!J127)</f>
        <v>BLANK</v>
      </c>
      <c r="D128" s="35" t="str">
        <f>IF(ISBLANK(Melee!K127),"BLANK",Melee!K127)</f>
        <v>BLANK</v>
      </c>
      <c r="E128" s="35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5">
        <f>Melee!H127</f>
        <v>0</v>
      </c>
      <c r="X128" s="35" t="str">
        <f>IF(ISBLANK(Melee!I127),"BLANK",Melee!I127)</f>
        <v>BLANK</v>
      </c>
      <c r="Y128" s="35" t="str">
        <f>IF(ISBLANK(Melee!K127),"BLANK",Melee!K127)</f>
        <v>BLANK</v>
      </c>
      <c r="Z128" s="35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5">
        <f>Melee!I128</f>
        <v>0</v>
      </c>
      <c r="C129" s="35" t="str">
        <f>IF(ISBLANK(Melee!J128),"BLANK",Melee!J128)</f>
        <v>BLANK</v>
      </c>
      <c r="D129" s="35" t="str">
        <f>IF(ISBLANK(Melee!K128),"BLANK",Melee!K128)</f>
        <v>BLANK</v>
      </c>
      <c r="E129" s="35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5">
        <f>Melee!H128</f>
        <v>0</v>
      </c>
      <c r="X129" s="35" t="str">
        <f>IF(ISBLANK(Melee!I128),"BLANK",Melee!I128)</f>
        <v>BLANK</v>
      </c>
      <c r="Y129" s="35" t="str">
        <f>IF(ISBLANK(Melee!K128),"BLANK",Melee!K128)</f>
        <v>BLANK</v>
      </c>
      <c r="Z129" s="35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5">
        <f>Melee!I129</f>
        <v>0</v>
      </c>
      <c r="C130" s="35" t="str">
        <f>IF(ISBLANK(Melee!J129),"BLANK",Melee!J129)</f>
        <v>BLANK</v>
      </c>
      <c r="D130" s="35" t="str">
        <f>IF(ISBLANK(Melee!K129),"BLANK",Melee!K129)</f>
        <v>BLANK</v>
      </c>
      <c r="E130" s="35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5">
        <f>Melee!H129</f>
        <v>0</v>
      </c>
      <c r="X130" s="35" t="str">
        <f>IF(ISBLANK(Melee!I129),"BLANK",Melee!I129)</f>
        <v>BLANK</v>
      </c>
      <c r="Y130" s="35" t="str">
        <f>IF(ISBLANK(Melee!K129),"BLANK",Melee!K129)</f>
        <v>BLANK</v>
      </c>
      <c r="Z130" s="35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5">
        <f>Melee!I130</f>
        <v>0</v>
      </c>
      <c r="C131" s="35" t="str">
        <f>IF(ISBLANK(Melee!J130),"BLANK",Melee!J130)</f>
        <v>BLANK</v>
      </c>
      <c r="D131" s="35" t="str">
        <f>IF(ISBLANK(Melee!K130),"BLANK",Melee!K130)</f>
        <v>BLANK</v>
      </c>
      <c r="E131" s="35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5">
        <f>Melee!H130</f>
        <v>0</v>
      </c>
      <c r="X131" s="35" t="str">
        <f>IF(ISBLANK(Melee!I130),"BLANK",Melee!I130)</f>
        <v>BLANK</v>
      </c>
      <c r="Y131" s="35" t="str">
        <f>IF(ISBLANK(Melee!K130),"BLANK",Melee!K130)</f>
        <v>BLANK</v>
      </c>
      <c r="Z131" s="35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5">
        <f>Melee!I131</f>
        <v>0</v>
      </c>
      <c r="C132" s="35" t="str">
        <f>IF(ISBLANK(Melee!J131),"BLANK",Melee!J131)</f>
        <v>BLANK</v>
      </c>
      <c r="D132" s="35" t="str">
        <f>IF(ISBLANK(Melee!K131),"BLANK",Melee!K131)</f>
        <v>BLANK</v>
      </c>
      <c r="E132" s="35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5">
        <f>Melee!H131</f>
        <v>0</v>
      </c>
      <c r="X132" s="35" t="str">
        <f>IF(ISBLANK(Melee!I131),"BLANK",Melee!I131)</f>
        <v>BLANK</v>
      </c>
      <c r="Y132" s="35" t="str">
        <f>IF(ISBLANK(Melee!K131),"BLANK",Melee!K131)</f>
        <v>BLANK</v>
      </c>
      <c r="Z132" s="35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5">
        <f>Melee!I132</f>
        <v>0</v>
      </c>
      <c r="C133" s="35" t="str">
        <f>IF(ISBLANK(Melee!J132),"BLANK",Melee!J132)</f>
        <v>BLANK</v>
      </c>
      <c r="D133" s="35" t="str">
        <f>IF(ISBLANK(Melee!K132),"BLANK",Melee!K132)</f>
        <v>BLANK</v>
      </c>
      <c r="E133" s="35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5">
        <f>Melee!H132</f>
        <v>0</v>
      </c>
      <c r="X133" s="35" t="str">
        <f>IF(ISBLANK(Melee!I132),"BLANK",Melee!I132)</f>
        <v>BLANK</v>
      </c>
      <c r="Y133" s="35" t="str">
        <f>IF(ISBLANK(Melee!K132),"BLANK",Melee!K132)</f>
        <v>BLANK</v>
      </c>
      <c r="Z133" s="35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5">
        <f>Melee!I133</f>
        <v>0</v>
      </c>
      <c r="C134" s="35" t="str">
        <f>IF(ISBLANK(Melee!J133),"BLANK",Melee!J133)</f>
        <v>BLANK</v>
      </c>
      <c r="D134" s="35" t="str">
        <f>IF(ISBLANK(Melee!K133),"BLANK",Melee!K133)</f>
        <v>BLANK</v>
      </c>
      <c r="E134" s="35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5">
        <f>Melee!H133</f>
        <v>0</v>
      </c>
      <c r="X134" s="35" t="str">
        <f>IF(ISBLANK(Melee!I133),"BLANK",Melee!I133)</f>
        <v>BLANK</v>
      </c>
      <c r="Y134" s="35" t="str">
        <f>IF(ISBLANK(Melee!K133),"BLANK",Melee!K133)</f>
        <v>BLANK</v>
      </c>
      <c r="Z134" s="35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5">
        <f>Melee!I134</f>
        <v>0</v>
      </c>
      <c r="C135" s="35" t="str">
        <f>IF(ISBLANK(Melee!J134),"BLANK",Melee!J134)</f>
        <v>BLANK</v>
      </c>
      <c r="D135" s="35" t="str">
        <f>IF(ISBLANK(Melee!K134),"BLANK",Melee!K134)</f>
        <v>BLANK</v>
      </c>
      <c r="E135" s="35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5">
        <f>Melee!H134</f>
        <v>0</v>
      </c>
      <c r="X135" s="35" t="str">
        <f>IF(ISBLANK(Melee!I134),"BLANK",Melee!I134)</f>
        <v>BLANK</v>
      </c>
      <c r="Y135" s="35" t="str">
        <f>IF(ISBLANK(Melee!K134),"BLANK",Melee!K134)</f>
        <v>BLANK</v>
      </c>
      <c r="Z135" s="35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5">
        <f>Melee!I135</f>
        <v>0</v>
      </c>
      <c r="C136" s="35" t="str">
        <f>IF(ISBLANK(Melee!J135),"BLANK",Melee!J135)</f>
        <v>BLANK</v>
      </c>
      <c r="D136" s="35" t="str">
        <f>IF(ISBLANK(Melee!K135),"BLANK",Melee!K135)</f>
        <v>BLANK</v>
      </c>
      <c r="E136" s="35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5">
        <f>Melee!H135</f>
        <v>0</v>
      </c>
      <c r="X136" s="35" t="str">
        <f>IF(ISBLANK(Melee!I135),"BLANK",Melee!I135)</f>
        <v>BLANK</v>
      </c>
      <c r="Y136" s="35" t="str">
        <f>IF(ISBLANK(Melee!K135),"BLANK",Melee!K135)</f>
        <v>BLANK</v>
      </c>
      <c r="Z136" s="35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5">
        <f>Melee!I136</f>
        <v>0</v>
      </c>
      <c r="C137" s="35" t="str">
        <f>IF(ISBLANK(Melee!J136),"BLANK",Melee!J136)</f>
        <v>BLANK</v>
      </c>
      <c r="D137" s="35" t="str">
        <f>IF(ISBLANK(Melee!K136),"BLANK",Melee!K136)</f>
        <v>BLANK</v>
      </c>
      <c r="E137" s="35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5">
        <f>Melee!H136</f>
        <v>0</v>
      </c>
      <c r="X137" s="35" t="str">
        <f>IF(ISBLANK(Melee!I136),"BLANK",Melee!I136)</f>
        <v>BLANK</v>
      </c>
      <c r="Y137" s="35" t="str">
        <f>IF(ISBLANK(Melee!K136),"BLANK",Melee!K136)</f>
        <v>BLANK</v>
      </c>
      <c r="Z137" s="35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5">
        <f>Melee!I137</f>
        <v>0</v>
      </c>
      <c r="C138" s="35" t="str">
        <f>IF(ISBLANK(Melee!J137),"BLANK",Melee!J137)</f>
        <v>BLANK</v>
      </c>
      <c r="D138" s="35" t="str">
        <f>IF(ISBLANK(Melee!K137),"BLANK",Melee!K137)</f>
        <v>BLANK</v>
      </c>
      <c r="E138" s="35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5">
        <f>Melee!H137</f>
        <v>0</v>
      </c>
      <c r="X138" s="35" t="str">
        <f>IF(ISBLANK(Melee!I137),"BLANK",Melee!I137)</f>
        <v>BLANK</v>
      </c>
      <c r="Y138" s="35" t="str">
        <f>IF(ISBLANK(Melee!K137),"BLANK",Melee!K137)</f>
        <v>BLANK</v>
      </c>
      <c r="Z138" s="35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5">
        <f>Melee!I138</f>
        <v>0</v>
      </c>
      <c r="C139" s="35" t="str">
        <f>IF(ISBLANK(Melee!J138),"BLANK",Melee!J138)</f>
        <v>BLANK</v>
      </c>
      <c r="D139" s="35" t="str">
        <f>IF(ISBLANK(Melee!K138),"BLANK",Melee!K138)</f>
        <v>BLANK</v>
      </c>
      <c r="E139" s="35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5">
        <f>Melee!H138</f>
        <v>0</v>
      </c>
      <c r="X139" s="35" t="str">
        <f>IF(ISBLANK(Melee!I138),"BLANK",Melee!I138)</f>
        <v>BLANK</v>
      </c>
      <c r="Y139" s="35" t="str">
        <f>IF(ISBLANK(Melee!K138),"BLANK",Melee!K138)</f>
        <v>BLANK</v>
      </c>
      <c r="Z139" s="35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5">
        <f>Melee!I139</f>
        <v>0</v>
      </c>
      <c r="C140" s="35" t="str">
        <f>IF(ISBLANK(Melee!J139),"BLANK",Melee!J139)</f>
        <v>BLANK</v>
      </c>
      <c r="D140" s="35" t="str">
        <f>IF(ISBLANK(Melee!K139),"BLANK",Melee!K139)</f>
        <v>BLANK</v>
      </c>
      <c r="E140" s="35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5">
        <f>Melee!H139</f>
        <v>0</v>
      </c>
      <c r="X140" s="35" t="str">
        <f>IF(ISBLANK(Melee!I139),"BLANK",Melee!I139)</f>
        <v>BLANK</v>
      </c>
      <c r="Y140" s="35" t="str">
        <f>IF(ISBLANK(Melee!K139),"BLANK",Melee!K139)</f>
        <v>BLANK</v>
      </c>
      <c r="Z140" s="35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5">
        <f>Melee!I140</f>
        <v>0</v>
      </c>
      <c r="C141" s="35" t="str">
        <f>IF(ISBLANK(Melee!J140),"BLANK",Melee!J140)</f>
        <v>BLANK</v>
      </c>
      <c r="D141" s="35" t="str">
        <f>IF(ISBLANK(Melee!K140),"BLANK",Melee!K140)</f>
        <v>BLANK</v>
      </c>
      <c r="E141" s="35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5">
        <f>Melee!H140</f>
        <v>0</v>
      </c>
      <c r="X141" s="35" t="str">
        <f>IF(ISBLANK(Melee!I140),"BLANK",Melee!I140)</f>
        <v>BLANK</v>
      </c>
      <c r="Y141" s="35" t="str">
        <f>IF(ISBLANK(Melee!K140),"BLANK",Melee!K140)</f>
        <v>BLANK</v>
      </c>
      <c r="Z141" s="35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5">
        <f>Melee!I141</f>
        <v>0</v>
      </c>
      <c r="C142" s="35" t="str">
        <f>IF(ISBLANK(Melee!J141),"BLANK",Melee!J141)</f>
        <v>BLANK</v>
      </c>
      <c r="D142" s="35" t="str">
        <f>IF(ISBLANK(Melee!K141),"BLANK",Melee!K141)</f>
        <v>BLANK</v>
      </c>
      <c r="E142" s="35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5">
        <f>Melee!H141</f>
        <v>0</v>
      </c>
      <c r="X142" s="35" t="str">
        <f>IF(ISBLANK(Melee!I141),"BLANK",Melee!I141)</f>
        <v>BLANK</v>
      </c>
      <c r="Y142" s="35" t="str">
        <f>IF(ISBLANK(Melee!K141),"BLANK",Melee!K141)</f>
        <v>BLANK</v>
      </c>
      <c r="Z142" s="35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5">
        <f>Melee!I142</f>
        <v>0</v>
      </c>
      <c r="C143" s="35" t="str">
        <f>IF(ISBLANK(Melee!J142),"BLANK",Melee!J142)</f>
        <v>BLANK</v>
      </c>
      <c r="D143" s="35" t="str">
        <f>IF(ISBLANK(Melee!K142),"BLANK",Melee!K142)</f>
        <v>BLANK</v>
      </c>
      <c r="E143" s="35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5">
        <f>Melee!H142</f>
        <v>0</v>
      </c>
      <c r="X143" s="35" t="str">
        <f>IF(ISBLANK(Melee!I142),"BLANK",Melee!I142)</f>
        <v>BLANK</v>
      </c>
      <c r="Y143" s="35" t="str">
        <f>IF(ISBLANK(Melee!K142),"BLANK",Melee!K142)</f>
        <v>BLANK</v>
      </c>
      <c r="Z143" s="35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5">
        <f>Melee!I143</f>
        <v>0</v>
      </c>
      <c r="C144" s="35" t="str">
        <f>IF(ISBLANK(Melee!J143),"BLANK",Melee!J143)</f>
        <v>BLANK</v>
      </c>
      <c r="D144" s="35" t="str">
        <f>IF(ISBLANK(Melee!K143),"BLANK",Melee!K143)</f>
        <v>BLANK</v>
      </c>
      <c r="E144" s="35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5">
        <f>Melee!H143</f>
        <v>0</v>
      </c>
      <c r="X144" s="35" t="str">
        <f>IF(ISBLANK(Melee!I143),"BLANK",Melee!I143)</f>
        <v>BLANK</v>
      </c>
      <c r="Y144" s="35" t="str">
        <f>IF(ISBLANK(Melee!K143),"BLANK",Melee!K143)</f>
        <v>BLANK</v>
      </c>
      <c r="Z144" s="35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5">
        <f>Melee!I144</f>
        <v>0</v>
      </c>
      <c r="C145" s="35" t="str">
        <f>IF(ISBLANK(Melee!J144),"BLANK",Melee!J144)</f>
        <v>BLANK</v>
      </c>
      <c r="D145" s="35" t="str">
        <f>IF(ISBLANK(Melee!K144),"BLANK",Melee!K144)</f>
        <v>BLANK</v>
      </c>
      <c r="E145" s="35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5">
        <f>Melee!H144</f>
        <v>0</v>
      </c>
      <c r="X145" s="35" t="str">
        <f>IF(ISBLANK(Melee!I144),"BLANK",Melee!I144)</f>
        <v>BLANK</v>
      </c>
      <c r="Y145" s="35" t="str">
        <f>IF(ISBLANK(Melee!K144),"BLANK",Melee!K144)</f>
        <v>BLANK</v>
      </c>
      <c r="Z145" s="35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5">
        <f>Melee!I145</f>
        <v>0</v>
      </c>
      <c r="C146" s="35" t="str">
        <f>IF(ISBLANK(Melee!J145),"BLANK",Melee!J145)</f>
        <v>BLANK</v>
      </c>
      <c r="D146" s="35" t="str">
        <f>IF(ISBLANK(Melee!K145),"BLANK",Melee!K145)</f>
        <v>BLANK</v>
      </c>
      <c r="E146" s="35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5">
        <f>Melee!H145</f>
        <v>0</v>
      </c>
      <c r="X146" s="35" t="str">
        <f>IF(ISBLANK(Melee!I145),"BLANK",Melee!I145)</f>
        <v>BLANK</v>
      </c>
      <c r="Y146" s="35" t="str">
        <f>IF(ISBLANK(Melee!K145),"BLANK",Melee!K145)</f>
        <v>BLANK</v>
      </c>
      <c r="Z146" s="35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5">
        <f>Melee!I146</f>
        <v>0</v>
      </c>
      <c r="C147" s="35" t="str">
        <f>IF(ISBLANK(Melee!J146),"BLANK",Melee!J146)</f>
        <v>BLANK</v>
      </c>
      <c r="D147" s="35" t="str">
        <f>IF(ISBLANK(Melee!K146),"BLANK",Melee!K146)</f>
        <v>BLANK</v>
      </c>
      <c r="E147" s="35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5">
        <f>Melee!H146</f>
        <v>0</v>
      </c>
      <c r="X147" s="35" t="str">
        <f>IF(ISBLANK(Melee!I146),"BLANK",Melee!I146)</f>
        <v>BLANK</v>
      </c>
      <c r="Y147" s="35" t="str">
        <f>IF(ISBLANK(Melee!K146),"BLANK",Melee!K146)</f>
        <v>BLANK</v>
      </c>
      <c r="Z147" s="35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5">
        <f>Melee!I147</f>
        <v>0</v>
      </c>
      <c r="C148" s="35" t="str">
        <f>IF(ISBLANK(Melee!J147),"BLANK",Melee!J147)</f>
        <v>BLANK</v>
      </c>
      <c r="D148" s="35" t="str">
        <f>IF(ISBLANK(Melee!K147),"BLANK",Melee!K147)</f>
        <v>BLANK</v>
      </c>
      <c r="E148" s="35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5">
        <f>Melee!H147</f>
        <v>0</v>
      </c>
      <c r="X148" s="35" t="str">
        <f>IF(ISBLANK(Melee!I147),"BLANK",Melee!I147)</f>
        <v>BLANK</v>
      </c>
      <c r="Y148" s="35" t="str">
        <f>IF(ISBLANK(Melee!K147),"BLANK",Melee!K147)</f>
        <v>BLANK</v>
      </c>
      <c r="Z148" s="35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5">
        <f>Melee!I148</f>
        <v>0</v>
      </c>
      <c r="C149" s="35" t="str">
        <f>IF(ISBLANK(Melee!J148),"BLANK",Melee!J148)</f>
        <v>BLANK</v>
      </c>
      <c r="D149" s="35" t="str">
        <f>IF(ISBLANK(Melee!K148),"BLANK",Melee!K148)</f>
        <v>BLANK</v>
      </c>
      <c r="E149" s="35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5">
        <f>Melee!H148</f>
        <v>0</v>
      </c>
      <c r="X149" s="35" t="str">
        <f>IF(ISBLANK(Melee!I148),"BLANK",Melee!I148)</f>
        <v>BLANK</v>
      </c>
      <c r="Y149" s="35" t="str">
        <f>IF(ISBLANK(Melee!K148),"BLANK",Melee!K148)</f>
        <v>BLANK</v>
      </c>
      <c r="Z149" s="35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5">
        <f>Melee!I149</f>
        <v>0</v>
      </c>
      <c r="C150" s="35" t="str">
        <f>IF(ISBLANK(Melee!J149),"BLANK",Melee!J149)</f>
        <v>BLANK</v>
      </c>
      <c r="D150" s="35" t="str">
        <f>IF(ISBLANK(Melee!K149),"BLANK",Melee!K149)</f>
        <v>BLANK</v>
      </c>
      <c r="E150" s="35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5">
        <f>Melee!H149</f>
        <v>0</v>
      </c>
      <c r="X150" s="35" t="str">
        <f>IF(ISBLANK(Melee!I149),"BLANK",Melee!I149)</f>
        <v>BLANK</v>
      </c>
      <c r="Y150" s="35" t="str">
        <f>IF(ISBLANK(Melee!K149),"BLANK",Melee!K149)</f>
        <v>BLANK</v>
      </c>
      <c r="Z150" s="35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5">
        <f>Melee!I150</f>
        <v>0</v>
      </c>
      <c r="C151" s="35" t="str">
        <f>IF(ISBLANK(Melee!J150),"BLANK",Melee!J150)</f>
        <v>BLANK</v>
      </c>
      <c r="D151" s="35" t="str">
        <f>IF(ISBLANK(Melee!K150),"BLANK",Melee!K150)</f>
        <v>BLANK</v>
      </c>
      <c r="E151" s="35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5">
        <f>Melee!H150</f>
        <v>0</v>
      </c>
      <c r="X151" s="35" t="str">
        <f>IF(ISBLANK(Melee!I150),"BLANK",Melee!I150)</f>
        <v>BLANK</v>
      </c>
      <c r="Y151" s="35" t="str">
        <f>IF(ISBLANK(Melee!K150),"BLANK",Melee!K150)</f>
        <v>BLANK</v>
      </c>
      <c r="Z151" s="35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5">
        <f>Melee!I151</f>
        <v>0</v>
      </c>
      <c r="C152" s="35" t="str">
        <f>IF(ISBLANK(Melee!J151),"BLANK",Melee!J151)</f>
        <v>BLANK</v>
      </c>
      <c r="D152" s="35" t="str">
        <f>IF(ISBLANK(Melee!K151),"BLANK",Melee!K151)</f>
        <v>BLANK</v>
      </c>
      <c r="E152" s="35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5">
        <f>Melee!H151</f>
        <v>0</v>
      </c>
      <c r="X152" s="35" t="str">
        <f>IF(ISBLANK(Melee!I151),"BLANK",Melee!I151)</f>
        <v>BLANK</v>
      </c>
      <c r="Y152" s="35" t="str">
        <f>IF(ISBLANK(Melee!K151),"BLANK",Melee!K151)</f>
        <v>BLANK</v>
      </c>
      <c r="Z152" s="35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5">
        <f>Melee!I152</f>
        <v>0</v>
      </c>
      <c r="C153" s="35" t="str">
        <f>IF(ISBLANK(Melee!J152),"BLANK",Melee!J152)</f>
        <v>BLANK</v>
      </c>
      <c r="D153" s="35" t="str">
        <f>IF(ISBLANK(Melee!K152),"BLANK",Melee!K152)</f>
        <v>BLANK</v>
      </c>
      <c r="E153" s="35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5">
        <f>Melee!H152</f>
        <v>0</v>
      </c>
      <c r="X153" s="35" t="str">
        <f>IF(ISBLANK(Melee!I152),"BLANK",Melee!I152)</f>
        <v>BLANK</v>
      </c>
      <c r="Y153" s="35" t="str">
        <f>IF(ISBLANK(Melee!K152),"BLANK",Melee!K152)</f>
        <v>BLANK</v>
      </c>
      <c r="Z153" s="35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5">
        <f>Melee!I153</f>
        <v>0</v>
      </c>
      <c r="C154" s="35" t="str">
        <f>IF(ISBLANK(Melee!J153),"BLANK",Melee!J153)</f>
        <v>BLANK</v>
      </c>
      <c r="D154" s="35" t="str">
        <f>IF(ISBLANK(Melee!K153),"BLANK",Melee!K153)</f>
        <v>BLANK</v>
      </c>
      <c r="E154" s="35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5">
        <f>Melee!H153</f>
        <v>0</v>
      </c>
      <c r="X154" s="35" t="str">
        <f>IF(ISBLANK(Melee!I153),"BLANK",Melee!I153)</f>
        <v>BLANK</v>
      </c>
      <c r="Y154" s="35" t="str">
        <f>IF(ISBLANK(Melee!K153),"BLANK",Melee!K153)</f>
        <v>BLANK</v>
      </c>
      <c r="Z154" s="35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5">
        <f>Melee!I154</f>
        <v>0</v>
      </c>
      <c r="C155" s="35" t="str">
        <f>IF(ISBLANK(Melee!J154),"BLANK",Melee!J154)</f>
        <v>BLANK</v>
      </c>
      <c r="D155" s="35" t="str">
        <f>IF(ISBLANK(Melee!K154),"BLANK",Melee!K154)</f>
        <v>BLANK</v>
      </c>
      <c r="E155" s="35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5">
        <f>Melee!H154</f>
        <v>0</v>
      </c>
      <c r="X155" s="35" t="str">
        <f>IF(ISBLANK(Melee!I154),"BLANK",Melee!I154)</f>
        <v>BLANK</v>
      </c>
      <c r="Y155" s="35" t="str">
        <f>IF(ISBLANK(Melee!K154),"BLANK",Melee!K154)</f>
        <v>BLANK</v>
      </c>
      <c r="Z155" s="35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5">
        <f>Melee!I155</f>
        <v>0</v>
      </c>
      <c r="C156" s="35" t="str">
        <f>IF(ISBLANK(Melee!J155),"BLANK",Melee!J155)</f>
        <v>BLANK</v>
      </c>
      <c r="D156" s="35" t="str">
        <f>IF(ISBLANK(Melee!K155),"BLANK",Melee!K155)</f>
        <v>BLANK</v>
      </c>
      <c r="E156" s="35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5">
        <f>Melee!H155</f>
        <v>0</v>
      </c>
      <c r="X156" s="35" t="str">
        <f>IF(ISBLANK(Melee!I155),"BLANK",Melee!I155)</f>
        <v>BLANK</v>
      </c>
      <c r="Y156" s="35" t="str">
        <f>IF(ISBLANK(Melee!K155),"BLANK",Melee!K155)</f>
        <v>BLANK</v>
      </c>
      <c r="Z156" s="35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5">
        <f>Melee!I156</f>
        <v>0</v>
      </c>
      <c r="C157" s="35" t="str">
        <f>IF(ISBLANK(Melee!J156),"BLANK",Melee!J156)</f>
        <v>BLANK</v>
      </c>
      <c r="D157" s="35" t="str">
        <f>IF(ISBLANK(Melee!K156),"BLANK",Melee!K156)</f>
        <v>BLANK</v>
      </c>
      <c r="E157" s="35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5">
        <f>Melee!H156</f>
        <v>0</v>
      </c>
      <c r="X157" s="35" t="str">
        <f>IF(ISBLANK(Melee!I156),"BLANK",Melee!I156)</f>
        <v>BLANK</v>
      </c>
      <c r="Y157" s="35" t="str">
        <f>IF(ISBLANK(Melee!K156),"BLANK",Melee!K156)</f>
        <v>BLANK</v>
      </c>
      <c r="Z157" s="35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5">
        <f>Melee!I157</f>
        <v>0</v>
      </c>
      <c r="C158" s="35" t="str">
        <f>IF(ISBLANK(Melee!J157),"BLANK",Melee!J157)</f>
        <v>BLANK</v>
      </c>
      <c r="D158" s="35" t="str">
        <f>IF(ISBLANK(Melee!K157),"BLANK",Melee!K157)</f>
        <v>BLANK</v>
      </c>
      <c r="E158" s="35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5">
        <f>Melee!H157</f>
        <v>0</v>
      </c>
      <c r="X158" s="35" t="str">
        <f>IF(ISBLANK(Melee!I157),"BLANK",Melee!I157)</f>
        <v>BLANK</v>
      </c>
      <c r="Y158" s="35" t="str">
        <f>IF(ISBLANK(Melee!K157),"BLANK",Melee!K157)</f>
        <v>BLANK</v>
      </c>
      <c r="Z158" s="35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5">
        <f>Melee!I158</f>
        <v>0</v>
      </c>
      <c r="C159" s="35" t="str">
        <f>IF(ISBLANK(Melee!J158),"BLANK",Melee!J158)</f>
        <v>BLANK</v>
      </c>
      <c r="D159" s="35" t="str">
        <f>IF(ISBLANK(Melee!K158),"BLANK",Melee!K158)</f>
        <v>BLANK</v>
      </c>
      <c r="E159" s="35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5">
        <f>Melee!H158</f>
        <v>0</v>
      </c>
      <c r="X159" s="35" t="str">
        <f>IF(ISBLANK(Melee!I158),"BLANK",Melee!I158)</f>
        <v>BLANK</v>
      </c>
      <c r="Y159" s="35" t="str">
        <f>IF(ISBLANK(Melee!K158),"BLANK",Melee!K158)</f>
        <v>BLANK</v>
      </c>
      <c r="Z159" s="35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5">
        <f>Melee!I159</f>
        <v>0</v>
      </c>
      <c r="C160" s="35" t="str">
        <f>IF(ISBLANK(Melee!J159),"BLANK",Melee!J159)</f>
        <v>BLANK</v>
      </c>
      <c r="D160" s="35" t="str">
        <f>IF(ISBLANK(Melee!K159),"BLANK",Melee!K159)</f>
        <v>BLANK</v>
      </c>
      <c r="E160" s="35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5">
        <f>Melee!H159</f>
        <v>0</v>
      </c>
      <c r="X160" s="35" t="str">
        <f>IF(ISBLANK(Melee!I159),"BLANK",Melee!I159)</f>
        <v>BLANK</v>
      </c>
      <c r="Y160" s="35" t="str">
        <f>IF(ISBLANK(Melee!K159),"BLANK",Melee!K159)</f>
        <v>BLANK</v>
      </c>
      <c r="Z160" s="35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5">
        <f>Melee!I160</f>
        <v>0</v>
      </c>
      <c r="C161" s="35" t="str">
        <f>IF(ISBLANK(Melee!J160),"BLANK",Melee!J160)</f>
        <v>BLANK</v>
      </c>
      <c r="D161" s="35" t="str">
        <f>IF(ISBLANK(Melee!K160),"BLANK",Melee!K160)</f>
        <v>BLANK</v>
      </c>
      <c r="E161" s="35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5">
        <f>Melee!H160</f>
        <v>0</v>
      </c>
      <c r="X161" s="35" t="str">
        <f>IF(ISBLANK(Melee!I160),"BLANK",Melee!I160)</f>
        <v>BLANK</v>
      </c>
      <c r="Y161" s="35" t="str">
        <f>IF(ISBLANK(Melee!K160),"BLANK",Melee!K160)</f>
        <v>BLANK</v>
      </c>
      <c r="Z161" s="35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5">
        <f>Melee!I161</f>
        <v>0</v>
      </c>
      <c r="C162" s="35" t="str">
        <f>IF(ISBLANK(Melee!J161),"BLANK",Melee!J161)</f>
        <v>BLANK</v>
      </c>
      <c r="D162" s="35" t="str">
        <f>IF(ISBLANK(Melee!K161),"BLANK",Melee!K161)</f>
        <v>BLANK</v>
      </c>
      <c r="E162" s="35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5">
        <f>Melee!H161</f>
        <v>0</v>
      </c>
      <c r="X162" s="35" t="str">
        <f>IF(ISBLANK(Melee!I161),"BLANK",Melee!I161)</f>
        <v>BLANK</v>
      </c>
      <c r="Y162" s="35" t="str">
        <f>IF(ISBLANK(Melee!K161),"BLANK",Melee!K161)</f>
        <v>BLANK</v>
      </c>
      <c r="Z162" s="35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5">
        <f>Melee!I162</f>
        <v>0</v>
      </c>
      <c r="C163" s="35" t="str">
        <f>IF(ISBLANK(Melee!J162),"BLANK",Melee!J162)</f>
        <v>BLANK</v>
      </c>
      <c r="D163" s="35" t="str">
        <f>IF(ISBLANK(Melee!K162),"BLANK",Melee!K162)</f>
        <v>BLANK</v>
      </c>
      <c r="E163" s="35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5">
        <f>Melee!H162</f>
        <v>0</v>
      </c>
      <c r="X163" s="35" t="str">
        <f>IF(ISBLANK(Melee!I162),"BLANK",Melee!I162)</f>
        <v>BLANK</v>
      </c>
      <c r="Y163" s="35" t="str">
        <f>IF(ISBLANK(Melee!K162),"BLANK",Melee!K162)</f>
        <v>BLANK</v>
      </c>
      <c r="Z163" s="35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5">
        <f>Melee!I163</f>
        <v>0</v>
      </c>
      <c r="C164" s="35" t="str">
        <f>IF(ISBLANK(Melee!J163),"BLANK",Melee!J163)</f>
        <v>BLANK</v>
      </c>
      <c r="D164" s="35" t="str">
        <f>IF(ISBLANK(Melee!K163),"BLANK",Melee!K163)</f>
        <v>BLANK</v>
      </c>
      <c r="E164" s="35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5">
        <f>Melee!H163</f>
        <v>0</v>
      </c>
      <c r="X164" s="35" t="str">
        <f>IF(ISBLANK(Melee!I163),"BLANK",Melee!I163)</f>
        <v>BLANK</v>
      </c>
      <c r="Y164" s="35" t="str">
        <f>IF(ISBLANK(Melee!K163),"BLANK",Melee!K163)</f>
        <v>BLANK</v>
      </c>
      <c r="Z164" s="35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5">
        <f>Melee!I164</f>
        <v>0</v>
      </c>
      <c r="C165" s="35" t="str">
        <f>IF(ISBLANK(Melee!J164),"BLANK",Melee!J164)</f>
        <v>BLANK</v>
      </c>
      <c r="D165" s="35" t="str">
        <f>IF(ISBLANK(Melee!K164),"BLANK",Melee!K164)</f>
        <v>BLANK</v>
      </c>
      <c r="E165" s="35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5">
        <f>Melee!H164</f>
        <v>0</v>
      </c>
      <c r="X165" s="35" t="str">
        <f>IF(ISBLANK(Melee!I164),"BLANK",Melee!I164)</f>
        <v>BLANK</v>
      </c>
      <c r="Y165" s="35" t="str">
        <f>IF(ISBLANK(Melee!K164),"BLANK",Melee!K164)</f>
        <v>BLANK</v>
      </c>
      <c r="Z165" s="35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5">
        <f>Melee!I165</f>
        <v>0</v>
      </c>
      <c r="C166" s="35" t="str">
        <f>IF(ISBLANK(Melee!J165),"BLANK",Melee!J165)</f>
        <v>BLANK</v>
      </c>
      <c r="D166" s="35" t="str">
        <f>IF(ISBLANK(Melee!K165),"BLANK",Melee!K165)</f>
        <v>BLANK</v>
      </c>
      <c r="E166" s="35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5">
        <f>Melee!H165</f>
        <v>0</v>
      </c>
      <c r="X166" s="35" t="str">
        <f>IF(ISBLANK(Melee!I165),"BLANK",Melee!I165)</f>
        <v>BLANK</v>
      </c>
      <c r="Y166" s="35" t="str">
        <f>IF(ISBLANK(Melee!K165),"BLANK",Melee!K165)</f>
        <v>BLANK</v>
      </c>
      <c r="Z166" s="35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5">
        <f>Melee!I166</f>
        <v>0</v>
      </c>
      <c r="C167" s="35" t="str">
        <f>IF(ISBLANK(Melee!J166),"BLANK",Melee!J166)</f>
        <v>BLANK</v>
      </c>
      <c r="D167" s="35" t="str">
        <f>IF(ISBLANK(Melee!K166),"BLANK",Melee!K166)</f>
        <v>BLANK</v>
      </c>
      <c r="E167" s="35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5">
        <f>Melee!H166</f>
        <v>0</v>
      </c>
      <c r="X167" s="35" t="str">
        <f>IF(ISBLANK(Melee!I166),"BLANK",Melee!I166)</f>
        <v>BLANK</v>
      </c>
      <c r="Y167" s="35" t="str">
        <f>IF(ISBLANK(Melee!K166),"BLANK",Melee!K166)</f>
        <v>BLANK</v>
      </c>
      <c r="Z167" s="35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5">
        <f>Melee!I167</f>
        <v>0</v>
      </c>
      <c r="C168" s="35" t="str">
        <f>IF(ISBLANK(Melee!J167),"BLANK",Melee!J167)</f>
        <v>BLANK</v>
      </c>
      <c r="D168" s="35" t="str">
        <f>IF(ISBLANK(Melee!K167),"BLANK",Melee!K167)</f>
        <v>BLANK</v>
      </c>
      <c r="E168" s="35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5">
        <f>Melee!H167</f>
        <v>0</v>
      </c>
      <c r="X168" s="35" t="str">
        <f>IF(ISBLANK(Melee!I167),"BLANK",Melee!I167)</f>
        <v>BLANK</v>
      </c>
      <c r="Y168" s="35" t="str">
        <f>IF(ISBLANK(Melee!K167),"BLANK",Melee!K167)</f>
        <v>BLANK</v>
      </c>
      <c r="Z168" s="35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5">
        <f>Melee!I168</f>
        <v>0</v>
      </c>
      <c r="C169" s="35" t="str">
        <f>IF(ISBLANK(Melee!J168),"BLANK",Melee!J168)</f>
        <v>BLANK</v>
      </c>
      <c r="D169" s="35" t="str">
        <f>IF(ISBLANK(Melee!K168),"BLANK",Melee!K168)</f>
        <v>BLANK</v>
      </c>
      <c r="E169" s="35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5">
        <f>Melee!H168</f>
        <v>0</v>
      </c>
      <c r="X169" s="35" t="str">
        <f>IF(ISBLANK(Melee!I168),"BLANK",Melee!I168)</f>
        <v>BLANK</v>
      </c>
      <c r="Y169" s="35" t="str">
        <f>IF(ISBLANK(Melee!K168),"BLANK",Melee!K168)</f>
        <v>BLANK</v>
      </c>
      <c r="Z169" s="35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5">
        <f>Melee!I169</f>
        <v>0</v>
      </c>
      <c r="C170" s="35" t="str">
        <f>IF(ISBLANK(Melee!J169),"BLANK",Melee!J169)</f>
        <v>BLANK</v>
      </c>
      <c r="D170" s="35" t="str">
        <f>IF(ISBLANK(Melee!K169),"BLANK",Melee!K169)</f>
        <v>BLANK</v>
      </c>
      <c r="E170" s="35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5">
        <f>Melee!H169</f>
        <v>0</v>
      </c>
      <c r="X170" s="35" t="str">
        <f>IF(ISBLANK(Melee!I169),"BLANK",Melee!I169)</f>
        <v>BLANK</v>
      </c>
      <c r="Y170" s="35" t="str">
        <f>IF(ISBLANK(Melee!K169),"BLANK",Melee!K169)</f>
        <v>BLANK</v>
      </c>
      <c r="Z170" s="35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5">
        <f>Melee!I170</f>
        <v>0</v>
      </c>
      <c r="C171" s="35" t="str">
        <f>IF(ISBLANK(Melee!J170),"BLANK",Melee!J170)</f>
        <v>BLANK</v>
      </c>
      <c r="D171" s="35" t="str">
        <f>IF(ISBLANK(Melee!K170),"BLANK",Melee!K170)</f>
        <v>BLANK</v>
      </c>
      <c r="E171" s="35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5">
        <f>Melee!H170</f>
        <v>0</v>
      </c>
      <c r="X171" s="35" t="str">
        <f>IF(ISBLANK(Melee!I170),"BLANK",Melee!I170)</f>
        <v>BLANK</v>
      </c>
      <c r="Y171" s="35" t="str">
        <f>IF(ISBLANK(Melee!K170),"BLANK",Melee!K170)</f>
        <v>BLANK</v>
      </c>
      <c r="Z171" s="35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5">
        <f>Melee!I171</f>
        <v>0</v>
      </c>
      <c r="C172" s="35" t="str">
        <f>IF(ISBLANK(Melee!J171),"BLANK",Melee!J171)</f>
        <v>BLANK</v>
      </c>
      <c r="D172" s="35" t="str">
        <f>IF(ISBLANK(Melee!K171),"BLANK",Melee!K171)</f>
        <v>BLANK</v>
      </c>
      <c r="E172" s="35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5">
        <f>Melee!H171</f>
        <v>0</v>
      </c>
      <c r="X172" s="35" t="str">
        <f>IF(ISBLANK(Melee!I171),"BLANK",Melee!I171)</f>
        <v>BLANK</v>
      </c>
      <c r="Y172" s="35" t="str">
        <f>IF(ISBLANK(Melee!K171),"BLANK",Melee!K171)</f>
        <v>BLANK</v>
      </c>
      <c r="Z172" s="35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5">
        <f>Melee!I172</f>
        <v>0</v>
      </c>
      <c r="C173" s="35" t="str">
        <f>IF(ISBLANK(Melee!J172),"BLANK",Melee!J172)</f>
        <v>BLANK</v>
      </c>
      <c r="D173" s="35" t="str">
        <f>IF(ISBLANK(Melee!K172),"BLANK",Melee!K172)</f>
        <v>BLANK</v>
      </c>
      <c r="E173" s="35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5">
        <f>Melee!H172</f>
        <v>0</v>
      </c>
      <c r="X173" s="35" t="str">
        <f>IF(ISBLANK(Melee!I172),"BLANK",Melee!I172)</f>
        <v>BLANK</v>
      </c>
      <c r="Y173" s="35" t="str">
        <f>IF(ISBLANK(Melee!K172),"BLANK",Melee!K172)</f>
        <v>BLANK</v>
      </c>
      <c r="Z173" s="35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5">
        <f>Melee!I173</f>
        <v>0</v>
      </c>
      <c r="C174" s="35" t="str">
        <f>IF(ISBLANK(Melee!J173),"BLANK",Melee!J173)</f>
        <v>BLANK</v>
      </c>
      <c r="D174" s="35" t="str">
        <f>IF(ISBLANK(Melee!K173),"BLANK",Melee!K173)</f>
        <v>BLANK</v>
      </c>
      <c r="E174" s="35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5">
        <f>Melee!H173</f>
        <v>0</v>
      </c>
      <c r="X174" s="35" t="str">
        <f>IF(ISBLANK(Melee!I173),"BLANK",Melee!I173)</f>
        <v>BLANK</v>
      </c>
      <c r="Y174" s="35" t="str">
        <f>IF(ISBLANK(Melee!K173),"BLANK",Melee!K173)</f>
        <v>BLANK</v>
      </c>
      <c r="Z174" s="35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5">
        <f>Melee!I174</f>
        <v>0</v>
      </c>
      <c r="C175" s="35" t="str">
        <f>IF(ISBLANK(Melee!J174),"BLANK",Melee!J174)</f>
        <v>BLANK</v>
      </c>
      <c r="D175" s="35" t="str">
        <f>IF(ISBLANK(Melee!K174),"BLANK",Melee!K174)</f>
        <v>BLANK</v>
      </c>
      <c r="E175" s="35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5">
        <f>Melee!H174</f>
        <v>0</v>
      </c>
      <c r="X175" s="35" t="str">
        <f>IF(ISBLANK(Melee!I174),"BLANK",Melee!I174)</f>
        <v>BLANK</v>
      </c>
      <c r="Y175" s="35" t="str">
        <f>IF(ISBLANK(Melee!K174),"BLANK",Melee!K174)</f>
        <v>BLANK</v>
      </c>
      <c r="Z175" s="35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5">
        <f>Melee!I175</f>
        <v>0</v>
      </c>
      <c r="C176" s="35" t="str">
        <f>IF(ISBLANK(Melee!J175),"BLANK",Melee!J175)</f>
        <v>BLANK</v>
      </c>
      <c r="D176" s="35" t="str">
        <f>IF(ISBLANK(Melee!K175),"BLANK",Melee!K175)</f>
        <v>BLANK</v>
      </c>
      <c r="E176" s="35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5">
        <f>Melee!H175</f>
        <v>0</v>
      </c>
      <c r="X176" s="35" t="str">
        <f>IF(ISBLANK(Melee!I175),"BLANK",Melee!I175)</f>
        <v>BLANK</v>
      </c>
      <c r="Y176" s="35" t="str">
        <f>IF(ISBLANK(Melee!K175),"BLANK",Melee!K175)</f>
        <v>BLANK</v>
      </c>
      <c r="Z176" s="35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5">
        <f>Melee!I176</f>
        <v>0</v>
      </c>
      <c r="C177" s="35" t="str">
        <f>IF(ISBLANK(Melee!J176),"BLANK",Melee!J176)</f>
        <v>BLANK</v>
      </c>
      <c r="D177" s="35" t="str">
        <f>IF(ISBLANK(Melee!K176),"BLANK",Melee!K176)</f>
        <v>BLANK</v>
      </c>
      <c r="E177" s="35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5">
        <f>Melee!H176</f>
        <v>0</v>
      </c>
      <c r="X177" s="35" t="str">
        <f>IF(ISBLANK(Melee!I176),"BLANK",Melee!I176)</f>
        <v>BLANK</v>
      </c>
      <c r="Y177" s="35" t="str">
        <f>IF(ISBLANK(Melee!K176),"BLANK",Melee!K176)</f>
        <v>BLANK</v>
      </c>
      <c r="Z177" s="35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5">
        <f>Melee!I177</f>
        <v>0</v>
      </c>
      <c r="C178" s="35" t="str">
        <f>IF(ISBLANK(Melee!J177),"BLANK",Melee!J177)</f>
        <v>BLANK</v>
      </c>
      <c r="D178" s="35" t="str">
        <f>IF(ISBLANK(Melee!K177),"BLANK",Melee!K177)</f>
        <v>BLANK</v>
      </c>
      <c r="E178" s="35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5">
        <f>Melee!H177</f>
        <v>0</v>
      </c>
      <c r="X178" s="35" t="str">
        <f>IF(ISBLANK(Melee!I177),"BLANK",Melee!I177)</f>
        <v>BLANK</v>
      </c>
      <c r="Y178" s="35" t="str">
        <f>IF(ISBLANK(Melee!K177),"BLANK",Melee!K177)</f>
        <v>BLANK</v>
      </c>
      <c r="Z178" s="35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5">
        <f>Melee!I178</f>
        <v>0</v>
      </c>
      <c r="C179" s="35" t="str">
        <f>IF(ISBLANK(Melee!J178),"BLANK",Melee!J178)</f>
        <v>BLANK</v>
      </c>
      <c r="D179" s="35" t="str">
        <f>IF(ISBLANK(Melee!K178),"BLANK",Melee!K178)</f>
        <v>BLANK</v>
      </c>
      <c r="E179" s="35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5">
        <f>Melee!H178</f>
        <v>0</v>
      </c>
      <c r="X179" s="35" t="str">
        <f>IF(ISBLANK(Melee!I178),"BLANK",Melee!I178)</f>
        <v>BLANK</v>
      </c>
      <c r="Y179" s="35" t="str">
        <f>IF(ISBLANK(Melee!K178),"BLANK",Melee!K178)</f>
        <v>BLANK</v>
      </c>
      <c r="Z179" s="35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5">
        <f>Melee!I179</f>
        <v>0</v>
      </c>
      <c r="C180" s="35" t="str">
        <f>IF(ISBLANK(Melee!J179),"BLANK",Melee!J179)</f>
        <v>BLANK</v>
      </c>
      <c r="D180" s="35" t="str">
        <f>IF(ISBLANK(Melee!K179),"BLANK",Melee!K179)</f>
        <v>BLANK</v>
      </c>
      <c r="E180" s="35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5">
        <f>Melee!H179</f>
        <v>0</v>
      </c>
      <c r="X180" s="35" t="str">
        <f>IF(ISBLANK(Melee!I179),"BLANK",Melee!I179)</f>
        <v>BLANK</v>
      </c>
      <c r="Y180" s="35" t="str">
        <f>IF(ISBLANK(Melee!K179),"BLANK",Melee!K179)</f>
        <v>BLANK</v>
      </c>
      <c r="Z180" s="35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5">
        <f>Melee!I180</f>
        <v>0</v>
      </c>
      <c r="C181" s="35" t="str">
        <f>IF(ISBLANK(Melee!J180),"BLANK",Melee!J180)</f>
        <v>BLANK</v>
      </c>
      <c r="D181" s="35" t="str">
        <f>IF(ISBLANK(Melee!K180),"BLANK",Melee!K180)</f>
        <v>BLANK</v>
      </c>
      <c r="E181" s="35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5">
        <f>Melee!H180</f>
        <v>0</v>
      </c>
      <c r="X181" s="35" t="str">
        <f>IF(ISBLANK(Melee!I180),"BLANK",Melee!I180)</f>
        <v>BLANK</v>
      </c>
      <c r="Y181" s="35" t="str">
        <f>IF(ISBLANK(Melee!K180),"BLANK",Melee!K180)</f>
        <v>BLANK</v>
      </c>
      <c r="Z181" s="35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5">
        <f>Melee!I181</f>
        <v>0</v>
      </c>
      <c r="C182" s="35" t="str">
        <f>IF(ISBLANK(Melee!J181),"BLANK",Melee!J181)</f>
        <v>BLANK</v>
      </c>
      <c r="D182" s="35" t="str">
        <f>IF(ISBLANK(Melee!K181),"BLANK",Melee!K181)</f>
        <v>BLANK</v>
      </c>
      <c r="E182" s="35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5">
        <f>Melee!H181</f>
        <v>0</v>
      </c>
      <c r="X182" s="35" t="str">
        <f>IF(ISBLANK(Melee!I181),"BLANK",Melee!I181)</f>
        <v>BLANK</v>
      </c>
      <c r="Y182" s="35" t="str">
        <f>IF(ISBLANK(Melee!K181),"BLANK",Melee!K181)</f>
        <v>BLANK</v>
      </c>
      <c r="Z182" s="35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5">
        <f>Melee!I182</f>
        <v>0</v>
      </c>
      <c r="C183" s="35" t="str">
        <f>IF(ISBLANK(Melee!J182),"BLANK",Melee!J182)</f>
        <v>BLANK</v>
      </c>
      <c r="D183" s="35" t="str">
        <f>IF(ISBLANK(Melee!K182),"BLANK",Melee!K182)</f>
        <v>BLANK</v>
      </c>
      <c r="E183" s="35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5">
        <f>Melee!H182</f>
        <v>0</v>
      </c>
      <c r="X183" s="35" t="str">
        <f>IF(ISBLANK(Melee!I182),"BLANK",Melee!I182)</f>
        <v>BLANK</v>
      </c>
      <c r="Y183" s="35" t="str">
        <f>IF(ISBLANK(Melee!K182),"BLANK",Melee!K182)</f>
        <v>BLANK</v>
      </c>
      <c r="Z183" s="35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5">
        <f>Melee!I183</f>
        <v>0</v>
      </c>
      <c r="C184" s="35" t="str">
        <f>IF(ISBLANK(Melee!J183),"BLANK",Melee!J183)</f>
        <v>BLANK</v>
      </c>
      <c r="D184" s="35" t="str">
        <f>IF(ISBLANK(Melee!K183),"BLANK",Melee!K183)</f>
        <v>BLANK</v>
      </c>
      <c r="E184" s="35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5">
        <f>Melee!H183</f>
        <v>0</v>
      </c>
      <c r="X184" s="35" t="str">
        <f>IF(ISBLANK(Melee!I183),"BLANK",Melee!I183)</f>
        <v>BLANK</v>
      </c>
      <c r="Y184" s="35" t="str">
        <f>IF(ISBLANK(Melee!K183),"BLANK",Melee!K183)</f>
        <v>BLANK</v>
      </c>
      <c r="Z184" s="35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5">
        <f>Melee!I184</f>
        <v>0</v>
      </c>
      <c r="C185" s="35" t="str">
        <f>IF(ISBLANK(Melee!J184),"BLANK",Melee!J184)</f>
        <v>BLANK</v>
      </c>
      <c r="D185" s="35" t="str">
        <f>IF(ISBLANK(Melee!K184),"BLANK",Melee!K184)</f>
        <v>BLANK</v>
      </c>
      <c r="E185" s="35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5">
        <f>Melee!H184</f>
        <v>0</v>
      </c>
      <c r="X185" s="35" t="str">
        <f>IF(ISBLANK(Melee!I184),"BLANK",Melee!I184)</f>
        <v>BLANK</v>
      </c>
      <c r="Y185" s="35" t="str">
        <f>IF(ISBLANK(Melee!K184),"BLANK",Melee!K184)</f>
        <v>BLANK</v>
      </c>
      <c r="Z185" s="35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5">
        <f>Melee!I185</f>
        <v>0</v>
      </c>
      <c r="C186" s="35" t="str">
        <f>IF(ISBLANK(Melee!J185),"BLANK",Melee!J185)</f>
        <v>BLANK</v>
      </c>
      <c r="D186" s="35" t="str">
        <f>IF(ISBLANK(Melee!K185),"BLANK",Melee!K185)</f>
        <v>BLANK</v>
      </c>
      <c r="E186" s="35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5">
        <f>Melee!H185</f>
        <v>0</v>
      </c>
      <c r="X186" s="35" t="str">
        <f>IF(ISBLANK(Melee!I185),"BLANK",Melee!I185)</f>
        <v>BLANK</v>
      </c>
      <c r="Y186" s="35" t="str">
        <f>IF(ISBLANK(Melee!K185),"BLANK",Melee!K185)</f>
        <v>BLANK</v>
      </c>
      <c r="Z186" s="35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5">
        <f>Melee!I186</f>
        <v>0</v>
      </c>
      <c r="C187" s="35" t="str">
        <f>IF(ISBLANK(Melee!J186),"BLANK",Melee!J186)</f>
        <v>BLANK</v>
      </c>
      <c r="D187" s="35" t="str">
        <f>IF(ISBLANK(Melee!K186),"BLANK",Melee!K186)</f>
        <v>BLANK</v>
      </c>
      <c r="E187" s="35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5">
        <f>Melee!H186</f>
        <v>0</v>
      </c>
      <c r="X187" s="35" t="str">
        <f>IF(ISBLANK(Melee!I186),"BLANK",Melee!I186)</f>
        <v>BLANK</v>
      </c>
      <c r="Y187" s="35" t="str">
        <f>IF(ISBLANK(Melee!K186),"BLANK",Melee!K186)</f>
        <v>BLANK</v>
      </c>
      <c r="Z187" s="35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5">
        <f>Melee!I187</f>
        <v>0</v>
      </c>
      <c r="C188" s="35" t="str">
        <f>IF(ISBLANK(Melee!J187),"BLANK",Melee!J187)</f>
        <v>BLANK</v>
      </c>
      <c r="D188" s="35" t="str">
        <f>IF(ISBLANK(Melee!K187),"BLANK",Melee!K187)</f>
        <v>BLANK</v>
      </c>
      <c r="E188" s="35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5">
        <f>Melee!H187</f>
        <v>0</v>
      </c>
      <c r="X188" s="35" t="str">
        <f>IF(ISBLANK(Melee!I187),"BLANK",Melee!I187)</f>
        <v>BLANK</v>
      </c>
      <c r="Y188" s="35" t="str">
        <f>IF(ISBLANK(Melee!K187),"BLANK",Melee!K187)</f>
        <v>BLANK</v>
      </c>
      <c r="Z188" s="35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5">
        <f>Melee!I188</f>
        <v>0</v>
      </c>
      <c r="C189" s="35" t="str">
        <f>IF(ISBLANK(Melee!J188),"BLANK",Melee!J188)</f>
        <v>BLANK</v>
      </c>
      <c r="D189" s="35" t="str">
        <f>IF(ISBLANK(Melee!K188),"BLANK",Melee!K188)</f>
        <v>BLANK</v>
      </c>
      <c r="E189" s="35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5">
        <f>Melee!H188</f>
        <v>0</v>
      </c>
      <c r="X189" s="35" t="str">
        <f>IF(ISBLANK(Melee!I188),"BLANK",Melee!I188)</f>
        <v>BLANK</v>
      </c>
      <c r="Y189" s="35" t="str">
        <f>IF(ISBLANK(Melee!K188),"BLANK",Melee!K188)</f>
        <v>BLANK</v>
      </c>
      <c r="Z189" s="35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5">
        <f>Melee!I189</f>
        <v>0</v>
      </c>
      <c r="C190" s="35" t="str">
        <f>IF(ISBLANK(Melee!J189),"BLANK",Melee!J189)</f>
        <v>BLANK</v>
      </c>
      <c r="D190" s="35" t="str">
        <f>IF(ISBLANK(Melee!K189),"BLANK",Melee!K189)</f>
        <v>BLANK</v>
      </c>
      <c r="E190" s="35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5">
        <f>Melee!H189</f>
        <v>0</v>
      </c>
      <c r="X190" s="35" t="str">
        <f>IF(ISBLANK(Melee!I189),"BLANK",Melee!I189)</f>
        <v>BLANK</v>
      </c>
      <c r="Y190" s="35" t="str">
        <f>IF(ISBLANK(Melee!K189),"BLANK",Melee!K189)</f>
        <v>BLANK</v>
      </c>
      <c r="Z190" s="35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5">
        <f>Melee!I190</f>
        <v>0</v>
      </c>
      <c r="C191" s="35" t="str">
        <f>IF(ISBLANK(Melee!J190),"BLANK",Melee!J190)</f>
        <v>BLANK</v>
      </c>
      <c r="D191" s="35" t="str">
        <f>IF(ISBLANK(Melee!K190),"BLANK",Melee!K190)</f>
        <v>BLANK</v>
      </c>
      <c r="E191" s="35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5">
        <f>Melee!H190</f>
        <v>0</v>
      </c>
      <c r="X191" s="35" t="str">
        <f>IF(ISBLANK(Melee!I190),"BLANK",Melee!I190)</f>
        <v>BLANK</v>
      </c>
      <c r="Y191" s="35" t="str">
        <f>IF(ISBLANK(Melee!K190),"BLANK",Melee!K190)</f>
        <v>BLANK</v>
      </c>
      <c r="Z191" s="35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5">
        <f>Melee!I191</f>
        <v>0</v>
      </c>
      <c r="C192" s="35" t="str">
        <f>IF(ISBLANK(Melee!J191),"BLANK",Melee!J191)</f>
        <v>BLANK</v>
      </c>
      <c r="D192" s="35" t="str">
        <f>IF(ISBLANK(Melee!K191),"BLANK",Melee!K191)</f>
        <v>BLANK</v>
      </c>
      <c r="E192" s="35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5">
        <f>Melee!H191</f>
        <v>0</v>
      </c>
      <c r="X192" s="35" t="str">
        <f>IF(ISBLANK(Melee!I191),"BLANK",Melee!I191)</f>
        <v>BLANK</v>
      </c>
      <c r="Y192" s="35" t="str">
        <f>IF(ISBLANK(Melee!K191),"BLANK",Melee!K191)</f>
        <v>BLANK</v>
      </c>
      <c r="Z192" s="35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5">
        <f>Melee!I192</f>
        <v>0</v>
      </c>
      <c r="C193" s="35" t="str">
        <f>IF(ISBLANK(Melee!J192),"BLANK",Melee!J192)</f>
        <v>BLANK</v>
      </c>
      <c r="D193" s="35" t="str">
        <f>IF(ISBLANK(Melee!K192),"BLANK",Melee!K192)</f>
        <v>BLANK</v>
      </c>
      <c r="E193" s="35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5">
        <f>Melee!H192</f>
        <v>0</v>
      </c>
      <c r="X193" s="35" t="str">
        <f>IF(ISBLANK(Melee!I192),"BLANK",Melee!I192)</f>
        <v>BLANK</v>
      </c>
      <c r="Y193" s="35" t="str">
        <f>IF(ISBLANK(Melee!K192),"BLANK",Melee!K192)</f>
        <v>BLANK</v>
      </c>
      <c r="Z193" s="35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5">
        <f>Melee!I193</f>
        <v>0</v>
      </c>
      <c r="C194" s="35" t="str">
        <f>IF(ISBLANK(Melee!J193),"BLANK",Melee!J193)</f>
        <v>BLANK</v>
      </c>
      <c r="D194" s="35" t="str">
        <f>IF(ISBLANK(Melee!K193),"BLANK",Melee!K193)</f>
        <v>BLANK</v>
      </c>
      <c r="E194" s="35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5">
        <f>Melee!H193</f>
        <v>0</v>
      </c>
      <c r="X194" s="35" t="str">
        <f>IF(ISBLANK(Melee!I193),"BLANK",Melee!I193)</f>
        <v>BLANK</v>
      </c>
      <c r="Y194" s="35" t="str">
        <f>IF(ISBLANK(Melee!K193),"BLANK",Melee!K193)</f>
        <v>BLANK</v>
      </c>
      <c r="Z194" s="35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5">
        <f>Melee!I194</f>
        <v>0</v>
      </c>
      <c r="C195" s="35" t="str">
        <f>IF(ISBLANK(Melee!J194),"BLANK",Melee!J194)</f>
        <v>BLANK</v>
      </c>
      <c r="D195" s="35" t="str">
        <f>IF(ISBLANK(Melee!K194),"BLANK",Melee!K194)</f>
        <v>BLANK</v>
      </c>
      <c r="E195" s="35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5">
        <f>Melee!H194</f>
        <v>0</v>
      </c>
      <c r="X195" s="35" t="str">
        <f>IF(ISBLANK(Melee!I194),"BLANK",Melee!I194)</f>
        <v>BLANK</v>
      </c>
      <c r="Y195" s="35" t="str">
        <f>IF(ISBLANK(Melee!K194),"BLANK",Melee!K194)</f>
        <v>BLANK</v>
      </c>
      <c r="Z195" s="35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5">
        <f>Melee!I195</f>
        <v>0</v>
      </c>
      <c r="C196" s="35" t="str">
        <f>IF(ISBLANK(Melee!J195),"BLANK",Melee!J195)</f>
        <v>BLANK</v>
      </c>
      <c r="D196" s="35" t="str">
        <f>IF(ISBLANK(Melee!K195),"BLANK",Melee!K195)</f>
        <v>BLANK</v>
      </c>
      <c r="E196" s="35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5">
        <f>Melee!H195</f>
        <v>0</v>
      </c>
      <c r="X196" s="35" t="str">
        <f>IF(ISBLANK(Melee!I195),"BLANK",Melee!I195)</f>
        <v>BLANK</v>
      </c>
      <c r="Y196" s="35" t="str">
        <f>IF(ISBLANK(Melee!K195),"BLANK",Melee!K195)</f>
        <v>BLANK</v>
      </c>
      <c r="Z196" s="35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5">
        <f>Melee!I196</f>
        <v>0</v>
      </c>
      <c r="C197" s="35" t="str">
        <f>IF(ISBLANK(Melee!J196),"BLANK",Melee!J196)</f>
        <v>BLANK</v>
      </c>
      <c r="D197" s="35" t="str">
        <f>IF(ISBLANK(Melee!K196),"BLANK",Melee!K196)</f>
        <v>BLANK</v>
      </c>
      <c r="E197" s="35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5">
        <f>Melee!H196</f>
        <v>0</v>
      </c>
      <c r="X197" s="35" t="str">
        <f>IF(ISBLANK(Melee!I196),"BLANK",Melee!I196)</f>
        <v>BLANK</v>
      </c>
      <c r="Y197" s="35" t="str">
        <f>IF(ISBLANK(Melee!K196),"BLANK",Melee!K196)</f>
        <v>BLANK</v>
      </c>
      <c r="Z197" s="35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5">
        <f>Melee!I197</f>
        <v>0</v>
      </c>
      <c r="C198" s="35" t="str">
        <f>IF(ISBLANK(Melee!J197),"BLANK",Melee!J197)</f>
        <v>BLANK</v>
      </c>
      <c r="D198" s="35" t="str">
        <f>IF(ISBLANK(Melee!K197),"BLANK",Melee!K197)</f>
        <v>BLANK</v>
      </c>
      <c r="E198" s="35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5">
        <f>Melee!H197</f>
        <v>0</v>
      </c>
      <c r="X198" s="35" t="str">
        <f>IF(ISBLANK(Melee!I197),"BLANK",Melee!I197)</f>
        <v>BLANK</v>
      </c>
      <c r="Y198" s="35" t="str">
        <f>IF(ISBLANK(Melee!K197),"BLANK",Melee!K197)</f>
        <v>BLANK</v>
      </c>
      <c r="Z198" s="35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5">
        <f>Melee!I198</f>
        <v>0</v>
      </c>
      <c r="C199" s="35" t="str">
        <f>IF(ISBLANK(Melee!J198),"BLANK",Melee!J198)</f>
        <v>BLANK</v>
      </c>
      <c r="D199" s="35" t="str">
        <f>IF(ISBLANK(Melee!K198),"BLANK",Melee!K198)</f>
        <v>BLANK</v>
      </c>
      <c r="E199" s="35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5">
        <f>Melee!H198</f>
        <v>0</v>
      </c>
      <c r="X199" s="35" t="str">
        <f>IF(ISBLANK(Melee!I198),"BLANK",Melee!I198)</f>
        <v>BLANK</v>
      </c>
      <c r="Y199" s="35" t="str">
        <f>IF(ISBLANK(Melee!K198),"BLANK",Melee!K198)</f>
        <v>BLANK</v>
      </c>
      <c r="Z199" s="35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5">
        <f>Melee!I199</f>
        <v>0</v>
      </c>
      <c r="C200" s="35" t="str">
        <f>IF(ISBLANK(Melee!J199),"BLANK",Melee!J199)</f>
        <v>BLANK</v>
      </c>
      <c r="D200" s="35" t="str">
        <f>IF(ISBLANK(Melee!K199),"BLANK",Melee!K199)</f>
        <v>BLANK</v>
      </c>
      <c r="E200" s="35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5">
        <f>Melee!H199</f>
        <v>0</v>
      </c>
      <c r="X200" s="35" t="str">
        <f>IF(ISBLANK(Melee!I199),"BLANK",Melee!I199)</f>
        <v>BLANK</v>
      </c>
      <c r="Y200" s="35" t="str">
        <f>IF(ISBLANK(Melee!K199),"BLANK",Melee!K199)</f>
        <v>BLANK</v>
      </c>
      <c r="Z200" s="35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5">
        <f>Melee!I200</f>
        <v>0</v>
      </c>
      <c r="C201" s="35" t="str">
        <f>IF(ISBLANK(Melee!J200),"BLANK",Melee!J200)</f>
        <v>BLANK</v>
      </c>
      <c r="D201" s="35" t="str">
        <f>IF(ISBLANK(Melee!K200),"BLANK",Melee!K200)</f>
        <v>BLANK</v>
      </c>
      <c r="E201" s="35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5">
        <f>Melee!H200</f>
        <v>0</v>
      </c>
      <c r="X201" s="35" t="str">
        <f>IF(ISBLANK(Melee!I200),"BLANK",Melee!I200)</f>
        <v>BLANK</v>
      </c>
      <c r="Y201" s="35" t="str">
        <f>IF(ISBLANK(Melee!K200),"BLANK",Melee!K200)</f>
        <v>BLANK</v>
      </c>
      <c r="Z201" s="35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5">
        <f>Melee!I201</f>
        <v>0</v>
      </c>
      <c r="C202" s="35" t="str">
        <f>IF(ISBLANK(Melee!J201),"BLANK",Melee!J201)</f>
        <v>BLANK</v>
      </c>
      <c r="D202" s="35" t="str">
        <f>IF(ISBLANK(Melee!K201),"BLANK",Melee!K201)</f>
        <v>BLANK</v>
      </c>
      <c r="E202" s="35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5">
        <f>Melee!H201</f>
        <v>0</v>
      </c>
      <c r="X202" s="35" t="str">
        <f>IF(ISBLANK(Melee!I201),"BLANK",Melee!I201)</f>
        <v>BLANK</v>
      </c>
      <c r="Y202" s="35" t="str">
        <f>IF(ISBLANK(Melee!K201),"BLANK",Melee!K201)</f>
        <v>BLANK</v>
      </c>
      <c r="Z202" s="35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5">
        <f>Melee!I202</f>
        <v>0</v>
      </c>
      <c r="C203" s="35" t="str">
        <f>IF(ISBLANK(Melee!J202),"BLANK",Melee!J202)</f>
        <v>BLANK</v>
      </c>
      <c r="D203" s="35" t="str">
        <f>IF(ISBLANK(Melee!K202),"BLANK",Melee!K202)</f>
        <v>BLANK</v>
      </c>
      <c r="E203" s="35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5">
        <f>Melee!H202</f>
        <v>0</v>
      </c>
      <c r="X203" s="35" t="str">
        <f>IF(ISBLANK(Melee!I202),"BLANK",Melee!I202)</f>
        <v>BLANK</v>
      </c>
      <c r="Y203" s="35" t="str">
        <f>IF(ISBLANK(Melee!K202),"BLANK",Melee!K202)</f>
        <v>BLANK</v>
      </c>
      <c r="Z203" s="35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5">
        <f>Melee!I203</f>
        <v>0</v>
      </c>
      <c r="C204" s="35" t="str">
        <f>IF(ISBLANK(Melee!J203),"BLANK",Melee!J203)</f>
        <v>BLANK</v>
      </c>
      <c r="D204" s="35" t="str">
        <f>IF(ISBLANK(Melee!K203),"BLANK",Melee!K203)</f>
        <v>BLANK</v>
      </c>
      <c r="E204" s="35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5">
        <f>Melee!H203</f>
        <v>0</v>
      </c>
      <c r="X204" s="35" t="str">
        <f>IF(ISBLANK(Melee!I203),"BLANK",Melee!I203)</f>
        <v>BLANK</v>
      </c>
      <c r="Y204" s="35" t="str">
        <f>IF(ISBLANK(Melee!K203),"BLANK",Melee!K203)</f>
        <v>BLANK</v>
      </c>
      <c r="Z204" s="35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5">
        <f>Melee!I204</f>
        <v>0</v>
      </c>
      <c r="C205" s="35" t="str">
        <f>IF(ISBLANK(Melee!J204),"BLANK",Melee!J204)</f>
        <v>BLANK</v>
      </c>
      <c r="D205" s="35" t="str">
        <f>IF(ISBLANK(Melee!K204),"BLANK",Melee!K204)</f>
        <v>BLANK</v>
      </c>
      <c r="E205" s="35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5">
        <f>Melee!H204</f>
        <v>0</v>
      </c>
      <c r="X205" s="35" t="str">
        <f>IF(ISBLANK(Melee!I204),"BLANK",Melee!I204)</f>
        <v>BLANK</v>
      </c>
      <c r="Y205" s="35" t="str">
        <f>IF(ISBLANK(Melee!K204),"BLANK",Melee!K204)</f>
        <v>BLANK</v>
      </c>
      <c r="Z205" s="35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5">
        <f>Melee!I205</f>
        <v>0</v>
      </c>
      <c r="C206" s="35" t="str">
        <f>IF(ISBLANK(Melee!J205),"BLANK",Melee!J205)</f>
        <v>BLANK</v>
      </c>
      <c r="D206" s="35" t="str">
        <f>IF(ISBLANK(Melee!K205),"BLANK",Melee!K205)</f>
        <v>BLANK</v>
      </c>
      <c r="E206" s="35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5">
        <f>Melee!H205</f>
        <v>0</v>
      </c>
      <c r="X206" s="35" t="str">
        <f>IF(ISBLANK(Melee!I205),"BLANK",Melee!I205)</f>
        <v>BLANK</v>
      </c>
      <c r="Y206" s="35" t="str">
        <f>IF(ISBLANK(Melee!K205),"BLANK",Melee!K205)</f>
        <v>BLANK</v>
      </c>
      <c r="Z206" s="35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5">
        <f>Melee!I206</f>
        <v>0</v>
      </c>
      <c r="C207" s="35" t="str">
        <f>IF(ISBLANK(Melee!J206),"BLANK",Melee!J206)</f>
        <v>BLANK</v>
      </c>
      <c r="D207" s="35" t="str">
        <f>IF(ISBLANK(Melee!K206),"BLANK",Melee!K206)</f>
        <v>BLANK</v>
      </c>
      <c r="E207" s="35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5">
        <f>Melee!H206</f>
        <v>0</v>
      </c>
      <c r="X207" s="35" t="str">
        <f>IF(ISBLANK(Melee!I206),"BLANK",Melee!I206)</f>
        <v>BLANK</v>
      </c>
      <c r="Y207" s="35" t="str">
        <f>IF(ISBLANK(Melee!K206),"BLANK",Melee!K206)</f>
        <v>BLANK</v>
      </c>
      <c r="Z207" s="35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5">
        <f>Melee!I207</f>
        <v>0</v>
      </c>
      <c r="C208" s="35" t="str">
        <f>IF(ISBLANK(Melee!J207),"BLANK",Melee!J207)</f>
        <v>BLANK</v>
      </c>
      <c r="D208" s="35" t="str">
        <f>IF(ISBLANK(Melee!K207),"BLANK",Melee!K207)</f>
        <v>BLANK</v>
      </c>
      <c r="E208" s="35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5">
        <f>Melee!H207</f>
        <v>0</v>
      </c>
      <c r="X208" s="35" t="str">
        <f>IF(ISBLANK(Melee!I207),"BLANK",Melee!I207)</f>
        <v>BLANK</v>
      </c>
      <c r="Y208" s="35" t="str">
        <f>IF(ISBLANK(Melee!K207),"BLANK",Melee!K207)</f>
        <v>BLANK</v>
      </c>
      <c r="Z208" s="35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5">
        <f>Melee!I208</f>
        <v>0</v>
      </c>
      <c r="C209" s="35" t="str">
        <f>IF(ISBLANK(Melee!J208),"BLANK",Melee!J208)</f>
        <v>BLANK</v>
      </c>
      <c r="D209" s="35" t="str">
        <f>IF(ISBLANK(Melee!K208),"BLANK",Melee!K208)</f>
        <v>BLANK</v>
      </c>
      <c r="E209" s="35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5">
        <f>Melee!H208</f>
        <v>0</v>
      </c>
      <c r="X209" s="35" t="str">
        <f>IF(ISBLANK(Melee!I208),"BLANK",Melee!I208)</f>
        <v>BLANK</v>
      </c>
      <c r="Y209" s="35" t="str">
        <f>IF(ISBLANK(Melee!K208),"BLANK",Melee!K208)</f>
        <v>BLANK</v>
      </c>
      <c r="Z209" s="35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5">
        <f>Melee!I209</f>
        <v>0</v>
      </c>
      <c r="C210" s="35" t="str">
        <f>IF(ISBLANK(Melee!J209),"BLANK",Melee!J209)</f>
        <v>BLANK</v>
      </c>
      <c r="D210" s="35" t="str">
        <f>IF(ISBLANK(Melee!K209),"BLANK",Melee!K209)</f>
        <v>BLANK</v>
      </c>
      <c r="E210" s="35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5">
        <f>Melee!H209</f>
        <v>0</v>
      </c>
      <c r="X210" s="35" t="str">
        <f>IF(ISBLANK(Melee!I209),"BLANK",Melee!I209)</f>
        <v>BLANK</v>
      </c>
      <c r="Y210" s="35" t="str">
        <f>IF(ISBLANK(Melee!K209),"BLANK",Melee!K209)</f>
        <v>BLANK</v>
      </c>
      <c r="Z210" s="35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5">
        <f>Melee!I210</f>
        <v>0</v>
      </c>
      <c r="C211" s="35" t="str">
        <f>IF(ISBLANK(Melee!J210),"BLANK",Melee!J210)</f>
        <v>BLANK</v>
      </c>
      <c r="D211" s="35" t="str">
        <f>IF(ISBLANK(Melee!K210),"BLANK",Melee!K210)</f>
        <v>BLANK</v>
      </c>
      <c r="E211" s="35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5">
        <f>Melee!H210</f>
        <v>0</v>
      </c>
      <c r="X211" s="35" t="str">
        <f>IF(ISBLANK(Melee!I210),"BLANK",Melee!I210)</f>
        <v>BLANK</v>
      </c>
      <c r="Y211" s="35" t="str">
        <f>IF(ISBLANK(Melee!K210),"BLANK",Melee!K210)</f>
        <v>BLANK</v>
      </c>
      <c r="Z211" s="35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5">
        <f>Melee!I211</f>
        <v>0</v>
      </c>
      <c r="C212" s="35" t="str">
        <f>IF(ISBLANK(Melee!J211),"BLANK",Melee!J211)</f>
        <v>BLANK</v>
      </c>
      <c r="D212" s="35" t="str">
        <f>IF(ISBLANK(Melee!K211),"BLANK",Melee!K211)</f>
        <v>BLANK</v>
      </c>
      <c r="E212" s="35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5">
        <f>Melee!H211</f>
        <v>0</v>
      </c>
      <c r="X212" s="35" t="str">
        <f>IF(ISBLANK(Melee!I211),"BLANK",Melee!I211)</f>
        <v>BLANK</v>
      </c>
      <c r="Y212" s="35" t="str">
        <f>IF(ISBLANK(Melee!K211),"BLANK",Melee!K211)</f>
        <v>BLANK</v>
      </c>
      <c r="Z212" s="35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5">
        <f>Melee!I212</f>
        <v>0</v>
      </c>
      <c r="C213" s="35" t="str">
        <f>IF(ISBLANK(Melee!J212),"BLANK",Melee!J212)</f>
        <v>BLANK</v>
      </c>
      <c r="D213" s="35" t="str">
        <f>IF(ISBLANK(Melee!K212),"BLANK",Melee!K212)</f>
        <v>BLANK</v>
      </c>
      <c r="E213" s="35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5">
        <f>Melee!H212</f>
        <v>0</v>
      </c>
      <c r="X213" s="35" t="str">
        <f>IF(ISBLANK(Melee!I212),"BLANK",Melee!I212)</f>
        <v>BLANK</v>
      </c>
      <c r="Y213" s="35" t="str">
        <f>IF(ISBLANK(Melee!K212),"BLANK",Melee!K212)</f>
        <v>BLANK</v>
      </c>
      <c r="Z213" s="35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5">
        <f>Melee!I213</f>
        <v>0</v>
      </c>
      <c r="C214" s="35" t="str">
        <f>IF(ISBLANK(Melee!J213),"BLANK",Melee!J213)</f>
        <v>BLANK</v>
      </c>
      <c r="D214" s="35" t="str">
        <f>IF(ISBLANK(Melee!K213),"BLANK",Melee!K213)</f>
        <v>BLANK</v>
      </c>
      <c r="E214" s="35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5">
        <f>Melee!H213</f>
        <v>0</v>
      </c>
      <c r="X214" s="35" t="str">
        <f>IF(ISBLANK(Melee!I213),"BLANK",Melee!I213)</f>
        <v>BLANK</v>
      </c>
      <c r="Y214" s="35" t="str">
        <f>IF(ISBLANK(Melee!K213),"BLANK",Melee!K213)</f>
        <v>BLANK</v>
      </c>
      <c r="Z214" s="35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5">
        <f>Melee!I214</f>
        <v>0</v>
      </c>
      <c r="C215" s="35" t="str">
        <f>IF(ISBLANK(Melee!J214),"BLANK",Melee!J214)</f>
        <v>BLANK</v>
      </c>
      <c r="D215" s="35" t="str">
        <f>IF(ISBLANK(Melee!K214),"BLANK",Melee!K214)</f>
        <v>BLANK</v>
      </c>
      <c r="E215" s="35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5">
        <f>Melee!H214</f>
        <v>0</v>
      </c>
      <c r="X215" s="35" t="str">
        <f>IF(ISBLANK(Melee!I214),"BLANK",Melee!I214)</f>
        <v>BLANK</v>
      </c>
      <c r="Y215" s="35" t="str">
        <f>IF(ISBLANK(Melee!K214),"BLANK",Melee!K214)</f>
        <v>BLANK</v>
      </c>
      <c r="Z215" s="35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5">
        <f>Melee!I215</f>
        <v>0</v>
      </c>
      <c r="C216" s="35" t="str">
        <f>IF(ISBLANK(Melee!J215),"BLANK",Melee!J215)</f>
        <v>BLANK</v>
      </c>
      <c r="D216" s="35" t="str">
        <f>IF(ISBLANK(Melee!K215),"BLANK",Melee!K215)</f>
        <v>BLANK</v>
      </c>
      <c r="E216" s="35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5">
        <f>Melee!H215</f>
        <v>0</v>
      </c>
      <c r="X216" s="35" t="str">
        <f>IF(ISBLANK(Melee!I215),"BLANK",Melee!I215)</f>
        <v>BLANK</v>
      </c>
      <c r="Y216" s="35" t="str">
        <f>IF(ISBLANK(Melee!K215),"BLANK",Melee!K215)</f>
        <v>BLANK</v>
      </c>
      <c r="Z216" s="35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5">
        <f>Melee!I216</f>
        <v>0</v>
      </c>
      <c r="C217" s="35" t="str">
        <f>IF(ISBLANK(Melee!J216),"BLANK",Melee!J216)</f>
        <v>BLANK</v>
      </c>
      <c r="D217" s="35" t="str">
        <f>IF(ISBLANK(Melee!K216),"BLANK",Melee!K216)</f>
        <v>BLANK</v>
      </c>
      <c r="E217" s="35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5">
        <f>Melee!H216</f>
        <v>0</v>
      </c>
      <c r="X217" s="35" t="str">
        <f>IF(ISBLANK(Melee!I216),"BLANK",Melee!I216)</f>
        <v>BLANK</v>
      </c>
      <c r="Y217" s="35" t="str">
        <f>IF(ISBLANK(Melee!K216),"BLANK",Melee!K216)</f>
        <v>BLANK</v>
      </c>
      <c r="Z217" s="35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5">
        <f>Melee!I217</f>
        <v>0</v>
      </c>
      <c r="C218" s="35" t="str">
        <f>IF(ISBLANK(Melee!J217),"BLANK",Melee!J217)</f>
        <v>BLANK</v>
      </c>
      <c r="D218" s="35" t="str">
        <f>IF(ISBLANK(Melee!K217),"BLANK",Melee!K217)</f>
        <v>BLANK</v>
      </c>
      <c r="E218" s="35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5">
        <f>Melee!H217</f>
        <v>0</v>
      </c>
      <c r="X218" s="35" t="str">
        <f>IF(ISBLANK(Melee!I217),"BLANK",Melee!I217)</f>
        <v>BLANK</v>
      </c>
      <c r="Y218" s="35" t="str">
        <f>IF(ISBLANK(Melee!K217),"BLANK",Melee!K217)</f>
        <v>BLANK</v>
      </c>
      <c r="Z218" s="35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5">
        <f>Melee!I218</f>
        <v>0</v>
      </c>
      <c r="C219" s="35" t="str">
        <f>IF(ISBLANK(Melee!J218),"BLANK",Melee!J218)</f>
        <v>BLANK</v>
      </c>
      <c r="D219" s="35" t="str">
        <f>IF(ISBLANK(Melee!K218),"BLANK",Melee!K218)</f>
        <v>BLANK</v>
      </c>
      <c r="E219" s="35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5">
        <f>Melee!H218</f>
        <v>0</v>
      </c>
      <c r="X219" s="35" t="str">
        <f>IF(ISBLANK(Melee!I218),"BLANK",Melee!I218)</f>
        <v>BLANK</v>
      </c>
      <c r="Y219" s="35" t="str">
        <f>IF(ISBLANK(Melee!K218),"BLANK",Melee!K218)</f>
        <v>BLANK</v>
      </c>
      <c r="Z219" s="35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5">
        <f>Melee!I219</f>
        <v>0</v>
      </c>
      <c r="C220" s="35" t="str">
        <f>IF(ISBLANK(Melee!J219),"BLANK",Melee!J219)</f>
        <v>BLANK</v>
      </c>
      <c r="D220" s="35" t="str">
        <f>IF(ISBLANK(Melee!K219),"BLANK",Melee!K219)</f>
        <v>BLANK</v>
      </c>
      <c r="E220" s="35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5">
        <f>Melee!H219</f>
        <v>0</v>
      </c>
      <c r="X220" s="35" t="str">
        <f>IF(ISBLANK(Melee!I219),"BLANK",Melee!I219)</f>
        <v>BLANK</v>
      </c>
      <c r="Y220" s="35" t="str">
        <f>IF(ISBLANK(Melee!K219),"BLANK",Melee!K219)</f>
        <v>BLANK</v>
      </c>
      <c r="Z220" s="35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5">
        <f>Melee!I220</f>
        <v>0</v>
      </c>
      <c r="C221" s="35" t="str">
        <f>IF(ISBLANK(Melee!J220),"BLANK",Melee!J220)</f>
        <v>BLANK</v>
      </c>
      <c r="D221" s="35" t="str">
        <f>IF(ISBLANK(Melee!K220),"BLANK",Melee!K220)</f>
        <v>BLANK</v>
      </c>
      <c r="E221" s="35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5">
        <f>Melee!H220</f>
        <v>0</v>
      </c>
      <c r="X221" s="35" t="str">
        <f>IF(ISBLANK(Melee!I220),"BLANK",Melee!I220)</f>
        <v>BLANK</v>
      </c>
      <c r="Y221" s="35" t="str">
        <f>IF(ISBLANK(Melee!K220),"BLANK",Melee!K220)</f>
        <v>BLANK</v>
      </c>
      <c r="Z221" s="35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5">
        <f>Melee!I221</f>
        <v>0</v>
      </c>
      <c r="C222" s="35" t="str">
        <f>IF(ISBLANK(Melee!J221),"BLANK",Melee!J221)</f>
        <v>BLANK</v>
      </c>
      <c r="D222" s="35" t="str">
        <f>IF(ISBLANK(Melee!K221),"BLANK",Melee!K221)</f>
        <v>BLANK</v>
      </c>
      <c r="E222" s="35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5">
        <f>Melee!H221</f>
        <v>0</v>
      </c>
      <c r="X222" s="35" t="str">
        <f>IF(ISBLANK(Melee!I221),"BLANK",Melee!I221)</f>
        <v>BLANK</v>
      </c>
      <c r="Y222" s="35" t="str">
        <f>IF(ISBLANK(Melee!K221),"BLANK",Melee!K221)</f>
        <v>BLANK</v>
      </c>
      <c r="Z222" s="35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5">
        <f>Melee!I222</f>
        <v>0</v>
      </c>
      <c r="C223" s="35" t="str">
        <f>IF(ISBLANK(Melee!J222),"BLANK",Melee!J222)</f>
        <v>BLANK</v>
      </c>
      <c r="D223" s="35" t="str">
        <f>IF(ISBLANK(Melee!K222),"BLANK",Melee!K222)</f>
        <v>BLANK</v>
      </c>
      <c r="E223" s="35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5">
        <f>Melee!H222</f>
        <v>0</v>
      </c>
      <c r="X223" s="35" t="str">
        <f>IF(ISBLANK(Melee!I222),"BLANK",Melee!I222)</f>
        <v>BLANK</v>
      </c>
      <c r="Y223" s="35" t="str">
        <f>IF(ISBLANK(Melee!K222),"BLANK",Melee!K222)</f>
        <v>BLANK</v>
      </c>
      <c r="Z223" s="35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5">
        <f>Melee!I223</f>
        <v>0</v>
      </c>
      <c r="C224" s="35" t="str">
        <f>IF(ISBLANK(Melee!J223),"BLANK",Melee!J223)</f>
        <v>BLANK</v>
      </c>
      <c r="D224" s="35" t="str">
        <f>IF(ISBLANK(Melee!K223),"BLANK",Melee!K223)</f>
        <v>BLANK</v>
      </c>
      <c r="E224" s="35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5">
        <f>Melee!H223</f>
        <v>0</v>
      </c>
      <c r="X224" s="35" t="str">
        <f>IF(ISBLANK(Melee!I223),"BLANK",Melee!I223)</f>
        <v>BLANK</v>
      </c>
      <c r="Y224" s="35" t="str">
        <f>IF(ISBLANK(Melee!K223),"BLANK",Melee!K223)</f>
        <v>BLANK</v>
      </c>
      <c r="Z224" s="35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5">
        <f>Melee!I224</f>
        <v>0</v>
      </c>
      <c r="C225" s="35" t="str">
        <f>IF(ISBLANK(Melee!J224),"BLANK",Melee!J224)</f>
        <v>BLANK</v>
      </c>
      <c r="D225" s="35" t="str">
        <f>IF(ISBLANK(Melee!K224),"BLANK",Melee!K224)</f>
        <v>BLANK</v>
      </c>
      <c r="E225" s="35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5">
        <f>Melee!H224</f>
        <v>0</v>
      </c>
      <c r="X225" s="35" t="str">
        <f>IF(ISBLANK(Melee!I224),"BLANK",Melee!I224)</f>
        <v>BLANK</v>
      </c>
      <c r="Y225" s="35" t="str">
        <f>IF(ISBLANK(Melee!K224),"BLANK",Melee!K224)</f>
        <v>BLANK</v>
      </c>
      <c r="Z225" s="35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5">
        <f>Melee!I225</f>
        <v>0</v>
      </c>
      <c r="C226" s="35" t="str">
        <f>IF(ISBLANK(Melee!J225),"BLANK",Melee!J225)</f>
        <v>BLANK</v>
      </c>
      <c r="D226" s="35" t="str">
        <f>IF(ISBLANK(Melee!K225),"BLANK",Melee!K225)</f>
        <v>BLANK</v>
      </c>
      <c r="E226" s="35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5">
        <f>Melee!H225</f>
        <v>0</v>
      </c>
      <c r="X226" s="35" t="str">
        <f>IF(ISBLANK(Melee!I225),"BLANK",Melee!I225)</f>
        <v>BLANK</v>
      </c>
      <c r="Y226" s="35" t="str">
        <f>IF(ISBLANK(Melee!K225),"BLANK",Melee!K225)</f>
        <v>BLANK</v>
      </c>
      <c r="Z226" s="35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5">
        <f>Melee!I226</f>
        <v>0</v>
      </c>
      <c r="C227" s="35" t="str">
        <f>IF(ISBLANK(Melee!J226),"BLANK",Melee!J226)</f>
        <v>BLANK</v>
      </c>
      <c r="D227" s="35" t="str">
        <f>IF(ISBLANK(Melee!K226),"BLANK",Melee!K226)</f>
        <v>BLANK</v>
      </c>
      <c r="E227" s="35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5">
        <f>Melee!H226</f>
        <v>0</v>
      </c>
      <c r="X227" s="35" t="str">
        <f>IF(ISBLANK(Melee!I226),"BLANK",Melee!I226)</f>
        <v>BLANK</v>
      </c>
      <c r="Y227" s="35" t="str">
        <f>IF(ISBLANK(Melee!K226),"BLANK",Melee!K226)</f>
        <v>BLANK</v>
      </c>
      <c r="Z227" s="35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5">
        <f>Melee!I227</f>
        <v>0</v>
      </c>
      <c r="C228" s="35" t="str">
        <f>IF(ISBLANK(Melee!J227),"BLANK",Melee!J227)</f>
        <v>BLANK</v>
      </c>
      <c r="D228" s="35" t="str">
        <f>IF(ISBLANK(Melee!K227),"BLANK",Melee!K227)</f>
        <v>BLANK</v>
      </c>
      <c r="E228" s="35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5">
        <f>Melee!H227</f>
        <v>0</v>
      </c>
      <c r="X228" s="35" t="str">
        <f>IF(ISBLANK(Melee!I227),"BLANK",Melee!I227)</f>
        <v>BLANK</v>
      </c>
      <c r="Y228" s="35" t="str">
        <f>IF(ISBLANK(Melee!K227),"BLANK",Melee!K227)</f>
        <v>BLANK</v>
      </c>
      <c r="Z228" s="35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5">
        <f>Melee!I228</f>
        <v>0</v>
      </c>
      <c r="C229" s="35" t="str">
        <f>IF(ISBLANK(Melee!J228),"BLANK",Melee!J228)</f>
        <v>BLANK</v>
      </c>
      <c r="D229" s="35" t="str">
        <f>IF(ISBLANK(Melee!K228),"BLANK",Melee!K228)</f>
        <v>BLANK</v>
      </c>
      <c r="E229" s="35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5">
        <f>Melee!H228</f>
        <v>0</v>
      </c>
      <c r="X229" s="35" t="str">
        <f>IF(ISBLANK(Melee!I228),"BLANK",Melee!I228)</f>
        <v>BLANK</v>
      </c>
      <c r="Y229" s="35" t="str">
        <f>IF(ISBLANK(Melee!K228),"BLANK",Melee!K228)</f>
        <v>BLANK</v>
      </c>
      <c r="Z229" s="35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5">
        <f>Melee!I229</f>
        <v>0</v>
      </c>
      <c r="C230" s="35" t="str">
        <f>IF(ISBLANK(Melee!J229),"BLANK",Melee!J229)</f>
        <v>BLANK</v>
      </c>
      <c r="D230" s="35" t="str">
        <f>IF(ISBLANK(Melee!K229),"BLANK",Melee!K229)</f>
        <v>BLANK</v>
      </c>
      <c r="E230" s="35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5">
        <f>Melee!H229</f>
        <v>0</v>
      </c>
      <c r="X230" s="35" t="str">
        <f>IF(ISBLANK(Melee!I229),"BLANK",Melee!I229)</f>
        <v>BLANK</v>
      </c>
      <c r="Y230" s="35" t="str">
        <f>IF(ISBLANK(Melee!K229),"BLANK",Melee!K229)</f>
        <v>BLANK</v>
      </c>
      <c r="Z230" s="35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5">
        <f>Melee!I230</f>
        <v>0</v>
      </c>
      <c r="C231" s="35" t="str">
        <f>IF(ISBLANK(Melee!J230),"BLANK",Melee!J230)</f>
        <v>BLANK</v>
      </c>
      <c r="D231" s="35" t="str">
        <f>IF(ISBLANK(Melee!K230),"BLANK",Melee!K230)</f>
        <v>BLANK</v>
      </c>
      <c r="E231" s="35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5">
        <f>Melee!H230</f>
        <v>0</v>
      </c>
      <c r="X231" s="35" t="str">
        <f>IF(ISBLANK(Melee!I230),"BLANK",Melee!I230)</f>
        <v>BLANK</v>
      </c>
      <c r="Y231" s="35" t="str">
        <f>IF(ISBLANK(Melee!K230),"BLANK",Melee!K230)</f>
        <v>BLANK</v>
      </c>
      <c r="Z231" s="35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5">
        <f>Melee!I231</f>
        <v>0</v>
      </c>
      <c r="C232" s="35" t="str">
        <f>IF(ISBLANK(Melee!J231),"BLANK",Melee!J231)</f>
        <v>BLANK</v>
      </c>
      <c r="D232" s="35" t="str">
        <f>IF(ISBLANK(Melee!K231),"BLANK",Melee!K231)</f>
        <v>BLANK</v>
      </c>
      <c r="E232" s="35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5">
        <f>Melee!H231</f>
        <v>0</v>
      </c>
      <c r="X232" s="35" t="str">
        <f>IF(ISBLANK(Melee!I231),"BLANK",Melee!I231)</f>
        <v>BLANK</v>
      </c>
      <c r="Y232" s="35" t="str">
        <f>IF(ISBLANK(Melee!K231),"BLANK",Melee!K231)</f>
        <v>BLANK</v>
      </c>
      <c r="Z232" s="35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5">
        <f>Melee!I232</f>
        <v>0</v>
      </c>
      <c r="C233" s="35" t="str">
        <f>IF(ISBLANK(Melee!J232),"BLANK",Melee!J232)</f>
        <v>BLANK</v>
      </c>
      <c r="D233" s="35" t="str">
        <f>IF(ISBLANK(Melee!K232),"BLANK",Melee!K232)</f>
        <v>BLANK</v>
      </c>
      <c r="E233" s="35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5">
        <f>Melee!H232</f>
        <v>0</v>
      </c>
      <c r="X233" s="35" t="str">
        <f>IF(ISBLANK(Melee!I232),"BLANK",Melee!I232)</f>
        <v>BLANK</v>
      </c>
      <c r="Y233" s="35" t="str">
        <f>IF(ISBLANK(Melee!K232),"BLANK",Melee!K232)</f>
        <v>BLANK</v>
      </c>
      <c r="Z233" s="35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5">
        <f>Melee!I233</f>
        <v>0</v>
      </c>
      <c r="C234" s="35" t="str">
        <f>IF(ISBLANK(Melee!J233),"BLANK",Melee!J233)</f>
        <v>BLANK</v>
      </c>
      <c r="D234" s="35" t="str">
        <f>IF(ISBLANK(Melee!K233),"BLANK",Melee!K233)</f>
        <v>BLANK</v>
      </c>
      <c r="E234" s="35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5">
        <f>Melee!H233</f>
        <v>0</v>
      </c>
      <c r="X234" s="35" t="str">
        <f>IF(ISBLANK(Melee!I233),"BLANK",Melee!I233)</f>
        <v>BLANK</v>
      </c>
      <c r="Y234" s="35" t="str">
        <f>IF(ISBLANK(Melee!K233),"BLANK",Melee!K233)</f>
        <v>BLANK</v>
      </c>
      <c r="Z234" s="35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5">
        <f>Melee!I234</f>
        <v>0</v>
      </c>
      <c r="C235" s="35" t="str">
        <f>IF(ISBLANK(Melee!J234),"BLANK",Melee!J234)</f>
        <v>BLANK</v>
      </c>
      <c r="D235" s="35" t="str">
        <f>IF(ISBLANK(Melee!K234),"BLANK",Melee!K234)</f>
        <v>BLANK</v>
      </c>
      <c r="E235" s="35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5">
        <f>Melee!H234</f>
        <v>0</v>
      </c>
      <c r="X235" s="35" t="str">
        <f>IF(ISBLANK(Melee!I234),"BLANK",Melee!I234)</f>
        <v>BLANK</v>
      </c>
      <c r="Y235" s="35" t="str">
        <f>IF(ISBLANK(Melee!K234),"BLANK",Melee!K234)</f>
        <v>BLANK</v>
      </c>
      <c r="Z235" s="35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5">
        <f>Melee!I235</f>
        <v>0</v>
      </c>
      <c r="C236" s="35" t="str">
        <f>IF(ISBLANK(Melee!J235),"BLANK",Melee!J235)</f>
        <v>BLANK</v>
      </c>
      <c r="D236" s="35" t="str">
        <f>IF(ISBLANK(Melee!K235),"BLANK",Melee!K235)</f>
        <v>BLANK</v>
      </c>
      <c r="E236" s="35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5">
        <f>Melee!H235</f>
        <v>0</v>
      </c>
      <c r="X236" s="35" t="str">
        <f>IF(ISBLANK(Melee!I235),"BLANK",Melee!I235)</f>
        <v>BLANK</v>
      </c>
      <c r="Y236" s="35" t="str">
        <f>IF(ISBLANK(Melee!K235),"BLANK",Melee!K235)</f>
        <v>BLANK</v>
      </c>
      <c r="Z236" s="35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5">
        <f>Melee!I236</f>
        <v>0</v>
      </c>
      <c r="C237" s="35" t="str">
        <f>IF(ISBLANK(Melee!J236),"BLANK",Melee!J236)</f>
        <v>BLANK</v>
      </c>
      <c r="D237" s="35" t="str">
        <f>IF(ISBLANK(Melee!K236),"BLANK",Melee!K236)</f>
        <v>BLANK</v>
      </c>
      <c r="E237" s="35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5">
        <f>Melee!H236</f>
        <v>0</v>
      </c>
      <c r="X237" s="35" t="str">
        <f>IF(ISBLANK(Melee!I236),"BLANK",Melee!I236)</f>
        <v>BLANK</v>
      </c>
      <c r="Y237" s="35" t="str">
        <f>IF(ISBLANK(Melee!K236),"BLANK",Melee!K236)</f>
        <v>BLANK</v>
      </c>
      <c r="Z237" s="35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5">
        <f>Melee!I237</f>
        <v>0</v>
      </c>
      <c r="C238" s="35" t="str">
        <f>IF(ISBLANK(Melee!J237),"BLANK",Melee!J237)</f>
        <v>BLANK</v>
      </c>
      <c r="D238" s="35" t="str">
        <f>IF(ISBLANK(Melee!K237),"BLANK",Melee!K237)</f>
        <v>BLANK</v>
      </c>
      <c r="E238" s="35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5">
        <f>Melee!H237</f>
        <v>0</v>
      </c>
      <c r="X238" s="35" t="str">
        <f>IF(ISBLANK(Melee!I237),"BLANK",Melee!I237)</f>
        <v>BLANK</v>
      </c>
      <c r="Y238" s="35" t="str">
        <f>IF(ISBLANK(Melee!K237),"BLANK",Melee!K237)</f>
        <v>BLANK</v>
      </c>
      <c r="Z238" s="35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5">
        <f>Melee!I238</f>
        <v>0</v>
      </c>
      <c r="C239" s="35" t="str">
        <f>IF(ISBLANK(Melee!J238),"BLANK",Melee!J238)</f>
        <v>BLANK</v>
      </c>
      <c r="D239" s="35" t="str">
        <f>IF(ISBLANK(Melee!K238),"BLANK",Melee!K238)</f>
        <v>BLANK</v>
      </c>
      <c r="E239" s="35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5">
        <f>Melee!H238</f>
        <v>0</v>
      </c>
      <c r="X239" s="35" t="str">
        <f>IF(ISBLANK(Melee!I238),"BLANK",Melee!I238)</f>
        <v>BLANK</v>
      </c>
      <c r="Y239" s="35" t="str">
        <f>IF(ISBLANK(Melee!K238),"BLANK",Melee!K238)</f>
        <v>BLANK</v>
      </c>
      <c r="Z239" s="35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5">
        <f>Melee!I239</f>
        <v>0</v>
      </c>
      <c r="C240" s="35" t="str">
        <f>IF(ISBLANK(Melee!J239),"BLANK",Melee!J239)</f>
        <v>BLANK</v>
      </c>
      <c r="D240" s="35" t="str">
        <f>IF(ISBLANK(Melee!K239),"BLANK",Melee!K239)</f>
        <v>BLANK</v>
      </c>
      <c r="E240" s="35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5">
        <f>Melee!H239</f>
        <v>0</v>
      </c>
      <c r="X240" s="35" t="str">
        <f>IF(ISBLANK(Melee!I239),"BLANK",Melee!I239)</f>
        <v>BLANK</v>
      </c>
      <c r="Y240" s="35" t="str">
        <f>IF(ISBLANK(Melee!K239),"BLANK",Melee!K239)</f>
        <v>BLANK</v>
      </c>
      <c r="Z240" s="35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5">
        <f>Melee!I240</f>
        <v>0</v>
      </c>
      <c r="C241" s="35" t="str">
        <f>IF(ISBLANK(Melee!J240),"BLANK",Melee!J240)</f>
        <v>BLANK</v>
      </c>
      <c r="D241" s="35" t="str">
        <f>IF(ISBLANK(Melee!K240),"BLANK",Melee!K240)</f>
        <v>BLANK</v>
      </c>
      <c r="E241" s="35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5">
        <f>Melee!H240</f>
        <v>0</v>
      </c>
      <c r="X241" s="35" t="str">
        <f>IF(ISBLANK(Melee!I240),"BLANK",Melee!I240)</f>
        <v>BLANK</v>
      </c>
      <c r="Y241" s="35" t="str">
        <f>IF(ISBLANK(Melee!K240),"BLANK",Melee!K240)</f>
        <v>BLANK</v>
      </c>
      <c r="Z241" s="35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5">
        <f>Melee!I241</f>
        <v>0</v>
      </c>
      <c r="C242" s="35" t="str">
        <f>IF(ISBLANK(Melee!J241),"BLANK",Melee!J241)</f>
        <v>BLANK</v>
      </c>
      <c r="D242" s="35" t="str">
        <f>IF(ISBLANK(Melee!K241),"BLANK",Melee!K241)</f>
        <v>BLANK</v>
      </c>
      <c r="E242" s="35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5">
        <f>Melee!H241</f>
        <v>0</v>
      </c>
      <c r="X242" s="35" t="str">
        <f>IF(ISBLANK(Melee!I241),"BLANK",Melee!I241)</f>
        <v>BLANK</v>
      </c>
      <c r="Y242" s="35" t="str">
        <f>IF(ISBLANK(Melee!K241),"BLANK",Melee!K241)</f>
        <v>BLANK</v>
      </c>
      <c r="Z242" s="35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24" sqref="A2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  <col min="24" max="24" width="15.85546875" customWidth="1"/>
    <col min="25" max="25" width="15.5703125" customWidth="1"/>
  </cols>
  <sheetData>
    <row r="1" spans="1:25">
      <c r="A1" s="1" t="s">
        <v>0</v>
      </c>
      <c r="C1" t="s">
        <v>24</v>
      </c>
      <c r="F1" s="1" t="s">
        <v>69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112.5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367</v>
      </c>
      <c r="Y3" s="17" t="s">
        <v>364</v>
      </c>
    </row>
    <row r="4" spans="1:25">
      <c r="A4" s="14" t="s">
        <v>272</v>
      </c>
      <c r="B4" s="12">
        <v>4</v>
      </c>
      <c r="C4" s="2">
        <f>SUM(((Table168[[#This Row],[Avg DPS]]*(Table168[[#This Row],[Range]]))+(Table168[[#This Row],[Avg DPS]]*(Table168[[#This Row],[Arm Pen (%)]]/4)))/100)</f>
        <v>1.1882999999999999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0" t="s">
        <v>86</v>
      </c>
      <c r="W4" s="51">
        <f>Table168[[#This Row],[Balance]]*$W$2</f>
        <v>133.68375</v>
      </c>
    </row>
    <row r="5" spans="1:25">
      <c r="A5" s="4" t="s">
        <v>273</v>
      </c>
      <c r="B5" s="12">
        <v>4</v>
      </c>
      <c r="C5" s="2">
        <f>SUM(((Table168[[#This Row],[Avg DPS]]*(Table168[[#This Row],[Range]]))+(Table168[[#This Row],[Avg DPS]]*(Table168[[#This Row],[Arm Pen (%)]]/4)))/100)</f>
        <v>1.1794522727272727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0" t="s">
        <v>87</v>
      </c>
      <c r="W5" s="51">
        <f>Table168[[#This Row],[Balance]]*$W$2</f>
        <v>132.68838068181819</v>
      </c>
    </row>
    <row r="6" spans="1:25">
      <c r="A6" s="4" t="s">
        <v>274</v>
      </c>
      <c r="B6" s="12">
        <v>4</v>
      </c>
      <c r="C6" s="2">
        <f>SUM(((Table168[[#This Row],[Avg DPS]]*(Table168[[#This Row],[Range]]))+(Table168[[#This Row],[Avg DPS]]*(Table168[[#This Row],[Arm Pen (%)]]/4)))/100)</f>
        <v>1.2019153846153845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0" t="s">
        <v>87</v>
      </c>
      <c r="W6" s="51">
        <f>Table168[[#This Row],[Balance]]*$W$2</f>
        <v>135.21548076923077</v>
      </c>
    </row>
    <row r="7" spans="1:25">
      <c r="A7" s="4" t="s">
        <v>283</v>
      </c>
      <c r="B7" s="12">
        <v>4</v>
      </c>
      <c r="C7" s="2">
        <f>SUM(((Table168[[#This Row],[Avg DPS]]*(Table168[[#This Row],[Range]]))+(Table168[[#This Row],[Avg DPS]]*(Table168[[#This Row],[Arm Pen (%)]]/4)))/100)</f>
        <v>1.1450981595092022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0" t="s">
        <v>87</v>
      </c>
      <c r="W7" s="51">
        <f>Table168[[#This Row],[Balance]]*$W$2</f>
        <v>128.82354294478526</v>
      </c>
    </row>
    <row r="8" spans="1:25" s="72" customFormat="1">
      <c r="A8" s="72" t="s">
        <v>37</v>
      </c>
      <c r="B8" s="73" t="s">
        <v>35</v>
      </c>
      <c r="C8" s="74">
        <f>SUM(((Table168[[#This Row],[Avg DPS]]*(Table168[[#This Row],[Range]]))+(Table168[[#This Row],[Avg DPS]]*(Table168[[#This Row],[Arm Pen (%)]]/4)))/100)</f>
        <v>1.1999999999999997</v>
      </c>
      <c r="D8" s="74">
        <f>SUM(Table168[[#This Row],[DPS]]*Table168[[#This Row],[Avg Accuracy]])</f>
        <v>3.947368421052631</v>
      </c>
      <c r="E8" s="74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 s="72">
        <v>25.9</v>
      </c>
      <c r="G8" s="74">
        <f>SUM((Table168[[#This Row],[Accuracy (Close)]]+Table168[[#This Row],[Accuracy (Short)]]+Table168[[#This Row],[Accuracy (Medium)]]+Table168[[#This Row],[Accuracy (Long)]])/4)</f>
        <v>0.625</v>
      </c>
      <c r="H8" s="72">
        <v>12</v>
      </c>
      <c r="I8" s="72">
        <v>1</v>
      </c>
      <c r="J8" s="72">
        <v>18</v>
      </c>
      <c r="K8" s="72">
        <v>1</v>
      </c>
      <c r="L8" s="72">
        <v>1.6</v>
      </c>
      <c r="M8" s="72">
        <v>0.3</v>
      </c>
      <c r="N8" s="72">
        <v>0</v>
      </c>
      <c r="O8" s="74">
        <v>0</v>
      </c>
      <c r="P8" s="72">
        <v>0.8</v>
      </c>
      <c r="Q8" s="72">
        <v>0.75</v>
      </c>
      <c r="R8" s="72">
        <v>0.55000000000000004</v>
      </c>
      <c r="S8" s="72">
        <v>0.4</v>
      </c>
      <c r="T8" s="72">
        <v>55</v>
      </c>
      <c r="U8" s="72">
        <v>1.4</v>
      </c>
      <c r="V8" s="76"/>
      <c r="W8" s="77">
        <v>135</v>
      </c>
      <c r="X8" s="75" t="s">
        <v>103</v>
      </c>
      <c r="Y8" s="75" t="s">
        <v>103</v>
      </c>
    </row>
    <row r="9" spans="1:25">
      <c r="A9" s="4"/>
      <c r="B9" s="12"/>
      <c r="C9" s="2" t="e">
        <f>SUM(((Table168[[#This Row],[Avg DPS]]*(Table168[[#This Row],[Range]]))+(Table168[[#This Row],[Avg DPS]]*(Table168[[#This Row],[Arm Pen (%)]]/4)))/100)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3"/>
      <c r="W9" s="51" t="e">
        <f>Table168[[#This Row],[Balance]]*$W$2</f>
        <v>#DIV/0!</v>
      </c>
    </row>
    <row r="10" spans="1:25">
      <c r="A10" s="4"/>
      <c r="B10" s="12"/>
      <c r="C10" s="2" t="e">
        <f>SUM(((Table168[[#This Row],[Avg DPS]]*(Table168[[#This Row],[Range]]))+(Table168[[#This Row],[Avg DPS]]*(Table168[[#This Row],[Arm Pen (%)]]/4)))/100)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3"/>
      <c r="W10" s="51" t="e">
        <f>Table168[[#This Row],[Balance]]*$W$2</f>
        <v>#DIV/0!</v>
      </c>
    </row>
    <row r="11" spans="1:25">
      <c r="A11" s="4"/>
      <c r="B11" s="12"/>
      <c r="C11" s="2" t="e">
        <f>SUM(((Table168[[#This Row],[Avg DPS]]*(Table168[[#This Row],[Range]]))+(Table168[[#This Row],[Avg DPS]]*(Table168[[#This Row],[Arm Pen (%)]]/4)))/100)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3"/>
      <c r="W11" s="51" t="e">
        <f>Table168[[#This Row],[Balance]]*$W$2</f>
        <v>#DIV/0!</v>
      </c>
    </row>
    <row r="12" spans="1:25">
      <c r="A12" s="4"/>
      <c r="B12" s="12"/>
      <c r="C12" s="2" t="e">
        <f>SUM(((Table168[[#This Row],[Avg DPS]]*(Table168[[#This Row],[Range]]))+(Table168[[#This Row],[Avg DPS]]*(Table168[[#This Row],[Arm Pen (%)]]/4)))/100)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3"/>
      <c r="W12" s="51" t="e">
        <f>Table168[[#This Row],[Balance]]*$W$2</f>
        <v>#DIV/0!</v>
      </c>
    </row>
    <row r="13" spans="1:25">
      <c r="A13" s="4"/>
      <c r="B13" s="12"/>
      <c r="C13" s="2" t="e">
        <f>SUM(((Table168[[#This Row],[Avg DPS]]*(Table168[[#This Row],[Range]]))+(Table168[[#This Row],[Avg DPS]]*(Table168[[#This Row],[Arm Pen (%)]]/4)))/100)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3"/>
      <c r="W13" s="51" t="e">
        <f>Table168[[#This Row],[Balance]]*$W$2</f>
        <v>#DIV/0!</v>
      </c>
    </row>
    <row r="14" spans="1:25">
      <c r="A14" s="4"/>
      <c r="B14" s="12"/>
      <c r="C14" s="2" t="e">
        <f>SUM(((Table168[[#This Row],[Avg DPS]]*(Table168[[#This Row],[Range]]))+(Table168[[#This Row],[Avg DPS]]*(Table168[[#This Row],[Arm Pen (%)]]/4)))/100)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3"/>
      <c r="W14" s="51" t="e">
        <f>Table168[[#This Row],[Balance]]*$W$2</f>
        <v>#DIV/0!</v>
      </c>
    </row>
    <row r="15" spans="1:25">
      <c r="A15" s="4"/>
      <c r="B15" s="12"/>
      <c r="C15" s="2" t="e">
        <f>SUM(((Table168[[#This Row],[Avg DPS]]*(Table168[[#This Row],[Range]]))+(Table168[[#This Row],[Avg DPS]]*(Table168[[#This Row],[Arm Pen (%)]]/4)))/100)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3"/>
      <c r="W15" s="51" t="e">
        <f>Table168[[#This Row],[Balance]]*$W$2</f>
        <v>#DIV/0!</v>
      </c>
    </row>
    <row r="16" spans="1:25">
      <c r="A16" s="4"/>
      <c r="B16" s="12"/>
      <c r="C16" s="2" t="e">
        <f>SUM(((Table168[[#This Row],[Avg DPS]]*(Table168[[#This Row],[Range]]))+(Table168[[#This Row],[Avg DPS]]*(Table168[[#This Row],[Arm Pen (%)]]/4)))/100)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3"/>
      <c r="W16" s="51" t="e">
        <f>Table168[[#This Row],[Balance]]*$W$2</f>
        <v>#DIV/0!</v>
      </c>
    </row>
    <row r="17" spans="1:23">
      <c r="A17" s="4"/>
      <c r="B17" s="12"/>
      <c r="C17" s="2" t="e">
        <f>SUM(((Table168[[#This Row],[Avg DPS]]*(Table168[[#This Row],[Range]]))+(Table168[[#This Row],[Avg DPS]]*(Table168[[#This Row],[Arm Pen (%)]]/4)))/100)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3"/>
      <c r="W17" s="51" t="e">
        <f>Table168[[#This Row],[Balance]]*$W$2</f>
        <v>#DIV/0!</v>
      </c>
    </row>
    <row r="18" spans="1:23" s="4" customFormat="1">
      <c r="B18" s="12"/>
      <c r="C18" s="2" t="e">
        <f>SUM(((Table168[[#This Row],[Avg DPS]]*(Table168[[#This Row],[Range]]))+(Table168[[#This Row],[Avg DPS]]*(Table168[[#This Row],[Arm Pen (%)]]/4)))/100)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3"/>
      <c r="W18" s="51" t="e">
        <f>Table168[[#This Row],[Balance]]*$W$2</f>
        <v>#DIV/0!</v>
      </c>
    </row>
    <row r="19" spans="1:23">
      <c r="A19" s="4"/>
      <c r="B19" s="12"/>
      <c r="C19" s="2" t="e">
        <f>SUM(((Table168[[#This Row],[Avg DPS]]*(Table168[[#This Row],[Range]]))+(Table168[[#This Row],[Avg DPS]]*(Table168[[#This Row],[Arm Pen (%)]]/4)))/100)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49"/>
      <c r="W19" s="51" t="e">
        <f>Table168[[#This Row],[Balance]]*$W$2</f>
        <v>#DIV/0!</v>
      </c>
    </row>
    <row r="20" spans="1:23">
      <c r="A20" s="10"/>
      <c r="B20" s="13"/>
      <c r="C20" s="2" t="e">
        <f>SUM(((Table168[[#This Row],[Avg DPS]]*(Table168[[#This Row],[Range]]))+(Table168[[#This Row],[Avg DPS]]*(Table168[[#This Row],[Arm Pen (%)]]/4)))/100)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49"/>
      <c r="W20" s="51" t="e">
        <f>Table168[[#This Row],[Balance]]*$W$2</f>
        <v>#DIV/0!</v>
      </c>
    </row>
  </sheetData>
  <conditionalFormatting sqref="C4:C500">
    <cfRule type="cellIs" dxfId="354" priority="17" operator="greaterThan">
      <formula>1.209</formula>
    </cfRule>
  </conditionalFormatting>
  <conditionalFormatting sqref="O1:O1048576">
    <cfRule type="cellIs" dxfId="353" priority="16" operator="equal">
      <formula>0</formula>
    </cfRule>
  </conditionalFormatting>
  <conditionalFormatting sqref="E4:E500">
    <cfRule type="cellIs" dxfId="352" priority="15" operator="greaterThanOrEqual">
      <formula>6.64</formula>
    </cfRule>
    <cfRule type="cellIs" dxfId="351" priority="13" stopIfTrue="1" operator="greaterThanOrEqual">
      <formula>7.27</formula>
    </cfRule>
    <cfRule type="cellIs" dxfId="350" priority="14" stopIfTrue="1" operator="greaterThanOrEqual">
      <formula>6.95</formula>
    </cfRule>
    <cfRule type="cellIs" dxfId="349" priority="7" stopIfTrue="1" operator="between">
      <formula>5.5</formula>
      <formula>0.01</formula>
    </cfRule>
    <cfRule type="cellIs" dxfId="348" priority="8" stopIfTrue="1" operator="between">
      <formula>5.75</formula>
      <formula>0.01</formula>
    </cfRule>
    <cfRule type="cellIs" dxfId="347" priority="9" operator="between">
      <formula>6.02</formula>
      <formula>0.01</formula>
    </cfRule>
  </conditionalFormatting>
  <conditionalFormatting sqref="G4:G500">
    <cfRule type="cellIs" dxfId="346" priority="10" stopIfTrue="1" operator="greaterThanOrEqual">
      <formula>0.72</formula>
    </cfRule>
    <cfRule type="cellIs" dxfId="345" priority="11" stopIfTrue="1" operator="greaterThanOrEqual">
      <formula>0.69</formula>
    </cfRule>
    <cfRule type="cellIs" dxfId="344" priority="12" operator="greaterThanOrEqual">
      <formula>0.66</formula>
    </cfRule>
    <cfRule type="cellIs" dxfId="343" priority="1" stopIfTrue="1" operator="between">
      <formula>0.55</formula>
      <formula>0.01</formula>
    </cfRule>
    <cfRule type="cellIs" dxfId="342" priority="2" stopIfTrue="1" operator="between">
      <formula>0.57</formula>
      <formula>0.01</formula>
    </cfRule>
    <cfRule type="cellIs" dxfId="341" priority="3" operator="between">
      <formula>0.6</formula>
      <formula>0.01</formula>
    </cfRule>
  </conditionalFormatting>
  <conditionalFormatting sqref="F4:F500">
    <cfRule type="cellIs" dxfId="340" priority="6" operator="between">
      <formula>23.9</formula>
      <formula>0.01</formula>
    </cfRule>
    <cfRule type="cellIs" dxfId="339" priority="4" stopIfTrue="1" operator="between">
      <formula>19.9</formula>
      <formula>0.01</formula>
    </cfRule>
    <cfRule type="cellIs" dxfId="338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B25" sqref="B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3" max="23" width="9.5703125" bestFit="1" customWidth="1"/>
    <col min="24" max="24" width="14.7109375" customWidth="1"/>
    <col min="25" max="25" width="15.7109375" customWidth="1"/>
  </cols>
  <sheetData>
    <row r="1" spans="1:25">
      <c r="A1" s="1" t="s">
        <v>0</v>
      </c>
      <c r="C1" t="s">
        <v>24</v>
      </c>
      <c r="F1" s="1" t="s">
        <v>77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  <c r="T2" t="s">
        <v>200</v>
      </c>
      <c r="W2">
        <v>176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367</v>
      </c>
      <c r="Y3" s="17" t="s">
        <v>364</v>
      </c>
    </row>
    <row r="4" spans="1:25">
      <c r="A4" s="4" t="s">
        <v>105</v>
      </c>
      <c r="B4" s="12">
        <v>1</v>
      </c>
      <c r="C4" s="2">
        <f>SUM(((Table1614[[#This Row],[Avg DPS]]*(Table1614[[#This Row],[Range]]))+(Table1614[[#This Row],[Avg DPS]]*(Table1614[[#This Row],[Arm Pen (%)]]/4)))/100)</f>
        <v>1.3324500000000001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30" t="s">
        <v>87</v>
      </c>
      <c r="W4" s="47">
        <f>Table1614[[#This Row],[Balance]]*$W$2</f>
        <v>234.51120000000003</v>
      </c>
      <c r="X4" s="47" t="s">
        <v>379</v>
      </c>
      <c r="Y4" s="47" t="s">
        <v>381</v>
      </c>
    </row>
    <row r="5" spans="1:25">
      <c r="A5" s="4" t="s">
        <v>26</v>
      </c>
      <c r="B5" s="12">
        <v>1</v>
      </c>
      <c r="C5" s="2">
        <f>SUM(((Table1614[[#This Row],[Avg DPS]]*(Table1614[[#This Row],[Range]]))+(Table1614[[#This Row],[Avg DPS]]*(Table1614[[#This Row],[Arm Pen (%)]]/4)))/100)</f>
        <v>1.3362862284069097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30" t="s">
        <v>87</v>
      </c>
      <c r="W5" s="47">
        <f>Table1614[[#This Row],[Balance]]*$W$2</f>
        <v>235.18637619961612</v>
      </c>
      <c r="X5" s="47" t="s">
        <v>379</v>
      </c>
      <c r="Y5" s="47" t="s">
        <v>381</v>
      </c>
    </row>
    <row r="6" spans="1:25">
      <c r="A6" s="14" t="s">
        <v>60</v>
      </c>
      <c r="B6" s="12">
        <v>1</v>
      </c>
      <c r="C6" s="2">
        <f>SUM(((Table1614[[#This Row],[Avg DPS]]*(Table1614[[#This Row],[Range]]))+(Table1614[[#This Row],[Avg DPS]]*(Table1614[[#This Row],[Arm Pen (%)]]/4)))/100)</f>
        <v>1.3550163934426225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30" t="s">
        <v>86</v>
      </c>
      <c r="W6" s="47">
        <f>Table1614[[#This Row],[Balance]]*$W$2</f>
        <v>238.48288524590157</v>
      </c>
      <c r="X6" s="47" t="s">
        <v>379</v>
      </c>
      <c r="Y6" s="47" t="s">
        <v>381</v>
      </c>
    </row>
    <row r="7" spans="1:25">
      <c r="A7" s="4" t="s">
        <v>117</v>
      </c>
      <c r="B7" s="12">
        <v>1</v>
      </c>
      <c r="C7" s="2">
        <f>SUM(((Table1614[[#This Row],[Avg DPS]]*(Table1614[[#This Row],[Range]]))+(Table1614[[#This Row],[Avg DPS]]*(Table1614[[#This Row],[Arm Pen (%)]]/4)))/100)</f>
        <v>1.3167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30" t="s">
        <v>87</v>
      </c>
      <c r="W7" s="47">
        <f>Table1614[[#This Row],[Balance]]*$W$2</f>
        <v>231.73919999999998</v>
      </c>
      <c r="X7" s="47" t="s">
        <v>379</v>
      </c>
      <c r="Y7" s="47" t="s">
        <v>381</v>
      </c>
    </row>
    <row r="8" spans="1:25">
      <c r="A8" s="4" t="s">
        <v>352</v>
      </c>
      <c r="B8" s="12">
        <v>4</v>
      </c>
      <c r="C8" s="2">
        <f>SUM(((Table1614[[#This Row],[Avg DPS]]*(Table1614[[#This Row],[Range]]))+(Table1614[[#This Row],[Avg DPS]]*(Table1614[[#This Row],[Arm Pen (%)]]/4)))/100)</f>
        <v>1.241625</v>
      </c>
      <c r="D8" s="3">
        <f>SUM(Table1614[[#This Row],[DPS]]*Table1614[[#This Row],[Avg Accuracy]])</f>
        <v>5.25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10</v>
      </c>
      <c r="F8">
        <v>21.9</v>
      </c>
      <c r="G8" s="2">
        <f>SUM((Table1614[[#This Row],[Accuracy (Close)]]+Table1614[[#This Row],[Accuracy (Short)]]+Table1614[[#This Row],[Accuracy (Medium)]]+Table1614[[#This Row],[Accuracy (Long)]])/4)</f>
        <v>0.52500000000000002</v>
      </c>
      <c r="H8">
        <v>6</v>
      </c>
      <c r="I8">
        <v>0.5</v>
      </c>
      <c r="J8">
        <v>7</v>
      </c>
      <c r="K8">
        <v>1</v>
      </c>
      <c r="L8">
        <v>0.3</v>
      </c>
      <c r="M8">
        <v>0.3</v>
      </c>
      <c r="N8">
        <v>0</v>
      </c>
      <c r="O8" s="2">
        <v>0</v>
      </c>
      <c r="P8">
        <v>0.85</v>
      </c>
      <c r="Q8">
        <v>0.75</v>
      </c>
      <c r="R8">
        <v>0.35</v>
      </c>
      <c r="S8">
        <v>0.15</v>
      </c>
      <c r="T8">
        <v>50</v>
      </c>
      <c r="U8">
        <v>2.2000000000000002</v>
      </c>
      <c r="V8" s="49" t="s">
        <v>87</v>
      </c>
      <c r="W8" s="47">
        <f>Table1614[[#This Row],[Balance]]*$W$2</f>
        <v>218.52600000000001</v>
      </c>
      <c r="X8" s="70"/>
      <c r="Y8" s="70"/>
    </row>
    <row r="9" spans="1:25" s="72" customFormat="1">
      <c r="A9" s="72" t="s">
        <v>28</v>
      </c>
      <c r="B9" s="73" t="s">
        <v>35</v>
      </c>
      <c r="C9" s="74">
        <f>SUM(((Table1614[[#This Row],[Avg DPS]]*(Table1614[[#This Row],[Range]]))+(Table1614[[#This Row],[Avg DPS]]*(Table1614[[#This Row],[Arm Pen (%)]]/4)))/100)</f>
        <v>1.2503271212521172</v>
      </c>
      <c r="D9" s="74">
        <f>SUM(Table1614[[#This Row],[DPS]]*Table1614[[#This Row],[Avg Accuracy]])</f>
        <v>5.6448177031698297</v>
      </c>
      <c r="E9" s="74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9" s="72">
        <v>19.899999999999999</v>
      </c>
      <c r="G9" s="74">
        <f>SUM((Table1614[[#This Row],[Accuracy (Close)]]+Table1614[[#This Row],[Accuracy (Short)]]+Table1614[[#This Row],[Accuracy (Medium)]]+Table1614[[#This Row],[Accuracy (Long)]])/4)</f>
        <v>0.51249999999999996</v>
      </c>
      <c r="H9" s="72">
        <v>6</v>
      </c>
      <c r="I9" s="72">
        <v>0.5</v>
      </c>
      <c r="J9" s="72">
        <v>9</v>
      </c>
      <c r="K9" s="72">
        <v>3</v>
      </c>
      <c r="L9" s="72">
        <v>0.9</v>
      </c>
      <c r="M9" s="72">
        <v>0.5</v>
      </c>
      <c r="N9" s="72">
        <v>512.29</v>
      </c>
      <c r="O9" s="74">
        <f t="shared" ref="O9:O32" si="0">60/N9</f>
        <v>0.11712116184192548</v>
      </c>
      <c r="P9" s="72">
        <v>0.9</v>
      </c>
      <c r="Q9" s="72">
        <v>0.65</v>
      </c>
      <c r="R9" s="72">
        <v>0.35</v>
      </c>
      <c r="S9" s="72">
        <v>0.15</v>
      </c>
      <c r="T9" s="72">
        <v>55</v>
      </c>
      <c r="U9" s="72">
        <v>2.5</v>
      </c>
      <c r="V9" s="75" t="s">
        <v>86</v>
      </c>
      <c r="W9" s="78">
        <v>220</v>
      </c>
      <c r="X9" s="75" t="s">
        <v>103</v>
      </c>
      <c r="Y9" s="75" t="s">
        <v>103</v>
      </c>
    </row>
    <row r="10" spans="1:25" s="4" customFormat="1">
      <c r="B10" s="12"/>
      <c r="C10" s="2" t="e">
        <f>SUM(((Table1614[[#This Row],[Avg DPS]]*(Table1614[[#This Row],[Range]]))+(Table1614[[#This Row],[Avg DPS]]*(Table1614[[#This Row],[Arm Pen (%)]]/4)))/100)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 s="49"/>
      <c r="W10" s="70" t="e">
        <f>Table1614[[#This Row],[Balance]]*$W$2</f>
        <v>#DIV/0!</v>
      </c>
      <c r="X10" s="70"/>
      <c r="Y10" s="70"/>
    </row>
    <row r="11" spans="1:25">
      <c r="A11" s="4"/>
      <c r="B11" s="12"/>
      <c r="C11" s="2" t="e">
        <f>SUM(((Table1614[[#This Row],[Avg DPS]]*(Table1614[[#This Row],[Range]]))+(Table1614[[#This Row],[Avg DPS]]*(Table1614[[#This Row],[Arm Pen (%)]]/4)))/100)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  <c r="V11" s="49"/>
      <c r="W11" s="70" t="e">
        <f>Table1614[[#This Row],[Balance]]*$W$2</f>
        <v>#DIV/0!</v>
      </c>
      <c r="X11" s="70"/>
      <c r="Y11" s="70"/>
    </row>
    <row r="12" spans="1:25">
      <c r="A12" s="4"/>
      <c r="B12" s="12"/>
      <c r="C12" s="2" t="e">
        <f>SUM(((Table1614[[#This Row],[Avg DPS]]*(Table1614[[#This Row],[Range]]))+(Table1614[[#This Row],[Avg DPS]]*(Table1614[[#This Row],[Arm Pen (%)]]/4)))/100)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  <c r="V12" s="49"/>
      <c r="W12" s="70" t="e">
        <f>Table1614[[#This Row],[Balance]]*$W$2</f>
        <v>#DIV/0!</v>
      </c>
      <c r="X12" s="70"/>
      <c r="Y12" s="70"/>
    </row>
    <row r="13" spans="1:25">
      <c r="A13" s="4"/>
      <c r="B13" s="12"/>
      <c r="C13" s="2" t="e">
        <f>SUM(((Table1614[[#This Row],[Avg DPS]]*(Table1614[[#This Row],[Range]]))+(Table1614[[#This Row],[Avg DPS]]*(Table1614[[#This Row],[Arm Pen (%)]]/4)))/100)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  <c r="V13" s="49"/>
      <c r="W13" s="70" t="e">
        <f>Table1614[[#This Row],[Balance]]*$W$2</f>
        <v>#DIV/0!</v>
      </c>
      <c r="X13" s="70"/>
      <c r="Y13" s="70"/>
    </row>
    <row r="14" spans="1:25">
      <c r="A14" s="4"/>
      <c r="B14" s="12"/>
      <c r="C14" s="2" t="e">
        <f>SUM(((Table1614[[#This Row],[Avg DPS]]*(Table1614[[#This Row],[Range]]))+(Table1614[[#This Row],[Avg DPS]]*(Table1614[[#This Row],[Arm Pen (%)]]/4)))/100)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  <c r="V14" s="49"/>
      <c r="W14" s="70" t="e">
        <f>Table1614[[#This Row],[Balance]]*$W$2</f>
        <v>#DIV/0!</v>
      </c>
      <c r="X14" s="70"/>
      <c r="Y14" s="70"/>
    </row>
    <row r="15" spans="1:25">
      <c r="A15" s="4"/>
      <c r="B15" s="12"/>
      <c r="C15" s="2" t="e">
        <f>SUM(((Table1614[[#This Row],[Avg DPS]]*(Table1614[[#This Row],[Range]]))+(Table1614[[#This Row],[Avg DPS]]*(Table1614[[#This Row],[Arm Pen (%)]]/4)))/100)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  <c r="V15" s="49"/>
      <c r="W15" s="70" t="e">
        <f>Table1614[[#This Row],[Balance]]*$W$2</f>
        <v>#DIV/0!</v>
      </c>
      <c r="X15" s="70"/>
      <c r="Y15" s="70"/>
    </row>
    <row r="16" spans="1:25">
      <c r="A16" s="4"/>
      <c r="B16" s="12"/>
      <c r="C16" s="2" t="e">
        <f>SUM(((Table1614[[#This Row],[Avg DPS]]*(Table1614[[#This Row],[Range]]))+(Table1614[[#This Row],[Avg DPS]]*(Table1614[[#This Row],[Arm Pen (%)]]/4)))/100)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  <c r="V16" s="49"/>
      <c r="W16" s="70" t="e">
        <f>Table1614[[#This Row],[Balance]]*$W$2</f>
        <v>#DIV/0!</v>
      </c>
      <c r="X16" s="70"/>
      <c r="Y16" s="70"/>
    </row>
    <row r="17" spans="1:25">
      <c r="A17" s="4"/>
      <c r="B17" s="12"/>
      <c r="C17" s="2" t="e">
        <f>SUM(((Table1614[[#This Row],[Avg DPS]]*(Table1614[[#This Row],[Range]]))+(Table1614[[#This Row],[Avg DPS]]*(Table1614[[#This Row],[Arm Pen (%)]]/4)))/100)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  <c r="V17" s="49"/>
      <c r="W17" s="70" t="e">
        <f>Table1614[[#This Row],[Balance]]*$W$2</f>
        <v>#DIV/0!</v>
      </c>
      <c r="X17" s="70"/>
      <c r="Y17" s="70"/>
    </row>
    <row r="18" spans="1:25">
      <c r="A18" s="65"/>
      <c r="B18" s="13"/>
      <c r="C18" s="2" t="e">
        <f>SUM(((Table1614[[#This Row],[Avg DPS]]*(Table1614[[#This Row],[Range]]))+(Table1614[[#This Row],[Avg DPS]]*(Table1614[[#This Row],[Arm Pen (%)]]/4)))/100)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  <c r="V18" s="49"/>
      <c r="W18" s="70" t="e">
        <f>Table1614[[#This Row],[Balance]]*$W$2</f>
        <v>#DIV/0!</v>
      </c>
      <c r="X18" s="70"/>
      <c r="Y18" s="70"/>
    </row>
    <row r="19" spans="1:25">
      <c r="A19" s="14"/>
      <c r="C19" s="2" t="e">
        <f>SUM(((Table1614[[#This Row],[Avg DPS]]*(Table1614[[#This Row],[Range]]))+(Table1614[[#This Row],[Avg DPS]]*(Table1614[[#This Row],[Arm Pen (%)]]/4)))/100)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  <c r="W19" s="43" t="e">
        <f>Table1614[[#This Row],[Balance]]*$W$2</f>
        <v>#DIV/0!</v>
      </c>
      <c r="X19" s="43"/>
      <c r="Y19" s="43"/>
    </row>
    <row r="20" spans="1:25">
      <c r="A20" s="4"/>
      <c r="C20" s="2" t="e">
        <f>SUM(((Table1614[[#This Row],[Avg DPS]]*(Table1614[[#This Row],[Range]]))+(Table1614[[#This Row],[Avg DPS]]*(Table1614[[#This Row],[Arm Pen (%)]]/4)))/100)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  <c r="W20" s="43" t="e">
        <f>Table1614[[#This Row],[Balance]]*$W$2</f>
        <v>#DIV/0!</v>
      </c>
      <c r="X20" s="43"/>
      <c r="Y20" s="43"/>
    </row>
    <row r="21" spans="1:25">
      <c r="A21" s="4"/>
      <c r="C21" s="2" t="e">
        <f>SUM(((Table1614[[#This Row],[Avg DPS]]*(Table1614[[#This Row],[Range]]))+(Table1614[[#This Row],[Avg DPS]]*(Table1614[[#This Row],[Arm Pen (%)]]/4)))/100)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  <c r="W21" s="43" t="e">
        <f>Table1614[[#This Row],[Balance]]*$W$2</f>
        <v>#DIV/0!</v>
      </c>
      <c r="X21" s="43"/>
      <c r="Y21" s="43"/>
    </row>
    <row r="22" spans="1:25">
      <c r="A22" s="4"/>
      <c r="C22" s="2" t="e">
        <f>SUM(((Table1614[[#This Row],[Avg DPS]]*(Table1614[[#This Row],[Range]]))+(Table1614[[#This Row],[Avg DPS]]*(Table1614[[#This Row],[Arm Pen (%)]]/4)))/100)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  <c r="W22" s="43" t="e">
        <f>Table1614[[#This Row],[Balance]]*$W$2</f>
        <v>#DIV/0!</v>
      </c>
      <c r="X22" s="43"/>
      <c r="Y22" s="43"/>
    </row>
    <row r="23" spans="1:25">
      <c r="A23" s="4"/>
      <c r="C23" s="2" t="e">
        <f>SUM(((Table1614[[#This Row],[Avg DPS]]*(Table1614[[#This Row],[Range]]))+(Table1614[[#This Row],[Avg DPS]]*(Table1614[[#This Row],[Arm Pen (%)]]/4)))/100)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  <c r="W23" s="43" t="e">
        <f>Table1614[[#This Row],[Balance]]*$W$2</f>
        <v>#DIV/0!</v>
      </c>
      <c r="X23" s="43"/>
      <c r="Y23" s="43"/>
    </row>
    <row r="24" spans="1:25">
      <c r="A24" s="4"/>
      <c r="C24" s="2" t="e">
        <f>SUM(((Table1614[[#This Row],[Avg DPS]]*(Table1614[[#This Row],[Range]]))+(Table1614[[#This Row],[Avg DPS]]*(Table1614[[#This Row],[Arm Pen (%)]]/4)))/100)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  <c r="W24" s="43" t="e">
        <f>Table1614[[#This Row],[Balance]]*$W$2</f>
        <v>#DIV/0!</v>
      </c>
      <c r="X24" s="43"/>
      <c r="Y24" s="43"/>
    </row>
    <row r="25" spans="1:25">
      <c r="A25" s="4"/>
      <c r="C25" s="2" t="e">
        <f>SUM(((Table1614[[#This Row],[Avg DPS]]*(Table1614[[#This Row],[Range]]))+(Table1614[[#This Row],[Avg DPS]]*(Table1614[[#This Row],[Arm Pen (%)]]/4)))/100)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  <c r="W25" s="43" t="e">
        <f>Table1614[[#This Row],[Balance]]*$W$2</f>
        <v>#DIV/0!</v>
      </c>
      <c r="X25" s="43"/>
      <c r="Y25" s="43"/>
    </row>
    <row r="26" spans="1:25">
      <c r="A26" s="4"/>
      <c r="B26" s="35"/>
      <c r="C26" s="2" t="e">
        <f>SUM(((Table1614[[#This Row],[Avg DPS]]*(Table1614[[#This Row],[Range]]))+(Table1614[[#This Row],[Avg DPS]]*(Table1614[[#This Row],[Arm Pen (%)]]/4)))/100)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  <c r="W26" s="43" t="e">
        <f>Table1614[[#This Row],[Balance]]*$W$2</f>
        <v>#DIV/0!</v>
      </c>
      <c r="X26" s="43"/>
      <c r="Y26" s="43"/>
    </row>
    <row r="27" spans="1:25">
      <c r="A27" s="4"/>
      <c r="B27" s="35"/>
      <c r="C27" s="2" t="e">
        <f>SUM(((Table1614[[#This Row],[Avg DPS]]*(Table1614[[#This Row],[Range]]))+(Table1614[[#This Row],[Avg DPS]]*(Table1614[[#This Row],[Arm Pen (%)]]/4)))/100)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  <c r="W27" s="43" t="e">
        <f>Table1614[[#This Row],[Balance]]*$W$2</f>
        <v>#DIV/0!</v>
      </c>
      <c r="X27" s="43"/>
      <c r="Y27" s="43"/>
    </row>
    <row r="28" spans="1:25">
      <c r="A28" s="4"/>
      <c r="B28" s="35"/>
      <c r="C28" s="2" t="e">
        <f>SUM(((Table1614[[#This Row],[Avg DPS]]*(Table1614[[#This Row],[Range]]))+(Table1614[[#This Row],[Avg DPS]]*(Table1614[[#This Row],[Arm Pen (%)]]/4)))/100)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  <c r="W28" s="43" t="e">
        <f>Table1614[[#This Row],[Balance]]*$W$2</f>
        <v>#DIV/0!</v>
      </c>
      <c r="X28" s="43"/>
      <c r="Y28" s="43"/>
    </row>
    <row r="29" spans="1:25">
      <c r="A29" s="4"/>
      <c r="B29" s="35"/>
      <c r="C29" s="2" t="e">
        <f>SUM(((Table1614[[#This Row],[Avg DPS]]*(Table1614[[#This Row],[Range]]))+(Table1614[[#This Row],[Avg DPS]]*(Table1614[[#This Row],[Arm Pen (%)]]/4)))/100)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  <c r="W29" s="43" t="e">
        <f>Table1614[[#This Row],[Balance]]*$W$2</f>
        <v>#DIV/0!</v>
      </c>
      <c r="X29" s="43"/>
      <c r="Y29" s="43"/>
    </row>
    <row r="30" spans="1:25">
      <c r="A30" s="4"/>
      <c r="B30" s="35"/>
      <c r="C30" s="2" t="e">
        <f>SUM(((Table1614[[#This Row],[Avg DPS]]*(Table1614[[#This Row],[Range]]))+(Table1614[[#This Row],[Avg DPS]]*(Table1614[[#This Row],[Arm Pen (%)]]/4)))/100)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  <c r="W30" s="43" t="e">
        <f>Table1614[[#This Row],[Balance]]*$W$2</f>
        <v>#DIV/0!</v>
      </c>
      <c r="X30" s="43"/>
      <c r="Y30" s="43"/>
    </row>
    <row r="31" spans="1:25">
      <c r="A31" s="4"/>
      <c r="B31" s="35"/>
      <c r="C31" s="2" t="e">
        <f>SUM(((Table1614[[#This Row],[Avg DPS]]*(Table1614[[#This Row],[Range]]))+(Table1614[[#This Row],[Avg DPS]]*(Table1614[[#This Row],[Arm Pen (%)]]/4)))/100)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  <c r="W31" s="43" t="e">
        <f>Table1614[[#This Row],[Balance]]*$W$2</f>
        <v>#DIV/0!</v>
      </c>
      <c r="X31" s="43"/>
      <c r="Y31" s="43"/>
    </row>
    <row r="32" spans="1:25">
      <c r="A32" s="10"/>
      <c r="B32" s="39"/>
      <c r="C32" s="2" t="e">
        <f>SUM(((Table1614[[#This Row],[Avg DPS]]*(Table1614[[#This Row],[Range]]))+(Table1614[[#This Row],[Avg DPS]]*(Table1614[[#This Row],[Arm Pen (%)]]/4)))/100)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3" t="e">
        <f>Table1614[[#This Row],[Balance]]*$W$2</f>
        <v>#DIV/0!</v>
      </c>
      <c r="X32" s="43"/>
      <c r="Y32" s="43"/>
    </row>
  </sheetData>
  <conditionalFormatting sqref="C4:C500">
    <cfRule type="cellIs" dxfId="330" priority="19" operator="greaterThan">
      <formula>1.259</formula>
    </cfRule>
  </conditionalFormatting>
  <conditionalFormatting sqref="O1:O1048576">
    <cfRule type="cellIs" dxfId="329" priority="18" operator="equal">
      <formula>0</formula>
    </cfRule>
  </conditionalFormatting>
  <conditionalFormatting sqref="E4:E500">
    <cfRule type="cellIs" dxfId="328" priority="12" stopIfTrue="1" operator="between">
      <formula>9.57</formula>
      <formula>0.01</formula>
    </cfRule>
    <cfRule type="cellIs" dxfId="327" priority="13" stopIfTrue="1" operator="between">
      <formula>10.01</formula>
      <formula>0.01</formula>
    </cfRule>
    <cfRule type="cellIs" dxfId="326" priority="14" operator="between">
      <formula>10.49</formula>
      <formula>0.01</formula>
    </cfRule>
    <cfRule type="cellIs" dxfId="325" priority="15" stopIfTrue="1" operator="greaterThanOrEqual">
      <formula>12.66</formula>
    </cfRule>
    <cfRule type="cellIs" dxfId="324" priority="16" stopIfTrue="1" operator="greaterThanOrEqual">
      <formula>12.11</formula>
    </cfRule>
    <cfRule type="cellIs" dxfId="323" priority="17" operator="greaterThanOrEqual">
      <formula>11.56</formula>
    </cfRule>
  </conditionalFormatting>
  <conditionalFormatting sqref="F4:F500">
    <cfRule type="cellIs" dxfId="322" priority="7" stopIfTrue="1" operator="between">
      <formula>13.9</formula>
      <formula>0.01</formula>
    </cfRule>
    <cfRule type="cellIs" dxfId="321" priority="8" stopIfTrue="1" operator="between">
      <formula>15.9</formula>
      <formula>0.01</formula>
    </cfRule>
    <cfRule type="cellIs" dxfId="320" priority="9" operator="between">
      <formula>17.9</formula>
      <formula>0.01</formula>
    </cfRule>
    <cfRule type="cellIs" dxfId="319" priority="10" stopIfTrue="1" operator="greaterThanOrEqual">
      <formula>22.9</formula>
    </cfRule>
    <cfRule type="cellIs" dxfId="318" priority="11" operator="greaterThanOrEqual">
      <formula>21.9</formula>
    </cfRule>
  </conditionalFormatting>
  <conditionalFormatting sqref="G4:G500">
    <cfRule type="cellIs" dxfId="317" priority="1" stopIfTrue="1" operator="between">
      <formula>0.44</formula>
      <formula>0.01</formula>
    </cfRule>
    <cfRule type="cellIs" dxfId="316" priority="2" stopIfTrue="1" operator="between">
      <formula>0.46</formula>
      <formula>0.01</formula>
    </cfRule>
    <cfRule type="cellIs" dxfId="315" priority="3" operator="between">
      <formula>0.49</formula>
      <formula>0.01</formula>
    </cfRule>
    <cfRule type="cellIs" dxfId="314" priority="4" stopIfTrue="1" operator="greaterThanOrEqual">
      <formula>0.59</formula>
    </cfRule>
    <cfRule type="cellIs" dxfId="313" priority="5" stopIfTrue="1" operator="greaterThanOrEqual">
      <formula>0.56</formula>
    </cfRule>
    <cfRule type="cellIs" dxfId="312" priority="6" operator="greaterThanOrEqual">
      <formula>0.54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A20" sqref="A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4" max="24" width="25.85546875" customWidth="1"/>
    <col min="25" max="25" width="23" customWidth="1"/>
  </cols>
  <sheetData>
    <row r="1" spans="1:25">
      <c r="A1" s="1" t="s">
        <v>0</v>
      </c>
      <c r="C1" t="s">
        <v>24</v>
      </c>
      <c r="F1" s="1" t="s">
        <v>77</v>
      </c>
      <c r="U1" t="s">
        <v>199</v>
      </c>
      <c r="W1">
        <v>205.2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</row>
    <row r="3" spans="1:25">
      <c r="A3" t="s">
        <v>1</v>
      </c>
      <c r="B3" t="s">
        <v>34</v>
      </c>
      <c r="C3" t="s">
        <v>19</v>
      </c>
      <c r="D3" t="s">
        <v>282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367</v>
      </c>
      <c r="Y3" s="17" t="s">
        <v>364</v>
      </c>
    </row>
    <row r="4" spans="1:25">
      <c r="A4" s="14" t="s">
        <v>20</v>
      </c>
      <c r="B4" s="12">
        <v>1</v>
      </c>
      <c r="C4" s="2">
        <f>SUM(((Table16[[#This Row],[AC/DPS]]*(Table16[[#This Row],[Range]]))+(Table16[[#This Row],[AC/DPS]]*(Table16[[#This Row],[Arm Pen (%)]]/4)))/100)</f>
        <v>1.5228799342105264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 s="49">
        <v>0.33</v>
      </c>
      <c r="S4" s="49">
        <v>0.16</v>
      </c>
      <c r="T4" s="49">
        <v>48</v>
      </c>
      <c r="U4" s="49">
        <v>2.88</v>
      </c>
      <c r="V4" s="30" t="s">
        <v>86</v>
      </c>
      <c r="W4" s="47">
        <f>Table16[[#This Row],[Balance]]*$W$1</f>
        <v>312.49496249999999</v>
      </c>
      <c r="X4" t="s">
        <v>379</v>
      </c>
      <c r="Y4" t="s">
        <v>378</v>
      </c>
    </row>
    <row r="5" spans="1:25">
      <c r="A5" t="s">
        <v>22</v>
      </c>
      <c r="B5" s="12">
        <v>1</v>
      </c>
      <c r="C5" s="2">
        <f>SUM(((Table16[[#This Row],[AC/DPS]]*(Table16[[#This Row],[Range]]))+(Table16[[#This Row],[AC/DPS]]*(Table16[[#This Row],[Arm Pen (%)]]/4)))/100)</f>
        <v>1.5283421052631576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 s="49">
        <v>0.35</v>
      </c>
      <c r="S5" s="49">
        <v>0.18</v>
      </c>
      <c r="T5" s="49">
        <v>45</v>
      </c>
      <c r="U5" s="49">
        <v>3.4</v>
      </c>
      <c r="V5" s="30" t="s">
        <v>87</v>
      </c>
      <c r="W5" s="47">
        <f>Table16[[#This Row],[Balance]]*$W$1</f>
        <v>313.61579999999992</v>
      </c>
      <c r="X5" t="s">
        <v>380</v>
      </c>
      <c r="Y5" t="s">
        <v>378</v>
      </c>
    </row>
    <row r="6" spans="1:25">
      <c r="A6" s="4" t="s">
        <v>81</v>
      </c>
      <c r="B6" s="12">
        <v>1</v>
      </c>
      <c r="C6" s="2">
        <f>SUM(((Table16[[#This Row],[AC/DPS]]*(Table16[[#This Row],[Range]]))+(Table16[[#This Row],[AC/DPS]]*(Table16[[#This Row],[Arm Pen (%)]]/4)))/100)</f>
        <v>1.6678421052631578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 s="49">
        <v>0.38</v>
      </c>
      <c r="S6" s="49">
        <v>0.16</v>
      </c>
      <c r="T6" s="49">
        <v>48</v>
      </c>
      <c r="U6" s="49">
        <v>3.2</v>
      </c>
      <c r="V6" s="30" t="s">
        <v>87</v>
      </c>
      <c r="W6" s="47">
        <f>Table16[[#This Row],[Balance]]*$W$1</f>
        <v>342.24119999999994</v>
      </c>
      <c r="X6" t="s">
        <v>379</v>
      </c>
      <c r="Y6" t="s">
        <v>378</v>
      </c>
    </row>
    <row r="7" spans="1:25">
      <c r="A7" t="s">
        <v>104</v>
      </c>
      <c r="B7" s="12">
        <v>1</v>
      </c>
      <c r="C7" s="2">
        <f>SUM(((Table16[[#This Row],[AC/DPS]]*(Table16[[#This Row],[Range]]))+(Table16[[#This Row],[AC/DPS]]*(Table16[[#This Row],[Arm Pen (%)]]/4)))/100)</f>
        <v>1.3616445652173916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 s="49">
        <v>0.41</v>
      </c>
      <c r="S7" s="49">
        <v>0.17</v>
      </c>
      <c r="T7" s="49">
        <v>51</v>
      </c>
      <c r="U7" s="49">
        <v>2.78</v>
      </c>
      <c r="V7" s="30" t="s">
        <v>87</v>
      </c>
      <c r="W7" s="47">
        <f>Table16[[#This Row],[Balance]]*$W$1</f>
        <v>279.40946478260872</v>
      </c>
      <c r="X7" t="s">
        <v>413</v>
      </c>
      <c r="Y7" t="s">
        <v>404</v>
      </c>
    </row>
    <row r="8" spans="1:25">
      <c r="A8" t="s">
        <v>82</v>
      </c>
      <c r="B8" s="12">
        <v>1</v>
      </c>
      <c r="C8" s="2">
        <f>SUM(((Table16[[#This Row],[AC/DPS]]*(Table16[[#This Row],[Range]]))+(Table16[[#This Row],[AC/DPS]]*(Table16[[#This Row],[Arm Pen (%)]]/4)))/100)</f>
        <v>1.8085620805369127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32" si="0">60/N8</f>
        <v>0.16666666666666666</v>
      </c>
      <c r="P8">
        <v>0.9</v>
      </c>
      <c r="Q8">
        <v>0.82</v>
      </c>
      <c r="R8" s="49">
        <v>0.4</v>
      </c>
      <c r="S8" s="49">
        <v>0.17</v>
      </c>
      <c r="T8" s="49">
        <v>48</v>
      </c>
      <c r="U8" s="49">
        <v>3.12</v>
      </c>
      <c r="V8" s="30" t="s">
        <v>87</v>
      </c>
      <c r="W8" s="47">
        <f>Table16[[#This Row],[Balance]]*$W$1</f>
        <v>371.11693892617444</v>
      </c>
      <c r="X8" t="s">
        <v>379</v>
      </c>
      <c r="Y8" t="s">
        <v>378</v>
      </c>
    </row>
    <row r="9" spans="1:25">
      <c r="A9" t="s">
        <v>101</v>
      </c>
      <c r="B9" s="12">
        <v>1</v>
      </c>
      <c r="C9" s="2">
        <f>SUM(((Table16[[#This Row],[AC/DPS]]*(Table16[[#This Row],[Range]]))+(Table16[[#This Row],[AC/DPS]]*(Table16[[#This Row],[Arm Pen (%)]]/4)))/100)</f>
        <v>1.6301249999999998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 s="49">
        <v>0.3</v>
      </c>
      <c r="S9" s="49">
        <v>0.14000000000000001</v>
      </c>
      <c r="T9" s="49">
        <v>44</v>
      </c>
      <c r="U9" s="49">
        <v>3.97</v>
      </c>
      <c r="V9" s="30" t="s">
        <v>87</v>
      </c>
      <c r="W9" s="47">
        <f>Table16[[#This Row],[Balance]]*$W$1</f>
        <v>334.50164999999993</v>
      </c>
      <c r="X9" t="s">
        <v>419</v>
      </c>
      <c r="Y9" t="s">
        <v>418</v>
      </c>
    </row>
    <row r="10" spans="1:25" s="4" customFormat="1">
      <c r="A10" t="s">
        <v>183</v>
      </c>
      <c r="B10" s="12">
        <v>2</v>
      </c>
      <c r="C10" s="2">
        <f>SUM(((Table16[[#This Row],[AC/DPS]]*(Table16[[#This Row],[Range]]))+(Table16[[#This Row],[AC/DPS]]*(Table16[[#This Row],[Arm Pen (%)]]/4)))/100)</f>
        <v>1.2373600746268654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 s="49">
        <v>0.28999999999999998</v>
      </c>
      <c r="S10" s="49">
        <v>0.15</v>
      </c>
      <c r="T10" s="49">
        <v>48</v>
      </c>
      <c r="U10" s="49">
        <v>3.7</v>
      </c>
      <c r="V10" s="30" t="s">
        <v>87</v>
      </c>
      <c r="W10" s="47">
        <f>Table16[[#This Row],[Balance]]*$W$1</f>
        <v>253.90628731343276</v>
      </c>
      <c r="X10" s="4" t="s">
        <v>434</v>
      </c>
      <c r="Y10" s="4" t="s">
        <v>433</v>
      </c>
    </row>
    <row r="11" spans="1:25">
      <c r="A11" t="s">
        <v>184</v>
      </c>
      <c r="B11" s="12">
        <v>2</v>
      </c>
      <c r="C11" s="2">
        <f>SUM(((Table16[[#This Row],[AC/DPS]]*(Table16[[#This Row],[Range]]))+(Table16[[#This Row],[AC/DPS]]*(Table16[[#This Row],[Arm Pen (%)]]/4)))/100)</f>
        <v>1.4445159147474362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 s="49">
        <v>0.3</v>
      </c>
      <c r="S11" s="49">
        <v>0.15</v>
      </c>
      <c r="T11" s="49">
        <v>48</v>
      </c>
      <c r="U11" s="49">
        <v>3.23</v>
      </c>
      <c r="V11" s="30" t="s">
        <v>87</v>
      </c>
      <c r="W11" s="47">
        <f>Table16[[#This Row],[Balance]]*$W$1</f>
        <v>296.41466570617388</v>
      </c>
      <c r="X11" t="s">
        <v>435</v>
      </c>
      <c r="Y11" t="s">
        <v>433</v>
      </c>
    </row>
    <row r="12" spans="1:25">
      <c r="A12" s="40" t="s">
        <v>185</v>
      </c>
      <c r="B12" s="13">
        <v>2</v>
      </c>
      <c r="C12" s="2">
        <f>SUM(((Table16[[#This Row],[AC/DPS]]*(Table16[[#This Row],[Range]]))+(Table16[[#This Row],[AC/DPS]]*(Table16[[#This Row],[Arm Pen (%)]]/4)))/100)</f>
        <v>1.3012682926829269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 s="49">
        <v>0.3</v>
      </c>
      <c r="S12" s="49">
        <v>0.15</v>
      </c>
      <c r="T12" s="49">
        <v>48</v>
      </c>
      <c r="U12" s="49">
        <v>3.4</v>
      </c>
      <c r="V12" s="49" t="s">
        <v>86</v>
      </c>
      <c r="W12" s="47">
        <f>Table16[[#This Row],[Balance]]*$W$1</f>
        <v>267.0202536585366</v>
      </c>
      <c r="X12" t="s">
        <v>435</v>
      </c>
      <c r="Y12" t="s">
        <v>433</v>
      </c>
    </row>
    <row r="13" spans="1:25">
      <c r="A13" s="1" t="s">
        <v>278</v>
      </c>
      <c r="B13">
        <v>4</v>
      </c>
      <c r="C13" s="2">
        <f>SUM(((Table16[[#This Row],[AC/DPS]]*(Table16[[#This Row],[Range]]))+(Table16[[#This Row],[AC/DPS]]*(Table16[[#This Row],[Arm Pen (%)]]/4)))/100)</f>
        <v>1.5606964285714287</v>
      </c>
      <c r="D13" s="3">
        <f>SUM(Table16[[#This Row],[DPS]]*Table16[[#This Row],[Avg Accuracy]])</f>
        <v>6.2678571428571432</v>
      </c>
      <c r="E13" s="2">
        <f>SUM((Table16[[#This Row],[Damage]]*Table16[[#This Row],[Burst]])/(Table16[[#This Row],[Ranged Cooldown]]+Table16[[#This Row],[Warm-up]]+(Table16[[#This Row],[Burst Time]]*(Table16[[#This Row],[Burst]]-1))))</f>
        <v>12.857142857142858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0.48749999999999999</v>
      </c>
      <c r="H13">
        <v>11</v>
      </c>
      <c r="I13">
        <v>0.5</v>
      </c>
      <c r="J13">
        <v>12</v>
      </c>
      <c r="K13">
        <v>3</v>
      </c>
      <c r="L13">
        <v>1.5</v>
      </c>
      <c r="M13">
        <v>0.9</v>
      </c>
      <c r="N13">
        <v>720</v>
      </c>
      <c r="O13" s="2">
        <f t="shared" si="0"/>
        <v>8.3333333333333329E-2</v>
      </c>
      <c r="P13">
        <v>0.8</v>
      </c>
      <c r="Q13">
        <v>0.6</v>
      </c>
      <c r="R13" s="49">
        <v>0.35</v>
      </c>
      <c r="S13" s="49">
        <v>0.2</v>
      </c>
      <c r="T13" s="49">
        <v>50</v>
      </c>
      <c r="U13" s="49">
        <v>4.5</v>
      </c>
      <c r="V13" s="49" t="s">
        <v>86</v>
      </c>
      <c r="W13" s="47">
        <f>Table16[[#This Row],[Balance]]*$W$1</f>
        <v>320.25490714285712</v>
      </c>
    </row>
    <row r="14" spans="1:25">
      <c r="A14" s="4" t="s">
        <v>354</v>
      </c>
      <c r="B14" s="12">
        <v>4</v>
      </c>
      <c r="C14" s="2">
        <f>SUM(((Table16[[#This Row],[AC/DPS]]*(Table16[[#This Row],[Range]]))+(Table16[[#This Row],[AC/DPS]]*(Table16[[#This Row],[Arm Pen (%)]]/4)))/100)</f>
        <v>1.4883018867924525</v>
      </c>
      <c r="D14" s="3">
        <f>SUM(Table16[[#This Row],[DPS]]*Table16[[#This Row],[Avg Accuracy]])</f>
        <v>6.0377358490566033</v>
      </c>
      <c r="E14" s="2">
        <f>SUM((Table16[[#This Row],[Damage]]*Table16[[#This Row],[Burst]])/(Table16[[#This Row],[Ranged Cooldown]]+Table16[[#This Row],[Warm-up]]+(Table16[[#This Row],[Burst Time]]*(Table16[[#This Row],[Burst]]-1))))</f>
        <v>12.075471698113208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0.49999999999999994</v>
      </c>
      <c r="H14">
        <v>8</v>
      </c>
      <c r="I14">
        <v>0.5</v>
      </c>
      <c r="J14">
        <v>15</v>
      </c>
      <c r="K14">
        <v>4</v>
      </c>
      <c r="L14">
        <v>1.5</v>
      </c>
      <c r="M14">
        <v>1</v>
      </c>
      <c r="N14">
        <v>1200</v>
      </c>
      <c r="O14" s="2">
        <f t="shared" si="0"/>
        <v>0.05</v>
      </c>
      <c r="P14">
        <v>0.85</v>
      </c>
      <c r="Q14">
        <v>0.6</v>
      </c>
      <c r="R14" s="49">
        <v>0.35</v>
      </c>
      <c r="S14" s="49">
        <v>0.2</v>
      </c>
      <c r="T14" s="49">
        <v>48</v>
      </c>
      <c r="U14" s="49">
        <v>3.6</v>
      </c>
      <c r="V14" s="30" t="s">
        <v>87</v>
      </c>
      <c r="W14" s="47">
        <f>Table16[[#This Row],[Balance]]*$W$1</f>
        <v>305.39954716981123</v>
      </c>
    </row>
    <row r="15" spans="1:25">
      <c r="A15" s="4" t="s">
        <v>353</v>
      </c>
      <c r="B15" s="12">
        <v>4</v>
      </c>
      <c r="C15" s="2">
        <f>SUM(((Table16[[#This Row],[AC/DPS]]*(Table16[[#This Row],[Range]]))+(Table16[[#This Row],[AC/DPS]]*(Table16[[#This Row],[Arm Pen (%)]]/4)))/100)</f>
        <v>1.3864844417430648</v>
      </c>
      <c r="D15" s="3">
        <f>SUM(Table16[[#This Row],[DPS]]*Table16[[#This Row],[Avg Accuracy]])</f>
        <v>6.0545172128518123</v>
      </c>
      <c r="E15" s="2">
        <f>SUM((Table16[[#This Row],[Damage]]*Table16[[#This Row],[Burst]])/(Table16[[#This Row],[Ranged Cooldown]]+Table16[[#This Row],[Warm-up]]+(Table16[[#This Row],[Burst Time]]*(Table16[[#This Row],[Burst]]-1))))</f>
        <v>12.109034425703625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</v>
      </c>
      <c r="H15">
        <v>7</v>
      </c>
      <c r="I15">
        <v>0.5</v>
      </c>
      <c r="J15">
        <v>12</v>
      </c>
      <c r="K15">
        <v>3</v>
      </c>
      <c r="L15">
        <v>1</v>
      </c>
      <c r="M15">
        <v>0.5</v>
      </c>
      <c r="N15">
        <v>512.29</v>
      </c>
      <c r="O15" s="2">
        <f t="shared" si="0"/>
        <v>0.11712116184192548</v>
      </c>
      <c r="P15">
        <v>0.88</v>
      </c>
      <c r="Q15">
        <v>0.62</v>
      </c>
      <c r="R15" s="49">
        <v>0.35</v>
      </c>
      <c r="S15" s="49">
        <v>0.15</v>
      </c>
      <c r="T15" s="49">
        <v>50</v>
      </c>
      <c r="U15" s="49">
        <v>3.2</v>
      </c>
      <c r="V15" s="30" t="s">
        <v>87</v>
      </c>
      <c r="W15" s="47">
        <f>Table16[[#This Row],[Balance]]*$W$1</f>
        <v>284.50660744567688</v>
      </c>
    </row>
    <row r="16" spans="1:25" s="72" customFormat="1">
      <c r="A16" s="72" t="s">
        <v>2</v>
      </c>
      <c r="B16" s="73" t="s">
        <v>35</v>
      </c>
      <c r="C16" s="74">
        <f>SUM(((Table16[[#This Row],[AC/DPS]]*(Table16[[#This Row],[Range]]))+(Table16[[#This Row],[AC/DPS]]*(Table16[[#This Row],[Arm Pen (%)]]/4)))/100)</f>
        <v>1.7332438984912606</v>
      </c>
      <c r="D16" s="74">
        <f>SUM(Table16[[#This Row],[DPS]]*Table16[[#This Row],[Avg Accuracy]])</f>
        <v>6.3257076587272287</v>
      </c>
      <c r="E16" s="74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6" s="72">
        <v>22.9</v>
      </c>
      <c r="G16" s="74">
        <f>SUM((Table16[[#This Row],[Accuracy (Close)]]+Table16[[#This Row],[Accuracy (Short)]]+Table16[[#This Row],[Accuracy (Medium)]]+Table16[[#This Row],[Accuracy (Long)]])/4)</f>
        <v>0.51250000000000007</v>
      </c>
      <c r="H16" s="72">
        <v>12</v>
      </c>
      <c r="I16" s="72">
        <v>0.5</v>
      </c>
      <c r="J16" s="72">
        <v>18</v>
      </c>
      <c r="K16" s="72">
        <v>3</v>
      </c>
      <c r="L16" s="72">
        <v>1.65</v>
      </c>
      <c r="M16" s="72">
        <v>0.9</v>
      </c>
      <c r="N16" s="72">
        <v>327.27</v>
      </c>
      <c r="O16" s="74">
        <f t="shared" si="0"/>
        <v>0.1833348611238427</v>
      </c>
      <c r="P16" s="72">
        <v>0.85</v>
      </c>
      <c r="Q16" s="72">
        <v>0.65</v>
      </c>
      <c r="R16" s="72">
        <v>0.35</v>
      </c>
      <c r="S16" s="72">
        <v>0.2</v>
      </c>
      <c r="T16" s="72">
        <v>48</v>
      </c>
      <c r="U16" s="72">
        <v>3.5</v>
      </c>
      <c r="V16" s="75" t="s">
        <v>86</v>
      </c>
      <c r="W16" s="78">
        <v>355</v>
      </c>
      <c r="X16" s="75" t="s">
        <v>103</v>
      </c>
      <c r="Y16" s="75" t="s">
        <v>103</v>
      </c>
    </row>
    <row r="17" spans="1:23">
      <c r="A17" s="4"/>
      <c r="B17" s="12"/>
      <c r="C17" s="2" t="e">
        <f>SUM(((Table16[[#This Row],[AC/DPS]]*(Table16[[#This Row],[Range]]))+(Table16[[#This Row],[AC/DPS]]*(Table16[[#This Row],[Arm Pen (%)]]/4)))/100)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0"/>
        <v>#DIV/0!</v>
      </c>
      <c r="P17" s="4"/>
      <c r="Q17" s="4"/>
      <c r="R17" s="4"/>
      <c r="S17" s="4"/>
      <c r="V17" s="19"/>
      <c r="W17" s="47" t="e">
        <f>Table16[[#This Row],[Balance]]*$W$1</f>
        <v>#DIV/0!</v>
      </c>
    </row>
    <row r="18" spans="1:23">
      <c r="A18" s="14"/>
      <c r="B18" s="12"/>
      <c r="C18" s="2" t="e">
        <f>SUM(((Table16[[#This Row],[AC/DPS]]*(Table16[[#This Row],[Range]]))+(Table16[[#This Row],[AC/DPS]]*(Table16[[#This Row],[Arm Pen (%)]]/4)))/100)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0"/>
        <v>#DIV/0!</v>
      </c>
      <c r="V18" s="18"/>
      <c r="W18" s="47" t="e">
        <f>Table16[[#This Row],[Balance]]*$W$1</f>
        <v>#DIV/0!</v>
      </c>
    </row>
    <row r="19" spans="1:23">
      <c r="A19" s="4"/>
      <c r="B19" s="12"/>
      <c r="C19" s="2" t="e">
        <f>SUM(((Table16[[#This Row],[AC/DPS]]*(Table16[[#This Row],[Range]]))+(Table16[[#This Row],[AC/DPS]]*(Table16[[#This Row],[Arm Pen (%)]]/4)))/100)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0"/>
        <v>#DIV/0!</v>
      </c>
      <c r="P19" s="4"/>
      <c r="Q19" s="4"/>
      <c r="R19" s="4"/>
      <c r="S19" s="4"/>
      <c r="V19" s="19"/>
      <c r="W19" s="47" t="e">
        <f>Table16[[#This Row],[Balance]]*$W$1</f>
        <v>#DIV/0!</v>
      </c>
    </row>
    <row r="20" spans="1:23">
      <c r="A20" s="4"/>
      <c r="B20" s="4"/>
      <c r="C20" s="2" t="e">
        <f>SUM(((Table16[[#This Row],[AC/DPS]]*(Table16[[#This Row],[Range]]))+(Table16[[#This Row],[AC/DPS]]*(Table16[[#This Row],[Arm Pen (%)]]/4)))/100)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0"/>
        <v>#DIV/0!</v>
      </c>
      <c r="W20" s="47" t="e">
        <f>Table16[[#This Row],[Balance]]*$W$1</f>
        <v>#DIV/0!</v>
      </c>
    </row>
    <row r="21" spans="1:23">
      <c r="A21" s="4"/>
      <c r="B21" s="4"/>
      <c r="C21" s="2" t="e">
        <f>SUM(((Table16[[#This Row],[AC/DPS]]*(Table16[[#This Row],[Range]]))+(Table16[[#This Row],[AC/DPS]]*(Table16[[#This Row],[Arm Pen (%)]]/4)))/100)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0"/>
        <v>#DIV/0!</v>
      </c>
      <c r="W21" s="47" t="e">
        <f>Table16[[#This Row],[Balance]]*$W$1</f>
        <v>#DIV/0!</v>
      </c>
    </row>
    <row r="22" spans="1:23">
      <c r="A22" s="4"/>
      <c r="B22" s="4"/>
      <c r="C22" s="2" t="e">
        <f>SUM(((Table16[[#This Row],[AC/DPS]]*(Table16[[#This Row],[Range]]))+(Table16[[#This Row],[AC/DPS]]*(Table16[[#This Row],[Arm Pen (%)]]/4)))/100)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0"/>
        <v>#DIV/0!</v>
      </c>
      <c r="W22" s="47" t="e">
        <f>Table16[[#This Row],[Balance]]*$W$1</f>
        <v>#DIV/0!</v>
      </c>
    </row>
    <row r="23" spans="1:23">
      <c r="A23" s="4"/>
      <c r="B23" s="4"/>
      <c r="C23" s="2" t="e">
        <f>SUM(((Table16[[#This Row],[AC/DPS]]*(Table16[[#This Row],[Range]]))+(Table16[[#This Row],[AC/DPS]]*(Table16[[#This Row],[Arm Pen (%)]]/4)))/100)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0"/>
        <v>#DIV/0!</v>
      </c>
      <c r="W23" s="47" t="e">
        <f>Table16[[#This Row],[Balance]]*$W$1</f>
        <v>#DIV/0!</v>
      </c>
    </row>
    <row r="24" spans="1:23">
      <c r="A24" s="4"/>
      <c r="B24" s="4"/>
      <c r="C24" s="2" t="e">
        <f>SUM(((Table16[[#This Row],[AC/DPS]]*(Table16[[#This Row],[Range]]))+(Table16[[#This Row],[AC/DPS]]*(Table16[[#This Row],[Arm Pen (%)]]/4)))/100)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0"/>
        <v>#DIV/0!</v>
      </c>
      <c r="W24" s="47" t="e">
        <f>Table16[[#This Row],[Balance]]*$W$1</f>
        <v>#DIV/0!</v>
      </c>
    </row>
    <row r="25" spans="1:23">
      <c r="A25" s="4"/>
      <c r="B25" s="4"/>
      <c r="C25" s="2" t="e">
        <f>SUM(((Table16[[#This Row],[AC/DPS]]*(Table16[[#This Row],[Range]]))+(Table16[[#This Row],[AC/DPS]]*(Table16[[#This Row],[Arm Pen (%)]]/4)))/100)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0"/>
        <v>#DIV/0!</v>
      </c>
      <c r="W25" s="47" t="e">
        <f>Table16[[#This Row],[Balance]]*$W$1</f>
        <v>#DIV/0!</v>
      </c>
    </row>
    <row r="26" spans="1:23">
      <c r="A26" s="4"/>
      <c r="B26" s="12"/>
      <c r="C26" s="2" t="e">
        <f>SUM(((Table16[[#This Row],[AC/DPS]]*(Table16[[#This Row],[Range]]))+(Table16[[#This Row],[AC/DPS]]*(Table16[[#This Row],[Arm Pen (%)]]/4)))/100)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0"/>
        <v>#DIV/0!</v>
      </c>
      <c r="W26" s="47" t="e">
        <f>Table16[[#This Row],[Balance]]*$W$1</f>
        <v>#DIV/0!</v>
      </c>
    </row>
    <row r="27" spans="1:23">
      <c r="A27" s="4"/>
      <c r="B27" s="12"/>
      <c r="C27" s="2" t="e">
        <f>SUM(((Table16[[#This Row],[AC/DPS]]*(Table16[[#This Row],[Range]]))+(Table16[[#This Row],[AC/DPS]]*(Table16[[#This Row],[Arm Pen (%)]]/4)))/100)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0"/>
        <v>#DIV/0!</v>
      </c>
      <c r="W27" s="47" t="e">
        <f>Table16[[#This Row],[Balance]]*$W$1</f>
        <v>#DIV/0!</v>
      </c>
    </row>
    <row r="28" spans="1:23">
      <c r="A28" s="4"/>
      <c r="B28" s="12"/>
      <c r="C28" s="2" t="e">
        <f>SUM(((Table16[[#This Row],[AC/DPS]]*(Table16[[#This Row],[Range]]))+(Table16[[#This Row],[AC/DPS]]*(Table16[[#This Row],[Arm Pen (%)]]/4)))/100)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0"/>
        <v>#DIV/0!</v>
      </c>
      <c r="W28" s="47" t="e">
        <f>Table16[[#This Row],[Balance]]*$W$1</f>
        <v>#DIV/0!</v>
      </c>
    </row>
    <row r="29" spans="1:23">
      <c r="A29" s="4"/>
      <c r="B29" s="12"/>
      <c r="C29" s="2" t="e">
        <f>SUM(((Table16[[#This Row],[AC/DPS]]*(Table16[[#This Row],[Range]]))+(Table16[[#This Row],[AC/DPS]]*(Table16[[#This Row],[Arm Pen (%)]]/4)))/100)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0"/>
        <v>#DIV/0!</v>
      </c>
      <c r="W29" s="47" t="e">
        <f>Table16[[#This Row],[Balance]]*$W$1</f>
        <v>#DIV/0!</v>
      </c>
    </row>
    <row r="30" spans="1:23">
      <c r="A30" s="4"/>
      <c r="B30" s="12"/>
      <c r="C30" s="2" t="e">
        <f>SUM(((Table16[[#This Row],[AC/DPS]]*(Table16[[#This Row],[Range]]))+(Table16[[#This Row],[AC/DPS]]*(Table16[[#This Row],[Arm Pen (%)]]/4)))/100)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0"/>
        <v>#DIV/0!</v>
      </c>
      <c r="W30" s="47" t="e">
        <f>Table16[[#This Row],[Balance]]*$W$1</f>
        <v>#DIV/0!</v>
      </c>
    </row>
    <row r="31" spans="1:23">
      <c r="A31" s="4"/>
      <c r="B31" s="12"/>
      <c r="C31" s="2" t="e">
        <f>SUM(((Table16[[#This Row],[AC/DPS]]*(Table16[[#This Row],[Range]]))+(Table16[[#This Row],[AC/DPS]]*(Table16[[#This Row],[Arm Pen (%)]]/4)))/100)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0"/>
        <v>#DIV/0!</v>
      </c>
      <c r="W31" s="47" t="e">
        <f>Table16[[#This Row],[Balance]]*$W$1</f>
        <v>#DIV/0!</v>
      </c>
    </row>
    <row r="32" spans="1:23">
      <c r="A32" s="10"/>
      <c r="B32" s="13"/>
      <c r="C32" s="2" t="e">
        <f>SUM(((Table16[[#This Row],[AC/DPS]]*(Table16[[#This Row],[Range]]))+(Table16[[#This Row],[AC/DPS]]*(Table16[[#This Row],[Arm Pen (%)]]/4)))/100)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7" t="e">
        <f>Table16[[#This Row],[Balance]]*$W$1</f>
        <v>#DIV/0!</v>
      </c>
    </row>
  </sheetData>
  <conditionalFormatting sqref="C4:C500">
    <cfRule type="cellIs" dxfId="301" priority="17" operator="greaterThan">
      <formula>1.739</formula>
    </cfRule>
  </conditionalFormatting>
  <conditionalFormatting sqref="O1:O1048576">
    <cfRule type="cellIs" dxfId="300" priority="16" operator="equal">
      <formula>0</formula>
    </cfRule>
  </conditionalFormatting>
  <conditionalFormatting sqref="E4:E500">
    <cfRule type="cellIs" dxfId="299" priority="13" stopIfTrue="1" operator="between">
      <formula>10.73</formula>
      <formula>0.01</formula>
    </cfRule>
    <cfRule type="cellIs" dxfId="298" priority="14" stopIfTrue="1" operator="between">
      <formula>11.22</formula>
      <formula>0.01</formula>
    </cfRule>
    <cfRule type="cellIs" dxfId="297" priority="15" operator="between">
      <formula>11.75</formula>
      <formula>0.01</formula>
    </cfRule>
    <cfRule type="cellIs" dxfId="296" priority="10" stopIfTrue="1" operator="greaterThanOrEqual">
      <formula>14.19</formula>
    </cfRule>
    <cfRule type="cellIs" dxfId="295" priority="11" stopIfTrue="1" operator="greaterThanOrEqual">
      <formula>13.57</formula>
    </cfRule>
    <cfRule type="cellIs" dxfId="294" priority="12" operator="greaterThanOrEqual">
      <formula>12.96</formula>
    </cfRule>
  </conditionalFormatting>
  <conditionalFormatting sqref="F4:F500">
    <cfRule type="cellIs" dxfId="293" priority="7" stopIfTrue="1" operator="between">
      <formula>16.9</formula>
      <formula>0.01</formula>
    </cfRule>
    <cfRule type="cellIs" dxfId="292" priority="8" stopIfTrue="1" operator="between">
      <formula>18.9</formula>
      <formula>0.01</formula>
    </cfRule>
    <cfRule type="cellIs" dxfId="291" priority="9" operator="between">
      <formula>20.9</formula>
      <formula>0.01</formula>
    </cfRule>
  </conditionalFormatting>
  <conditionalFormatting sqref="G4:G500">
    <cfRule type="cellIs" dxfId="290" priority="1" stopIfTrue="1" operator="between">
      <formula>0.44</formula>
      <formula>0.01</formula>
    </cfRule>
    <cfRule type="cellIs" dxfId="289" priority="2" stopIfTrue="1" operator="between">
      <formula>0.46</formula>
      <formula>0.01</formula>
    </cfRule>
    <cfRule type="cellIs" dxfId="288" priority="3" operator="between">
      <formula>0.49</formula>
      <formula>0.01</formula>
    </cfRule>
    <cfRule type="cellIs" dxfId="287" priority="4" stopIfTrue="1" operator="greaterThanOrEqual">
      <formula>0.59</formula>
    </cfRule>
    <cfRule type="cellIs" dxfId="286" priority="5" stopIfTrue="1" operator="greaterThanOrEqual">
      <formula>0.56</formula>
    </cfRule>
    <cfRule type="cellIs" dxfId="285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D123"/>
  <sheetViews>
    <sheetView topLeftCell="A10" workbookViewId="0">
      <selection activeCell="D38" sqref="D38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0" max="20" width="9.140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0.42578125" customWidth="1"/>
    <col min="30" max="30" width="22.2851562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  <c r="V1" s="35" t="s">
        <v>198</v>
      </c>
      <c r="W1">
        <v>202.53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285</v>
      </c>
      <c r="Y3" t="s">
        <v>289</v>
      </c>
      <c r="Z3" t="s">
        <v>287</v>
      </c>
      <c r="AA3" t="s">
        <v>288</v>
      </c>
      <c r="AB3" t="s">
        <v>290</v>
      </c>
      <c r="AC3" s="17" t="s">
        <v>367</v>
      </c>
      <c r="AD3" s="17" t="s">
        <v>364</v>
      </c>
    </row>
    <row r="4" spans="1:30">
      <c r="A4" s="14" t="s">
        <v>193</v>
      </c>
      <c r="B4" s="4">
        <v>1</v>
      </c>
      <c r="C4" s="2">
        <f>SUM(((Table16810[[#This Row],[Avg DPS]]*(Table16810[[#This Row],[Range]]))+(Table16810[[#This Row],[Avg DPS]]*(Table16810[[#This Row],[Arm Pen (%)]]/4)))/100)</f>
        <v>2.3449988571428571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5" t="s">
        <v>86</v>
      </c>
      <c r="W4" s="43">
        <f t="shared" ref="W4:W12" si="1">C4*$W$1</f>
        <v>474.93261853714284</v>
      </c>
      <c r="X4" s="52"/>
      <c r="Y4" s="52"/>
      <c r="Z4" s="52"/>
      <c r="AA4" s="52"/>
      <c r="AB4" s="52"/>
      <c r="AC4" s="36" t="s">
        <v>407</v>
      </c>
      <c r="AD4" s="36" t="s">
        <v>406</v>
      </c>
    </row>
    <row r="5" spans="1:30">
      <c r="A5" s="14" t="s">
        <v>30</v>
      </c>
      <c r="B5" s="4">
        <v>1</v>
      </c>
      <c r="C5" s="2">
        <f>SUM(((Table16810[[#This Row],[Avg DPS]]*(Table16810[[#This Row],[Range]]))+(Table16810[[#This Row],[Avg DPS]]*(Table16810[[#This Row],[Arm Pen (%)]]/4)))/100)</f>
        <v>2.1940378571428569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5" t="s">
        <v>86</v>
      </c>
      <c r="W5" s="43">
        <f t="shared" si="1"/>
        <v>444.35848720714284</v>
      </c>
      <c r="X5" s="52"/>
      <c r="Y5" s="52"/>
      <c r="Z5" s="52"/>
      <c r="AA5" s="52"/>
      <c r="AB5" s="52"/>
      <c r="AC5" s="36" t="s">
        <v>408</v>
      </c>
      <c r="AD5" s="36" t="s">
        <v>406</v>
      </c>
    </row>
    <row r="6" spans="1:30">
      <c r="A6" t="s">
        <v>259</v>
      </c>
      <c r="B6" s="4">
        <v>1</v>
      </c>
      <c r="C6" s="2">
        <f>SUM(((Table16810[[#This Row],[Avg DPS]]*(Table16810[[#This Row],[Range]]))+(Table16810[[#This Row],[Avg DPS]]*(Table16810[[#This Row],[Arm Pen (%)]]/4)))/100)</f>
        <v>2.4600323974082063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5" t="s">
        <v>87</v>
      </c>
      <c r="W6" s="43">
        <f t="shared" si="1"/>
        <v>498.23036144708402</v>
      </c>
      <c r="X6" s="52"/>
      <c r="Y6" s="52"/>
      <c r="Z6" s="52"/>
      <c r="AA6" s="52"/>
      <c r="AB6" s="52"/>
      <c r="AC6" s="36" t="s">
        <v>407</v>
      </c>
      <c r="AD6" s="36" t="s">
        <v>406</v>
      </c>
    </row>
    <row r="7" spans="1:30">
      <c r="A7" t="s">
        <v>260</v>
      </c>
      <c r="B7" s="4">
        <v>1</v>
      </c>
      <c r="C7" s="2">
        <f>SUM(((Table16810[[#This Row],[Avg DPS]]*(Table16810[[#This Row],[Range]]))+(Table16810[[#This Row],[Avg DPS]]*(Table16810[[#This Row],[Arm Pen (%)]]/4)))/100)</f>
        <v>2.2011220918971266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5" t="s">
        <v>87</v>
      </c>
      <c r="W7" s="43">
        <f t="shared" si="1"/>
        <v>445.79325727192503</v>
      </c>
      <c r="X7" s="52"/>
      <c r="Y7" s="52"/>
      <c r="Z7" s="52"/>
      <c r="AA7" s="52"/>
      <c r="AB7" s="52"/>
      <c r="AC7" s="36" t="s">
        <v>407</v>
      </c>
      <c r="AD7" s="36" t="s">
        <v>406</v>
      </c>
    </row>
    <row r="8" spans="1:30">
      <c r="A8" t="s">
        <v>29</v>
      </c>
      <c r="B8" s="4">
        <v>1</v>
      </c>
      <c r="C8" s="2">
        <f>SUM(((Table16810[[#This Row],[Avg DPS]]*(Table16810[[#This Row],[Range]]))+(Table16810[[#This Row],[Avg DPS]]*(Table16810[[#This Row],[Arm Pen (%)]]/4)))/100)</f>
        <v>2.3689773399014773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5" t="s">
        <v>87</v>
      </c>
      <c r="W8" s="43">
        <f t="shared" si="1"/>
        <v>479.78898065024617</v>
      </c>
      <c r="X8" s="52"/>
      <c r="Y8" s="52"/>
      <c r="Z8" s="52"/>
      <c r="AA8" s="52"/>
      <c r="AB8" s="52"/>
      <c r="AC8" s="36" t="s">
        <v>407</v>
      </c>
      <c r="AD8" s="36" t="s">
        <v>406</v>
      </c>
    </row>
    <row r="9" spans="1:30">
      <c r="A9" t="s">
        <v>261</v>
      </c>
      <c r="B9" s="4">
        <v>1</v>
      </c>
      <c r="C9" s="2">
        <f>SUM(((Table16810[[#This Row],[Avg DPS]]*(Table16810[[#This Row],[Range]]))+(Table16810[[#This Row],[Avg DPS]]*(Table16810[[#This Row],[Arm Pen (%)]]/4)))/100)</f>
        <v>2.5064831144465294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5" t="s">
        <v>87</v>
      </c>
      <c r="W9" s="43">
        <f t="shared" si="1"/>
        <v>507.63802516885562</v>
      </c>
      <c r="X9" s="52"/>
      <c r="Y9" s="52"/>
      <c r="Z9" s="52"/>
      <c r="AA9" s="52"/>
      <c r="AB9" s="52"/>
      <c r="AC9" s="36" t="s">
        <v>407</v>
      </c>
      <c r="AD9" s="36" t="s">
        <v>406</v>
      </c>
    </row>
    <row r="10" spans="1:30">
      <c r="A10" s="4" t="s">
        <v>262</v>
      </c>
      <c r="B10" s="4">
        <v>1</v>
      </c>
      <c r="C10" s="2">
        <f>SUM(((Table16810[[#This Row],[Avg DPS]]*(Table16810[[#This Row],[Range]]))+(Table16810[[#This Row],[Avg DPS]]*(Table16810[[#This Row],[Arm Pen (%)]]/4)))/100)</f>
        <v>2.2076136986301367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5" t="s">
        <v>87</v>
      </c>
      <c r="W10" s="43">
        <f t="shared" si="1"/>
        <v>447.1080023835616</v>
      </c>
      <c r="X10" s="52"/>
      <c r="Y10" s="52"/>
      <c r="Z10" s="52"/>
      <c r="AA10" s="52"/>
      <c r="AB10" s="52"/>
      <c r="AC10" s="36" t="s">
        <v>408</v>
      </c>
      <c r="AD10" s="36" t="s">
        <v>406</v>
      </c>
    </row>
    <row r="11" spans="1:30">
      <c r="A11" s="4" t="s">
        <v>263</v>
      </c>
      <c r="B11" s="4">
        <v>1</v>
      </c>
      <c r="C11" s="2">
        <f>SUM(((Table16810[[#This Row],[Avg DPS]]*(Table16810[[#This Row],[Range]]))+(Table16810[[#This Row],[Avg DPS]]*(Table16810[[#This Row],[Arm Pen (%)]]/4)))/100)</f>
        <v>2.3000112433862427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5" t="s">
        <v>87</v>
      </c>
      <c r="W11" s="43">
        <f t="shared" si="1"/>
        <v>465.82127712301576</v>
      </c>
      <c r="X11" s="52"/>
      <c r="Y11" s="52"/>
      <c r="Z11" s="52"/>
      <c r="AA11" s="52"/>
      <c r="AB11" s="52"/>
      <c r="AC11" s="36" t="s">
        <v>408</v>
      </c>
      <c r="AD11" s="36" t="s">
        <v>406</v>
      </c>
    </row>
    <row r="12" spans="1:30">
      <c r="A12" s="4" t="s">
        <v>65</v>
      </c>
      <c r="B12" s="4">
        <v>1</v>
      </c>
      <c r="C12" s="2">
        <f>SUM(((Table16810[[#This Row],[Avg DPS]]*(Table16810[[#This Row],[Range]]))+(Table16810[[#This Row],[Avg DPS]]*(Table16810[[#This Row],[Arm Pen (%)]]/4)))/100)</f>
        <v>2.2315126506024092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5" t="s">
        <v>87</v>
      </c>
      <c r="W12" s="43">
        <f t="shared" si="1"/>
        <v>451.94825712650595</v>
      </c>
      <c r="X12" s="52"/>
      <c r="Y12" s="52"/>
      <c r="Z12" s="52"/>
      <c r="AA12" s="52"/>
      <c r="AB12" s="52"/>
      <c r="AC12" s="36" t="s">
        <v>409</v>
      </c>
      <c r="AD12" s="36" t="s">
        <v>398</v>
      </c>
    </row>
    <row r="13" spans="1:30">
      <c r="A13" t="s">
        <v>79</v>
      </c>
      <c r="B13">
        <v>1</v>
      </c>
      <c r="C13" s="2">
        <f>SUM(((Table16810[[#This Row],[Avg DPS]]*(Table16810[[#This Row],[Range]]))+(Table16810[[#This Row],[Avg DPS]]*(Table16810[[#This Row],[Arm Pen (%)]]/4)))/100)</f>
        <v>2.4013548387096773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5" t="s">
        <v>87</v>
      </c>
      <c r="W13">
        <v>480</v>
      </c>
      <c r="X13" s="35"/>
      <c r="Y13" s="35"/>
      <c r="Z13" s="35"/>
      <c r="AA13" s="35"/>
      <c r="AB13" s="35"/>
      <c r="AC13" s="36" t="s">
        <v>399</v>
      </c>
      <c r="AD13" s="36" t="s">
        <v>398</v>
      </c>
    </row>
    <row r="14" spans="1:30">
      <c r="A14" t="s">
        <v>106</v>
      </c>
      <c r="B14">
        <v>1</v>
      </c>
      <c r="C14" s="2">
        <f>SUM(((Table16810[[#This Row],[Avg DPS]]*(Table16810[[#This Row],[Range]]))+(Table16810[[#This Row],[Avg DPS]]*(Table16810[[#This Row],[Arm Pen (%)]]/4)))/100)</f>
        <v>2.1276562499999998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5" t="s">
        <v>87</v>
      </c>
      <c r="W14">
        <v>480</v>
      </c>
      <c r="X14" s="35"/>
      <c r="Y14" s="35"/>
      <c r="Z14" s="35"/>
      <c r="AA14" s="35"/>
      <c r="AB14" s="35"/>
      <c r="AC14" s="36" t="s">
        <v>401</v>
      </c>
      <c r="AD14" s="36" t="s">
        <v>400</v>
      </c>
    </row>
    <row r="15" spans="1:30">
      <c r="A15" t="s">
        <v>78</v>
      </c>
      <c r="B15">
        <v>1</v>
      </c>
      <c r="C15" s="2">
        <f>SUM(((Table16810[[#This Row],[Avg DPS]]*(Table16810[[#This Row],[Range]]))+(Table16810[[#This Row],[Avg DPS]]*(Table16810[[#This Row],[Arm Pen (%)]]/4)))/100)</f>
        <v>2.3687181818181817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5" t="s">
        <v>87</v>
      </c>
      <c r="W15">
        <v>530</v>
      </c>
      <c r="X15" s="35"/>
      <c r="Y15" s="35"/>
      <c r="Z15" s="35"/>
      <c r="AA15" s="35"/>
      <c r="AB15" s="35"/>
      <c r="AC15" s="36" t="s">
        <v>401</v>
      </c>
      <c r="AD15" s="36" t="s">
        <v>400</v>
      </c>
    </row>
    <row r="16" spans="1:30">
      <c r="A16" t="s">
        <v>107</v>
      </c>
      <c r="B16">
        <v>1</v>
      </c>
      <c r="C16" s="2">
        <f>SUM(((Table16810[[#This Row],[Avg DPS]]*(Table16810[[#This Row],[Range]]))+(Table16810[[#This Row],[Avg DPS]]*(Table16810[[#This Row],[Arm Pen (%)]]/4)))/100)</f>
        <v>1.7414583333333333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5" t="s">
        <v>87</v>
      </c>
      <c r="W16" s="43">
        <f>C16*$W$1</f>
        <v>352.69755624999999</v>
      </c>
      <c r="X16" s="52"/>
      <c r="Y16" s="52"/>
      <c r="Z16" s="52"/>
      <c r="AA16" s="52"/>
      <c r="AB16" s="52"/>
      <c r="AC16" s="36" t="s">
        <v>405</v>
      </c>
      <c r="AD16" s="36" t="s">
        <v>404</v>
      </c>
    </row>
    <row r="17" spans="1:30" s="4" customFormat="1">
      <c r="A17" t="s">
        <v>84</v>
      </c>
      <c r="B17">
        <v>1</v>
      </c>
      <c r="C17" s="2">
        <f>SUM(((Table16810[[#This Row],[Avg DPS]]*(Table16810[[#This Row],[Range]]))+(Table16810[[#This Row],[Avg DPS]]*(Table16810[[#This Row],[Arm Pen (%)]]/4)))/100)</f>
        <v>1.8122000000000003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5" t="s">
        <v>87</v>
      </c>
      <c r="W17" s="43">
        <f>C17*$W$1</f>
        <v>367.02486600000003</v>
      </c>
      <c r="X17" s="52"/>
      <c r="Y17" s="52"/>
      <c r="Z17" s="52"/>
      <c r="AA17" s="52"/>
      <c r="AB17" s="52"/>
      <c r="AC17" s="71" t="s">
        <v>410</v>
      </c>
      <c r="AD17" s="71" t="s">
        <v>398</v>
      </c>
    </row>
    <row r="18" spans="1:30">
      <c r="A18" s="7" t="s">
        <v>83</v>
      </c>
      <c r="B18" s="7">
        <v>1</v>
      </c>
      <c r="C18" s="2">
        <f>SUM(((Table16810[[#This Row],[Avg DPS]]*(Table16810[[#This Row],[Range]]))+(Table16810[[#This Row],[Avg DPS]]*(Table16810[[#This Row],[Arm Pen (%)]]/4)))/100)</f>
        <v>2.3543089887640445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39" t="s">
        <v>87</v>
      </c>
      <c r="W18" s="43">
        <f>C18*$W$1</f>
        <v>476.81819949438193</v>
      </c>
      <c r="X18" s="52"/>
      <c r="Y18" s="52"/>
      <c r="Z18" s="52"/>
      <c r="AA18" s="52"/>
      <c r="AB18" s="52"/>
      <c r="AC18" s="36" t="s">
        <v>403</v>
      </c>
      <c r="AD18" s="36" t="s">
        <v>402</v>
      </c>
    </row>
    <row r="19" spans="1:30">
      <c r="A19" s="1" t="s">
        <v>186</v>
      </c>
      <c r="B19">
        <v>2</v>
      </c>
      <c r="C19" s="2">
        <f>SUM(((Table16810[[#This Row],[Avg DPS]]*(Table16810[[#This Row],[Range]]))+(Table16810[[#This Row],[Avg DPS]]*(Table16810[[#This Row],[Arm Pen (%)]]/4)))/100)</f>
        <v>2.3960705867602798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5" t="s">
        <v>86</v>
      </c>
      <c r="W19">
        <v>455</v>
      </c>
      <c r="X19" s="35"/>
      <c r="Y19" s="35"/>
      <c r="Z19" s="35"/>
      <c r="AA19" s="35"/>
      <c r="AB19" s="35"/>
      <c r="AC19" s="36" t="s">
        <v>427</v>
      </c>
      <c r="AD19" s="36" t="s">
        <v>426</v>
      </c>
    </row>
    <row r="20" spans="1:30">
      <c r="A20" t="s">
        <v>187</v>
      </c>
      <c r="B20">
        <v>2</v>
      </c>
      <c r="C20" s="2">
        <f>SUM(((Table16810[[#This Row],[Avg DPS]]*(Table16810[[#This Row],[Range]]))+(Table16810[[#This Row],[Avg DPS]]*(Table16810[[#This Row],[Arm Pen (%)]]/4)))/100)</f>
        <v>2.4024854368932043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5" t="s">
        <v>87</v>
      </c>
      <c r="W20">
        <v>460</v>
      </c>
      <c r="X20" s="35"/>
      <c r="Y20" s="35"/>
      <c r="Z20" s="35"/>
      <c r="AA20" s="35"/>
      <c r="AB20" s="35"/>
      <c r="AC20" s="36" t="s">
        <v>430</v>
      </c>
      <c r="AD20" s="36" t="s">
        <v>426</v>
      </c>
    </row>
    <row r="21" spans="1:30">
      <c r="A21" s="1" t="s">
        <v>189</v>
      </c>
      <c r="B21">
        <v>2</v>
      </c>
      <c r="C21" s="2">
        <f>SUM(((Table16810[[#This Row],[Avg DPS]]*(Table16810[[#This Row],[Range]]))+(Table16810[[#This Row],[Avg DPS]]*(Table16810[[#This Row],[Arm Pen (%)]]/4)))/100)</f>
        <v>2.126925</v>
      </c>
      <c r="D21" s="3">
        <f>SUM(Table16810[[#This Row],[DPS]]*Table16810[[#This Row],[Avg Accuracy]])</f>
        <v>5.1375000000000002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7.4999999999999991</v>
      </c>
      <c r="F21">
        <v>33.9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30</v>
      </c>
      <c r="K21">
        <v>1</v>
      </c>
      <c r="L21" s="2">
        <v>1.3</v>
      </c>
      <c r="M21" s="2">
        <v>1.1000000000000001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5" t="s">
        <v>86</v>
      </c>
      <c r="W21">
        <v>410</v>
      </c>
      <c r="X21" s="35"/>
      <c r="Y21" s="35"/>
      <c r="Z21" s="35"/>
      <c r="AA21" s="35"/>
      <c r="AB21" s="35"/>
      <c r="AC21" s="36" t="s">
        <v>405</v>
      </c>
      <c r="AD21" s="36" t="s">
        <v>428</v>
      </c>
    </row>
    <row r="22" spans="1:30">
      <c r="A22" t="s">
        <v>192</v>
      </c>
      <c r="B22">
        <v>2</v>
      </c>
      <c r="C22" s="2">
        <f>SUM(((Table16810[[#This Row],[Avg DPS]]*(Table16810[[#This Row],[Range]]))+(Table16810[[#This Row],[Avg DPS]]*(Table16810[[#This Row],[Arm Pen (%)]]/4)))/100)</f>
        <v>2.2142912621359225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4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5" t="s">
        <v>87</v>
      </c>
      <c r="W22">
        <v>435</v>
      </c>
      <c r="X22" s="35"/>
      <c r="Y22" s="35"/>
      <c r="Z22" s="35"/>
      <c r="AA22" s="35"/>
      <c r="AB22" s="35"/>
      <c r="AC22" s="36" t="s">
        <v>432</v>
      </c>
      <c r="AD22" s="36" t="s">
        <v>406</v>
      </c>
    </row>
    <row r="23" spans="1:30">
      <c r="A23" s="1" t="s">
        <v>266</v>
      </c>
      <c r="B23">
        <v>2</v>
      </c>
      <c r="C23" s="2">
        <f>SUM(((Table16810[[#This Row],[Avg DPS]]*(Table16810[[#This Row],[Range]]))+(Table16810[[#This Row],[Avg DPS]]*(Table16810[[#This Row],[Arm Pen (%)]]/4)))/100)</f>
        <v>2.1289424581005587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5" t="s">
        <v>86</v>
      </c>
      <c r="W23" s="43">
        <f>C23*$W$1</f>
        <v>431.17471603910616</v>
      </c>
      <c r="X23" s="52"/>
      <c r="Y23" s="52"/>
      <c r="Z23" s="52"/>
      <c r="AA23" s="52"/>
      <c r="AB23" s="52"/>
      <c r="AC23" s="36" t="s">
        <v>403</v>
      </c>
      <c r="AD23" s="36" t="s">
        <v>406</v>
      </c>
    </row>
    <row r="24" spans="1:30">
      <c r="A24" t="s">
        <v>267</v>
      </c>
      <c r="B24">
        <v>2</v>
      </c>
      <c r="C24" s="2">
        <f>SUM(((Table16810[[#This Row],[Avg DPS]]*(Table16810[[#This Row],[Range]]))+(Table16810[[#This Row],[Avg DPS]]*(Table16810[[#This Row],[Arm Pen (%)]]/4)))/100)</f>
        <v>2.2224718750000001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5" t="s">
        <v>87</v>
      </c>
      <c r="W24" s="43">
        <f>C24*$W$1</f>
        <v>450.11722884375001</v>
      </c>
      <c r="X24" s="52"/>
      <c r="Y24" s="52"/>
      <c r="Z24" s="52"/>
      <c r="AA24" s="52"/>
      <c r="AB24" s="52"/>
      <c r="AC24" s="36" t="s">
        <v>401</v>
      </c>
      <c r="AD24" s="36" t="s">
        <v>406</v>
      </c>
    </row>
    <row r="25" spans="1:30">
      <c r="A25" t="s">
        <v>268</v>
      </c>
      <c r="B25">
        <v>2</v>
      </c>
      <c r="C25" s="2">
        <f>SUM(((Table16810[[#This Row],[Avg DPS]]*(Table16810[[#This Row],[Range]]))+(Table16810[[#This Row],[Avg DPS]]*(Table16810[[#This Row],[Arm Pen (%)]]/4)))/100)</f>
        <v>2.3388749999999998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5" t="s">
        <v>87</v>
      </c>
      <c r="W25" s="43">
        <f>C25*$W$1</f>
        <v>473.69235374999994</v>
      </c>
      <c r="X25" s="52"/>
      <c r="Y25" s="52"/>
      <c r="Z25" s="52"/>
      <c r="AA25" s="52"/>
      <c r="AB25" s="52"/>
      <c r="AC25" s="36" t="s">
        <v>401</v>
      </c>
      <c r="AD25" s="36" t="s">
        <v>406</v>
      </c>
    </row>
    <row r="26" spans="1:30">
      <c r="A26" t="s">
        <v>284</v>
      </c>
      <c r="B26">
        <v>2</v>
      </c>
      <c r="C26" s="2">
        <f>SUM(((Table16810[[#This Row],[Avg DPS]]*(Table16810[[#This Row],[Range]]))+(Table16810[[#This Row],[Avg DPS]]*(Table16810[[#This Row],[Arm Pen (%)]]/4)))/100)</f>
        <v>2.2655273437500001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5" t="s">
        <v>87</v>
      </c>
      <c r="W26">
        <v>650</v>
      </c>
      <c r="X26" s="35" t="s">
        <v>286</v>
      </c>
      <c r="Y26" s="35">
        <v>30</v>
      </c>
      <c r="Z26" s="35">
        <v>1</v>
      </c>
      <c r="AA26" s="35">
        <v>12.9</v>
      </c>
      <c r="AB26" s="35" t="s">
        <v>291</v>
      </c>
      <c r="AC26" s="36" t="s">
        <v>430</v>
      </c>
      <c r="AD26" s="36" t="s">
        <v>426</v>
      </c>
    </row>
    <row r="27" spans="1:30">
      <c r="A27" t="s">
        <v>208</v>
      </c>
      <c r="B27" s="12">
        <v>3</v>
      </c>
      <c r="C27" s="2">
        <f>SUM(((Table16810[[#This Row],[Avg DPS]]*(Table16810[[#This Row],[Range]]))+(Table16810[[#This Row],[Avg DPS]]*(Table16810[[#This Row],[Arm Pen (%)]]/4)))/100)</f>
        <v>1.7910955549263869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5" t="s">
        <v>87</v>
      </c>
      <c r="W27" s="43">
        <f t="shared" ref="W27:W58" si="3">C27*$W$1</f>
        <v>362.75058273924117</v>
      </c>
      <c r="X27" s="52"/>
      <c r="Y27" s="52"/>
      <c r="Z27" s="52"/>
      <c r="AA27" s="52"/>
      <c r="AB27" s="52"/>
      <c r="AC27" s="36" t="s">
        <v>430</v>
      </c>
      <c r="AD27" s="36" t="s">
        <v>426</v>
      </c>
    </row>
    <row r="28" spans="1:30">
      <c r="A28" s="1" t="s">
        <v>207</v>
      </c>
      <c r="B28" s="35">
        <v>3</v>
      </c>
      <c r="C28" s="2">
        <f>SUM(((Table16810[[#This Row],[Avg DPS]]*(Table16810[[#This Row],[Range]]))+(Table16810[[#This Row],[Avg DPS]]*(Table16810[[#This Row],[Arm Pen (%)]]/4)))/100)</f>
        <v>2.3728167996011966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5" t="s">
        <v>86</v>
      </c>
      <c r="W28" s="43">
        <f t="shared" si="3"/>
        <v>480.56658642323038</v>
      </c>
      <c r="X28" s="52"/>
      <c r="Y28" s="52"/>
      <c r="Z28" s="52"/>
      <c r="AA28" s="52"/>
      <c r="AB28" s="52"/>
      <c r="AC28" s="36" t="s">
        <v>427</v>
      </c>
      <c r="AD28" s="36" t="s">
        <v>426</v>
      </c>
    </row>
    <row r="29" spans="1:30">
      <c r="A29" t="s">
        <v>209</v>
      </c>
      <c r="B29" s="35">
        <v>3</v>
      </c>
      <c r="C29" s="2">
        <f>SUM(((Table16810[[#This Row],[Avg DPS]]*(Table16810[[#This Row],[Range]]))+(Table16810[[#This Row],[Avg DPS]]*(Table16810[[#This Row],[Arm Pen (%)]]/4)))/100)</f>
        <v>2.5317208001988067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5" t="s">
        <v>87</v>
      </c>
      <c r="W29" s="43">
        <f t="shared" si="3"/>
        <v>512.74941366426435</v>
      </c>
      <c r="X29" s="52"/>
      <c r="Y29" s="52"/>
      <c r="Z29" s="52"/>
      <c r="AA29" s="52"/>
      <c r="AB29" s="52"/>
      <c r="AC29" s="36" t="s">
        <v>410</v>
      </c>
      <c r="AD29" s="36" t="s">
        <v>426</v>
      </c>
    </row>
    <row r="30" spans="1:30">
      <c r="A30" t="s">
        <v>210</v>
      </c>
      <c r="B30" s="35">
        <v>3</v>
      </c>
      <c r="C30" s="2">
        <f>SUM(((Table16810[[#This Row],[Avg DPS]]*(Table16810[[#This Row],[Range]]))+(Table16810[[#This Row],[Avg DPS]]*(Table16810[[#This Row],[Arm Pen (%)]]/4)))/100)</f>
        <v>1.9933269230769231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5" t="s">
        <v>87</v>
      </c>
      <c r="W30" s="43">
        <f t="shared" si="3"/>
        <v>403.70850173076923</v>
      </c>
      <c r="X30" s="52"/>
      <c r="Y30" s="52"/>
      <c r="Z30" s="52"/>
      <c r="AA30" s="52"/>
      <c r="AB30" s="52"/>
      <c r="AC30" s="36" t="s">
        <v>437</v>
      </c>
      <c r="AD30" s="36" t="s">
        <v>426</v>
      </c>
    </row>
    <row r="31" spans="1:30">
      <c r="A31" s="1" t="s">
        <v>211</v>
      </c>
      <c r="B31" s="35">
        <v>3</v>
      </c>
      <c r="C31" s="2">
        <f>SUM(((Table16810[[#This Row],[Avg DPS]]*(Table16810[[#This Row],[Range]]))+(Table16810[[#This Row],[Avg DPS]]*(Table16810[[#This Row],[Arm Pen (%)]]/4)))/100)</f>
        <v>1.8374999999999997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5" t="s">
        <v>86</v>
      </c>
      <c r="W31" s="43">
        <f t="shared" si="3"/>
        <v>372.14887499999992</v>
      </c>
      <c r="X31" s="52"/>
      <c r="Y31" s="52"/>
      <c r="Z31" s="52"/>
      <c r="AA31" s="52"/>
      <c r="AB31" s="52"/>
      <c r="AC31" s="36" t="s">
        <v>438</v>
      </c>
      <c r="AD31" s="36" t="s">
        <v>406</v>
      </c>
    </row>
    <row r="32" spans="1:30">
      <c r="A32" t="s">
        <v>212</v>
      </c>
      <c r="B32" s="35">
        <v>3</v>
      </c>
      <c r="C32" s="2">
        <f>SUM(((Table16810[[#This Row],[Avg DPS]]*(Table16810[[#This Row],[Range]]))+(Table16810[[#This Row],[Avg DPS]]*(Table16810[[#This Row],[Arm Pen (%)]]/4)))/100)</f>
        <v>2.3501065573770492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5" t="s">
        <v>87</v>
      </c>
      <c r="W32" s="43">
        <f t="shared" si="3"/>
        <v>475.96708106557378</v>
      </c>
      <c r="X32" s="52"/>
      <c r="Y32" s="52"/>
      <c r="Z32" s="52"/>
      <c r="AA32" s="52"/>
      <c r="AB32" s="52"/>
      <c r="AC32" s="36" t="s">
        <v>432</v>
      </c>
      <c r="AD32" s="36" t="s">
        <v>406</v>
      </c>
    </row>
    <row r="33" spans="1:30">
      <c r="A33" t="s">
        <v>213</v>
      </c>
      <c r="B33" s="35">
        <v>3</v>
      </c>
      <c r="C33" s="2">
        <f>SUM(((Table16810[[#This Row],[Avg DPS]]*(Table16810[[#This Row],[Range]]))+(Table16810[[#This Row],[Avg DPS]]*(Table16810[[#This Row],[Arm Pen (%)]]/4)))/100)</f>
        <v>1.8330810810810809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5" t="s">
        <v>87</v>
      </c>
      <c r="W33" s="43">
        <f t="shared" si="3"/>
        <v>371.25391135135135</v>
      </c>
      <c r="X33" s="52"/>
      <c r="Y33" s="52"/>
      <c r="Z33" s="52"/>
      <c r="AA33" s="52"/>
      <c r="AB33" s="52"/>
      <c r="AC33" s="36" t="s">
        <v>431</v>
      </c>
      <c r="AD33" s="36" t="s">
        <v>406</v>
      </c>
    </row>
    <row r="34" spans="1:30">
      <c r="A34" s="4" t="s">
        <v>355</v>
      </c>
      <c r="B34" s="12">
        <v>4</v>
      </c>
      <c r="C34" s="2">
        <f>SUM(((Table16810[[#This Row],[Avg DPS]]*(Table16810[[#This Row],[Range]]))+(Table16810[[#This Row],[Avg DPS]]*(Table16810[[#This Row],[Arm Pen (%)]]/4)))/100)</f>
        <v>2.1593793103448276</v>
      </c>
      <c r="D34" s="3">
        <f>SUM(Table16810[[#This Row],[DPS]]*Table16810[[#This Row],[Avg Accuracy]])</f>
        <v>7.6034482758620685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12.413793103448274</v>
      </c>
      <c r="F34">
        <v>25.9</v>
      </c>
      <c r="G34" s="2">
        <f>SUM((Table16810[[#This Row],[Accuracy (Close)]]+Table16810[[#This Row],[Accuracy (Short)]]+Table16810[[#This Row],[Accuracy (Medium)]]+Table16810[[#This Row],[Accuracy (Long)]])/4)</f>
        <v>0.61250000000000004</v>
      </c>
      <c r="H34">
        <v>9</v>
      </c>
      <c r="I34">
        <v>0.5</v>
      </c>
      <c r="J34">
        <v>10</v>
      </c>
      <c r="K34">
        <v>4</v>
      </c>
      <c r="L34" s="2">
        <v>1.7</v>
      </c>
      <c r="M34" s="2">
        <v>1</v>
      </c>
      <c r="N34">
        <v>900</v>
      </c>
      <c r="O34" s="2">
        <f t="shared" si="2"/>
        <v>6.6666666666666666E-2</v>
      </c>
      <c r="P34">
        <v>0.75</v>
      </c>
      <c r="Q34">
        <v>0.7</v>
      </c>
      <c r="R34">
        <v>0.55000000000000004</v>
      </c>
      <c r="S34">
        <v>0.45</v>
      </c>
      <c r="T34">
        <v>70</v>
      </c>
      <c r="U34" s="2">
        <v>3.4</v>
      </c>
      <c r="V34" s="35" t="s">
        <v>87</v>
      </c>
      <c r="W34" s="43">
        <f t="shared" si="3"/>
        <v>437.33909172413792</v>
      </c>
      <c r="X34" s="35"/>
      <c r="Y34" s="35"/>
      <c r="Z34" s="35"/>
      <c r="AA34" s="35"/>
      <c r="AB34" s="35"/>
      <c r="AC34" s="36"/>
      <c r="AD34" s="36"/>
    </row>
    <row r="35" spans="1:30">
      <c r="A35" s="4" t="s">
        <v>356</v>
      </c>
      <c r="B35">
        <v>4</v>
      </c>
      <c r="C35" s="2">
        <f>SUM(((Table16810[[#This Row],[Avg DPS]]*(Table16810[[#This Row],[Range]]))+(Table16810[[#This Row],[Avg DPS]]*(Table16810[[#This Row],[Arm Pen (%)]]/4)))/100)</f>
        <v>2.4382564841498562</v>
      </c>
      <c r="D35" s="3">
        <f>SUM(Table16810[[#This Row],[DPS]]*Table16810[[#This Row],[Avg Accuracy]])</f>
        <v>6.2680115273775217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8.6455331412103753</v>
      </c>
      <c r="F35">
        <v>34.9</v>
      </c>
      <c r="G35" s="2">
        <f>SUM((Table16810[[#This Row],[Accuracy (Close)]]+Table16810[[#This Row],[Accuracy (Short)]]+Table16810[[#This Row],[Accuracy (Medium)]]+Table16810[[#This Row],[Accuracy (Long)]])/4)</f>
        <v>0.72499999999999998</v>
      </c>
      <c r="H35">
        <v>15</v>
      </c>
      <c r="I35">
        <v>1</v>
      </c>
      <c r="J35">
        <v>16</v>
      </c>
      <c r="K35">
        <v>2</v>
      </c>
      <c r="L35" s="2">
        <v>1.9</v>
      </c>
      <c r="M35" s="2">
        <v>1.57</v>
      </c>
      <c r="N35">
        <v>0</v>
      </c>
      <c r="O35" s="2">
        <v>0</v>
      </c>
      <c r="P35">
        <v>0.47</v>
      </c>
      <c r="Q35">
        <v>0.68</v>
      </c>
      <c r="R35">
        <v>0.9</v>
      </c>
      <c r="S35">
        <v>0.85</v>
      </c>
      <c r="T35">
        <v>80</v>
      </c>
      <c r="U35" s="2">
        <v>4.7</v>
      </c>
      <c r="V35" s="35" t="s">
        <v>87</v>
      </c>
      <c r="W35" s="43">
        <f t="shared" si="3"/>
        <v>493.82008573487036</v>
      </c>
      <c r="X35" s="52"/>
      <c r="Y35" s="52"/>
      <c r="Z35" s="52"/>
      <c r="AA35" s="52"/>
      <c r="AB35" s="52"/>
      <c r="AC35" s="36"/>
      <c r="AD35" s="36"/>
    </row>
    <row r="36" spans="1:30">
      <c r="A36" s="4" t="s">
        <v>357</v>
      </c>
      <c r="B36">
        <v>4</v>
      </c>
      <c r="C36" s="2">
        <f>SUM(((Table16810[[#This Row],[Avg DPS]]*(Table16810[[#This Row],[Range]]))+(Table16810[[#This Row],[Avg DPS]]*(Table16810[[#This Row],[Arm Pen (%)]]/4)))/100)</f>
        <v>2.2808662721893493</v>
      </c>
      <c r="D36" s="3">
        <f>SUM(Table16810[[#This Row],[DPS]]*Table16810[[#This Row],[Avg Accuracy]])</f>
        <v>7.2639053254437886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11.715976331360947</v>
      </c>
      <c r="F36">
        <v>27.9</v>
      </c>
      <c r="G36" s="2">
        <f>SUM((Table16810[[#This Row],[Accuracy (Close)]]+Table16810[[#This Row],[Accuracy (Short)]]+Table16810[[#This Row],[Accuracy (Medium)]]+Table16810[[#This Row],[Accuracy (Long)]])/4)</f>
        <v>0.62000000000000011</v>
      </c>
      <c r="H36">
        <v>11</v>
      </c>
      <c r="I36">
        <v>0.5</v>
      </c>
      <c r="J36">
        <v>14</v>
      </c>
      <c r="K36">
        <v>3</v>
      </c>
      <c r="L36" s="2">
        <v>1.65</v>
      </c>
      <c r="M36" s="2">
        <v>1</v>
      </c>
      <c r="N36">
        <v>720</v>
      </c>
      <c r="O36" s="2">
        <f t="shared" ref="O36:O41" si="4">60/N36</f>
        <v>8.3333333333333329E-2</v>
      </c>
      <c r="P36">
        <v>0.76</v>
      </c>
      <c r="Q36">
        <v>0.72</v>
      </c>
      <c r="R36">
        <v>0.55000000000000004</v>
      </c>
      <c r="S36">
        <v>0.45</v>
      </c>
      <c r="T36">
        <v>70</v>
      </c>
      <c r="U36" s="2">
        <v>3.12</v>
      </c>
      <c r="V36" s="35" t="s">
        <v>87</v>
      </c>
      <c r="W36" s="43">
        <f t="shared" si="3"/>
        <v>461.94384610650894</v>
      </c>
      <c r="X36" s="52"/>
      <c r="Y36" s="52"/>
      <c r="Z36" s="52"/>
      <c r="AA36" s="52"/>
      <c r="AB36" s="52"/>
      <c r="AC36" s="36"/>
      <c r="AD36" s="36"/>
    </row>
    <row r="37" spans="1:30">
      <c r="A37" s="4" t="s">
        <v>358</v>
      </c>
      <c r="B37">
        <v>4</v>
      </c>
      <c r="C37" s="2">
        <f>SUM(((Table16810[[#This Row],[Avg DPS]]*(Table16810[[#This Row],[Range]]))+(Table16810[[#This Row],[Avg DPS]]*(Table16810[[#This Row],[Arm Pen (%)]]/4)))/100)</f>
        <v>2.0394904636151638</v>
      </c>
      <c r="D37" s="3">
        <f>SUM(Table16810[[#This Row],[DPS]]*Table16810[[#This Row],[Avg Accuracy]])</f>
        <v>6.9370423932488565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11.561737322081427</v>
      </c>
      <c r="F37">
        <v>26.9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11</v>
      </c>
      <c r="I37">
        <v>0.5</v>
      </c>
      <c r="J37">
        <v>10</v>
      </c>
      <c r="K37">
        <v>3</v>
      </c>
      <c r="L37" s="2">
        <v>1.62</v>
      </c>
      <c r="M37" s="2">
        <v>1</v>
      </c>
      <c r="N37">
        <v>512.29</v>
      </c>
      <c r="O37" s="2">
        <f t="shared" si="4"/>
        <v>0.11712116184192548</v>
      </c>
      <c r="P37">
        <v>0.72</v>
      </c>
      <c r="Q37">
        <v>0.68</v>
      </c>
      <c r="R37">
        <v>0.55000000000000004</v>
      </c>
      <c r="S37">
        <v>0.45</v>
      </c>
      <c r="T37">
        <v>70</v>
      </c>
      <c r="U37" s="2">
        <v>2.5</v>
      </c>
      <c r="V37" s="35" t="s">
        <v>87</v>
      </c>
      <c r="W37" s="43">
        <f t="shared" si="3"/>
        <v>413.05800359597913</v>
      </c>
      <c r="X37" s="35"/>
      <c r="Y37" s="35"/>
      <c r="Z37" s="35"/>
      <c r="AA37" s="35"/>
      <c r="AB37" s="35"/>
      <c r="AC37" s="36"/>
      <c r="AD37" s="36"/>
    </row>
    <row r="38" spans="1:30">
      <c r="A38" s="4" t="s">
        <v>359</v>
      </c>
      <c r="B38">
        <v>4</v>
      </c>
      <c r="C38" s="2">
        <f>SUM(((Table16810[[#This Row],[Avg DPS]]*(Table16810[[#This Row],[Range]]))+(Table16810[[#This Row],[Avg DPS]]*(Table16810[[#This Row],[Arm Pen (%)]]/4)))/100)</f>
        <v>1.8228599999999999</v>
      </c>
      <c r="D38" s="3">
        <f>SUM(Table16810[[#This Row],[DPS]]*Table16810[[#This Row],[Avg Accuracy]])</f>
        <v>4.9400000000000004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8</v>
      </c>
      <c r="F38">
        <v>32.9</v>
      </c>
      <c r="G38" s="2">
        <f>SUM((Table16810[[#This Row],[Accuracy (Close)]]+Table16810[[#This Row],[Accuracy (Short)]]+Table16810[[#This Row],[Accuracy (Medium)]]+Table16810[[#This Row],[Accuracy (Long)]])/4)</f>
        <v>0.61750000000000005</v>
      </c>
      <c r="H38">
        <v>12</v>
      </c>
      <c r="I38">
        <v>0.5</v>
      </c>
      <c r="J38">
        <v>16</v>
      </c>
      <c r="K38">
        <v>1</v>
      </c>
      <c r="L38" s="2">
        <v>0.85</v>
      </c>
      <c r="M38" s="2">
        <v>0.65</v>
      </c>
      <c r="N38">
        <v>0</v>
      </c>
      <c r="O38" s="2">
        <v>0</v>
      </c>
      <c r="P38" s="56">
        <v>0.65</v>
      </c>
      <c r="Q38" s="56">
        <v>0.7</v>
      </c>
      <c r="R38" s="56">
        <v>0.62</v>
      </c>
      <c r="S38" s="56">
        <v>0.5</v>
      </c>
      <c r="T38">
        <v>75</v>
      </c>
      <c r="U38" s="2">
        <v>3</v>
      </c>
      <c r="V38" s="35" t="s">
        <v>87</v>
      </c>
      <c r="W38" s="43">
        <f t="shared" si="3"/>
        <v>369.1838358</v>
      </c>
      <c r="X38" s="35"/>
      <c r="Y38" s="35"/>
      <c r="Z38" s="35"/>
      <c r="AA38" s="35"/>
      <c r="AB38" s="35"/>
      <c r="AC38" s="36"/>
      <c r="AD38" s="36"/>
    </row>
    <row r="39" spans="1:30">
      <c r="A39" s="4" t="s">
        <v>360</v>
      </c>
      <c r="B39">
        <v>4</v>
      </c>
      <c r="C39" s="2">
        <f>SUM(((Table16810[[#This Row],[Avg DPS]]*(Table16810[[#This Row],[Range]]))+(Table16810[[#This Row],[Avg DPS]]*(Table16810[[#This Row],[Arm Pen (%)]]/4)))/100)</f>
        <v>1.8851538461538462</v>
      </c>
      <c r="D39" s="3">
        <f>SUM(Table16810[[#This Row],[DPS]]*Table16810[[#This Row],[Avg Accuracy]])</f>
        <v>4.8461538461538467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7.6923076923076925</v>
      </c>
      <c r="F39">
        <v>32.9</v>
      </c>
      <c r="G39" s="2">
        <f>SUM((Table16810[[#This Row],[Accuracy (Close)]]+Table16810[[#This Row],[Accuracy (Short)]]+Table16810[[#This Row],[Accuracy (Medium)]]+Table16810[[#This Row],[Accuracy (Long)]])/4)</f>
        <v>0.63</v>
      </c>
      <c r="H39">
        <v>15</v>
      </c>
      <c r="I39">
        <v>0.5</v>
      </c>
      <c r="J39">
        <v>24</v>
      </c>
      <c r="K39">
        <v>1</v>
      </c>
      <c r="L39" s="2">
        <v>1.1499999999999999</v>
      </c>
      <c r="M39" s="2">
        <v>0.8</v>
      </c>
      <c r="N39">
        <v>0</v>
      </c>
      <c r="O39" s="2">
        <v>0</v>
      </c>
      <c r="P39" s="56">
        <v>0.55000000000000004</v>
      </c>
      <c r="Q39" s="56">
        <v>0.67</v>
      </c>
      <c r="R39" s="56">
        <v>0.7</v>
      </c>
      <c r="S39" s="56">
        <v>0.6</v>
      </c>
      <c r="T39">
        <v>75</v>
      </c>
      <c r="U39" s="2">
        <v>4</v>
      </c>
      <c r="V39" s="35" t="s">
        <v>87</v>
      </c>
      <c r="W39" s="43">
        <f t="shared" si="3"/>
        <v>381.80020846153849</v>
      </c>
      <c r="X39" s="35"/>
      <c r="Y39" s="35"/>
      <c r="Z39" s="35"/>
      <c r="AA39" s="35"/>
      <c r="AB39" s="35"/>
      <c r="AC39" s="36"/>
      <c r="AD39" s="36"/>
    </row>
    <row r="40" spans="1:30">
      <c r="A40" s="4" t="s">
        <v>361</v>
      </c>
      <c r="B40">
        <v>4</v>
      </c>
      <c r="C40" s="2">
        <f>SUM(((Table16810[[#This Row],[Avg DPS]]*(Table16810[[#This Row],[Range]]))+(Table16810[[#This Row],[Avg DPS]]*(Table16810[[#This Row],[Arm Pen (%)]]/4)))/100)</f>
        <v>2.2799337382973213</v>
      </c>
      <c r="D40" s="3">
        <f>SUM(Table16810[[#This Row],[DPS]]*Table16810[[#This Row],[Avg Accuracy]])</f>
        <v>6.5327614277860206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11.717957718001831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0.5575</v>
      </c>
      <c r="H40">
        <v>14</v>
      </c>
      <c r="I40">
        <v>1</v>
      </c>
      <c r="J40">
        <v>16</v>
      </c>
      <c r="K40">
        <v>3</v>
      </c>
      <c r="L40" s="2">
        <v>2.1</v>
      </c>
      <c r="M40" s="2">
        <v>1.25</v>
      </c>
      <c r="N40">
        <v>512.29</v>
      </c>
      <c r="O40" s="2">
        <f t="shared" si="4"/>
        <v>0.11712116184192548</v>
      </c>
      <c r="P40">
        <v>0.55000000000000004</v>
      </c>
      <c r="Q40">
        <v>0.6</v>
      </c>
      <c r="R40">
        <v>0.57999999999999996</v>
      </c>
      <c r="S40">
        <v>0.5</v>
      </c>
      <c r="T40">
        <v>70</v>
      </c>
      <c r="U40" s="2">
        <v>7.25</v>
      </c>
      <c r="V40" s="35" t="s">
        <v>87</v>
      </c>
      <c r="W40" s="43">
        <f t="shared" si="3"/>
        <v>461.7549800173565</v>
      </c>
      <c r="X40" s="35"/>
      <c r="Y40" s="35"/>
      <c r="Z40" s="35"/>
      <c r="AA40" s="35"/>
      <c r="AB40" s="35"/>
      <c r="AC40" s="36"/>
      <c r="AD40" s="36"/>
    </row>
    <row r="41" spans="1:30" s="72" customFormat="1">
      <c r="A41" s="72" t="s">
        <v>38</v>
      </c>
      <c r="B41" s="73" t="s">
        <v>35</v>
      </c>
      <c r="C41" s="74">
        <f>SUM(((Table16810[[#This Row],[Avg DPS]]*(Table16810[[#This Row],[Range]]))+(Table16810[[#This Row],[Avg DPS]]*(Table16810[[#This Row],[Arm Pen (%)]]/4)))/100)</f>
        <v>2.373008241758241</v>
      </c>
      <c r="D41" s="74">
        <f>SUM(Table16810[[#This Row],[DPS]]*Table16810[[#This Row],[Avg Accuracy]])</f>
        <v>6.7994505494505484</v>
      </c>
      <c r="E41" s="74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1" s="72">
        <v>30.9</v>
      </c>
      <c r="G41" s="74">
        <f>SUM((Table16810[[#This Row],[Accuracy (Close)]]+Table16810[[#This Row],[Accuracy (Short)]]+Table16810[[#This Row],[Accuracy (Medium)]]+Table16810[[#This Row],[Accuracy (Long)]])/4)</f>
        <v>0.625</v>
      </c>
      <c r="H41" s="72">
        <v>11</v>
      </c>
      <c r="I41" s="72">
        <v>0.5</v>
      </c>
      <c r="J41" s="72">
        <v>16</v>
      </c>
      <c r="K41" s="72">
        <v>3</v>
      </c>
      <c r="L41" s="74">
        <v>1.7</v>
      </c>
      <c r="M41" s="74">
        <v>1</v>
      </c>
      <c r="N41" s="72">
        <v>360</v>
      </c>
      <c r="O41" s="74">
        <f t="shared" si="4"/>
        <v>0.16666666666666666</v>
      </c>
      <c r="P41" s="72">
        <v>0.6</v>
      </c>
      <c r="Q41" s="72">
        <v>0.7</v>
      </c>
      <c r="R41" s="72">
        <v>0.65</v>
      </c>
      <c r="S41" s="72">
        <v>0.55000000000000004</v>
      </c>
      <c r="T41" s="72">
        <v>70</v>
      </c>
      <c r="U41" s="74">
        <v>3.5</v>
      </c>
      <c r="V41" s="73" t="s">
        <v>86</v>
      </c>
      <c r="W41" s="79">
        <v>480</v>
      </c>
      <c r="X41" s="73"/>
      <c r="Y41" s="73"/>
      <c r="Z41" s="73"/>
      <c r="AA41" s="73"/>
      <c r="AB41" s="73"/>
      <c r="AC41" s="80"/>
      <c r="AD41" s="80"/>
    </row>
    <row r="42" spans="1:30">
      <c r="C42" s="2">
        <f>SUM(((Table16810[[#This Row],[Avg DPS]]*(Table16810[[#This Row],[Range]]))+(Table16810[[#This Row],[Avg DPS]]*(Table16810[[#This Row],[Arm Pen (%)]]/4)))/100)</f>
        <v>0</v>
      </c>
      <c r="D42" s="3"/>
      <c r="E42" s="2"/>
      <c r="G42" s="2"/>
      <c r="L42" s="2"/>
      <c r="M42" s="2"/>
      <c r="O42" s="2"/>
      <c r="U42" s="2"/>
      <c r="W42" s="43">
        <f t="shared" si="3"/>
        <v>0</v>
      </c>
      <c r="X42" s="52"/>
      <c r="Y42" s="52"/>
      <c r="Z42" s="52"/>
      <c r="AA42" s="52"/>
      <c r="AB42" s="52"/>
      <c r="AC42" s="36"/>
      <c r="AD42" s="36"/>
    </row>
    <row r="43" spans="1:30">
      <c r="A43" s="4"/>
      <c r="C43" s="2" t="e">
        <f>SUM(((Table16810[[#This Row],[Avg DPS]]*(Table16810[[#This Row],[Range]]))+(Table16810[[#This Row],[Avg DPS]]*(Table16810[[#This Row],[Arm Pen (%)]]/4)))/100)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ref="O43:O74" si="5">60/N43</f>
        <v>#DIV/0!</v>
      </c>
      <c r="U43" s="2"/>
      <c r="W43" s="43" t="e">
        <f t="shared" si="3"/>
        <v>#DIV/0!</v>
      </c>
      <c r="X43" s="35"/>
      <c r="Y43" s="35"/>
      <c r="Z43" s="35"/>
      <c r="AA43" s="35"/>
      <c r="AB43" s="35"/>
      <c r="AC43" s="36"/>
      <c r="AD43" s="36"/>
    </row>
    <row r="44" spans="1:30">
      <c r="A44" s="4"/>
      <c r="C44" s="2" t="e">
        <f>SUM(((Table16810[[#This Row],[Avg DPS]]*(Table16810[[#This Row],[Range]]))+(Table16810[[#This Row],[Avg DPS]]*(Table16810[[#This Row],[Arm Pen (%)]]/4)))/100)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W44" s="43" t="e">
        <f t="shared" si="3"/>
        <v>#DIV/0!</v>
      </c>
      <c r="X44" s="35"/>
      <c r="Y44" s="35"/>
      <c r="Z44" s="35"/>
      <c r="AA44" s="35"/>
      <c r="AB44" s="35"/>
      <c r="AC44" s="36"/>
      <c r="AD44" s="36"/>
    </row>
    <row r="45" spans="1:30">
      <c r="A45" s="4"/>
      <c r="C45" s="2" t="e">
        <f>SUM(((Table16810[[#This Row],[Avg DPS]]*(Table16810[[#This Row],[Range]]))+(Table16810[[#This Row],[Avg DPS]]*(Table16810[[#This Row],[Arm Pen (%)]]/4)))/100)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W45" s="43" t="e">
        <f t="shared" si="3"/>
        <v>#DIV/0!</v>
      </c>
      <c r="X45" s="35"/>
      <c r="Y45" s="35"/>
      <c r="Z45" s="35"/>
      <c r="AA45" s="35"/>
      <c r="AB45" s="35"/>
      <c r="AC45" s="36"/>
      <c r="AD45" s="36"/>
    </row>
    <row r="46" spans="1:30">
      <c r="A46" s="4"/>
      <c r="C46" s="2" t="e">
        <f>SUM(((Table16810[[#This Row],[Avg DPS]]*(Table16810[[#This Row],[Range]]))+(Table16810[[#This Row],[Avg DPS]]*(Table16810[[#This Row],[Arm Pen (%)]]/4)))/100)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W46" s="43" t="e">
        <f t="shared" si="3"/>
        <v>#DIV/0!</v>
      </c>
      <c r="X46" s="35"/>
      <c r="Y46" s="35"/>
      <c r="Z46" s="35"/>
      <c r="AA46" s="35"/>
      <c r="AB46" s="35"/>
      <c r="AC46" s="36"/>
      <c r="AD46" s="36"/>
    </row>
    <row r="47" spans="1:30">
      <c r="A47" s="4"/>
      <c r="C47" s="2" t="e">
        <f>SUM(((Table16810[[#This Row],[Avg DPS]]*(Table16810[[#This Row],[Range]]))+(Table16810[[#This Row],[Avg DPS]]*(Table16810[[#This Row],[Arm Pen (%)]]/4)))/100)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W47" s="43" t="e">
        <f t="shared" si="3"/>
        <v>#DIV/0!</v>
      </c>
      <c r="X47" s="35"/>
      <c r="Y47" s="35"/>
      <c r="Z47" s="35"/>
      <c r="AA47" s="35"/>
      <c r="AB47" s="35"/>
      <c r="AC47" s="36"/>
      <c r="AD47" s="36"/>
    </row>
    <row r="48" spans="1:30">
      <c r="A48" s="4"/>
      <c r="C48" s="2" t="e">
        <f>SUM(((Table16810[[#This Row],[Avg DPS]]*(Table16810[[#This Row],[Range]]))+(Table16810[[#This Row],[Avg DPS]]*(Table16810[[#This Row],[Arm Pen (%)]]/4)))/100)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W48" s="43" t="e">
        <f t="shared" si="3"/>
        <v>#DIV/0!</v>
      </c>
      <c r="X48" s="35"/>
      <c r="Y48" s="35"/>
      <c r="Z48" s="35"/>
      <c r="AA48" s="35"/>
      <c r="AB48" s="35"/>
      <c r="AC48" s="36"/>
      <c r="AD48" s="36"/>
    </row>
    <row r="49" spans="1:30">
      <c r="A49" s="4"/>
      <c r="C49" s="2" t="e">
        <f>SUM(((Table16810[[#This Row],[Avg DPS]]*(Table16810[[#This Row],[Range]]))+(Table16810[[#This Row],[Avg DPS]]*(Table16810[[#This Row],[Arm Pen (%)]]/4)))/100)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W49" s="43" t="e">
        <f t="shared" si="3"/>
        <v>#DIV/0!</v>
      </c>
      <c r="X49" s="35"/>
      <c r="Y49" s="35"/>
      <c r="Z49" s="35"/>
      <c r="AA49" s="35"/>
      <c r="AB49" s="35"/>
      <c r="AC49" s="36"/>
      <c r="AD49" s="36"/>
    </row>
    <row r="50" spans="1:30">
      <c r="A50" s="4"/>
      <c r="C50" s="2" t="e">
        <f>SUM(((Table16810[[#This Row],[Avg DPS]]*(Table16810[[#This Row],[Range]]))+(Table16810[[#This Row],[Avg DPS]]*(Table16810[[#This Row],[Arm Pen (%)]]/4)))/100)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W50" s="43" t="e">
        <f t="shared" si="3"/>
        <v>#DIV/0!</v>
      </c>
      <c r="X50" s="35"/>
      <c r="Y50" s="35"/>
      <c r="Z50" s="35"/>
      <c r="AA50" s="35"/>
      <c r="AB50" s="35"/>
      <c r="AC50" s="36"/>
      <c r="AD50" s="36"/>
    </row>
    <row r="51" spans="1:30">
      <c r="A51" s="4"/>
      <c r="C51" s="2" t="e">
        <f>SUM(((Table16810[[#This Row],[Avg DPS]]*(Table16810[[#This Row],[Range]]))+(Table16810[[#This Row],[Avg DPS]]*(Table16810[[#This Row],[Arm Pen (%)]]/4)))/100)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W51" s="43" t="e">
        <f t="shared" si="3"/>
        <v>#DIV/0!</v>
      </c>
      <c r="X51" s="35"/>
      <c r="Y51" s="35"/>
      <c r="Z51" s="35"/>
      <c r="AA51" s="35"/>
      <c r="AB51" s="35"/>
      <c r="AC51" s="36"/>
      <c r="AD51" s="36"/>
    </row>
    <row r="52" spans="1:30">
      <c r="A52" s="4"/>
      <c r="C52" s="2" t="e">
        <f>SUM(((Table16810[[#This Row],[Avg DPS]]*(Table16810[[#This Row],[Range]]))+(Table16810[[#This Row],[Avg DPS]]*(Table16810[[#This Row],[Arm Pen (%)]]/4)))/100)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W52" s="43" t="e">
        <f t="shared" si="3"/>
        <v>#DIV/0!</v>
      </c>
      <c r="X52" s="35"/>
      <c r="Y52" s="35"/>
      <c r="Z52" s="35"/>
      <c r="AA52" s="35"/>
      <c r="AB52" s="35"/>
      <c r="AC52" s="36"/>
      <c r="AD52" s="36"/>
    </row>
    <row r="53" spans="1:30">
      <c r="A53" s="4"/>
      <c r="C53" s="2" t="e">
        <f>SUM(((Table16810[[#This Row],[Avg DPS]]*(Table16810[[#This Row],[Range]]))+(Table16810[[#This Row],[Avg DPS]]*(Table16810[[#This Row],[Arm Pen (%)]]/4)))/100)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W53" s="43" t="e">
        <f t="shared" si="3"/>
        <v>#DIV/0!</v>
      </c>
      <c r="X53" s="35"/>
      <c r="Y53" s="35"/>
      <c r="Z53" s="35"/>
      <c r="AA53" s="35"/>
      <c r="AB53" s="35"/>
      <c r="AC53" s="36"/>
      <c r="AD53" s="36"/>
    </row>
    <row r="54" spans="1:30">
      <c r="A54" s="4"/>
      <c r="C54" s="2" t="e">
        <f>SUM(((Table16810[[#This Row],[Avg DPS]]*(Table16810[[#This Row],[Range]]))+(Table16810[[#This Row],[Avg DPS]]*(Table16810[[#This Row],[Arm Pen (%)]]/4)))/100)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W54" s="43" t="e">
        <f t="shared" si="3"/>
        <v>#DIV/0!</v>
      </c>
      <c r="X54" s="35"/>
      <c r="Y54" s="35"/>
      <c r="Z54" s="35"/>
      <c r="AA54" s="35"/>
      <c r="AB54" s="35"/>
      <c r="AC54" s="36"/>
      <c r="AD54" s="36"/>
    </row>
    <row r="55" spans="1:30">
      <c r="A55" s="4"/>
      <c r="C55" s="2" t="e">
        <f>SUM(((Table16810[[#This Row],[Avg DPS]]*(Table16810[[#This Row],[Range]]))+(Table16810[[#This Row],[Avg DPS]]*(Table16810[[#This Row],[Arm Pen (%)]]/4)))/100)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W55" s="43" t="e">
        <f t="shared" si="3"/>
        <v>#DIV/0!</v>
      </c>
      <c r="X55" s="35"/>
      <c r="Y55" s="35"/>
      <c r="Z55" s="35"/>
      <c r="AA55" s="35"/>
      <c r="AB55" s="35"/>
      <c r="AC55" s="36"/>
      <c r="AD55" s="36"/>
    </row>
    <row r="56" spans="1:30">
      <c r="A56" s="4"/>
      <c r="C56" s="2" t="e">
        <f>SUM(((Table16810[[#This Row],[Avg DPS]]*(Table16810[[#This Row],[Range]]))+(Table16810[[#This Row],[Avg DPS]]*(Table16810[[#This Row],[Arm Pen (%)]]/4)))/100)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W56" s="43" t="e">
        <f t="shared" si="3"/>
        <v>#DIV/0!</v>
      </c>
      <c r="X56" s="35"/>
      <c r="Y56" s="35"/>
      <c r="Z56" s="35"/>
      <c r="AA56" s="35"/>
      <c r="AB56" s="35"/>
      <c r="AC56" s="36"/>
      <c r="AD56" s="36"/>
    </row>
    <row r="57" spans="1:30">
      <c r="A57" s="4"/>
      <c r="C57" s="2" t="e">
        <f>SUM(((Table16810[[#This Row],[Avg DPS]]*(Table16810[[#This Row],[Range]]))+(Table16810[[#This Row],[Avg DPS]]*(Table16810[[#This Row],[Arm Pen (%)]]/4)))/100)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W57" s="43" t="e">
        <f t="shared" si="3"/>
        <v>#DIV/0!</v>
      </c>
      <c r="X57" s="35"/>
      <c r="Y57" s="35"/>
      <c r="Z57" s="35"/>
      <c r="AA57" s="35"/>
      <c r="AB57" s="35"/>
      <c r="AC57" s="36"/>
      <c r="AD57" s="36"/>
    </row>
    <row r="58" spans="1:30">
      <c r="A58" s="4"/>
      <c r="C58" s="2" t="e">
        <f>SUM(((Table16810[[#This Row],[Avg DPS]]*(Table16810[[#This Row],[Range]]))+(Table16810[[#This Row],[Avg DPS]]*(Table16810[[#This Row],[Arm Pen (%)]]/4)))/100)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W58" s="43" t="e">
        <f t="shared" si="3"/>
        <v>#DIV/0!</v>
      </c>
      <c r="X58" s="35"/>
      <c r="Y58" s="35"/>
      <c r="Z58" s="35"/>
      <c r="AA58" s="35"/>
      <c r="AB58" s="35"/>
      <c r="AC58" s="36"/>
      <c r="AD58" s="36"/>
    </row>
    <row r="59" spans="1:30">
      <c r="A59" s="4"/>
      <c r="C59" s="2" t="e">
        <f>SUM(((Table16810[[#This Row],[Avg DPS]]*(Table16810[[#This Row],[Range]]))+(Table16810[[#This Row],[Avg DPS]]*(Table16810[[#This Row],[Arm Pen (%)]]/4)))/100)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W59" s="43" t="e">
        <f t="shared" ref="W59:W90" si="6">C59*$W$1</f>
        <v>#DIV/0!</v>
      </c>
      <c r="X59" s="35"/>
      <c r="Y59" s="35"/>
      <c r="Z59" s="35"/>
      <c r="AA59" s="35"/>
      <c r="AB59" s="35"/>
      <c r="AC59" s="36"/>
      <c r="AD59" s="36"/>
    </row>
    <row r="60" spans="1:30">
      <c r="A60" s="4"/>
      <c r="C60" s="2" t="e">
        <f>SUM(((Table16810[[#This Row],[Avg DPS]]*(Table16810[[#This Row],[Range]]))+(Table16810[[#This Row],[Avg DPS]]*(Table16810[[#This Row],[Arm Pen (%)]]/4)))/100)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W60" s="43" t="e">
        <f t="shared" si="6"/>
        <v>#DIV/0!</v>
      </c>
      <c r="X60" s="35"/>
      <c r="Y60" s="35"/>
      <c r="Z60" s="35"/>
      <c r="AA60" s="35"/>
      <c r="AB60" s="35"/>
      <c r="AC60" s="36"/>
      <c r="AD60" s="36"/>
    </row>
    <row r="61" spans="1:30">
      <c r="A61" s="4"/>
      <c r="C61" s="2" t="e">
        <f>SUM(((Table16810[[#This Row],[Avg DPS]]*(Table16810[[#This Row],[Range]]))+(Table16810[[#This Row],[Avg DPS]]*(Table16810[[#This Row],[Arm Pen (%)]]/4)))/100)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W61" s="43" t="e">
        <f t="shared" si="6"/>
        <v>#DIV/0!</v>
      </c>
      <c r="X61" s="35"/>
      <c r="Y61" s="35"/>
      <c r="Z61" s="35"/>
      <c r="AA61" s="35"/>
      <c r="AB61" s="35"/>
      <c r="AC61" s="36"/>
      <c r="AD61" s="36"/>
    </row>
    <row r="62" spans="1:30">
      <c r="A62" s="4"/>
      <c r="C62" s="2" t="e">
        <f>SUM(((Table16810[[#This Row],[Avg DPS]]*(Table16810[[#This Row],[Range]]))+(Table16810[[#This Row],[Avg DPS]]*(Table16810[[#This Row],[Arm Pen (%)]]/4)))/100)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W62" s="43" t="e">
        <f t="shared" si="6"/>
        <v>#DIV/0!</v>
      </c>
      <c r="X62" s="35"/>
      <c r="Y62" s="35"/>
      <c r="Z62" s="35"/>
      <c r="AA62" s="35"/>
      <c r="AB62" s="35"/>
      <c r="AC62" s="36"/>
      <c r="AD62" s="36"/>
    </row>
    <row r="63" spans="1:30">
      <c r="A63" s="4"/>
      <c r="C63" s="2" t="e">
        <f>SUM(((Table16810[[#This Row],[Avg DPS]]*(Table16810[[#This Row],[Range]]))+(Table16810[[#This Row],[Avg DPS]]*(Table16810[[#This Row],[Arm Pen (%)]]/4)))/100)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W63" s="43" t="e">
        <f t="shared" si="6"/>
        <v>#DIV/0!</v>
      </c>
      <c r="X63" s="35"/>
      <c r="Y63" s="35"/>
      <c r="Z63" s="35"/>
      <c r="AA63" s="35"/>
      <c r="AB63" s="35"/>
      <c r="AC63" s="36"/>
      <c r="AD63" s="36"/>
    </row>
    <row r="64" spans="1:30">
      <c r="A64" s="4"/>
      <c r="C64" s="2" t="e">
        <f>SUM(((Table16810[[#This Row],[Avg DPS]]*(Table16810[[#This Row],[Range]]))+(Table16810[[#This Row],[Avg DPS]]*(Table16810[[#This Row],[Arm Pen (%)]]/4)))/100)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W64" s="43" t="e">
        <f t="shared" si="6"/>
        <v>#DIV/0!</v>
      </c>
      <c r="X64" s="35"/>
      <c r="Y64" s="35"/>
      <c r="Z64" s="35"/>
      <c r="AA64" s="35"/>
      <c r="AB64" s="35"/>
      <c r="AC64" s="36"/>
      <c r="AD64" s="36"/>
    </row>
    <row r="65" spans="1:30">
      <c r="A65" s="4"/>
      <c r="C65" s="2" t="e">
        <f>SUM(((Table16810[[#This Row],[Avg DPS]]*(Table16810[[#This Row],[Range]]))+(Table16810[[#This Row],[Avg DPS]]*(Table16810[[#This Row],[Arm Pen (%)]]/4)))/100)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W65" s="43" t="e">
        <f t="shared" si="6"/>
        <v>#DIV/0!</v>
      </c>
      <c r="X65" s="35"/>
      <c r="Y65" s="35"/>
      <c r="Z65" s="35"/>
      <c r="AA65" s="35"/>
      <c r="AB65" s="35"/>
      <c r="AC65" s="36"/>
      <c r="AD65" s="36"/>
    </row>
    <row r="66" spans="1:30">
      <c r="A66" s="4"/>
      <c r="C66" s="2" t="e">
        <f>SUM(((Table16810[[#This Row],[Avg DPS]]*(Table16810[[#This Row],[Range]]))+(Table16810[[#This Row],[Avg DPS]]*(Table16810[[#This Row],[Arm Pen (%)]]/4)))/100)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W66" s="43" t="e">
        <f t="shared" si="6"/>
        <v>#DIV/0!</v>
      </c>
      <c r="X66" s="35"/>
      <c r="Y66" s="35"/>
      <c r="Z66" s="35"/>
      <c r="AA66" s="35"/>
      <c r="AB66" s="35"/>
      <c r="AC66" s="36"/>
      <c r="AD66" s="36"/>
    </row>
    <row r="67" spans="1:30">
      <c r="A67" s="4"/>
      <c r="C67" s="2" t="e">
        <f>SUM(((Table16810[[#This Row],[Avg DPS]]*(Table16810[[#This Row],[Range]]))+(Table16810[[#This Row],[Avg DPS]]*(Table16810[[#This Row],[Arm Pen (%)]]/4)))/100)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W67" s="43" t="e">
        <f t="shared" si="6"/>
        <v>#DIV/0!</v>
      </c>
      <c r="X67" s="35"/>
      <c r="Y67" s="35"/>
      <c r="Z67" s="35"/>
      <c r="AA67" s="35"/>
      <c r="AB67" s="35"/>
      <c r="AC67" s="36"/>
      <c r="AD67" s="36"/>
    </row>
    <row r="68" spans="1:30">
      <c r="A68" s="4"/>
      <c r="C68" s="2" t="e">
        <f>SUM(((Table16810[[#This Row],[Avg DPS]]*(Table16810[[#This Row],[Range]]))+(Table16810[[#This Row],[Avg DPS]]*(Table16810[[#This Row],[Arm Pen (%)]]/4)))/100)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W68" s="43" t="e">
        <f t="shared" si="6"/>
        <v>#DIV/0!</v>
      </c>
      <c r="X68" s="35"/>
      <c r="Y68" s="35"/>
      <c r="Z68" s="35"/>
      <c r="AA68" s="35"/>
      <c r="AB68" s="35"/>
      <c r="AC68" s="36"/>
      <c r="AD68" s="36"/>
    </row>
    <row r="69" spans="1:30">
      <c r="A69" s="4"/>
      <c r="C69" s="2" t="e">
        <f>SUM(((Table16810[[#This Row],[Avg DPS]]*(Table16810[[#This Row],[Range]]))+(Table16810[[#This Row],[Avg DPS]]*(Table16810[[#This Row],[Arm Pen (%)]]/4)))/100)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W69" s="43" t="e">
        <f t="shared" si="6"/>
        <v>#DIV/0!</v>
      </c>
      <c r="X69" s="35"/>
      <c r="Y69" s="35"/>
      <c r="Z69" s="35"/>
      <c r="AA69" s="35"/>
      <c r="AB69" s="35"/>
      <c r="AC69" s="36"/>
      <c r="AD69" s="36"/>
    </row>
    <row r="70" spans="1:30">
      <c r="A70" s="4"/>
      <c r="C70" s="2" t="e">
        <f>SUM(((Table16810[[#This Row],[Avg DPS]]*(Table16810[[#This Row],[Range]]))+(Table16810[[#This Row],[Avg DPS]]*(Table16810[[#This Row],[Arm Pen (%)]]/4)))/100)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W70" s="43" t="e">
        <f t="shared" si="6"/>
        <v>#DIV/0!</v>
      </c>
      <c r="X70" s="35"/>
      <c r="Y70" s="35"/>
      <c r="Z70" s="35"/>
      <c r="AA70" s="35"/>
      <c r="AB70" s="35"/>
      <c r="AC70" s="36"/>
      <c r="AD70" s="36"/>
    </row>
    <row r="71" spans="1:30">
      <c r="A71" s="4"/>
      <c r="C71" s="2" t="e">
        <f>SUM(((Table16810[[#This Row],[Avg DPS]]*(Table16810[[#This Row],[Range]]))+(Table16810[[#This Row],[Avg DPS]]*(Table16810[[#This Row],[Arm Pen (%)]]/4)))/100)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W71" s="43" t="e">
        <f t="shared" si="6"/>
        <v>#DIV/0!</v>
      </c>
      <c r="X71" s="35"/>
      <c r="Y71" s="35"/>
      <c r="Z71" s="35"/>
      <c r="AA71" s="35"/>
      <c r="AB71" s="35"/>
      <c r="AC71" s="36"/>
      <c r="AD71" s="36"/>
    </row>
    <row r="72" spans="1:30">
      <c r="A72" s="4"/>
      <c r="C72" s="2" t="e">
        <f>SUM(((Table16810[[#This Row],[Avg DPS]]*(Table16810[[#This Row],[Range]]))+(Table16810[[#This Row],[Avg DPS]]*(Table16810[[#This Row],[Arm Pen (%)]]/4)))/100)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W72" s="43" t="e">
        <f t="shared" si="6"/>
        <v>#DIV/0!</v>
      </c>
      <c r="X72" s="35"/>
      <c r="Y72" s="35"/>
      <c r="Z72" s="35"/>
      <c r="AA72" s="35"/>
      <c r="AB72" s="35"/>
      <c r="AC72" s="36"/>
      <c r="AD72" s="36"/>
    </row>
    <row r="73" spans="1:30">
      <c r="A73" s="4"/>
      <c r="C73" s="2" t="e">
        <f>SUM(((Table16810[[#This Row],[Avg DPS]]*(Table16810[[#This Row],[Range]]))+(Table16810[[#This Row],[Avg DPS]]*(Table16810[[#This Row],[Arm Pen (%)]]/4)))/100)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W73" s="43" t="e">
        <f t="shared" si="6"/>
        <v>#DIV/0!</v>
      </c>
      <c r="X73" s="35"/>
      <c r="Y73" s="35"/>
      <c r="Z73" s="35"/>
      <c r="AA73" s="35"/>
      <c r="AB73" s="35"/>
      <c r="AC73" s="36"/>
      <c r="AD73" s="36"/>
    </row>
    <row r="74" spans="1:30">
      <c r="C74" s="2" t="e">
        <f>SUM(((Table16810[[#This Row],[Avg DPS]]*(Table16810[[#This Row],[Range]]))+(Table16810[[#This Row],[Avg DPS]]*(Table16810[[#This Row],[Arm Pen (%)]]/4)))/100)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  <c r="W74" s="43" t="e">
        <f t="shared" si="6"/>
        <v>#DIV/0!</v>
      </c>
      <c r="X74" s="35"/>
      <c r="Y74" s="35"/>
      <c r="Z74" s="35"/>
      <c r="AA74" s="35"/>
      <c r="AB74" s="35"/>
      <c r="AC74" s="36"/>
      <c r="AD74" s="36"/>
    </row>
    <row r="75" spans="1:30">
      <c r="C75" s="2" t="e">
        <f>SUM(((Table16810[[#This Row],[Avg DPS]]*(Table16810[[#This Row],[Range]]))+(Table16810[[#This Row],[Avg DPS]]*(Table16810[[#This Row],[Arm Pen (%)]]/4)))/100)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ref="O75:O106" si="7">60/N75</f>
        <v>#DIV/0!</v>
      </c>
      <c r="U75" s="2"/>
      <c r="W75" s="43" t="e">
        <f t="shared" si="6"/>
        <v>#DIV/0!</v>
      </c>
      <c r="X75" s="35"/>
      <c r="Y75" s="35"/>
      <c r="Z75" s="35"/>
      <c r="AA75" s="35"/>
      <c r="AB75" s="35"/>
      <c r="AC75" s="36"/>
      <c r="AD75" s="36"/>
    </row>
    <row r="76" spans="1:30">
      <c r="C76" s="2" t="e">
        <f>SUM(((Table16810[[#This Row],[Avg DPS]]*(Table16810[[#This Row],[Range]]))+(Table16810[[#This Row],[Avg DPS]]*(Table16810[[#This Row],[Arm Pen (%)]]/4)))/100)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7"/>
        <v>#DIV/0!</v>
      </c>
      <c r="U76" s="2"/>
      <c r="W76" s="43" t="e">
        <f t="shared" si="6"/>
        <v>#DIV/0!</v>
      </c>
      <c r="X76" s="35"/>
      <c r="Y76" s="35"/>
      <c r="Z76" s="35"/>
      <c r="AA76" s="35"/>
      <c r="AB76" s="35"/>
      <c r="AC76" s="36"/>
      <c r="AD76" s="36"/>
    </row>
    <row r="77" spans="1:30">
      <c r="C77" s="2" t="e">
        <f>SUM(((Table16810[[#This Row],[Avg DPS]]*(Table16810[[#This Row],[Range]]))+(Table16810[[#This Row],[Avg DPS]]*(Table16810[[#This Row],[Arm Pen (%)]]/4)))/100)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7"/>
        <v>#DIV/0!</v>
      </c>
      <c r="U77" s="2"/>
      <c r="W77" s="43" t="e">
        <f t="shared" si="6"/>
        <v>#DIV/0!</v>
      </c>
      <c r="X77" s="35"/>
      <c r="Y77" s="35"/>
      <c r="Z77" s="35"/>
      <c r="AA77" s="35"/>
      <c r="AB77" s="35"/>
      <c r="AC77" s="36"/>
      <c r="AD77" s="36"/>
    </row>
    <row r="78" spans="1:30">
      <c r="C78" s="2" t="e">
        <f>SUM(((Table16810[[#This Row],[Avg DPS]]*(Table16810[[#This Row],[Range]]))+(Table16810[[#This Row],[Avg DPS]]*(Table16810[[#This Row],[Arm Pen (%)]]/4)))/100)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7"/>
        <v>#DIV/0!</v>
      </c>
      <c r="U78" s="2"/>
      <c r="W78" s="43" t="e">
        <f t="shared" si="6"/>
        <v>#DIV/0!</v>
      </c>
      <c r="X78" s="35"/>
      <c r="Y78" s="35"/>
      <c r="Z78" s="35"/>
      <c r="AA78" s="35"/>
      <c r="AB78" s="35"/>
      <c r="AC78" s="36"/>
      <c r="AD78" s="36"/>
    </row>
    <row r="79" spans="1:30">
      <c r="C79" s="2" t="e">
        <f>SUM(((Table16810[[#This Row],[Avg DPS]]*(Table16810[[#This Row],[Range]]))+(Table16810[[#This Row],[Avg DPS]]*(Table16810[[#This Row],[Arm Pen (%)]]/4)))/100)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7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1:30">
      <c r="C80" s="2" t="e">
        <f>SUM(((Table16810[[#This Row],[Avg DPS]]*(Table16810[[#This Row],[Range]]))+(Table16810[[#This Row],[Avg DPS]]*(Table16810[[#This Row],[Arm Pen (%)]]/4)))/100)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7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SUM(((Table16810[[#This Row],[Avg DPS]]*(Table16810[[#This Row],[Range]]))+(Table16810[[#This Row],[Avg DPS]]*(Table16810[[#This Row],[Arm Pen (%)]]/4)))/100)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7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SUM(((Table16810[[#This Row],[Avg DPS]]*(Table16810[[#This Row],[Range]]))+(Table16810[[#This Row],[Avg DPS]]*(Table16810[[#This Row],[Arm Pen (%)]]/4)))/100)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7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SUM(((Table16810[[#This Row],[Avg DPS]]*(Table16810[[#This Row],[Range]]))+(Table16810[[#This Row],[Avg DPS]]*(Table16810[[#This Row],[Arm Pen (%)]]/4)))/100)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7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SUM(((Table16810[[#This Row],[Avg DPS]]*(Table16810[[#This Row],[Range]]))+(Table16810[[#This Row],[Avg DPS]]*(Table16810[[#This Row],[Arm Pen (%)]]/4)))/100)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7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SUM(((Table16810[[#This Row],[Avg DPS]]*(Table16810[[#This Row],[Range]]))+(Table16810[[#This Row],[Avg DPS]]*(Table16810[[#This Row],[Arm Pen (%)]]/4)))/100)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7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SUM(((Table16810[[#This Row],[Avg DPS]]*(Table16810[[#This Row],[Range]]))+(Table16810[[#This Row],[Avg DPS]]*(Table16810[[#This Row],[Arm Pen (%)]]/4)))/100)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7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SUM(((Table16810[[#This Row],[Avg DPS]]*(Table16810[[#This Row],[Range]]))+(Table16810[[#This Row],[Avg DPS]]*(Table16810[[#This Row],[Arm Pen (%)]]/4)))/100)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7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SUM(((Table16810[[#This Row],[Avg DPS]]*(Table16810[[#This Row],[Range]]))+(Table16810[[#This Row],[Avg DPS]]*(Table16810[[#This Row],[Arm Pen (%)]]/4)))/100)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7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SUM(((Table16810[[#This Row],[Avg DPS]]*(Table16810[[#This Row],[Range]]))+(Table16810[[#This Row],[Avg DPS]]*(Table16810[[#This Row],[Arm Pen (%)]]/4)))/100)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7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SUM(((Table16810[[#This Row],[Avg DPS]]*(Table16810[[#This Row],[Range]]))+(Table16810[[#This Row],[Avg DPS]]*(Table16810[[#This Row],[Arm Pen (%)]]/4)))/100)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7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SUM(((Table16810[[#This Row],[Avg DPS]]*(Table16810[[#This Row],[Range]]))+(Table16810[[#This Row],[Avg DPS]]*(Table16810[[#This Row],[Arm Pen (%)]]/4)))/100)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7"/>
        <v>#DIV/0!</v>
      </c>
      <c r="U91" s="2"/>
      <c r="W91" s="43" t="e">
        <f t="shared" ref="W91:W123" si="8">C91*$W$1</f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SUM(((Table16810[[#This Row],[Avg DPS]]*(Table16810[[#This Row],[Range]]))+(Table16810[[#This Row],[Avg DPS]]*(Table16810[[#This Row],[Arm Pen (%)]]/4)))/100)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7"/>
        <v>#DIV/0!</v>
      </c>
      <c r="U92" s="2"/>
      <c r="W92" s="43" t="e">
        <f t="shared" si="8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SUM(((Table16810[[#This Row],[Avg DPS]]*(Table16810[[#This Row],[Range]]))+(Table16810[[#This Row],[Avg DPS]]*(Table16810[[#This Row],[Arm Pen (%)]]/4)))/100)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7"/>
        <v>#DIV/0!</v>
      </c>
      <c r="U93" s="2"/>
      <c r="W93" s="43" t="e">
        <f t="shared" si="8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SUM(((Table16810[[#This Row],[Avg DPS]]*(Table16810[[#This Row],[Range]]))+(Table16810[[#This Row],[Avg DPS]]*(Table16810[[#This Row],[Arm Pen (%)]]/4)))/100)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7"/>
        <v>#DIV/0!</v>
      </c>
      <c r="U94" s="2"/>
      <c r="W94" s="43" t="e">
        <f t="shared" si="8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SUM(((Table16810[[#This Row],[Avg DPS]]*(Table16810[[#This Row],[Range]]))+(Table16810[[#This Row],[Avg DPS]]*(Table16810[[#This Row],[Arm Pen (%)]]/4)))/100)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7"/>
        <v>#DIV/0!</v>
      </c>
      <c r="U95" s="2"/>
      <c r="W95" s="43" t="e">
        <f t="shared" si="8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SUM(((Table16810[[#This Row],[Avg DPS]]*(Table16810[[#This Row],[Range]]))+(Table16810[[#This Row],[Avg DPS]]*(Table16810[[#This Row],[Arm Pen (%)]]/4)))/100)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7"/>
        <v>#DIV/0!</v>
      </c>
      <c r="U96" s="2"/>
      <c r="W96" s="43" t="e">
        <f t="shared" si="8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SUM(((Table16810[[#This Row],[Avg DPS]]*(Table16810[[#This Row],[Range]]))+(Table16810[[#This Row],[Avg DPS]]*(Table16810[[#This Row],[Arm Pen (%)]]/4)))/100)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7"/>
        <v>#DIV/0!</v>
      </c>
      <c r="U97" s="2"/>
      <c r="W97" s="43" t="e">
        <f t="shared" si="8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SUM(((Table16810[[#This Row],[Avg DPS]]*(Table16810[[#This Row],[Range]]))+(Table16810[[#This Row],[Avg DPS]]*(Table16810[[#This Row],[Arm Pen (%)]]/4)))/100)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7"/>
        <v>#DIV/0!</v>
      </c>
      <c r="U98" s="2"/>
      <c r="W98" s="43" t="e">
        <f t="shared" si="8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SUM(((Table16810[[#This Row],[Avg DPS]]*(Table16810[[#This Row],[Range]]))+(Table16810[[#This Row],[Avg DPS]]*(Table16810[[#This Row],[Arm Pen (%)]]/4)))/100)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7"/>
        <v>#DIV/0!</v>
      </c>
      <c r="U99" s="2"/>
      <c r="W99" s="43" t="e">
        <f t="shared" si="8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SUM(((Table16810[[#This Row],[Avg DPS]]*(Table16810[[#This Row],[Range]]))+(Table16810[[#This Row],[Avg DPS]]*(Table16810[[#This Row],[Arm Pen (%)]]/4)))/100)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7"/>
        <v>#DIV/0!</v>
      </c>
      <c r="U100" s="2"/>
      <c r="W100" s="43" t="e">
        <f t="shared" si="8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SUM(((Table16810[[#This Row],[Avg DPS]]*(Table16810[[#This Row],[Range]]))+(Table16810[[#This Row],[Avg DPS]]*(Table16810[[#This Row],[Arm Pen (%)]]/4)))/100)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7"/>
        <v>#DIV/0!</v>
      </c>
      <c r="U101" s="2"/>
      <c r="W101" s="43" t="e">
        <f t="shared" si="8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SUM(((Table16810[[#This Row],[Avg DPS]]*(Table16810[[#This Row],[Range]]))+(Table16810[[#This Row],[Avg DPS]]*(Table16810[[#This Row],[Arm Pen (%)]]/4)))/100)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7"/>
        <v>#DIV/0!</v>
      </c>
      <c r="U102" s="2"/>
      <c r="W102" s="43" t="e">
        <f t="shared" si="8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SUM(((Table16810[[#This Row],[Avg DPS]]*(Table16810[[#This Row],[Range]]))+(Table16810[[#This Row],[Avg DPS]]*(Table16810[[#This Row],[Arm Pen (%)]]/4)))/100)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7"/>
        <v>#DIV/0!</v>
      </c>
      <c r="U103" s="2"/>
      <c r="W103" s="43" t="e">
        <f t="shared" si="8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SUM(((Table16810[[#This Row],[Avg DPS]]*(Table16810[[#This Row],[Range]]))+(Table16810[[#This Row],[Avg DPS]]*(Table16810[[#This Row],[Arm Pen (%)]]/4)))/100)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7"/>
        <v>#DIV/0!</v>
      </c>
      <c r="U104" s="2"/>
      <c r="W104" s="43" t="e">
        <f t="shared" si="8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SUM(((Table16810[[#This Row],[Avg DPS]]*(Table16810[[#This Row],[Range]]))+(Table16810[[#This Row],[Avg DPS]]*(Table16810[[#This Row],[Arm Pen (%)]]/4)))/100)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7"/>
        <v>#DIV/0!</v>
      </c>
      <c r="U105" s="2"/>
      <c r="W105" s="43" t="e">
        <f t="shared" si="8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SUM(((Table16810[[#This Row],[Avg DPS]]*(Table16810[[#This Row],[Range]]))+(Table16810[[#This Row],[Avg DPS]]*(Table16810[[#This Row],[Arm Pen (%)]]/4)))/100)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7"/>
        <v>#DIV/0!</v>
      </c>
      <c r="U106" s="2"/>
      <c r="W106" s="43" t="e">
        <f t="shared" si="8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SUM(((Table16810[[#This Row],[Avg DPS]]*(Table16810[[#This Row],[Range]]))+(Table16810[[#This Row],[Avg DPS]]*(Table16810[[#This Row],[Arm Pen (%)]]/4)))/100)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ref="O107:O123" si="9">60/N107</f>
        <v>#DIV/0!</v>
      </c>
      <c r="U107" s="2"/>
      <c r="W107" s="43" t="e">
        <f t="shared" si="8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SUM(((Table16810[[#This Row],[Avg DPS]]*(Table16810[[#This Row],[Range]]))+(Table16810[[#This Row],[Avg DPS]]*(Table16810[[#This Row],[Arm Pen (%)]]/4)))/100)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9"/>
        <v>#DIV/0!</v>
      </c>
      <c r="U108" s="2"/>
      <c r="W108" s="43" t="e">
        <f t="shared" si="8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SUM(((Table16810[[#This Row],[Avg DPS]]*(Table16810[[#This Row],[Range]]))+(Table16810[[#This Row],[Avg DPS]]*(Table16810[[#This Row],[Arm Pen (%)]]/4)))/100)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9"/>
        <v>#DIV/0!</v>
      </c>
      <c r="U109" s="2"/>
      <c r="W109" s="43" t="e">
        <f t="shared" si="8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SUM(((Table16810[[#This Row],[Avg DPS]]*(Table16810[[#This Row],[Range]]))+(Table16810[[#This Row],[Avg DPS]]*(Table16810[[#This Row],[Arm Pen (%)]]/4)))/100)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9"/>
        <v>#DIV/0!</v>
      </c>
      <c r="U110" s="2"/>
      <c r="W110" s="43" t="e">
        <f t="shared" si="8"/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SUM(((Table16810[[#This Row],[Avg DPS]]*(Table16810[[#This Row],[Range]]))+(Table16810[[#This Row],[Avg DPS]]*(Table16810[[#This Row],[Arm Pen (%)]]/4)))/100)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9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SUM(((Table16810[[#This Row],[Avg DPS]]*(Table16810[[#This Row],[Range]]))+(Table16810[[#This Row],[Avg DPS]]*(Table16810[[#This Row],[Arm Pen (%)]]/4)))/100)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9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SUM(((Table16810[[#This Row],[Avg DPS]]*(Table16810[[#This Row],[Range]]))+(Table16810[[#This Row],[Avg DPS]]*(Table16810[[#This Row],[Arm Pen (%)]]/4)))/100)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9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SUM(((Table16810[[#This Row],[Avg DPS]]*(Table16810[[#This Row],[Range]]))+(Table16810[[#This Row],[Avg DPS]]*(Table16810[[#This Row],[Arm Pen (%)]]/4)))/100)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9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SUM(((Table16810[[#This Row],[Avg DPS]]*(Table16810[[#This Row],[Range]]))+(Table16810[[#This Row],[Avg DPS]]*(Table16810[[#This Row],[Arm Pen (%)]]/4)))/100)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9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SUM(((Table16810[[#This Row],[Avg DPS]]*(Table16810[[#This Row],[Range]]))+(Table16810[[#This Row],[Avg DPS]]*(Table16810[[#This Row],[Arm Pen (%)]]/4)))/100)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9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SUM(((Table16810[[#This Row],[Avg DPS]]*(Table16810[[#This Row],[Range]]))+(Table16810[[#This Row],[Avg DPS]]*(Table16810[[#This Row],[Arm Pen (%)]]/4)))/100)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9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SUM(((Table16810[[#This Row],[Avg DPS]]*(Table16810[[#This Row],[Range]]))+(Table16810[[#This Row],[Avg DPS]]*(Table16810[[#This Row],[Arm Pen (%)]]/4)))/100)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9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SUM(((Table16810[[#This Row],[Avg DPS]]*(Table16810[[#This Row],[Range]]))+(Table16810[[#This Row],[Avg DPS]]*(Table16810[[#This Row],[Arm Pen (%)]]/4)))/100)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9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SUM(((Table16810[[#This Row],[Avg DPS]]*(Table16810[[#This Row],[Range]]))+(Table16810[[#This Row],[Avg DPS]]*(Table16810[[#This Row],[Arm Pen (%)]]/4)))/100)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9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SUM(((Table16810[[#This Row],[Avg DPS]]*(Table16810[[#This Row],[Range]]))+(Table16810[[#This Row],[Avg DPS]]*(Table16810[[#This Row],[Arm Pen (%)]]/4)))/100)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9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SUM(((Table16810[[#This Row],[Avg DPS]]*(Table16810[[#This Row],[Range]]))+(Table16810[[#This Row],[Avg DPS]]*(Table16810[[#This Row],[Arm Pen (%)]]/4)))/100)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9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SUM(((Table16810[[#This Row],[Avg DPS]]*(Table16810[[#This Row],[Range]]))+(Table16810[[#This Row],[Avg DPS]]*(Table16810[[#This Row],[Arm Pen (%)]]/4)))/100)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9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76" priority="20" operator="greaterThan">
      <formula>2.419</formula>
    </cfRule>
  </conditionalFormatting>
  <conditionalFormatting sqref="O4:O500">
    <cfRule type="cellIs" dxfId="275" priority="19" operator="equal">
      <formula>0</formula>
    </cfRule>
  </conditionalFormatting>
  <conditionalFormatting sqref="F4:F500">
    <cfRule type="cellIs" dxfId="274" priority="7" stopIfTrue="1" operator="greaterThanOrEqual">
      <formula>36.5</formula>
    </cfRule>
    <cfRule type="cellIs" dxfId="273" priority="8" stopIfTrue="1" operator="greaterThanOrEqual">
      <formula>34.5</formula>
    </cfRule>
    <cfRule type="cellIs" dxfId="272" priority="9" operator="greaterThanOrEqual">
      <formula>32.5</formula>
    </cfRule>
    <cfRule type="cellIs" dxfId="271" priority="10" stopIfTrue="1" operator="between">
      <formula>24.5</formula>
      <formula>0.01</formula>
    </cfRule>
    <cfRule type="cellIs" dxfId="270" priority="11" stopIfTrue="1" operator="between">
      <formula>26.5</formula>
      <formula>0.01</formula>
    </cfRule>
    <cfRule type="cellIs" dxfId="269" priority="12" operator="between">
      <formula>28.5</formula>
      <formula>0.01</formula>
    </cfRule>
  </conditionalFormatting>
  <conditionalFormatting sqref="G4:G500">
    <cfRule type="cellIs" dxfId="268" priority="1" stopIfTrue="1" operator="greaterThanOrEqual">
      <formula>0.72</formula>
    </cfRule>
    <cfRule type="cellIs" dxfId="267" priority="2" stopIfTrue="1" operator="greaterThanOrEqual">
      <formula>0.69</formula>
    </cfRule>
    <cfRule type="cellIs" dxfId="266" priority="3" operator="greaterThanOrEqual">
      <formula>0.66</formula>
    </cfRule>
    <cfRule type="cellIs" dxfId="265" priority="4" stopIfTrue="1" operator="between">
      <formula>0.54</formula>
      <formula>0.01</formula>
    </cfRule>
    <cfRule type="cellIs" dxfId="264" priority="5" stopIfTrue="1" operator="between">
      <formula>0.57</formula>
      <formula>0.01</formula>
    </cfRule>
    <cfRule type="cellIs" dxfId="263" priority="6" operator="between">
      <formula>0.6</formula>
      <formula>0.01</formula>
    </cfRule>
  </conditionalFormatting>
  <conditionalFormatting sqref="E4:E500">
    <cfRule type="cellIs" dxfId="262" priority="13" stopIfTrue="1" operator="greaterThanOrEqual">
      <formula>12.51</formula>
    </cfRule>
    <cfRule type="cellIs" dxfId="261" priority="14" stopIfTrue="1" operator="greaterThanOrEqual">
      <formula>11.97</formula>
    </cfRule>
    <cfRule type="cellIs" dxfId="260" priority="15" operator="greaterThanOrEqual">
      <formula>11.42</formula>
    </cfRule>
    <cfRule type="cellIs" dxfId="259" priority="16" stopIfTrue="1" operator="between">
      <formula>9.46</formula>
      <formula>0.01</formula>
    </cfRule>
    <cfRule type="cellIs" dxfId="258" priority="17" stopIfTrue="1" operator="between">
      <formula>9.89</formula>
      <formula>0.01</formula>
    </cfRule>
    <cfRule type="cellIs" dxfId="257" priority="18" operator="between">
      <formula>10.36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I19" sqref="I1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3.28515625" customWidth="1"/>
    <col min="30" max="30" width="20.8554687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5" t="s">
        <v>197</v>
      </c>
      <c r="W2">
        <v>132.12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285</v>
      </c>
      <c r="Y3" t="s">
        <v>289</v>
      </c>
      <c r="Z3" t="s">
        <v>287</v>
      </c>
      <c r="AA3" t="s">
        <v>288</v>
      </c>
      <c r="AB3" t="s">
        <v>290</v>
      </c>
      <c r="AC3" s="17" t="s">
        <v>367</v>
      </c>
      <c r="AD3" s="17" t="s">
        <v>364</v>
      </c>
    </row>
    <row r="4" spans="1:30">
      <c r="A4" s="4" t="s">
        <v>95</v>
      </c>
      <c r="B4">
        <v>1</v>
      </c>
      <c r="C4" s="2">
        <f>SUM(((Table168107[[#This Row],[Avg DPS]]*(Table168107[[#This Row],[Range]]))+(Table168107[[#This Row],[Avg DPS]]*(Table168107[[#This Row],[Arm Pen (%)]]/4)))/100)</f>
        <v>2.0124266666666664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33.9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5" t="s">
        <v>87</v>
      </c>
      <c r="W4" s="43">
        <f t="shared" ref="W4:W12" si="0">C4*$W$2</f>
        <v>265.88181119999996</v>
      </c>
      <c r="X4" s="52"/>
      <c r="Y4" s="52"/>
      <c r="Z4" s="52"/>
      <c r="AA4" s="52"/>
      <c r="AB4" s="52"/>
      <c r="AC4" s="36" t="s">
        <v>421</v>
      </c>
      <c r="AD4" s="36" t="s">
        <v>420</v>
      </c>
    </row>
    <row r="5" spans="1:30">
      <c r="A5" s="4" t="s">
        <v>96</v>
      </c>
      <c r="B5">
        <v>1</v>
      </c>
      <c r="C5" s="2">
        <f>SUM(((Table168107[[#This Row],[Avg DPS]]*(Table168107[[#This Row],[Range]]))+(Table168107[[#This Row],[Avg DPS]]*(Table168107[[#This Row],[Arm Pen (%)]]/4)))/100)</f>
        <v>1.9522696823204422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5" t="s">
        <v>87</v>
      </c>
      <c r="W5" s="43">
        <f t="shared" si="0"/>
        <v>257.93387042817682</v>
      </c>
      <c r="X5" s="52"/>
      <c r="Y5" s="52"/>
      <c r="Z5" s="52"/>
      <c r="AA5" s="52"/>
      <c r="AB5" s="52"/>
      <c r="AC5" s="36" t="s">
        <v>421</v>
      </c>
      <c r="AD5" s="36" t="s">
        <v>420</v>
      </c>
    </row>
    <row r="6" spans="1:30">
      <c r="A6" s="4" t="s">
        <v>194</v>
      </c>
      <c r="B6">
        <v>2</v>
      </c>
      <c r="C6" s="2">
        <f>SUM(((Table168107[[#This Row],[Avg DPS]]*(Table168107[[#This Row],[Range]]))+(Table168107[[#This Row],[Avg DPS]]*(Table168107[[#This Row],[Arm Pen (%)]]/4)))/100)</f>
        <v>1.7421401985111664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5" t="s">
        <v>87</v>
      </c>
      <c r="W6" s="43">
        <f t="shared" si="0"/>
        <v>230.17156302729532</v>
      </c>
      <c r="X6" s="35"/>
      <c r="Y6" s="35"/>
      <c r="Z6" s="35"/>
      <c r="AA6" s="35"/>
      <c r="AB6" s="35"/>
      <c r="AC6" s="36" t="s">
        <v>429</v>
      </c>
      <c r="AD6" s="36" t="s">
        <v>418</v>
      </c>
    </row>
    <row r="7" spans="1:30">
      <c r="A7" s="4" t="s">
        <v>195</v>
      </c>
      <c r="B7">
        <v>2</v>
      </c>
      <c r="C7" s="2">
        <f>SUM(((Table168107[[#This Row],[Avg DPS]]*(Table168107[[#This Row],[Range]]))+(Table168107[[#This Row],[Avg DPS]]*(Table168107[[#This Row],[Arm Pen (%)]]/4)))/100)</f>
        <v>1.9721680000000001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5" t="s">
        <v>87</v>
      </c>
      <c r="W7" s="43">
        <f t="shared" si="0"/>
        <v>260.56283616000002</v>
      </c>
      <c r="X7" s="35"/>
      <c r="Y7" s="35"/>
      <c r="Z7" s="35"/>
      <c r="AA7" s="35"/>
      <c r="AB7" s="35"/>
      <c r="AC7" s="36" t="s">
        <v>429</v>
      </c>
      <c r="AD7" s="36" t="s">
        <v>406</v>
      </c>
    </row>
    <row r="8" spans="1:30">
      <c r="A8" s="4" t="s">
        <v>190</v>
      </c>
      <c r="B8">
        <v>2</v>
      </c>
      <c r="C8" s="2">
        <f>SUM(((Table168107[[#This Row],[Avg DPS]]*(Table168107[[#This Row],[Range]]))+(Table168107[[#This Row],[Avg DPS]]*(Table168107[[#This Row],[Arm Pen (%)]]/4)))/100)</f>
        <v>1.7299285714285713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5" t="s">
        <v>87</v>
      </c>
      <c r="W8" s="43">
        <f t="shared" si="0"/>
        <v>228.55816285714283</v>
      </c>
      <c r="X8" s="35"/>
      <c r="Y8" s="35"/>
      <c r="Z8" s="35"/>
      <c r="AA8" s="35"/>
      <c r="AB8" s="35"/>
      <c r="AC8" s="36" t="s">
        <v>431</v>
      </c>
      <c r="AD8" s="36" t="s">
        <v>418</v>
      </c>
    </row>
    <row r="9" spans="1:30">
      <c r="A9" s="14" t="s">
        <v>225</v>
      </c>
      <c r="B9" s="12">
        <v>3</v>
      </c>
      <c r="C9" s="2">
        <f>SUM(((Table168107[[#This Row],[Avg DPS]]*(Table168107[[#This Row],[Range]]))+(Table168107[[#This Row],[Avg DPS]]*(Table168107[[#This Row],[Arm Pen (%)]]/4)))/100)</f>
        <v>1.7234929687499996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5" t="s">
        <v>86</v>
      </c>
      <c r="W9" s="43">
        <f t="shared" si="0"/>
        <v>227.70789103124994</v>
      </c>
      <c r="X9" s="35"/>
      <c r="Y9" s="35"/>
      <c r="Z9" s="35"/>
      <c r="AA9" s="35"/>
      <c r="AB9" s="35"/>
      <c r="AC9" s="36" t="s">
        <v>436</v>
      </c>
      <c r="AD9" s="36" t="s">
        <v>418</v>
      </c>
    </row>
    <row r="10" spans="1:30">
      <c r="A10" s="4" t="s">
        <v>230</v>
      </c>
      <c r="B10" s="4">
        <v>3</v>
      </c>
      <c r="C10" s="2">
        <f>SUM(((Table168107[[#This Row],[Avg DPS]]*(Table168107[[#This Row],[Range]]))+(Table168107[[#This Row],[Avg DPS]]*(Table168107[[#This Row],[Arm Pen (%)]]/4)))/100)</f>
        <v>1.6978732394366198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5" t="s">
        <v>87</v>
      </c>
      <c r="W10" s="43">
        <f t="shared" si="0"/>
        <v>224.32301239436623</v>
      </c>
      <c r="X10" s="52"/>
      <c r="Y10" s="52"/>
      <c r="Z10" s="52"/>
      <c r="AA10" s="52"/>
      <c r="AB10" s="52"/>
      <c r="AC10" s="36" t="s">
        <v>436</v>
      </c>
      <c r="AD10" s="36" t="s">
        <v>418</v>
      </c>
    </row>
    <row r="11" spans="1:30">
      <c r="A11" s="4" t="s">
        <v>346</v>
      </c>
      <c r="B11" s="4">
        <v>4</v>
      </c>
      <c r="C11" s="2" t="e">
        <f>SUM(((Table168107[[#This Row],[Avg DPS]]*(Table168107[[#This Row],[Range]]))+(Table168107[[#This Row],[Avg DPS]]*(Table168107[[#This Row],[Arm Pen (%)]]/4)))/100)</f>
        <v>#DIV/0!</v>
      </c>
      <c r="D11" s="3" t="e">
        <f>SUM(Table168107[[#This Row],[DPS]]*Table168107[[#This Row],[Avg Accuracy]])</f>
        <v>#DIV/0!</v>
      </c>
      <c r="E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" s="2">
        <f>SUM((Table168107[[#This Row],[Accuracy (Close)]]+Table168107[[#This Row],[Accuracy (Short)]]+Table168107[[#This Row],[Accuracy (Medium)]]+Table168107[[#This Row],[Accuracy (Long)]])/4)</f>
        <v>0</v>
      </c>
      <c r="L11" s="2"/>
      <c r="M11" s="2"/>
      <c r="O11" s="2" t="e">
        <f>60/N11</f>
        <v>#DIV/0!</v>
      </c>
      <c r="U11" s="2"/>
      <c r="W11" s="43" t="e">
        <f t="shared" si="0"/>
        <v>#DIV/0!</v>
      </c>
      <c r="X11" s="52"/>
      <c r="Y11" s="52"/>
      <c r="Z11" s="52"/>
      <c r="AA11" s="52"/>
      <c r="AB11" s="52"/>
      <c r="AC11" s="36"/>
      <c r="AD11" s="36"/>
    </row>
    <row r="12" spans="1:30">
      <c r="A12" t="s">
        <v>351</v>
      </c>
      <c r="B12" s="4">
        <v>4</v>
      </c>
      <c r="C12" s="2" t="e">
        <f>SUM(((Table168107[[#This Row],[Avg DPS]]*(Table168107[[#This Row],[Range]]))+(Table168107[[#This Row],[Avg DPS]]*(Table168107[[#This Row],[Arm Pen (%)]]/4)))/100)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>60/N12</f>
        <v>#DIV/0!</v>
      </c>
      <c r="U12" s="2"/>
      <c r="W12" s="43" t="e">
        <f t="shared" si="0"/>
        <v>#DIV/0!</v>
      </c>
      <c r="X12" s="52"/>
      <c r="Y12" s="52"/>
      <c r="Z12" s="52"/>
      <c r="AA12" s="52"/>
      <c r="AB12" s="52"/>
      <c r="AC12" s="36"/>
      <c r="AD12" s="36"/>
    </row>
    <row r="13" spans="1:30" s="72" customFormat="1">
      <c r="A13" s="72" t="s">
        <v>40</v>
      </c>
      <c r="B13" s="73" t="s">
        <v>35</v>
      </c>
      <c r="C13" s="74">
        <f>SUM(((Table168107[[#This Row],[Avg DPS]]*(Table168107[[#This Row],[Range]]))+(Table168107[[#This Row],[Avg DPS]]*(Table168107[[#This Row],[Arm Pen (%)]]/4)))/100)</f>
        <v>1.9335585937500002</v>
      </c>
      <c r="D13" s="74">
        <f>SUM(Table168107[[#This Row],[DPS]]*Table168107[[#This Row],[Avg Accuracy]])</f>
        <v>4.4296875000000009</v>
      </c>
      <c r="E13" s="74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3" s="72">
        <v>36.9</v>
      </c>
      <c r="G13" s="74">
        <f>SUM((Table168107[[#This Row],[Accuracy (Close)]]+Table168107[[#This Row],[Accuracy (Short)]]+Table168107[[#This Row],[Accuracy (Medium)]]+Table168107[[#This Row],[Accuracy (Long)]])/4)</f>
        <v>0.78750000000000009</v>
      </c>
      <c r="H13" s="72">
        <v>18</v>
      </c>
      <c r="I13" s="72">
        <v>1.5</v>
      </c>
      <c r="J13" s="72">
        <v>27</v>
      </c>
      <c r="K13" s="72">
        <v>1</v>
      </c>
      <c r="L13" s="74">
        <v>1.5</v>
      </c>
      <c r="M13" s="74">
        <v>1.7</v>
      </c>
      <c r="N13" s="72">
        <v>0</v>
      </c>
      <c r="O13" s="74">
        <v>0</v>
      </c>
      <c r="P13" s="72">
        <v>0.65</v>
      </c>
      <c r="Q13" s="72">
        <v>0.8</v>
      </c>
      <c r="R13" s="72">
        <v>0.9</v>
      </c>
      <c r="S13" s="72">
        <v>0.8</v>
      </c>
      <c r="T13" s="72">
        <v>70</v>
      </c>
      <c r="U13" s="74">
        <v>3.5</v>
      </c>
      <c r="V13" s="73"/>
      <c r="W13" s="79">
        <v>255</v>
      </c>
      <c r="X13" s="73"/>
      <c r="Y13" s="73"/>
      <c r="Z13" s="73"/>
      <c r="AA13" s="73"/>
      <c r="AB13" s="73"/>
      <c r="AC13" s="80"/>
      <c r="AD13" s="80"/>
    </row>
    <row r="14" spans="1:30">
      <c r="B14" s="4"/>
      <c r="C14" s="2" t="e">
        <f>SUM(((Table168107[[#This Row],[Avg DPS]]*(Table168107[[#This Row],[Range]]))+(Table168107[[#This Row],[Avg DPS]]*(Table168107[[#This Row],[Arm Pen (%)]]/4)))/100)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ref="O14:O45" si="1">60/N14</f>
        <v>#DIV/0!</v>
      </c>
      <c r="U14" s="2"/>
      <c r="W14" s="43" t="e">
        <f t="shared" ref="W14:W45" si="2">C14*$W$2</f>
        <v>#DIV/0!</v>
      </c>
      <c r="X14" s="52"/>
      <c r="Y14" s="52"/>
      <c r="Z14" s="52"/>
      <c r="AA14" s="52"/>
      <c r="AB14" s="52"/>
      <c r="AC14" s="36"/>
      <c r="AD14" s="36"/>
    </row>
    <row r="15" spans="1:30">
      <c r="B15" s="4"/>
      <c r="C15" s="2" t="e">
        <f>SUM(((Table168107[[#This Row],[Avg DPS]]*(Table168107[[#This Row],[Range]]))+(Table168107[[#This Row],[Avg DPS]]*(Table168107[[#This Row],[Arm Pen (%)]]/4)))/100)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3" t="e">
        <f t="shared" si="2"/>
        <v>#DIV/0!</v>
      </c>
      <c r="X15" s="52"/>
      <c r="Y15" s="52"/>
      <c r="Z15" s="52"/>
      <c r="AA15" s="52"/>
      <c r="AB15" s="52"/>
      <c r="AC15" s="36"/>
      <c r="AD15" s="36"/>
    </row>
    <row r="16" spans="1:30">
      <c r="B16" s="4"/>
      <c r="C16" s="2" t="e">
        <f>SUM(((Table168107[[#This Row],[Avg DPS]]*(Table168107[[#This Row],[Range]]))+(Table168107[[#This Row],[Avg DPS]]*(Table168107[[#This Row],[Arm Pen (%)]]/4)))/100)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3" t="e">
        <f t="shared" si="2"/>
        <v>#DIV/0!</v>
      </c>
      <c r="X16" s="52"/>
      <c r="Y16" s="52"/>
      <c r="Z16" s="52"/>
      <c r="AA16" s="52"/>
      <c r="AB16" s="52"/>
      <c r="AC16" s="36"/>
      <c r="AD16" s="36"/>
    </row>
    <row r="17" spans="1:30" s="4" customFormat="1">
      <c r="C17" s="2" t="e">
        <f>SUM(((Table168107[[#This Row],[Avg DPS]]*(Table168107[[#This Row],[Range]]))+(Table168107[[#This Row],[Avg DPS]]*(Table168107[[#This Row],[Arm Pen (%)]]/4)))/100)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5"/>
      <c r="W17" s="43" t="e">
        <f t="shared" si="2"/>
        <v>#DIV/0!</v>
      </c>
      <c r="X17" s="52"/>
      <c r="Y17" s="52"/>
      <c r="Z17" s="52"/>
      <c r="AA17" s="52"/>
      <c r="AB17" s="52"/>
      <c r="AC17" s="71"/>
      <c r="AD17" s="71"/>
    </row>
    <row r="18" spans="1:30">
      <c r="A18" s="4"/>
      <c r="B18" s="4"/>
      <c r="C18" s="2" t="e">
        <f>SUM(((Table168107[[#This Row],[Avg DPS]]*(Table168107[[#This Row],[Range]]))+(Table168107[[#This Row],[Avg DPS]]*(Table168107[[#This Row],[Arm Pen (%)]]/4)))/100)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3" t="e">
        <f t="shared" si="2"/>
        <v>#DIV/0!</v>
      </c>
      <c r="X18" s="52"/>
      <c r="Y18" s="52"/>
      <c r="Z18" s="52"/>
      <c r="AA18" s="52"/>
      <c r="AB18" s="52"/>
      <c r="AC18" s="36"/>
      <c r="AD18" s="36"/>
    </row>
    <row r="19" spans="1:30">
      <c r="A19" s="4"/>
      <c r="B19" s="4"/>
      <c r="C19" s="2" t="e">
        <f>SUM(((Table168107[[#This Row],[Avg DPS]]*(Table168107[[#This Row],[Range]]))+(Table168107[[#This Row],[Avg DPS]]*(Table168107[[#This Row],[Arm Pen (%)]]/4)))/100)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3" t="e">
        <f t="shared" si="2"/>
        <v>#DIV/0!</v>
      </c>
      <c r="X19" s="52"/>
      <c r="Y19" s="52"/>
      <c r="Z19" s="52"/>
      <c r="AA19" s="52"/>
      <c r="AB19" s="52"/>
      <c r="AC19" s="36"/>
      <c r="AD19" s="36"/>
    </row>
    <row r="20" spans="1:30">
      <c r="C20" s="2" t="e">
        <f>SUM(((Table168107[[#This Row],[Avg DPS]]*(Table168107[[#This Row],[Range]]))+(Table168107[[#This Row],[Avg DPS]]*(Table168107[[#This Row],[Arm Pen (%)]]/4)))/100)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W20" s="43" t="e">
        <f t="shared" si="2"/>
        <v>#DIV/0!</v>
      </c>
      <c r="X20" s="35"/>
      <c r="Y20" s="35"/>
      <c r="Z20" s="35"/>
      <c r="AA20" s="35"/>
      <c r="AB20" s="35"/>
      <c r="AC20" s="36"/>
      <c r="AD20" s="36"/>
    </row>
    <row r="21" spans="1:30">
      <c r="C21" s="2" t="e">
        <f>SUM(((Table168107[[#This Row],[Avg DPS]]*(Table168107[[#This Row],[Range]]))+(Table168107[[#This Row],[Avg DPS]]*(Table168107[[#This Row],[Arm Pen (%)]]/4)))/100)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W21" s="43" t="e">
        <f t="shared" si="2"/>
        <v>#DIV/0!</v>
      </c>
      <c r="X21" s="35"/>
      <c r="Y21" s="35"/>
      <c r="Z21" s="35"/>
      <c r="AA21" s="35"/>
      <c r="AB21" s="35"/>
      <c r="AC21" s="36"/>
      <c r="AD21" s="36"/>
    </row>
    <row r="22" spans="1:30">
      <c r="C22" s="2" t="e">
        <f>SUM(((Table168107[[#This Row],[Avg DPS]]*(Table168107[[#This Row],[Range]]))+(Table168107[[#This Row],[Avg DPS]]*(Table168107[[#This Row],[Arm Pen (%)]]/4)))/100)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W22" s="43" t="e">
        <f t="shared" si="2"/>
        <v>#DIV/0!</v>
      </c>
      <c r="X22" s="35"/>
      <c r="Y22" s="35"/>
      <c r="Z22" s="35"/>
      <c r="AA22" s="35"/>
      <c r="AB22" s="35"/>
      <c r="AC22" s="36"/>
      <c r="AD22" s="36"/>
    </row>
    <row r="23" spans="1:30">
      <c r="C23" s="2" t="e">
        <f>SUM(((Table168107[[#This Row],[Avg DPS]]*(Table168107[[#This Row],[Range]]))+(Table168107[[#This Row],[Avg DPS]]*(Table168107[[#This Row],[Arm Pen (%)]]/4)))/100)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3" t="e">
        <f t="shared" si="2"/>
        <v>#DIV/0!</v>
      </c>
      <c r="X23" s="52"/>
      <c r="Y23" s="52"/>
      <c r="Z23" s="52"/>
      <c r="AA23" s="52"/>
      <c r="AB23" s="52"/>
      <c r="AC23" s="36"/>
      <c r="AD23" s="36"/>
    </row>
    <row r="24" spans="1:30">
      <c r="C24" s="2" t="e">
        <f>SUM(((Table168107[[#This Row],[Avg DPS]]*(Table168107[[#This Row],[Range]]))+(Table168107[[#This Row],[Avg DPS]]*(Table168107[[#This Row],[Arm Pen (%)]]/4)))/100)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3" t="e">
        <f t="shared" si="2"/>
        <v>#DIV/0!</v>
      </c>
      <c r="X24" s="52"/>
      <c r="Y24" s="52"/>
      <c r="Z24" s="52"/>
      <c r="AA24" s="52"/>
      <c r="AB24" s="52"/>
      <c r="AC24" s="36"/>
      <c r="AD24" s="36"/>
    </row>
    <row r="25" spans="1:30">
      <c r="A25" s="7"/>
      <c r="B25" s="7"/>
      <c r="C25" s="2" t="e">
        <f>SUM(((Table168107[[#This Row],[Avg DPS]]*(Table168107[[#This Row],[Range]]))+(Table168107[[#This Row],[Avg DPS]]*(Table168107[[#This Row],[Arm Pen (%)]]/4)))/100)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39"/>
      <c r="W25" s="43" t="e">
        <f t="shared" si="2"/>
        <v>#DIV/0!</v>
      </c>
      <c r="X25" s="52"/>
      <c r="Y25" s="52"/>
      <c r="Z25" s="52"/>
      <c r="AA25" s="52"/>
      <c r="AB25" s="52"/>
      <c r="AC25" s="36"/>
      <c r="AD25" s="36"/>
    </row>
    <row r="26" spans="1:30">
      <c r="A26" s="1"/>
      <c r="C26" s="2" t="e">
        <f>SUM(((Table168107[[#This Row],[Avg DPS]]*(Table168107[[#This Row],[Range]]))+(Table168107[[#This Row],[Avg DPS]]*(Table168107[[#This Row],[Arm Pen (%)]]/4)))/100)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W26" s="43" t="e">
        <f t="shared" si="2"/>
        <v>#DIV/0!</v>
      </c>
      <c r="X26" s="35"/>
      <c r="Y26" s="35"/>
      <c r="Z26" s="35"/>
      <c r="AA26" s="35"/>
      <c r="AB26" s="35"/>
      <c r="AC26" s="36"/>
      <c r="AD26" s="36"/>
    </row>
    <row r="27" spans="1:30">
      <c r="C27" s="2" t="e">
        <f>SUM(((Table168107[[#This Row],[Avg DPS]]*(Table168107[[#This Row],[Range]]))+(Table168107[[#This Row],[Avg DPS]]*(Table168107[[#This Row],[Arm Pen (%)]]/4)))/100)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W27" s="43" t="e">
        <f t="shared" si="2"/>
        <v>#DIV/0!</v>
      </c>
      <c r="X27" s="35"/>
      <c r="Y27" s="35"/>
      <c r="Z27" s="35"/>
      <c r="AA27" s="35"/>
      <c r="AB27" s="35"/>
      <c r="AC27" s="36"/>
      <c r="AD27" s="36"/>
    </row>
    <row r="28" spans="1:30">
      <c r="A28" s="1"/>
      <c r="C28" s="2" t="e">
        <f>SUM(((Table168107[[#This Row],[Avg DPS]]*(Table168107[[#This Row],[Range]]))+(Table168107[[#This Row],[Avg DPS]]*(Table168107[[#This Row],[Arm Pen (%)]]/4)))/100)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W28" s="43" t="e">
        <f t="shared" si="2"/>
        <v>#DIV/0!</v>
      </c>
      <c r="X28" s="35"/>
      <c r="Y28" s="35"/>
      <c r="Z28" s="35"/>
      <c r="AA28" s="35"/>
      <c r="AB28" s="35"/>
      <c r="AC28" s="36"/>
      <c r="AD28" s="36"/>
    </row>
    <row r="29" spans="1:30">
      <c r="C29" s="2" t="e">
        <f>SUM(((Table168107[[#This Row],[Avg DPS]]*(Table168107[[#This Row],[Range]]))+(Table168107[[#This Row],[Avg DPS]]*(Table168107[[#This Row],[Arm Pen (%)]]/4)))/100)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W29" s="43" t="e">
        <f t="shared" si="2"/>
        <v>#DIV/0!</v>
      </c>
      <c r="X29" s="35"/>
      <c r="Y29" s="35"/>
      <c r="Z29" s="35"/>
      <c r="AA29" s="35"/>
      <c r="AB29" s="35"/>
      <c r="AC29" s="36"/>
      <c r="AD29" s="36"/>
    </row>
    <row r="30" spans="1:30">
      <c r="A30" s="1"/>
      <c r="C30" s="2" t="e">
        <f>SUM(((Table168107[[#This Row],[Avg DPS]]*(Table168107[[#This Row],[Range]]))+(Table168107[[#This Row],[Avg DPS]]*(Table168107[[#This Row],[Arm Pen (%)]]/4)))/100)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3" t="e">
        <f t="shared" si="2"/>
        <v>#DIV/0!</v>
      </c>
      <c r="X30" s="52"/>
      <c r="Y30" s="52"/>
      <c r="Z30" s="52"/>
      <c r="AA30" s="52"/>
      <c r="AB30" s="52"/>
      <c r="AC30" s="36"/>
      <c r="AD30" s="36"/>
    </row>
    <row r="31" spans="1:30">
      <c r="C31" s="2" t="e">
        <f>SUM(((Table168107[[#This Row],[Avg DPS]]*(Table168107[[#This Row],[Range]]))+(Table168107[[#This Row],[Avg DPS]]*(Table168107[[#This Row],[Arm Pen (%)]]/4)))/100)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3" t="e">
        <f t="shared" si="2"/>
        <v>#DIV/0!</v>
      </c>
      <c r="X31" s="52"/>
      <c r="Y31" s="52"/>
      <c r="Z31" s="52"/>
      <c r="AA31" s="52"/>
      <c r="AB31" s="52"/>
      <c r="AC31" s="36"/>
      <c r="AD31" s="36"/>
    </row>
    <row r="32" spans="1:30">
      <c r="C32" s="2" t="e">
        <f>SUM(((Table168107[[#This Row],[Avg DPS]]*(Table168107[[#This Row],[Range]]))+(Table168107[[#This Row],[Avg DPS]]*(Table168107[[#This Row],[Arm Pen (%)]]/4)))/100)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3" t="e">
        <f t="shared" si="2"/>
        <v>#DIV/0!</v>
      </c>
      <c r="X32" s="52"/>
      <c r="Y32" s="52"/>
      <c r="Z32" s="52"/>
      <c r="AA32" s="52"/>
      <c r="AB32" s="52"/>
      <c r="AC32" s="36"/>
      <c r="AD32" s="36"/>
    </row>
    <row r="33" spans="1:30">
      <c r="C33" s="2" t="e">
        <f>SUM(((Table168107[[#This Row],[Avg DPS]]*(Table168107[[#This Row],[Range]]))+(Table168107[[#This Row],[Avg DPS]]*(Table168107[[#This Row],[Arm Pen (%)]]/4)))/100)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W33" s="43" t="e">
        <f t="shared" si="2"/>
        <v>#DIV/0!</v>
      </c>
      <c r="X33" s="35"/>
      <c r="Y33" s="35"/>
      <c r="Z33" s="35"/>
      <c r="AA33" s="35"/>
      <c r="AB33" s="35"/>
      <c r="AC33" s="36"/>
      <c r="AD33" s="36"/>
    </row>
    <row r="34" spans="1:30">
      <c r="B34" s="12"/>
      <c r="C34" s="2" t="e">
        <f>SUM(((Table168107[[#This Row],[Avg DPS]]*(Table168107[[#This Row],[Range]]))+(Table168107[[#This Row],[Avg DPS]]*(Table168107[[#This Row],[Arm Pen (%)]]/4)))/100)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3" t="e">
        <f t="shared" si="2"/>
        <v>#DIV/0!</v>
      </c>
      <c r="X34" s="52"/>
      <c r="Y34" s="52"/>
      <c r="Z34" s="52"/>
      <c r="AA34" s="52"/>
      <c r="AB34" s="52"/>
      <c r="AC34" s="36"/>
      <c r="AD34" s="36"/>
    </row>
    <row r="35" spans="1:30">
      <c r="A35" s="1"/>
      <c r="B35" s="35"/>
      <c r="C35" s="2" t="e">
        <f>SUM(((Table168107[[#This Row],[Avg DPS]]*(Table168107[[#This Row],[Range]]))+(Table168107[[#This Row],[Avg DPS]]*(Table168107[[#This Row],[Arm Pen (%)]]/4)))/100)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3" t="e">
        <f t="shared" si="2"/>
        <v>#DIV/0!</v>
      </c>
      <c r="X35" s="52"/>
      <c r="Y35" s="52"/>
      <c r="Z35" s="52"/>
      <c r="AA35" s="52"/>
      <c r="AB35" s="52"/>
      <c r="AC35" s="36"/>
      <c r="AD35" s="36"/>
    </row>
    <row r="36" spans="1:30">
      <c r="B36" s="35"/>
      <c r="C36" s="2" t="e">
        <f>SUM(((Table168107[[#This Row],[Avg DPS]]*(Table168107[[#This Row],[Range]]))+(Table168107[[#This Row],[Avg DPS]]*(Table168107[[#This Row],[Arm Pen (%)]]/4)))/100)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3" t="e">
        <f t="shared" si="2"/>
        <v>#DIV/0!</v>
      </c>
      <c r="X36" s="52"/>
      <c r="Y36" s="52"/>
      <c r="Z36" s="52"/>
      <c r="AA36" s="52"/>
      <c r="AB36" s="52"/>
      <c r="AC36" s="36"/>
      <c r="AD36" s="36"/>
    </row>
    <row r="37" spans="1:30">
      <c r="B37" s="35"/>
      <c r="C37" s="2" t="e">
        <f>SUM(((Table168107[[#This Row],[Avg DPS]]*(Table168107[[#This Row],[Range]]))+(Table168107[[#This Row],[Avg DPS]]*(Table168107[[#This Row],[Arm Pen (%)]]/4)))/100)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3" t="e">
        <f t="shared" si="2"/>
        <v>#DIV/0!</v>
      </c>
      <c r="X37" s="52"/>
      <c r="Y37" s="52"/>
      <c r="Z37" s="52"/>
      <c r="AA37" s="52"/>
      <c r="AB37" s="52"/>
      <c r="AC37" s="36"/>
      <c r="AD37" s="36"/>
    </row>
    <row r="38" spans="1:30">
      <c r="A38" s="1"/>
      <c r="B38" s="35"/>
      <c r="C38" s="2" t="e">
        <f>SUM(((Table168107[[#This Row],[Avg DPS]]*(Table168107[[#This Row],[Range]]))+(Table168107[[#This Row],[Avg DPS]]*(Table168107[[#This Row],[Arm Pen (%)]]/4)))/100)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3" t="e">
        <f t="shared" si="2"/>
        <v>#DIV/0!</v>
      </c>
      <c r="X38" s="52"/>
      <c r="Y38" s="52"/>
      <c r="Z38" s="52"/>
      <c r="AA38" s="52"/>
      <c r="AB38" s="52"/>
      <c r="AC38" s="36"/>
      <c r="AD38" s="36"/>
    </row>
    <row r="39" spans="1:30">
      <c r="B39" s="35"/>
      <c r="C39" s="2" t="e">
        <f>SUM(((Table168107[[#This Row],[Avg DPS]]*(Table168107[[#This Row],[Range]]))+(Table168107[[#This Row],[Avg DPS]]*(Table168107[[#This Row],[Arm Pen (%)]]/4)))/100)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3" t="e">
        <f t="shared" si="2"/>
        <v>#DIV/0!</v>
      </c>
      <c r="X39" s="52"/>
      <c r="Y39" s="52"/>
      <c r="Z39" s="52"/>
      <c r="AA39" s="52"/>
      <c r="AB39" s="52"/>
      <c r="AC39" s="36"/>
      <c r="AD39" s="36"/>
    </row>
    <row r="40" spans="1:30">
      <c r="B40" s="35"/>
      <c r="C40" s="2" t="e">
        <f>SUM(((Table168107[[#This Row],[Avg DPS]]*(Table168107[[#This Row],[Range]]))+(Table168107[[#This Row],[Avg DPS]]*(Table168107[[#This Row],[Arm Pen (%)]]/4)))/100)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3" t="e">
        <f t="shared" si="2"/>
        <v>#DIV/0!</v>
      </c>
      <c r="X40" s="52"/>
      <c r="Y40" s="52"/>
      <c r="Z40" s="52"/>
      <c r="AA40" s="52"/>
      <c r="AB40" s="52"/>
      <c r="AC40" s="36"/>
      <c r="AD40" s="36"/>
    </row>
    <row r="41" spans="1:30">
      <c r="C41" s="2" t="e">
        <f>SUM(((Table168107[[#This Row],[Avg DPS]]*(Table168107[[#This Row],[Range]]))+(Table168107[[#This Row],[Avg DPS]]*(Table168107[[#This Row],[Arm Pen (%)]]/4)))/100)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3" t="e">
        <f t="shared" si="2"/>
        <v>#DIV/0!</v>
      </c>
      <c r="X41" s="52"/>
      <c r="Y41" s="52"/>
      <c r="Z41" s="52"/>
      <c r="AA41" s="52"/>
      <c r="AB41" s="52"/>
      <c r="AC41" s="36"/>
      <c r="AD41" s="36"/>
    </row>
    <row r="42" spans="1:30">
      <c r="C42" s="2" t="e">
        <f>SUM(((Table168107[[#This Row],[Avg DPS]]*(Table168107[[#This Row],[Range]]))+(Table168107[[#This Row],[Avg DPS]]*(Table168107[[#This Row],[Arm Pen (%)]]/4)))/100)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W42" s="43" t="e">
        <f t="shared" si="2"/>
        <v>#DIV/0!</v>
      </c>
      <c r="X42" s="35"/>
      <c r="Y42" s="35"/>
      <c r="Z42" s="35"/>
      <c r="AA42" s="35"/>
      <c r="AB42" s="35"/>
      <c r="AC42" s="36"/>
      <c r="AD42" s="36"/>
    </row>
    <row r="43" spans="1:30">
      <c r="C43" s="2" t="e">
        <f>SUM(((Table168107[[#This Row],[Avg DPS]]*(Table168107[[#This Row],[Range]]))+(Table168107[[#This Row],[Avg DPS]]*(Table168107[[#This Row],[Arm Pen (%)]]/4)))/100)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W43" s="43" t="e">
        <f t="shared" si="2"/>
        <v>#DIV/0!</v>
      </c>
      <c r="X43" s="35"/>
      <c r="Y43" s="35"/>
      <c r="Z43" s="35"/>
      <c r="AA43" s="35"/>
      <c r="AB43" s="35"/>
      <c r="AC43" s="36"/>
      <c r="AD43" s="36"/>
    </row>
    <row r="44" spans="1:30">
      <c r="C44" s="2" t="e">
        <f>SUM(((Table168107[[#This Row],[Avg DPS]]*(Table168107[[#This Row],[Range]]))+(Table168107[[#This Row],[Avg DPS]]*(Table168107[[#This Row],[Arm Pen (%)]]/4)))/100)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si="1"/>
        <v>#DIV/0!</v>
      </c>
      <c r="U44" s="2"/>
      <c r="W44" s="43" t="e">
        <f t="shared" si="2"/>
        <v>#DIV/0!</v>
      </c>
      <c r="X44" s="35"/>
      <c r="Y44" s="35"/>
      <c r="Z44" s="35"/>
      <c r="AA44" s="35"/>
      <c r="AB44" s="35"/>
      <c r="AC44" s="36"/>
      <c r="AD44" s="36"/>
    </row>
    <row r="45" spans="1:30">
      <c r="C45" s="2" t="e">
        <f>SUM(((Table168107[[#This Row],[Avg DPS]]*(Table168107[[#This Row],[Range]]))+(Table168107[[#This Row],[Avg DPS]]*(Table168107[[#This Row],[Arm Pen (%)]]/4)))/100)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1"/>
        <v>#DIV/0!</v>
      </c>
      <c r="U45" s="2"/>
      <c r="W45" s="43" t="e">
        <f t="shared" si="2"/>
        <v>#DIV/0!</v>
      </c>
      <c r="X45" s="35"/>
      <c r="Y45" s="35"/>
      <c r="Z45" s="35"/>
      <c r="AA45" s="35"/>
      <c r="AB45" s="35"/>
      <c r="AC45" s="36"/>
      <c r="AD45" s="36"/>
    </row>
    <row r="46" spans="1:30">
      <c r="C46" s="2" t="e">
        <f>SUM(((Table168107[[#This Row],[Avg DPS]]*(Table168107[[#This Row],[Range]]))+(Table168107[[#This Row],[Avg DPS]]*(Table168107[[#This Row],[Arm Pen (%)]]/4)))/100)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ref="O46:O77" si="3">60/N46</f>
        <v>#DIV/0!</v>
      </c>
      <c r="U46" s="2"/>
      <c r="W46" s="43" t="e">
        <f t="shared" ref="W46:W77" si="4">C46*$W$2</f>
        <v>#DIV/0!</v>
      </c>
      <c r="X46" s="35"/>
      <c r="Y46" s="35"/>
      <c r="Z46" s="35"/>
      <c r="AA46" s="35"/>
      <c r="AB46" s="35"/>
      <c r="AC46" s="36"/>
      <c r="AD46" s="36"/>
    </row>
    <row r="47" spans="1:30">
      <c r="C47" s="2" t="e">
        <f>SUM(((Table168107[[#This Row],[Avg DPS]]*(Table168107[[#This Row],[Range]]))+(Table168107[[#This Row],[Avg DPS]]*(Table168107[[#This Row],[Arm Pen (%)]]/4)))/100)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3"/>
        <v>#DIV/0!</v>
      </c>
      <c r="U47" s="2"/>
      <c r="W47" s="43" t="e">
        <f t="shared" si="4"/>
        <v>#DIV/0!</v>
      </c>
      <c r="X47" s="35"/>
      <c r="Y47" s="35"/>
      <c r="Z47" s="35"/>
      <c r="AA47" s="35"/>
      <c r="AB47" s="35"/>
      <c r="AC47" s="36"/>
      <c r="AD47" s="36"/>
    </row>
    <row r="48" spans="1:30">
      <c r="C48" s="2" t="e">
        <f>SUM(((Table168107[[#This Row],[Avg DPS]]*(Table168107[[#This Row],[Range]]))+(Table168107[[#This Row],[Avg DPS]]*(Table168107[[#This Row],[Arm Pen (%)]]/4)))/100)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3"/>
        <v>#DIV/0!</v>
      </c>
      <c r="U48" s="2"/>
      <c r="W48" s="43" t="e">
        <f t="shared" si="4"/>
        <v>#DIV/0!</v>
      </c>
      <c r="X48" s="35"/>
      <c r="Y48" s="35"/>
      <c r="Z48" s="35"/>
      <c r="AA48" s="35"/>
      <c r="AB48" s="35"/>
      <c r="AC48" s="36"/>
      <c r="AD48" s="36"/>
    </row>
    <row r="49" spans="3:30">
      <c r="C49" s="2" t="e">
        <f>SUM(((Table168107[[#This Row],[Avg DPS]]*(Table168107[[#This Row],[Range]]))+(Table168107[[#This Row],[Avg DPS]]*(Table168107[[#This Row],[Arm Pen (%)]]/4)))/100)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3"/>
        <v>#DIV/0!</v>
      </c>
      <c r="U49" s="2"/>
      <c r="W49" s="43" t="e">
        <f t="shared" si="4"/>
        <v>#DIV/0!</v>
      </c>
      <c r="X49" s="35"/>
      <c r="Y49" s="35"/>
      <c r="Z49" s="35"/>
      <c r="AA49" s="35"/>
      <c r="AB49" s="35"/>
      <c r="AC49" s="36"/>
      <c r="AD49" s="36"/>
    </row>
    <row r="50" spans="3:30">
      <c r="C50" s="2" t="e">
        <f>SUM(((Table168107[[#This Row],[Avg DPS]]*(Table168107[[#This Row],[Range]]))+(Table168107[[#This Row],[Avg DPS]]*(Table168107[[#This Row],[Arm Pen (%)]]/4)))/100)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3"/>
        <v>#DIV/0!</v>
      </c>
      <c r="U50" s="2"/>
      <c r="W50" s="43" t="e">
        <f t="shared" si="4"/>
        <v>#DIV/0!</v>
      </c>
      <c r="X50" s="35"/>
      <c r="Y50" s="35"/>
      <c r="Z50" s="35"/>
      <c r="AA50" s="35"/>
      <c r="AB50" s="35"/>
      <c r="AC50" s="36"/>
      <c r="AD50" s="36"/>
    </row>
    <row r="51" spans="3:30">
      <c r="C51" s="2" t="e">
        <f>SUM(((Table168107[[#This Row],[Avg DPS]]*(Table168107[[#This Row],[Range]]))+(Table168107[[#This Row],[Avg DPS]]*(Table168107[[#This Row],[Arm Pen (%)]]/4)))/100)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3"/>
        <v>#DIV/0!</v>
      </c>
      <c r="U51" s="2"/>
      <c r="W51" s="43" t="e">
        <f t="shared" si="4"/>
        <v>#DIV/0!</v>
      </c>
      <c r="X51" s="35"/>
      <c r="Y51" s="35"/>
      <c r="Z51" s="35"/>
      <c r="AA51" s="35"/>
      <c r="AB51" s="35"/>
      <c r="AC51" s="36"/>
      <c r="AD51" s="36"/>
    </row>
    <row r="52" spans="3:30">
      <c r="C52" s="2" t="e">
        <f>SUM(((Table168107[[#This Row],[Avg DPS]]*(Table168107[[#This Row],[Range]]))+(Table168107[[#This Row],[Avg DPS]]*(Table168107[[#This Row],[Arm Pen (%)]]/4)))/100)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3"/>
        <v>#DIV/0!</v>
      </c>
      <c r="U52" s="2"/>
      <c r="W52" s="43" t="e">
        <f t="shared" si="4"/>
        <v>#DIV/0!</v>
      </c>
      <c r="X52" s="35"/>
      <c r="Y52" s="35"/>
      <c r="Z52" s="35"/>
      <c r="AA52" s="35"/>
      <c r="AB52" s="35"/>
      <c r="AC52" s="36"/>
      <c r="AD52" s="36"/>
    </row>
    <row r="53" spans="3:30">
      <c r="C53" s="2" t="e">
        <f>SUM(((Table168107[[#This Row],[Avg DPS]]*(Table168107[[#This Row],[Range]]))+(Table168107[[#This Row],[Avg DPS]]*(Table168107[[#This Row],[Arm Pen (%)]]/4)))/100)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3"/>
        <v>#DIV/0!</v>
      </c>
      <c r="U53" s="2"/>
      <c r="W53" s="43" t="e">
        <f t="shared" si="4"/>
        <v>#DIV/0!</v>
      </c>
      <c r="X53" s="35"/>
      <c r="Y53" s="35"/>
      <c r="Z53" s="35"/>
      <c r="AA53" s="35"/>
      <c r="AB53" s="35"/>
      <c r="AC53" s="36"/>
      <c r="AD53" s="36"/>
    </row>
    <row r="54" spans="3:30">
      <c r="C54" s="2" t="e">
        <f>SUM(((Table168107[[#This Row],[Avg DPS]]*(Table168107[[#This Row],[Range]]))+(Table168107[[#This Row],[Avg DPS]]*(Table168107[[#This Row],[Arm Pen (%)]]/4)))/100)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3"/>
        <v>#DIV/0!</v>
      </c>
      <c r="U54" s="2"/>
      <c r="W54" s="43" t="e">
        <f t="shared" si="4"/>
        <v>#DIV/0!</v>
      </c>
      <c r="X54" s="35"/>
      <c r="Y54" s="35"/>
      <c r="Z54" s="35"/>
      <c r="AA54" s="35"/>
      <c r="AB54" s="35"/>
      <c r="AC54" s="36"/>
      <c r="AD54" s="36"/>
    </row>
    <row r="55" spans="3:30">
      <c r="C55" s="2" t="e">
        <f>SUM(((Table168107[[#This Row],[Avg DPS]]*(Table168107[[#This Row],[Range]]))+(Table168107[[#This Row],[Avg DPS]]*(Table168107[[#This Row],[Arm Pen (%)]]/4)))/100)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3"/>
        <v>#DIV/0!</v>
      </c>
      <c r="U55" s="2"/>
      <c r="W55" s="43" t="e">
        <f t="shared" si="4"/>
        <v>#DIV/0!</v>
      </c>
      <c r="X55" s="35"/>
      <c r="Y55" s="35"/>
      <c r="Z55" s="35"/>
      <c r="AA55" s="35"/>
      <c r="AB55" s="35"/>
      <c r="AC55" s="36"/>
      <c r="AD55" s="36"/>
    </row>
    <row r="56" spans="3:30">
      <c r="C56" s="2" t="e">
        <f>SUM(((Table168107[[#This Row],[Avg DPS]]*(Table168107[[#This Row],[Range]]))+(Table168107[[#This Row],[Avg DPS]]*(Table168107[[#This Row],[Arm Pen (%)]]/4)))/100)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3"/>
        <v>#DIV/0!</v>
      </c>
      <c r="U56" s="2"/>
      <c r="W56" s="43" t="e">
        <f t="shared" si="4"/>
        <v>#DIV/0!</v>
      </c>
      <c r="X56" s="35"/>
      <c r="Y56" s="35"/>
      <c r="Z56" s="35"/>
      <c r="AA56" s="35"/>
      <c r="AB56" s="35"/>
      <c r="AC56" s="36"/>
      <c r="AD56" s="36"/>
    </row>
    <row r="57" spans="3:30">
      <c r="C57" s="2" t="e">
        <f>SUM(((Table168107[[#This Row],[Avg DPS]]*(Table168107[[#This Row],[Range]]))+(Table168107[[#This Row],[Avg DPS]]*(Table168107[[#This Row],[Arm Pen (%)]]/4)))/100)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3"/>
        <v>#DIV/0!</v>
      </c>
      <c r="U57" s="2"/>
      <c r="W57" s="43" t="e">
        <f t="shared" si="4"/>
        <v>#DIV/0!</v>
      </c>
      <c r="X57" s="35"/>
      <c r="Y57" s="35"/>
      <c r="Z57" s="35"/>
      <c r="AA57" s="35"/>
      <c r="AB57" s="35"/>
      <c r="AC57" s="36"/>
      <c r="AD57" s="36"/>
    </row>
    <row r="58" spans="3:30">
      <c r="C58" s="2" t="e">
        <f>SUM(((Table168107[[#This Row],[Avg DPS]]*(Table168107[[#This Row],[Range]]))+(Table168107[[#This Row],[Avg DPS]]*(Table168107[[#This Row],[Arm Pen (%)]]/4)))/100)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3"/>
        <v>#DIV/0!</v>
      </c>
      <c r="U58" s="2"/>
      <c r="W58" s="43" t="e">
        <f t="shared" si="4"/>
        <v>#DIV/0!</v>
      </c>
      <c r="X58" s="35"/>
      <c r="Y58" s="35"/>
      <c r="Z58" s="35"/>
      <c r="AA58" s="35"/>
      <c r="AB58" s="35"/>
      <c r="AC58" s="36"/>
      <c r="AD58" s="36"/>
    </row>
    <row r="59" spans="3:30">
      <c r="C59" s="2" t="e">
        <f>SUM(((Table168107[[#This Row],[Avg DPS]]*(Table168107[[#This Row],[Range]]))+(Table168107[[#This Row],[Avg DPS]]*(Table168107[[#This Row],[Arm Pen (%)]]/4)))/100)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3"/>
        <v>#DIV/0!</v>
      </c>
      <c r="U59" s="2"/>
      <c r="W59" s="43" t="e">
        <f t="shared" si="4"/>
        <v>#DIV/0!</v>
      </c>
      <c r="X59" s="35"/>
      <c r="Y59" s="35"/>
      <c r="Z59" s="35"/>
      <c r="AA59" s="35"/>
      <c r="AB59" s="35"/>
      <c r="AC59" s="36"/>
      <c r="AD59" s="36"/>
    </row>
    <row r="60" spans="3:30">
      <c r="C60" s="2" t="e">
        <f>SUM(((Table168107[[#This Row],[Avg DPS]]*(Table168107[[#This Row],[Range]]))+(Table168107[[#This Row],[Avg DPS]]*(Table168107[[#This Row],[Arm Pen (%)]]/4)))/100)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3"/>
        <v>#DIV/0!</v>
      </c>
      <c r="U60" s="2"/>
      <c r="W60" s="43" t="e">
        <f t="shared" si="4"/>
        <v>#DIV/0!</v>
      </c>
      <c r="X60" s="35"/>
      <c r="Y60" s="35"/>
      <c r="Z60" s="35"/>
      <c r="AA60" s="35"/>
      <c r="AB60" s="35"/>
      <c r="AC60" s="36"/>
      <c r="AD60" s="36"/>
    </row>
    <row r="61" spans="3:30">
      <c r="C61" s="2" t="e">
        <f>SUM(((Table168107[[#This Row],[Avg DPS]]*(Table168107[[#This Row],[Range]]))+(Table168107[[#This Row],[Avg DPS]]*(Table168107[[#This Row],[Arm Pen (%)]]/4)))/100)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3"/>
        <v>#DIV/0!</v>
      </c>
      <c r="U61" s="2"/>
      <c r="W61" s="43" t="e">
        <f t="shared" si="4"/>
        <v>#DIV/0!</v>
      </c>
      <c r="X61" s="35"/>
      <c r="Y61" s="35"/>
      <c r="Z61" s="35"/>
      <c r="AA61" s="35"/>
      <c r="AB61" s="35"/>
      <c r="AC61" s="36"/>
      <c r="AD61" s="36"/>
    </row>
    <row r="62" spans="3:30">
      <c r="C62" s="2" t="e">
        <f>SUM(((Table168107[[#This Row],[Avg DPS]]*(Table168107[[#This Row],[Range]]))+(Table168107[[#This Row],[Avg DPS]]*(Table168107[[#This Row],[Arm Pen (%)]]/4)))/100)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3"/>
        <v>#DIV/0!</v>
      </c>
      <c r="U62" s="2"/>
      <c r="W62" s="43" t="e">
        <f t="shared" si="4"/>
        <v>#DIV/0!</v>
      </c>
      <c r="X62" s="35"/>
      <c r="Y62" s="35"/>
      <c r="Z62" s="35"/>
      <c r="AA62" s="35"/>
      <c r="AB62" s="35"/>
      <c r="AC62" s="36"/>
      <c r="AD62" s="36"/>
    </row>
    <row r="63" spans="3:30">
      <c r="C63" s="2" t="e">
        <f>SUM(((Table168107[[#This Row],[Avg DPS]]*(Table168107[[#This Row],[Range]]))+(Table168107[[#This Row],[Avg DPS]]*(Table168107[[#This Row],[Arm Pen (%)]]/4)))/100)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3"/>
        <v>#DIV/0!</v>
      </c>
      <c r="U63" s="2"/>
      <c r="W63" s="43" t="e">
        <f t="shared" si="4"/>
        <v>#DIV/0!</v>
      </c>
      <c r="X63" s="35"/>
      <c r="Y63" s="35"/>
      <c r="Z63" s="35"/>
      <c r="AA63" s="35"/>
      <c r="AB63" s="35"/>
      <c r="AC63" s="36"/>
      <c r="AD63" s="36"/>
    </row>
    <row r="64" spans="3:30">
      <c r="C64" s="2" t="e">
        <f>SUM(((Table168107[[#This Row],[Avg DPS]]*(Table168107[[#This Row],[Range]]))+(Table168107[[#This Row],[Avg DPS]]*(Table168107[[#This Row],[Arm Pen (%)]]/4)))/100)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3"/>
        <v>#DIV/0!</v>
      </c>
      <c r="U64" s="2"/>
      <c r="W64" s="43" t="e">
        <f t="shared" si="4"/>
        <v>#DIV/0!</v>
      </c>
      <c r="X64" s="35"/>
      <c r="Y64" s="35"/>
      <c r="Z64" s="35"/>
      <c r="AA64" s="35"/>
      <c r="AB64" s="35"/>
      <c r="AC64" s="36"/>
      <c r="AD64" s="36"/>
    </row>
    <row r="65" spans="3:30">
      <c r="C65" s="2" t="e">
        <f>SUM(((Table168107[[#This Row],[Avg DPS]]*(Table168107[[#This Row],[Range]]))+(Table168107[[#This Row],[Avg DPS]]*(Table168107[[#This Row],[Arm Pen (%)]]/4)))/100)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3"/>
        <v>#DIV/0!</v>
      </c>
      <c r="U65" s="2"/>
      <c r="W65" s="43" t="e">
        <f t="shared" si="4"/>
        <v>#DIV/0!</v>
      </c>
      <c r="X65" s="35"/>
      <c r="Y65" s="35"/>
      <c r="Z65" s="35"/>
      <c r="AA65" s="35"/>
      <c r="AB65" s="35"/>
      <c r="AC65" s="36"/>
      <c r="AD65" s="36"/>
    </row>
    <row r="66" spans="3:30">
      <c r="C66" s="2" t="e">
        <f>SUM(((Table168107[[#This Row],[Avg DPS]]*(Table168107[[#This Row],[Range]]))+(Table168107[[#This Row],[Avg DPS]]*(Table168107[[#This Row],[Arm Pen (%)]]/4)))/100)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3"/>
        <v>#DIV/0!</v>
      </c>
      <c r="U66" s="2"/>
      <c r="W66" s="43" t="e">
        <f t="shared" si="4"/>
        <v>#DIV/0!</v>
      </c>
      <c r="X66" s="35"/>
      <c r="Y66" s="35"/>
      <c r="Z66" s="35"/>
      <c r="AA66" s="35"/>
      <c r="AB66" s="35"/>
      <c r="AC66" s="36"/>
      <c r="AD66" s="36"/>
    </row>
    <row r="67" spans="3:30">
      <c r="C67" s="2" t="e">
        <f>SUM(((Table168107[[#This Row],[Avg DPS]]*(Table168107[[#This Row],[Range]]))+(Table168107[[#This Row],[Avg DPS]]*(Table168107[[#This Row],[Arm Pen (%)]]/4)))/100)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3"/>
        <v>#DIV/0!</v>
      </c>
      <c r="U67" s="2"/>
      <c r="W67" s="43" t="e">
        <f t="shared" si="4"/>
        <v>#DIV/0!</v>
      </c>
      <c r="X67" s="35"/>
      <c r="Y67" s="35"/>
      <c r="Z67" s="35"/>
      <c r="AA67" s="35"/>
      <c r="AB67" s="35"/>
      <c r="AC67" s="36"/>
      <c r="AD67" s="36"/>
    </row>
    <row r="68" spans="3:30">
      <c r="C68" s="2" t="e">
        <f>SUM(((Table168107[[#This Row],[Avg DPS]]*(Table168107[[#This Row],[Range]]))+(Table168107[[#This Row],[Avg DPS]]*(Table168107[[#This Row],[Arm Pen (%)]]/4)))/100)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3"/>
        <v>#DIV/0!</v>
      </c>
      <c r="U68" s="2"/>
      <c r="W68" s="43" t="e">
        <f t="shared" si="4"/>
        <v>#DIV/0!</v>
      </c>
      <c r="X68" s="35"/>
      <c r="Y68" s="35"/>
      <c r="Z68" s="35"/>
      <c r="AA68" s="35"/>
      <c r="AB68" s="35"/>
      <c r="AC68" s="36"/>
      <c r="AD68" s="36"/>
    </row>
    <row r="69" spans="3:30">
      <c r="C69" s="2" t="e">
        <f>SUM(((Table168107[[#This Row],[Avg DPS]]*(Table168107[[#This Row],[Range]]))+(Table168107[[#This Row],[Avg DPS]]*(Table168107[[#This Row],[Arm Pen (%)]]/4)))/100)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3"/>
        <v>#DIV/0!</v>
      </c>
      <c r="U69" s="2"/>
      <c r="W69" s="43" t="e">
        <f t="shared" si="4"/>
        <v>#DIV/0!</v>
      </c>
      <c r="X69" s="35"/>
      <c r="Y69" s="35"/>
      <c r="Z69" s="35"/>
      <c r="AA69" s="35"/>
      <c r="AB69" s="35"/>
      <c r="AC69" s="36"/>
      <c r="AD69" s="36"/>
    </row>
    <row r="70" spans="3:30">
      <c r="C70" s="2" t="e">
        <f>SUM(((Table168107[[#This Row],[Avg DPS]]*(Table168107[[#This Row],[Range]]))+(Table168107[[#This Row],[Avg DPS]]*(Table168107[[#This Row],[Arm Pen (%)]]/4)))/100)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3"/>
        <v>#DIV/0!</v>
      </c>
      <c r="U70" s="2"/>
      <c r="W70" s="43" t="e">
        <f t="shared" si="4"/>
        <v>#DIV/0!</v>
      </c>
      <c r="X70" s="35"/>
      <c r="Y70" s="35"/>
      <c r="Z70" s="35"/>
      <c r="AA70" s="35"/>
      <c r="AB70" s="35"/>
      <c r="AC70" s="36"/>
      <c r="AD70" s="36"/>
    </row>
    <row r="71" spans="3:30">
      <c r="C71" s="2" t="e">
        <f>SUM(((Table168107[[#This Row],[Avg DPS]]*(Table168107[[#This Row],[Range]]))+(Table168107[[#This Row],[Avg DPS]]*(Table168107[[#This Row],[Arm Pen (%)]]/4)))/100)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3"/>
        <v>#DIV/0!</v>
      </c>
      <c r="U71" s="2"/>
      <c r="W71" s="43" t="e">
        <f t="shared" si="4"/>
        <v>#DIV/0!</v>
      </c>
      <c r="X71" s="35"/>
      <c r="Y71" s="35"/>
      <c r="Z71" s="35"/>
      <c r="AA71" s="35"/>
      <c r="AB71" s="35"/>
      <c r="AC71" s="36"/>
      <c r="AD71" s="36"/>
    </row>
    <row r="72" spans="3:30">
      <c r="C72" s="2" t="e">
        <f>SUM(((Table168107[[#This Row],[Avg DPS]]*(Table168107[[#This Row],[Range]]))+(Table168107[[#This Row],[Avg DPS]]*(Table168107[[#This Row],[Arm Pen (%)]]/4)))/100)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3"/>
        <v>#DIV/0!</v>
      </c>
      <c r="U72" s="2"/>
      <c r="W72" s="43" t="e">
        <f t="shared" si="4"/>
        <v>#DIV/0!</v>
      </c>
      <c r="X72" s="35"/>
      <c r="Y72" s="35"/>
      <c r="Z72" s="35"/>
      <c r="AA72" s="35"/>
      <c r="AB72" s="35"/>
      <c r="AC72" s="36"/>
      <c r="AD72" s="36"/>
    </row>
    <row r="73" spans="3:30">
      <c r="C73" s="2" t="e">
        <f>SUM(((Table168107[[#This Row],[Avg DPS]]*(Table168107[[#This Row],[Range]]))+(Table168107[[#This Row],[Avg DPS]]*(Table168107[[#This Row],[Arm Pen (%)]]/4)))/100)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3"/>
        <v>#DIV/0!</v>
      </c>
      <c r="U73" s="2"/>
      <c r="W73" s="43" t="e">
        <f t="shared" si="4"/>
        <v>#DIV/0!</v>
      </c>
      <c r="X73" s="35"/>
      <c r="Y73" s="35"/>
      <c r="Z73" s="35"/>
      <c r="AA73" s="35"/>
      <c r="AB73" s="35"/>
      <c r="AC73" s="36"/>
      <c r="AD73" s="36"/>
    </row>
    <row r="74" spans="3:30">
      <c r="C74" s="2" t="e">
        <f>SUM(((Table168107[[#This Row],[Avg DPS]]*(Table168107[[#This Row],[Range]]))+(Table168107[[#This Row],[Avg DPS]]*(Table168107[[#This Row],[Arm Pen (%)]]/4)))/100)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3"/>
        <v>#DIV/0!</v>
      </c>
      <c r="U74" s="2"/>
      <c r="W74" s="43" t="e">
        <f t="shared" si="4"/>
        <v>#DIV/0!</v>
      </c>
      <c r="X74" s="35"/>
      <c r="Y74" s="35"/>
      <c r="Z74" s="35"/>
      <c r="AA74" s="35"/>
      <c r="AB74" s="35"/>
      <c r="AC74" s="36"/>
      <c r="AD74" s="36"/>
    </row>
    <row r="75" spans="3:30">
      <c r="C75" s="2" t="e">
        <f>SUM(((Table168107[[#This Row],[Avg DPS]]*(Table168107[[#This Row],[Range]]))+(Table168107[[#This Row],[Avg DPS]]*(Table168107[[#This Row],[Arm Pen (%)]]/4)))/100)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3"/>
        <v>#DIV/0!</v>
      </c>
      <c r="U75" s="2"/>
      <c r="W75" s="43" t="e">
        <f t="shared" si="4"/>
        <v>#DIV/0!</v>
      </c>
      <c r="X75" s="35"/>
      <c r="Y75" s="35"/>
      <c r="Z75" s="35"/>
      <c r="AA75" s="35"/>
      <c r="AB75" s="35"/>
      <c r="AC75" s="36"/>
      <c r="AD75" s="36"/>
    </row>
    <row r="76" spans="3:30">
      <c r="C76" s="2" t="e">
        <f>SUM(((Table168107[[#This Row],[Avg DPS]]*(Table168107[[#This Row],[Range]]))+(Table168107[[#This Row],[Avg DPS]]*(Table168107[[#This Row],[Arm Pen (%)]]/4)))/100)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si="3"/>
        <v>#DIV/0!</v>
      </c>
      <c r="U76" s="2"/>
      <c r="W76" s="43" t="e">
        <f t="shared" si="4"/>
        <v>#DIV/0!</v>
      </c>
      <c r="X76" s="35"/>
      <c r="Y76" s="35"/>
      <c r="Z76" s="35"/>
      <c r="AA76" s="35"/>
      <c r="AB76" s="35"/>
      <c r="AC76" s="36"/>
      <c r="AD76" s="36"/>
    </row>
    <row r="77" spans="3:30">
      <c r="C77" s="2" t="e">
        <f>SUM(((Table168107[[#This Row],[Avg DPS]]*(Table168107[[#This Row],[Range]]))+(Table168107[[#This Row],[Avg DPS]]*(Table168107[[#This Row],[Arm Pen (%)]]/4)))/100)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W77" s="43" t="e">
        <f t="shared" si="4"/>
        <v>#DIV/0!</v>
      </c>
      <c r="X77" s="35"/>
      <c r="Y77" s="35"/>
      <c r="Z77" s="35"/>
      <c r="AA77" s="35"/>
      <c r="AB77" s="35"/>
      <c r="AC77" s="36"/>
      <c r="AD77" s="36"/>
    </row>
    <row r="78" spans="3:30">
      <c r="C78" s="2" t="e">
        <f>SUM(((Table168107[[#This Row],[Avg DPS]]*(Table168107[[#This Row],[Range]]))+(Table168107[[#This Row],[Avg DPS]]*(Table168107[[#This Row],[Arm Pen (%)]]/4)))/100)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ref="O78:O109" si="5">60/N78</f>
        <v>#DIV/0!</v>
      </c>
      <c r="U78" s="2"/>
      <c r="W78" s="43" t="e">
        <f t="shared" ref="W78:W109" si="6">C78*$W$2</f>
        <v>#DIV/0!</v>
      </c>
      <c r="X78" s="35"/>
      <c r="Y78" s="35"/>
      <c r="Z78" s="35"/>
      <c r="AA78" s="35"/>
      <c r="AB78" s="35"/>
      <c r="AC78" s="36"/>
      <c r="AD78" s="36"/>
    </row>
    <row r="79" spans="3:30">
      <c r="C79" s="2" t="e">
        <f>SUM(((Table168107[[#This Row],[Avg DPS]]*(Table168107[[#This Row],[Range]]))+(Table168107[[#This Row],[Avg DPS]]*(Table168107[[#This Row],[Arm Pen (%)]]/4)))/100)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5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3:30">
      <c r="C80" s="2" t="e">
        <f>SUM(((Table168107[[#This Row],[Avg DPS]]*(Table168107[[#This Row],[Range]]))+(Table168107[[#This Row],[Avg DPS]]*(Table168107[[#This Row],[Arm Pen (%)]]/4)))/100)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5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SUM(((Table168107[[#This Row],[Avg DPS]]*(Table168107[[#This Row],[Range]]))+(Table168107[[#This Row],[Avg DPS]]*(Table168107[[#This Row],[Arm Pen (%)]]/4)))/100)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5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SUM(((Table168107[[#This Row],[Avg DPS]]*(Table168107[[#This Row],[Range]]))+(Table168107[[#This Row],[Avg DPS]]*(Table168107[[#This Row],[Arm Pen (%)]]/4)))/100)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5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SUM(((Table168107[[#This Row],[Avg DPS]]*(Table168107[[#This Row],[Range]]))+(Table168107[[#This Row],[Avg DPS]]*(Table168107[[#This Row],[Arm Pen (%)]]/4)))/100)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5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SUM(((Table168107[[#This Row],[Avg DPS]]*(Table168107[[#This Row],[Range]]))+(Table168107[[#This Row],[Avg DPS]]*(Table168107[[#This Row],[Arm Pen (%)]]/4)))/100)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5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SUM(((Table168107[[#This Row],[Avg DPS]]*(Table168107[[#This Row],[Range]]))+(Table168107[[#This Row],[Avg DPS]]*(Table168107[[#This Row],[Arm Pen (%)]]/4)))/100)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5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SUM(((Table168107[[#This Row],[Avg DPS]]*(Table168107[[#This Row],[Range]]))+(Table168107[[#This Row],[Avg DPS]]*(Table168107[[#This Row],[Arm Pen (%)]]/4)))/100)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5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SUM(((Table168107[[#This Row],[Avg DPS]]*(Table168107[[#This Row],[Range]]))+(Table168107[[#This Row],[Avg DPS]]*(Table168107[[#This Row],[Arm Pen (%)]]/4)))/100)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5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SUM(((Table168107[[#This Row],[Avg DPS]]*(Table168107[[#This Row],[Range]]))+(Table168107[[#This Row],[Avg DPS]]*(Table168107[[#This Row],[Arm Pen (%)]]/4)))/100)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5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SUM(((Table168107[[#This Row],[Avg DPS]]*(Table168107[[#This Row],[Range]]))+(Table168107[[#This Row],[Avg DPS]]*(Table168107[[#This Row],[Arm Pen (%)]]/4)))/100)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5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SUM(((Table168107[[#This Row],[Avg DPS]]*(Table168107[[#This Row],[Range]]))+(Table168107[[#This Row],[Avg DPS]]*(Table168107[[#This Row],[Arm Pen (%)]]/4)))/100)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5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SUM(((Table168107[[#This Row],[Avg DPS]]*(Table168107[[#This Row],[Range]]))+(Table168107[[#This Row],[Avg DPS]]*(Table168107[[#This Row],[Arm Pen (%)]]/4)))/100)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5"/>
        <v>#DIV/0!</v>
      </c>
      <c r="U91" s="2"/>
      <c r="W91" s="43" t="e">
        <f t="shared" si="6"/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SUM(((Table168107[[#This Row],[Avg DPS]]*(Table168107[[#This Row],[Range]]))+(Table168107[[#This Row],[Avg DPS]]*(Table168107[[#This Row],[Arm Pen (%)]]/4)))/100)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5"/>
        <v>#DIV/0!</v>
      </c>
      <c r="U92" s="2"/>
      <c r="W92" s="43" t="e">
        <f t="shared" si="6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SUM(((Table168107[[#This Row],[Avg DPS]]*(Table168107[[#This Row],[Range]]))+(Table168107[[#This Row],[Avg DPS]]*(Table168107[[#This Row],[Arm Pen (%)]]/4)))/100)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5"/>
        <v>#DIV/0!</v>
      </c>
      <c r="U93" s="2"/>
      <c r="W93" s="43" t="e">
        <f t="shared" si="6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SUM(((Table168107[[#This Row],[Avg DPS]]*(Table168107[[#This Row],[Range]]))+(Table168107[[#This Row],[Avg DPS]]*(Table168107[[#This Row],[Arm Pen (%)]]/4)))/100)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5"/>
        <v>#DIV/0!</v>
      </c>
      <c r="U94" s="2"/>
      <c r="W94" s="43" t="e">
        <f t="shared" si="6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SUM(((Table168107[[#This Row],[Avg DPS]]*(Table168107[[#This Row],[Range]]))+(Table168107[[#This Row],[Avg DPS]]*(Table168107[[#This Row],[Arm Pen (%)]]/4)))/100)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5"/>
        <v>#DIV/0!</v>
      </c>
      <c r="U95" s="2"/>
      <c r="W95" s="43" t="e">
        <f t="shared" si="6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SUM(((Table168107[[#This Row],[Avg DPS]]*(Table168107[[#This Row],[Range]]))+(Table168107[[#This Row],[Avg DPS]]*(Table168107[[#This Row],[Arm Pen (%)]]/4)))/100)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5"/>
        <v>#DIV/0!</v>
      </c>
      <c r="U96" s="2"/>
      <c r="W96" s="43" t="e">
        <f t="shared" si="6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SUM(((Table168107[[#This Row],[Avg DPS]]*(Table168107[[#This Row],[Range]]))+(Table168107[[#This Row],[Avg DPS]]*(Table168107[[#This Row],[Arm Pen (%)]]/4)))/100)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5"/>
        <v>#DIV/0!</v>
      </c>
      <c r="U97" s="2"/>
      <c r="W97" s="43" t="e">
        <f t="shared" si="6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SUM(((Table168107[[#This Row],[Avg DPS]]*(Table168107[[#This Row],[Range]]))+(Table168107[[#This Row],[Avg DPS]]*(Table168107[[#This Row],[Arm Pen (%)]]/4)))/100)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5"/>
        <v>#DIV/0!</v>
      </c>
      <c r="U98" s="2"/>
      <c r="W98" s="43" t="e">
        <f t="shared" si="6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SUM(((Table168107[[#This Row],[Avg DPS]]*(Table168107[[#This Row],[Range]]))+(Table168107[[#This Row],[Avg DPS]]*(Table168107[[#This Row],[Arm Pen (%)]]/4)))/100)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5"/>
        <v>#DIV/0!</v>
      </c>
      <c r="U99" s="2"/>
      <c r="W99" s="43" t="e">
        <f t="shared" si="6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SUM(((Table168107[[#This Row],[Avg DPS]]*(Table168107[[#This Row],[Range]]))+(Table168107[[#This Row],[Avg DPS]]*(Table168107[[#This Row],[Arm Pen (%)]]/4)))/100)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5"/>
        <v>#DIV/0!</v>
      </c>
      <c r="U100" s="2"/>
      <c r="W100" s="43" t="e">
        <f t="shared" si="6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SUM(((Table168107[[#This Row],[Avg DPS]]*(Table168107[[#This Row],[Range]]))+(Table168107[[#This Row],[Avg DPS]]*(Table168107[[#This Row],[Arm Pen (%)]]/4)))/100)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5"/>
        <v>#DIV/0!</v>
      </c>
      <c r="U101" s="2"/>
      <c r="W101" s="43" t="e">
        <f t="shared" si="6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SUM(((Table168107[[#This Row],[Avg DPS]]*(Table168107[[#This Row],[Range]]))+(Table168107[[#This Row],[Avg DPS]]*(Table168107[[#This Row],[Arm Pen (%)]]/4)))/100)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5"/>
        <v>#DIV/0!</v>
      </c>
      <c r="U102" s="2"/>
      <c r="W102" s="43" t="e">
        <f t="shared" si="6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SUM(((Table168107[[#This Row],[Avg DPS]]*(Table168107[[#This Row],[Range]]))+(Table168107[[#This Row],[Avg DPS]]*(Table168107[[#This Row],[Arm Pen (%)]]/4)))/100)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5"/>
        <v>#DIV/0!</v>
      </c>
      <c r="U103" s="2"/>
      <c r="W103" s="43" t="e">
        <f t="shared" si="6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SUM(((Table168107[[#This Row],[Avg DPS]]*(Table168107[[#This Row],[Range]]))+(Table168107[[#This Row],[Avg DPS]]*(Table168107[[#This Row],[Arm Pen (%)]]/4)))/100)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5"/>
        <v>#DIV/0!</v>
      </c>
      <c r="U104" s="2"/>
      <c r="W104" s="43" t="e">
        <f t="shared" si="6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SUM(((Table168107[[#This Row],[Avg DPS]]*(Table168107[[#This Row],[Range]]))+(Table168107[[#This Row],[Avg DPS]]*(Table168107[[#This Row],[Arm Pen (%)]]/4)))/100)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5"/>
        <v>#DIV/0!</v>
      </c>
      <c r="U105" s="2"/>
      <c r="W105" s="43" t="e">
        <f t="shared" si="6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SUM(((Table168107[[#This Row],[Avg DPS]]*(Table168107[[#This Row],[Range]]))+(Table168107[[#This Row],[Avg DPS]]*(Table168107[[#This Row],[Arm Pen (%)]]/4)))/100)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5"/>
        <v>#DIV/0!</v>
      </c>
      <c r="U106" s="2"/>
      <c r="W106" s="43" t="e">
        <f t="shared" si="6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SUM(((Table168107[[#This Row],[Avg DPS]]*(Table168107[[#This Row],[Range]]))+(Table168107[[#This Row],[Avg DPS]]*(Table168107[[#This Row],[Arm Pen (%)]]/4)))/100)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5"/>
        <v>#DIV/0!</v>
      </c>
      <c r="U107" s="2"/>
      <c r="W107" s="43" t="e">
        <f t="shared" si="6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SUM(((Table168107[[#This Row],[Avg DPS]]*(Table168107[[#This Row],[Range]]))+(Table168107[[#This Row],[Avg DPS]]*(Table168107[[#This Row],[Arm Pen (%)]]/4)))/100)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si="5"/>
        <v>#DIV/0!</v>
      </c>
      <c r="U108" s="2"/>
      <c r="W108" s="43" t="e">
        <f t="shared" si="6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SUM(((Table168107[[#This Row],[Avg DPS]]*(Table168107[[#This Row],[Range]]))+(Table168107[[#This Row],[Avg DPS]]*(Table168107[[#This Row],[Arm Pen (%)]]/4)))/100)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5"/>
        <v>#DIV/0!</v>
      </c>
      <c r="U109" s="2"/>
      <c r="W109" s="43" t="e">
        <f t="shared" si="6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SUM(((Table168107[[#This Row],[Avg DPS]]*(Table168107[[#This Row],[Range]]))+(Table168107[[#This Row],[Avg DPS]]*(Table168107[[#This Row],[Arm Pen (%)]]/4)))/100)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ref="O110:O123" si="7">60/N110</f>
        <v>#DIV/0!</v>
      </c>
      <c r="U110" s="2"/>
      <c r="W110" s="43" t="e">
        <f t="shared" ref="W110:W123" si="8">C110*$W$2</f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SUM(((Table168107[[#This Row],[Avg DPS]]*(Table168107[[#This Row],[Range]]))+(Table168107[[#This Row],[Avg DPS]]*(Table168107[[#This Row],[Arm Pen (%)]]/4)))/100)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7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SUM(((Table168107[[#This Row],[Avg DPS]]*(Table168107[[#This Row],[Range]]))+(Table168107[[#This Row],[Avg DPS]]*(Table168107[[#This Row],[Arm Pen (%)]]/4)))/100)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7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SUM(((Table168107[[#This Row],[Avg DPS]]*(Table168107[[#This Row],[Range]]))+(Table168107[[#This Row],[Avg DPS]]*(Table168107[[#This Row],[Arm Pen (%)]]/4)))/100)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7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SUM(((Table168107[[#This Row],[Avg DPS]]*(Table168107[[#This Row],[Range]]))+(Table168107[[#This Row],[Avg DPS]]*(Table168107[[#This Row],[Arm Pen (%)]]/4)))/100)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7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SUM(((Table168107[[#This Row],[Avg DPS]]*(Table168107[[#This Row],[Range]]))+(Table168107[[#This Row],[Avg DPS]]*(Table168107[[#This Row],[Arm Pen (%)]]/4)))/100)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7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SUM(((Table168107[[#This Row],[Avg DPS]]*(Table168107[[#This Row],[Range]]))+(Table168107[[#This Row],[Avg DPS]]*(Table168107[[#This Row],[Arm Pen (%)]]/4)))/100)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7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SUM(((Table168107[[#This Row],[Avg DPS]]*(Table168107[[#This Row],[Range]]))+(Table168107[[#This Row],[Avg DPS]]*(Table168107[[#This Row],[Arm Pen (%)]]/4)))/100)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7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SUM(((Table168107[[#This Row],[Avg DPS]]*(Table168107[[#This Row],[Range]]))+(Table168107[[#This Row],[Avg DPS]]*(Table168107[[#This Row],[Arm Pen (%)]]/4)))/100)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7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SUM(((Table168107[[#This Row],[Avg DPS]]*(Table168107[[#This Row],[Range]]))+(Table168107[[#This Row],[Avg DPS]]*(Table168107[[#This Row],[Arm Pen (%)]]/4)))/100)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7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SUM(((Table168107[[#This Row],[Avg DPS]]*(Table168107[[#This Row],[Range]]))+(Table168107[[#This Row],[Avg DPS]]*(Table168107[[#This Row],[Arm Pen (%)]]/4)))/100)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7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SUM(((Table168107[[#This Row],[Avg DPS]]*(Table168107[[#This Row],[Range]]))+(Table168107[[#This Row],[Avg DPS]]*(Table168107[[#This Row],[Arm Pen (%)]]/4)))/100)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7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SUM(((Table168107[[#This Row],[Avg DPS]]*(Table168107[[#This Row],[Range]]))+(Table168107[[#This Row],[Avg DPS]]*(Table168107[[#This Row],[Arm Pen (%)]]/4)))/100)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7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SUM(((Table168107[[#This Row],[Avg DPS]]*(Table168107[[#This Row],[Range]]))+(Table168107[[#This Row],[Avg DPS]]*(Table168107[[#This Row],[Arm Pen (%)]]/4)))/100)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40" priority="21" operator="greaterThan">
      <formula>1.939</formula>
    </cfRule>
  </conditionalFormatting>
  <conditionalFormatting sqref="O4:O500">
    <cfRule type="cellIs" dxfId="239" priority="20" operator="equal">
      <formula>0</formula>
    </cfRule>
  </conditionalFormatting>
  <conditionalFormatting sqref="E4:E500">
    <cfRule type="cellIs" dxfId="238" priority="14" stopIfTrue="1" operator="greaterThanOrEqual">
      <formula>6.47</formula>
    </cfRule>
    <cfRule type="cellIs" dxfId="237" priority="15" stopIfTrue="1" operator="greaterThanOrEqual">
      <formula>6.19</formula>
    </cfRule>
    <cfRule type="cellIs" dxfId="236" priority="16" operator="greaterThanOrEqual">
      <formula>5.91</formula>
    </cfRule>
    <cfRule type="cellIs" dxfId="235" priority="17" stopIfTrue="1" operator="between">
      <formula>4.9</formula>
      <formula>0.01</formula>
    </cfRule>
    <cfRule type="cellIs" dxfId="234" priority="18" stopIfTrue="1" operator="between">
      <formula>5.12</formula>
      <formula>0.01</formula>
    </cfRule>
    <cfRule type="cellIs" dxfId="233" priority="19" operator="between">
      <formula>5.36</formula>
      <formula>0.01</formula>
    </cfRule>
  </conditionalFormatting>
  <conditionalFormatting sqref="F4:F500">
    <cfRule type="cellIs" dxfId="232" priority="8" stopIfTrue="1" operator="greaterThanOrEqual">
      <formula>42.9</formula>
    </cfRule>
    <cfRule type="cellIs" dxfId="231" priority="9" stopIfTrue="1" operator="greaterThanOrEqual">
      <formula>40.9</formula>
    </cfRule>
    <cfRule type="cellIs" dxfId="230" priority="10" operator="greaterThanOrEqual">
      <formula>38.9</formula>
    </cfRule>
    <cfRule type="cellIs" dxfId="229" priority="11" stopIfTrue="1" operator="between">
      <formula>30.9</formula>
      <formula>0.01</formula>
    </cfRule>
    <cfRule type="cellIs" dxfId="228" priority="12" stopIfTrue="1" operator="between">
      <formula>32.9</formula>
      <formula>0.01</formula>
    </cfRule>
    <cfRule type="cellIs" dxfId="227" priority="13" operator="between">
      <formula>34.9</formula>
      <formula>0.01</formula>
    </cfRule>
  </conditionalFormatting>
  <conditionalFormatting sqref="G4:G500">
    <cfRule type="cellIs" dxfId="226" priority="1" stopIfTrue="1" operator="greaterThanOrEqual">
      <formula>0.91</formula>
    </cfRule>
    <cfRule type="cellIs" dxfId="225" priority="3" stopIfTrue="1" operator="greaterThanOrEqual">
      <formula>0.87</formula>
    </cfRule>
    <cfRule type="cellIs" dxfId="224" priority="4" operator="greaterThanOrEqual">
      <formula>0.83</formula>
    </cfRule>
    <cfRule type="cellIs" dxfId="223" priority="5" stopIfTrue="1" operator="between">
      <formula>0.69</formula>
      <formula>0.01</formula>
    </cfRule>
    <cfRule type="cellIs" dxfId="222" priority="6" stopIfTrue="1" operator="between">
      <formula>0.72</formula>
      <formula>0.01</formula>
    </cfRule>
    <cfRule type="cellIs" dxfId="221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A24" sqref="A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  <col min="24" max="24" width="23.5703125" customWidth="1"/>
    <col min="25" max="25" width="19.28515625" customWidth="1"/>
  </cols>
  <sheetData>
    <row r="1" spans="1:25">
      <c r="A1" s="1" t="s">
        <v>0</v>
      </c>
      <c r="C1" t="s">
        <v>24</v>
      </c>
      <c r="G1" s="1" t="s">
        <v>239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261.08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367</v>
      </c>
      <c r="Y3" s="17" t="s">
        <v>364</v>
      </c>
    </row>
    <row r="4" spans="1:25">
      <c r="A4" t="s">
        <v>109</v>
      </c>
      <c r="B4" s="4">
        <v>1</v>
      </c>
      <c r="C4" s="2">
        <f>SUM(((Table1681011[[#This Row],[Avg DPS]]*(Table1681011[[#This Row],[Range]]))+(Table1681011[[#This Row],[Avg DPS]]*(Table1681011[[#This Row],[Arm Pen (%)]]/4)))/100)</f>
        <v>2.0724315789473682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3">
        <f>Table1681011[[#This Row],[Balance]]*$W$2</f>
        <v>541.0704366315789</v>
      </c>
      <c r="X4" t="s">
        <v>416</v>
      </c>
      <c r="Y4" t="s">
        <v>414</v>
      </c>
    </row>
    <row r="5" spans="1:25">
      <c r="A5" t="s">
        <v>118</v>
      </c>
      <c r="B5" s="4">
        <v>1</v>
      </c>
      <c r="C5" s="2">
        <f>SUM(((Table1681011[[#This Row],[Avg DPS]]*(Table1681011[[#This Row],[Range]]))+(Table1681011[[#This Row],[Avg DPS]]*(Table1681011[[#This Row],[Arm Pen (%)]]/4)))/100)</f>
        <v>2.006295220588235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3">
        <f>Table1681011[[#This Row],[Balance]]*$W$2</f>
        <v>523.80355619117631</v>
      </c>
      <c r="X5" t="s">
        <v>415</v>
      </c>
      <c r="Y5" t="s">
        <v>414</v>
      </c>
    </row>
    <row r="6" spans="1:25">
      <c r="A6" s="14" t="s">
        <v>64</v>
      </c>
      <c r="B6" s="4">
        <v>1</v>
      </c>
      <c r="C6" s="2">
        <f>SUM(((Table1681011[[#This Row],[Avg DPS]]*(Table1681011[[#This Row],[Range]]))+(Table1681011[[#This Row],[Avg DPS]]*(Table1681011[[#This Row],[Arm Pen (%)]]/4)))/100)</f>
        <v>2.0055585106382976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3">
        <f>Table1681011[[#This Row],[Balance]]*$W$2</f>
        <v>523.61121595744669</v>
      </c>
      <c r="X6" t="s">
        <v>417</v>
      </c>
      <c r="Y6" t="s">
        <v>414</v>
      </c>
    </row>
    <row r="7" spans="1:25">
      <c r="A7" t="s">
        <v>191</v>
      </c>
      <c r="B7" s="4">
        <v>2</v>
      </c>
      <c r="C7" s="2">
        <f>SUM(((Table1681011[[#This Row],[Avg DPS]]*(Table1681011[[#This Row],[Range]]))+(Table1681011[[#This Row],[Avg DPS]]*(Table1681011[[#This Row],[Arm Pen (%)]]/4)))/100)</f>
        <v>2.0909405263157894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3">
        <v>530</v>
      </c>
      <c r="X7" t="s">
        <v>417</v>
      </c>
      <c r="Y7" t="s">
        <v>418</v>
      </c>
    </row>
    <row r="8" spans="1:25">
      <c r="A8" t="s">
        <v>232</v>
      </c>
      <c r="B8" s="4">
        <v>3</v>
      </c>
      <c r="C8" s="2">
        <f>SUM(((Table1681011[[#This Row],[Avg DPS]]*(Table1681011[[#This Row],[Range]]))+(Table1681011[[#This Row],[Avg DPS]]*(Table1681011[[#This Row],[Arm Pen (%)]]/4)))/100)</f>
        <v>1.9580319148936172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3">
        <f>Table1681011[[#This Row],[Balance]]*$W$2</f>
        <v>511.20297234042556</v>
      </c>
      <c r="X8" t="s">
        <v>439</v>
      </c>
      <c r="Y8" t="s">
        <v>420</v>
      </c>
    </row>
    <row r="9" spans="1:25">
      <c r="A9" s="4" t="s">
        <v>231</v>
      </c>
      <c r="B9" s="4">
        <v>3</v>
      </c>
      <c r="C9" s="2">
        <f>SUM(((Table1681011[[#This Row],[Avg DPS]]*(Table1681011[[#This Row],[Range]]))+(Table1681011[[#This Row],[Avg DPS]]*(Table1681011[[#This Row],[Arm Pen (%)]]/4)))/100)</f>
        <v>2.1814838709677415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3">
        <f>Table1681011[[#This Row],[Balance]]*$W$2</f>
        <v>569.5418090322579</v>
      </c>
      <c r="X9" t="s">
        <v>440</v>
      </c>
      <c r="Y9" t="s">
        <v>420</v>
      </c>
    </row>
    <row r="10" spans="1:25">
      <c r="A10" t="s">
        <v>227</v>
      </c>
      <c r="B10">
        <v>3</v>
      </c>
      <c r="C10" s="2">
        <f>SUM(((Table1681011[[#This Row],[Avg DPS]]*(Table1681011[[#This Row],[Range]]))+(Table1681011[[#This Row],[Avg DPS]]*(Table1681011[[#This Row],[Arm Pen (%)]]/4)))/100)</f>
        <v>1.7444326530612244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3">
        <f>Table1681011[[#This Row],[Balance]]*$W$2</f>
        <v>455.43647706122442</v>
      </c>
      <c r="X10" t="s">
        <v>439</v>
      </c>
      <c r="Y10" t="s">
        <v>420</v>
      </c>
    </row>
    <row r="11" spans="1:25">
      <c r="A11" t="s">
        <v>228</v>
      </c>
      <c r="B11">
        <v>3</v>
      </c>
      <c r="C11" s="2">
        <f>SUM(((Table1681011[[#This Row],[Avg DPS]]*(Table1681011[[#This Row],[Range]]))+(Table1681011[[#This Row],[Avg DPS]]*(Table1681011[[#This Row],[Arm Pen (%)]]/4)))/100)</f>
        <v>2.0470833333333331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3">
        <f>Table1681011[[#This Row],[Balance]]*$W$2</f>
        <v>534.45251666666661</v>
      </c>
      <c r="X11" t="s">
        <v>441</v>
      </c>
      <c r="Y11" t="s">
        <v>418</v>
      </c>
    </row>
    <row r="12" spans="1:25">
      <c r="A12" s="1" t="s">
        <v>226</v>
      </c>
      <c r="B12">
        <v>3</v>
      </c>
      <c r="C12" s="2">
        <f>SUM(((Table1681011[[#This Row],[Avg DPS]]*(Table1681011[[#This Row],[Range]]))+(Table1681011[[#This Row],[Avg DPS]]*(Table1681011[[#This Row],[Arm Pen (%)]]/4)))/100)</f>
        <v>1.8784943181818179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3">
        <f>Table1681011[[#This Row],[Balance]]*$W$2</f>
        <v>490.437296590909</v>
      </c>
      <c r="X12" t="s">
        <v>441</v>
      </c>
      <c r="Y12" t="s">
        <v>418</v>
      </c>
    </row>
    <row r="13" spans="1:25">
      <c r="A13" t="s">
        <v>229</v>
      </c>
      <c r="B13">
        <v>3</v>
      </c>
      <c r="C13" s="2">
        <f>SUM(((Table1681011[[#This Row],[Avg DPS]]*(Table1681011[[#This Row],[Range]]))+(Table1681011[[#This Row],[Avg DPS]]*(Table1681011[[#This Row],[Arm Pen (%)]]/4)))/100)</f>
        <v>2.1112603092783506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3">
        <f>Table1681011[[#This Row],[Balance]]*$W$2</f>
        <v>551.20784154639171</v>
      </c>
      <c r="X13" t="s">
        <v>439</v>
      </c>
      <c r="Y13" t="s">
        <v>420</v>
      </c>
    </row>
    <row r="14" spans="1:25">
      <c r="A14" t="s">
        <v>238</v>
      </c>
      <c r="B14">
        <v>4</v>
      </c>
      <c r="C14" s="2">
        <f>SUM(((Table1681011[[#This Row],[Avg DPS]]*(Table1681011[[#This Row],[Range]]))+(Table1681011[[#This Row],[Avg DPS]]*(Table1681011[[#This Row],[Arm Pen (%)]]/4)))/100)</f>
        <v>2.3550352941176471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50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3">
        <f>Table1681011[[#This Row],[Balance]]*$W$2</f>
        <v>614.85261458823527</v>
      </c>
      <c r="X14" t="s">
        <v>390</v>
      </c>
      <c r="Y14" t="s">
        <v>388</v>
      </c>
    </row>
    <row r="15" spans="1:25">
      <c r="A15" s="40" t="s">
        <v>279</v>
      </c>
      <c r="B15" s="7">
        <v>4</v>
      </c>
      <c r="C15" s="2" t="e">
        <f>SUM(((Table1681011[[#This Row],[Avg DPS]]*(Table1681011[[#This Row],[Range]]))+(Table1681011[[#This Row],[Avg DPS]]*(Table1681011[[#This Row],[Arm Pen (%)]]/4)))/100)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3" t="e">
        <f>Table1681011[[#This Row],[Balance]]*$W$2</f>
        <v>#DIV/0!</v>
      </c>
    </row>
    <row r="16" spans="1:25">
      <c r="A16" s="4" t="s">
        <v>108</v>
      </c>
      <c r="B16" s="4">
        <v>4</v>
      </c>
      <c r="C16" s="2">
        <f>SUM(((Table1681011[[#This Row],[Avg DPS]]*(Table1681011[[#This Row],[Range]]))+(Table1681011[[#This Row],[Avg DPS]]*(Table1681011[[#This Row],[Arm Pen (%)]]/4)))/100)</f>
        <v>2.2537375000000002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40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13.5</v>
      </c>
      <c r="V16" t="s">
        <v>87</v>
      </c>
      <c r="W16" s="43">
        <f>Table1681011[[#This Row],[Balance]]*$W$2</f>
        <v>588.40578649999998</v>
      </c>
      <c r="X16" t="s">
        <v>389</v>
      </c>
      <c r="Y16" t="s">
        <v>388</v>
      </c>
    </row>
    <row r="17" spans="1:25" s="4" customFormat="1">
      <c r="A17" s="4" t="s">
        <v>349</v>
      </c>
      <c r="B17" s="4">
        <v>4</v>
      </c>
      <c r="C17" s="2" t="e">
        <f>SUM(((Table1681011[[#This Row],[Avg DPS]]*(Table1681011[[#This Row],[Range]]))+(Table1681011[[#This Row],[Avg DPS]]*(Table1681011[[#This Row],[Arm Pen (%)]]/4)))/100)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>60/N17</f>
        <v>#DIV/0!</v>
      </c>
      <c r="P17"/>
      <c r="Q17"/>
      <c r="R17"/>
      <c r="S17"/>
      <c r="T17"/>
      <c r="U17"/>
      <c r="V17"/>
      <c r="W17" s="43" t="e">
        <f>Table1681011[[#This Row],[Balance]]*$W$2</f>
        <v>#DIV/0!</v>
      </c>
      <c r="X17"/>
      <c r="Y17"/>
    </row>
    <row r="18" spans="1:25" s="72" customFormat="1">
      <c r="A18" s="72" t="s">
        <v>41</v>
      </c>
      <c r="B18" s="73" t="s">
        <v>35</v>
      </c>
      <c r="C18" s="74">
        <f>SUM(((Table1681011[[#This Row],[Avg DPS]]*(Table1681011[[#This Row],[Range]]))+(Table1681011[[#This Row],[Avg DPS]]*(Table1681011[[#This Row],[Arm Pen (%)]]/4)))/100)</f>
        <v>2.0263999999999998</v>
      </c>
      <c r="D18" s="74">
        <f>SUM(Table1681011[[#This Row],[DPS]]*Table1681011[[#This Row],[Avg Accuracy]])</f>
        <v>3.7250000000000001</v>
      </c>
      <c r="E18" s="74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8" s="72">
        <v>44.9</v>
      </c>
      <c r="G18" s="74">
        <f>SUM((Table1681011[[#This Row],[Accuracy (Close)]]+Table1681011[[#This Row],[Accuracy (Short)]]+Table1681011[[#This Row],[Accuracy (Medium)]]+Table1681011[[#This Row],[Accuracy (Long)]])/4)</f>
        <v>0.745</v>
      </c>
      <c r="H18" s="72">
        <v>25</v>
      </c>
      <c r="I18" s="72">
        <v>1.5</v>
      </c>
      <c r="J18" s="72">
        <v>38</v>
      </c>
      <c r="K18" s="72">
        <v>1</v>
      </c>
      <c r="L18" s="72">
        <v>1.5</v>
      </c>
      <c r="M18" s="72">
        <v>3.5</v>
      </c>
      <c r="N18" s="72">
        <v>0</v>
      </c>
      <c r="O18" s="74">
        <v>0</v>
      </c>
      <c r="P18" s="72">
        <v>0.5</v>
      </c>
      <c r="Q18" s="72">
        <v>0.7</v>
      </c>
      <c r="R18" s="72">
        <v>0.88</v>
      </c>
      <c r="S18" s="72">
        <v>0.9</v>
      </c>
      <c r="T18" s="72">
        <v>100</v>
      </c>
      <c r="V18" s="72" t="s">
        <v>86</v>
      </c>
      <c r="W18" s="79">
        <v>530</v>
      </c>
    </row>
    <row r="19" spans="1:25">
      <c r="A19" s="1" t="s">
        <v>448</v>
      </c>
      <c r="B19">
        <v>4</v>
      </c>
      <c r="C19" s="2" t="e">
        <f>SUM(((Table1681011[[#This Row],[Avg DPS]]*(Table1681011[[#This Row],[Range]]))+(Table1681011[[#This Row],[Avg DPS]]*(Table1681011[[#This Row],[Arm Pen (%)]]/4)))/100)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ref="O19:O37" si="0">60/N19</f>
        <v>#DIV/0!</v>
      </c>
      <c r="W19" s="43" t="e">
        <f>Table1681011[[#This Row],[Balance]]*$W$2</f>
        <v>#DIV/0!</v>
      </c>
    </row>
    <row r="20" spans="1:25">
      <c r="C20" s="2" t="e">
        <f>SUM(((Table1681011[[#This Row],[Avg DPS]]*(Table1681011[[#This Row],[Range]]))+(Table1681011[[#This Row],[Avg DPS]]*(Table1681011[[#This Row],[Arm Pen (%)]]/4)))/100)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3" t="e">
        <f>Table1681011[[#This Row],[Balance]]*$W$2</f>
        <v>#DIV/0!</v>
      </c>
    </row>
    <row r="21" spans="1:25">
      <c r="C21" s="2" t="e">
        <f>SUM(((Table1681011[[#This Row],[Avg DPS]]*(Table1681011[[#This Row],[Range]]))+(Table1681011[[#This Row],[Avg DPS]]*(Table1681011[[#This Row],[Arm Pen (%)]]/4)))/100)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3" t="e">
        <f>Table1681011[[#This Row],[Balance]]*$W$2</f>
        <v>#DIV/0!</v>
      </c>
    </row>
    <row r="22" spans="1:25">
      <c r="C22" s="2" t="e">
        <f>SUM(((Table1681011[[#This Row],[Avg DPS]]*(Table1681011[[#This Row],[Range]]))+(Table1681011[[#This Row],[Avg DPS]]*(Table1681011[[#This Row],[Arm Pen (%)]]/4)))/100)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3" t="e">
        <f>Table1681011[[#This Row],[Balance]]*$W$2</f>
        <v>#DIV/0!</v>
      </c>
    </row>
    <row r="23" spans="1:25">
      <c r="C23" s="2" t="e">
        <f>SUM(((Table1681011[[#This Row],[Avg DPS]]*(Table1681011[[#This Row],[Range]]))+(Table1681011[[#This Row],[Avg DPS]]*(Table1681011[[#This Row],[Arm Pen (%)]]/4)))/100)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3" t="e">
        <f>Table1681011[[#This Row],[Balance]]*$W$2</f>
        <v>#DIV/0!</v>
      </c>
    </row>
    <row r="24" spans="1:25">
      <c r="C24" s="2" t="e">
        <f>SUM(((Table1681011[[#This Row],[Avg DPS]]*(Table1681011[[#This Row],[Range]]))+(Table1681011[[#This Row],[Avg DPS]]*(Table1681011[[#This Row],[Arm Pen (%)]]/4)))/100)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3" t="e">
        <f>Table1681011[[#This Row],[Balance]]*$W$2</f>
        <v>#DIV/0!</v>
      </c>
    </row>
    <row r="25" spans="1:25">
      <c r="C25" s="2" t="e">
        <f>SUM(((Table1681011[[#This Row],[Avg DPS]]*(Table1681011[[#This Row],[Range]]))+(Table1681011[[#This Row],[Avg DPS]]*(Table1681011[[#This Row],[Arm Pen (%)]]/4)))/100)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3" t="e">
        <f>Table1681011[[#This Row],[Balance]]*$W$2</f>
        <v>#DIV/0!</v>
      </c>
    </row>
    <row r="26" spans="1:25">
      <c r="C26" s="2" t="e">
        <f>SUM(((Table1681011[[#This Row],[Avg DPS]]*(Table1681011[[#This Row],[Range]]))+(Table1681011[[#This Row],[Avg DPS]]*(Table1681011[[#This Row],[Arm Pen (%)]]/4)))/100)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3" t="e">
        <f>Table1681011[[#This Row],[Balance]]*$W$2</f>
        <v>#DIV/0!</v>
      </c>
    </row>
    <row r="27" spans="1:25">
      <c r="C27" s="2" t="e">
        <f>SUM(((Table1681011[[#This Row],[Avg DPS]]*(Table1681011[[#This Row],[Range]]))+(Table1681011[[#This Row],[Avg DPS]]*(Table1681011[[#This Row],[Arm Pen (%)]]/4)))/100)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3" t="e">
        <f>Table1681011[[#This Row],[Balance]]*$W$2</f>
        <v>#DIV/0!</v>
      </c>
    </row>
    <row r="28" spans="1:25">
      <c r="C28" s="2" t="e">
        <f>SUM(((Table1681011[[#This Row],[Avg DPS]]*(Table1681011[[#This Row],[Range]]))+(Table1681011[[#This Row],[Avg DPS]]*(Table1681011[[#This Row],[Arm Pen (%)]]/4)))/100)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3" t="e">
        <f>Table1681011[[#This Row],[Balance]]*$W$2</f>
        <v>#DIV/0!</v>
      </c>
    </row>
    <row r="29" spans="1:25">
      <c r="C29" s="2" t="e">
        <f>SUM(((Table1681011[[#This Row],[Avg DPS]]*(Table1681011[[#This Row],[Range]]))+(Table1681011[[#This Row],[Avg DPS]]*(Table1681011[[#This Row],[Arm Pen (%)]]/4)))/100)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3" t="e">
        <f>Table1681011[[#This Row],[Balance]]*$W$2</f>
        <v>#DIV/0!</v>
      </c>
    </row>
    <row r="30" spans="1:25">
      <c r="C30" s="2" t="e">
        <f>SUM(((Table1681011[[#This Row],[Avg DPS]]*(Table1681011[[#This Row],[Range]]))+(Table1681011[[#This Row],[Avg DPS]]*(Table1681011[[#This Row],[Arm Pen (%)]]/4)))/100)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3" t="e">
        <f>Table1681011[[#This Row],[Balance]]*$W$2</f>
        <v>#DIV/0!</v>
      </c>
    </row>
    <row r="31" spans="1:25">
      <c r="C31" s="2" t="e">
        <f>SUM(((Table1681011[[#This Row],[Avg DPS]]*(Table1681011[[#This Row],[Range]]))+(Table1681011[[#This Row],[Avg DPS]]*(Table1681011[[#This Row],[Arm Pen (%)]]/4)))/100)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3" t="e">
        <f>Table1681011[[#This Row],[Balance]]*$W$2</f>
        <v>#DIV/0!</v>
      </c>
    </row>
    <row r="32" spans="1:25">
      <c r="C32" s="2" t="e">
        <f>SUM(((Table1681011[[#This Row],[Avg DPS]]*(Table1681011[[#This Row],[Range]]))+(Table1681011[[#This Row],[Avg DPS]]*(Table1681011[[#This Row],[Arm Pen (%)]]/4)))/100)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3" t="e">
        <f>Table1681011[[#This Row],[Balance]]*$W$2</f>
        <v>#DIV/0!</v>
      </c>
    </row>
    <row r="33" spans="1:23">
      <c r="C33" s="2" t="e">
        <f>SUM(((Table1681011[[#This Row],[Avg DPS]]*(Table1681011[[#This Row],[Range]]))+(Table1681011[[#This Row],[Avg DPS]]*(Table1681011[[#This Row],[Arm Pen (%)]]/4)))/100)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3" t="e">
        <f>Table1681011[[#This Row],[Balance]]*$W$2</f>
        <v>#DIV/0!</v>
      </c>
    </row>
    <row r="34" spans="1:23">
      <c r="C34" s="2" t="e">
        <f>SUM(((Table1681011[[#This Row],[Avg DPS]]*(Table1681011[[#This Row],[Range]]))+(Table1681011[[#This Row],[Avg DPS]]*(Table1681011[[#This Row],[Arm Pen (%)]]/4)))/100)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3" t="e">
        <f>Table1681011[[#This Row],[Balance]]*$W$2</f>
        <v>#DIV/0!</v>
      </c>
    </row>
    <row r="35" spans="1:23">
      <c r="C35" s="2" t="e">
        <f>SUM(((Table1681011[[#This Row],[Avg DPS]]*(Table1681011[[#This Row],[Range]]))+(Table1681011[[#This Row],[Avg DPS]]*(Table1681011[[#This Row],[Arm Pen (%)]]/4)))/100)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3" t="e">
        <f>Table1681011[[#This Row],[Balance]]*$W$2</f>
        <v>#DIV/0!</v>
      </c>
    </row>
    <row r="36" spans="1:23">
      <c r="C36" s="2" t="e">
        <f>SUM(((Table1681011[[#This Row],[Avg DPS]]*(Table1681011[[#This Row],[Range]]))+(Table1681011[[#This Row],[Avg DPS]]*(Table1681011[[#This Row],[Arm Pen (%)]]/4)))/100)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3" t="e">
        <f>Table1681011[[#This Row],[Balance]]*$W$2</f>
        <v>#DIV/0!</v>
      </c>
    </row>
    <row r="37" spans="1:23">
      <c r="A37" s="7"/>
      <c r="B37" s="7"/>
      <c r="C37" s="2" t="e">
        <f>SUM(((Table1681011[[#This Row],[Avg DPS]]*(Table1681011[[#This Row],[Range]]))+(Table1681011[[#This Row],[Avg DPS]]*(Table1681011[[#This Row],[Arm Pen (%)]]/4)))/100)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3" t="e">
        <f>Table1681011[[#This Row],[Balance]]*$W$2</f>
        <v>#DIV/0!</v>
      </c>
    </row>
  </sheetData>
  <conditionalFormatting sqref="C4:C500">
    <cfRule type="cellIs" dxfId="204" priority="20" operator="greaterThan">
      <formula>2.1</formula>
    </cfRule>
  </conditionalFormatting>
  <conditionalFormatting sqref="O1:O1048576">
    <cfRule type="cellIs" dxfId="203" priority="19" operator="equal">
      <formula>0</formula>
    </cfRule>
  </conditionalFormatting>
  <conditionalFormatting sqref="E4:E500">
    <cfRule type="cellIs" dxfId="202" priority="13" stopIfTrue="1" operator="greaterThanOrEqual">
      <formula>5.75</formula>
    </cfRule>
    <cfRule type="cellIs" dxfId="201" priority="14" stopIfTrue="1" operator="greaterThanOrEqual">
      <formula>5.5</formula>
    </cfRule>
    <cfRule type="cellIs" dxfId="200" priority="15" operator="greaterThanOrEqual">
      <formula>5.25</formula>
    </cfRule>
    <cfRule type="cellIs" dxfId="199" priority="16" stopIfTrue="1" operator="between">
      <formula>4.35</formula>
      <formula>0.01</formula>
    </cfRule>
    <cfRule type="cellIs" dxfId="198" priority="17" stopIfTrue="1" operator="between">
      <formula>4.55</formula>
      <formula>0.01</formula>
    </cfRule>
    <cfRule type="cellIs" dxfId="197" priority="18" operator="between">
      <formula>4.76</formula>
      <formula>0.01</formula>
    </cfRule>
  </conditionalFormatting>
  <conditionalFormatting sqref="F4:F500">
    <cfRule type="cellIs" dxfId="196" priority="7" stopIfTrue="1" operator="greaterThanOrEqual">
      <formula>50.9</formula>
    </cfRule>
    <cfRule type="cellIs" dxfId="195" priority="8" stopIfTrue="1" operator="greaterThanOrEqual">
      <formula>48.9</formula>
    </cfRule>
    <cfRule type="cellIs" dxfId="194" priority="9" operator="greaterThanOrEqual">
      <formula>46.9</formula>
    </cfRule>
    <cfRule type="cellIs" dxfId="193" priority="10" stopIfTrue="1" operator="between">
      <formula>38.9</formula>
      <formula>0.01</formula>
    </cfRule>
    <cfRule type="cellIs" dxfId="192" priority="11" stopIfTrue="1" operator="between">
      <formula>40.9</formula>
      <formula>0.01</formula>
    </cfRule>
    <cfRule type="cellIs" dxfId="191" priority="12" operator="between">
      <formula>42.9</formula>
      <formula>0.01</formula>
    </cfRule>
  </conditionalFormatting>
  <conditionalFormatting sqref="G4:G500">
    <cfRule type="cellIs" dxfId="190" priority="4" stopIfTrue="1" operator="between">
      <formula>0.65</formula>
      <formula>0.01</formula>
    </cfRule>
    <cfRule type="cellIs" dxfId="189" priority="5" stopIfTrue="1" operator="between">
      <formula>0.68</formula>
      <formula>0.01</formula>
    </cfRule>
    <cfRule type="cellIs" dxfId="188" priority="6" operator="between">
      <formula>0.71</formula>
      <formula>0.01</formula>
    </cfRule>
    <cfRule type="cellIs" dxfId="187" priority="3" operator="greaterThanOrEqual">
      <formula>0.79</formula>
    </cfRule>
    <cfRule type="cellIs" dxfId="186" priority="2" stopIfTrue="1" operator="greaterThanOrEqual">
      <formula>0.83</formula>
    </cfRule>
    <cfRule type="cellIs" dxfId="185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Y32"/>
  <sheetViews>
    <sheetView topLeftCell="I1" workbookViewId="0">
      <selection activeCell="W14" sqref="W1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5">
      <c r="A1" s="1" t="s">
        <v>0</v>
      </c>
      <c r="E1" t="s">
        <v>24</v>
      </c>
      <c r="I1" s="1" t="s">
        <v>66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569.32000000000005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367</v>
      </c>
      <c r="Y3" s="17" t="s">
        <v>364</v>
      </c>
    </row>
    <row r="4" spans="1:25" s="72" customFormat="1">
      <c r="A4" s="72" t="s">
        <v>39</v>
      </c>
      <c r="B4" s="73" t="s">
        <v>35</v>
      </c>
      <c r="C4" s="74">
        <f>SUM(((Table1681015[[#This Row],[Avg DPS]]*(Table1681015[[#This Row],[Range]]))+(Table1681015[[#This Row],[Avg DPS]]*(Table1681015[[#This Row],[Arm Pen (%)]]/4)))/100)</f>
        <v>2.8328294117647057</v>
      </c>
      <c r="D4" s="74">
        <f>SUM(Table1681015[[#This Row],[DPS]]*Table1681015[[#This Row],[Avg Accuracy]])</f>
        <v>7.7294117647058815</v>
      </c>
      <c r="E4" s="74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 s="72">
        <v>27.9</v>
      </c>
      <c r="G4" s="74">
        <f>SUM((Table1681015[[#This Row],[Accuracy (Close)]]+Table1681015[[#This Row],[Accuracy (Short)]]+Table1681015[[#This Row],[Accuracy (Medium)]]+Table1681015[[#This Row],[Accuracy (Long)]])/4)</f>
        <v>0.54749999999999999</v>
      </c>
      <c r="H4" s="72">
        <v>16</v>
      </c>
      <c r="I4" s="72">
        <v>0.5</v>
      </c>
      <c r="J4" s="72">
        <v>35</v>
      </c>
      <c r="K4" s="72">
        <v>3</v>
      </c>
      <c r="L4" s="72">
        <v>2</v>
      </c>
      <c r="M4" s="72">
        <v>1</v>
      </c>
      <c r="N4" s="72">
        <v>300</v>
      </c>
      <c r="O4" s="74">
        <f t="shared" ref="O4:O11" si="0">60/N4</f>
        <v>0.2</v>
      </c>
      <c r="P4" s="72">
        <v>0.55000000000000004</v>
      </c>
      <c r="Q4" s="72">
        <v>0.64</v>
      </c>
      <c r="R4" s="72">
        <v>0.55000000000000004</v>
      </c>
      <c r="S4" s="72">
        <v>0.45</v>
      </c>
      <c r="W4" s="72">
        <v>1010</v>
      </c>
    </row>
    <row r="5" spans="1:25" s="72" customFormat="1">
      <c r="A5" s="72" t="s">
        <v>237</v>
      </c>
      <c r="B5" s="73" t="s">
        <v>35</v>
      </c>
      <c r="C5" s="74">
        <f>SUM(((Table1681015[[#This Row],[Avg DPS]]*(Table1681015[[#This Row],[Range]]))+(Table1681015[[#This Row],[Avg DPS]]*(Table1681015[[#This Row],[Arm Pen (%)]]/4)))/100)</f>
        <v>2.3845957386363636</v>
      </c>
      <c r="D5" s="74">
        <f>SUM(Table1681015[[#This Row],[DPS]]*Table1681015[[#This Row],[Avg Accuracy]])</f>
        <v>5.7948863636363637</v>
      </c>
      <c r="E5" s="74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 s="72">
        <v>29.9</v>
      </c>
      <c r="G5" s="74">
        <f>SUM((Table1681015[[#This Row],[Accuracy (Close)]]+Table1681015[[#This Row],[Accuracy (Short)]]+Table1681015[[#This Row],[Accuracy (Medium)]]+Table1681015[[#This Row],[Accuracy (Long)]])/4)</f>
        <v>0.77500000000000002</v>
      </c>
      <c r="H5" s="72">
        <v>32.9</v>
      </c>
      <c r="I5" s="72">
        <v>1.5</v>
      </c>
      <c r="J5" s="72">
        <v>45</v>
      </c>
      <c r="K5" s="72">
        <v>1</v>
      </c>
      <c r="L5" s="72">
        <v>2.7</v>
      </c>
      <c r="M5" s="72">
        <v>1.7</v>
      </c>
      <c r="N5" s="72">
        <v>0</v>
      </c>
      <c r="O5" s="74">
        <v>0</v>
      </c>
      <c r="P5" s="72">
        <v>0.65</v>
      </c>
      <c r="Q5" s="72">
        <v>0.85</v>
      </c>
      <c r="R5" s="72">
        <v>0.85</v>
      </c>
      <c r="S5" s="72">
        <v>0.75</v>
      </c>
      <c r="T5" s="72">
        <v>120</v>
      </c>
      <c r="U5" s="72">
        <v>8</v>
      </c>
      <c r="W5" s="72">
        <v>1355</v>
      </c>
    </row>
    <row r="6" spans="1:25">
      <c r="C6" s="2" t="e">
        <f>SUM(((Table1681015[[#This Row],[Avg DPS]]*(Table1681015[[#This Row],[Range]]))+(Table1681015[[#This Row],[Avg DPS]]*(Table1681015[[#This Row],[Arm Pen (%)]]/4)))/100)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5">
      <c r="C7" s="2" t="e">
        <f>SUM(((Table1681015[[#This Row],[Avg DPS]]*(Table1681015[[#This Row],[Range]]))+(Table1681015[[#This Row],[Avg DPS]]*(Table1681015[[#This Row],[Arm Pen (%)]]/4)))/100)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5" s="4" customFormat="1">
      <c r="A8"/>
      <c r="B8"/>
      <c r="C8" s="2" t="e">
        <f>SUM(((Table1681015[[#This Row],[Avg DPS]]*(Table1681015[[#This Row],[Range]]))+(Table1681015[[#This Row],[Avg DPS]]*(Table1681015[[#This Row],[Arm Pen (%)]]/4)))/100)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5">
      <c r="C9" s="2" t="e">
        <f>SUM(((Table1681015[[#This Row],[Avg DPS]]*(Table1681015[[#This Row],[Range]]))+(Table1681015[[#This Row],[Avg DPS]]*(Table1681015[[#This Row],[Arm Pen (%)]]/4)))/100)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5">
      <c r="C10" s="2" t="e">
        <f>SUM(((Table1681015[[#This Row],[Avg DPS]]*(Table1681015[[#This Row],[Range]]))+(Table1681015[[#This Row],[Avg DPS]]*(Table1681015[[#This Row],[Arm Pen (%)]]/4)))/100)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5">
      <c r="A11" s="7"/>
      <c r="B11" s="7"/>
      <c r="C11" s="2" t="e">
        <f>SUM(((Table1681015[[#This Row],[Avg DPS]]*(Table1681015[[#This Row],[Range]]))+(Table1681015[[#This Row],[Avg DPS]]*(Table1681015[[#This Row],[Arm Pen (%)]]/4)))/100)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5">
      <c r="C12" s="2" t="e">
        <f>SUM(((Table1681015[[#This Row],[Avg DPS]]*(Table1681015[[#This Row],[Range]]))+(Table1681015[[#This Row],[Avg DPS]]*(Table1681015[[#This Row],[Arm Pen (%)]]/4)))/100)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5">
      <c r="C13" s="2" t="e">
        <f>SUM(((Table1681015[[#This Row],[Avg DPS]]*(Table1681015[[#This Row],[Range]]))+(Table1681015[[#This Row],[Avg DPS]]*(Table1681015[[#This Row],[Arm Pen (%)]]/4)))/100)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5">
      <c r="C14" s="2" t="e">
        <f>SUM(((Table1681015[[#This Row],[Avg DPS]]*(Table1681015[[#This Row],[Range]]))+(Table1681015[[#This Row],[Avg DPS]]*(Table1681015[[#This Row],[Arm Pen (%)]]/4)))/100)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5">
      <c r="C15" s="2" t="e">
        <f>SUM(((Table1681015[[#This Row],[Avg DPS]]*(Table1681015[[#This Row],[Range]]))+(Table1681015[[#This Row],[Avg DPS]]*(Table1681015[[#This Row],[Arm Pen (%)]]/4)))/100)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5">
      <c r="C16" s="2" t="e">
        <f>SUM(((Table1681015[[#This Row],[Avg DPS]]*(Table1681015[[#This Row],[Range]]))+(Table1681015[[#This Row],[Avg DPS]]*(Table1681015[[#This Row],[Arm Pen (%)]]/4)))/100)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DPS]]*(Table1681015[[#This Row],[Arm Pen (%)]]/4)))/100)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DPS]]*(Table1681015[[#This Row],[Arm Pen (%)]]/4)))/100)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DPS]]*(Table1681015[[#This Row],[Arm Pen (%)]]/4)))/100)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DPS]]*(Table1681015[[#This Row],[Arm Pen (%)]]/4)))/100)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DPS]]*(Table1681015[[#This Row],[Arm Pen (%)]]/4)))/100)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DPS]]*(Table1681015[[#This Row],[Arm Pen (%)]]/4)))/100)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DPS]]*(Table1681015[[#This Row],[Arm Pen (%)]]/4)))/100)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DPS]]*(Table1681015[[#This Row],[Arm Pen (%)]]/4)))/100)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DPS]]*(Table1681015[[#This Row],[Arm Pen (%)]]/4)))/100)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DPS]]*(Table1681015[[#This Row],[Arm Pen (%)]]/4)))/100)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DPS]]*(Table1681015[[#This Row],[Arm Pen (%)]]/4)))/100)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DPS]]*(Table1681015[[#This Row],[Arm Pen (%)]]/4)))/100)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DPS]]*(Table1681015[[#This Row],[Arm Pen (%)]]/4)))/100)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DPS]]*(Table1681015[[#This Row],[Arm Pen (%)]]/4)))/100)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DPS]]*(Table1681015[[#This Row],[Arm Pen (%)]]/4)))/100)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2" t="e">
        <f>SUM(((Table1681015[[#This Row],[Avg DPS]]*(Table1681015[[#This Row],[Range]]))+(Table1681015[[#This Row],[Avg DPS]]*(Table1681015[[#This Row],[Arm Pen (%)]]/4)))/100)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78" priority="1" operator="greaterThan">
      <formula>2.839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F24" sqref="F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  <col min="24" max="24" width="16" customWidth="1"/>
    <col min="25" max="25" width="15.85546875" customWidth="1"/>
  </cols>
  <sheetData>
    <row r="1" spans="1:25">
      <c r="A1" s="1" t="s">
        <v>0</v>
      </c>
      <c r="C1" t="s">
        <v>24</v>
      </c>
      <c r="F1" s="1" t="s">
        <v>67</v>
      </c>
      <c r="H1" s="1" t="s">
        <v>74</v>
      </c>
      <c r="V1" s="35" t="s">
        <v>242</v>
      </c>
      <c r="W1">
        <v>211.44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 t="s">
        <v>202</v>
      </c>
      <c r="W2">
        <v>364.77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367</v>
      </c>
      <c r="Y3" s="17" t="s">
        <v>364</v>
      </c>
    </row>
    <row r="4" spans="1:25">
      <c r="A4" s="14" t="s">
        <v>63</v>
      </c>
      <c r="B4" s="4">
        <v>1</v>
      </c>
      <c r="C4" s="2">
        <f>SUM(((Table168101112[[#This Row],[Avg DPS]]*(Table168101112[[#This Row],[Range]]))+(Table168101112[[#This Row],[Avg DPS]]*(Table168101112[[#This Row],[Arm Pen (%)]]/4)))/100)</f>
        <v>3.0338419354838702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3">
        <f>Table168101112[[#This Row],[Balance]]*$W$1</f>
        <v>641.47553883870955</v>
      </c>
      <c r="X4" t="s">
        <v>383</v>
      </c>
      <c r="Y4" t="s">
        <v>382</v>
      </c>
    </row>
    <row r="5" spans="1:25">
      <c r="A5" t="s">
        <v>110</v>
      </c>
      <c r="B5" s="4">
        <v>1</v>
      </c>
      <c r="C5" s="2">
        <f>SUM(((Table168101112[[#This Row],[Avg DPS]]*(Table168101112[[#This Row],[Range]]))+(Table168101112[[#This Row],[Avg DPS]]*(Table168101112[[#This Row],[Arm Pen (%)]]/4)))/100)</f>
        <v>2.2191197368421052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3">
        <f>Table168101112[[#This Row],[Balance]]*$W$1</f>
        <v>469.21067715789474</v>
      </c>
      <c r="X5" t="s">
        <v>384</v>
      </c>
      <c r="Y5" t="s">
        <v>382</v>
      </c>
    </row>
    <row r="6" spans="1:25">
      <c r="A6" t="s">
        <v>264</v>
      </c>
      <c r="B6" s="4">
        <v>1</v>
      </c>
      <c r="C6" s="2">
        <f>SUM(((Table168101112[[#This Row],[Avg DPS]]*(Table168101112[[#This Row],[Range]]))+(Table168101112[[#This Row],[Avg DPS]]*(Table168101112[[#This Row],[Arm Pen (%)]]/4)))/100)</f>
        <v>2.387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3">
        <f>Table168101112[[#This Row],[Balance]]*$W$1</f>
        <v>504.70727999999997</v>
      </c>
      <c r="X6" t="s">
        <v>384</v>
      </c>
      <c r="Y6" t="s">
        <v>382</v>
      </c>
    </row>
    <row r="7" spans="1:25">
      <c r="A7" t="s">
        <v>71</v>
      </c>
      <c r="B7" s="4">
        <v>1</v>
      </c>
      <c r="C7" s="2">
        <f>SUM(((Table168101112[[#This Row],[Avg DPS]]*(Table168101112[[#This Row],[Range]]))+(Table168101112[[#This Row],[Avg DPS]]*(Table168101112[[#This Row],[Arm Pen (%)]]/4)))/100)</f>
        <v>2.3874509881422927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3">
        <f>Table168101112[[#This Row],[Balance]]*$W$1</f>
        <v>504.80263693280637</v>
      </c>
      <c r="X7" t="s">
        <v>384</v>
      </c>
      <c r="Y7" t="s">
        <v>382</v>
      </c>
    </row>
    <row r="8" spans="1:25">
      <c r="A8" t="s">
        <v>111</v>
      </c>
      <c r="B8" s="4">
        <v>1</v>
      </c>
      <c r="C8" s="2">
        <f>SUM(((Table168101112[[#This Row],[Avg DPS]]*(Table168101112[[#This Row],[Range]]))+(Table168101112[[#This Row],[Avg DPS]]*(Table168101112[[#This Row],[Arm Pen (%)]]/4)))/100)</f>
        <v>1.873827615903026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3">
        <f>Table168101112[[#This Row],[Balance]]*$W$1</f>
        <v>396.20211110653582</v>
      </c>
      <c r="X8" t="s">
        <v>385</v>
      </c>
      <c r="Y8" t="s">
        <v>382</v>
      </c>
    </row>
    <row r="9" spans="1:25">
      <c r="A9" s="14" t="s">
        <v>233</v>
      </c>
      <c r="B9" s="4">
        <v>3</v>
      </c>
      <c r="C9" s="2">
        <f>SUM(((Table168101112[[#This Row],[Avg DPS]]*(Table168101112[[#This Row],[Range]]))+(Table168101112[[#This Row],[Avg DPS]]*(Table168101112[[#This Row],[Arm Pen (%)]]/4)))/100)</f>
        <v>3.0124510273972596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3">
        <f>Table168101112[[#This Row],[Balance]]*$W$1</f>
        <v>636.95264523287653</v>
      </c>
      <c r="X9" t="s">
        <v>383</v>
      </c>
      <c r="Y9" t="s">
        <v>382</v>
      </c>
    </row>
    <row r="10" spans="1:25">
      <c r="A10" s="14" t="s">
        <v>27</v>
      </c>
      <c r="B10" s="4">
        <v>4</v>
      </c>
      <c r="C10" s="2">
        <f>SUM(((Table168101112[[#This Row],[Avg DPS]]*(Table168101112[[#This Row],[Range]]))+(Table168101112[[#This Row],[Avg DPS]]*(Table168101112[[#This Row],[Arm Pen (%)]]/4)))/100)</f>
        <v>2.2088612157534242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3">
        <f>Table168101112[[#This Row],[Balance]]*$W$1</f>
        <v>467.041615458904</v>
      </c>
      <c r="X10" t="s">
        <v>387</v>
      </c>
      <c r="Y10" t="s">
        <v>386</v>
      </c>
    </row>
    <row r="11" spans="1:25" s="72" customFormat="1">
      <c r="A11" s="72" t="s">
        <v>42</v>
      </c>
      <c r="B11" s="73" t="s">
        <v>35</v>
      </c>
      <c r="C11" s="74">
        <f>SUM(((Table168101112[[#This Row],[Avg DPS]]*(Table168101112[[#This Row],[Range]]))+(Table168101112[[#This Row],[Avg DPS]]*(Table168101112[[#This Row],[Arm Pen (%)]]/4)))/100)</f>
        <v>2.0131857203944579</v>
      </c>
      <c r="D11" s="74">
        <f>SUM(Table168101112[[#This Row],[DPS]]*Table168101112[[#This Row],[Avg Accuracy]])</f>
        <v>6.7330626100149082</v>
      </c>
      <c r="E11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18.075335865811834</v>
      </c>
      <c r="F11" s="72">
        <v>25.9</v>
      </c>
      <c r="G11" s="74">
        <f>SUM((Table168101112[[#This Row],[Accuracy (Close)]]+Table168101112[[#This Row],[Accuracy (Short)]]+Table168101112[[#This Row],[Accuracy (Medium)]]+Table168101112[[#This Row],[Accuracy (Long)]])/4)</f>
        <v>0.3725</v>
      </c>
      <c r="H11" s="72">
        <v>12</v>
      </c>
      <c r="I11" s="72">
        <v>1</v>
      </c>
      <c r="J11" s="72">
        <v>16</v>
      </c>
      <c r="K11" s="72">
        <v>6</v>
      </c>
      <c r="L11" s="72">
        <v>1.6</v>
      </c>
      <c r="M11" s="72">
        <v>1.8</v>
      </c>
      <c r="N11" s="72">
        <v>514.29</v>
      </c>
      <c r="O11" s="74">
        <f t="shared" si="0"/>
        <v>0.11666569445254624</v>
      </c>
      <c r="P11" s="72">
        <v>0.4</v>
      </c>
      <c r="Q11" s="72">
        <v>0.48</v>
      </c>
      <c r="R11" s="72">
        <v>0.35</v>
      </c>
      <c r="S11" s="72">
        <v>0.26</v>
      </c>
      <c r="T11" s="72">
        <v>46</v>
      </c>
      <c r="U11" s="72">
        <v>8.5</v>
      </c>
      <c r="V11" s="72" t="s">
        <v>86</v>
      </c>
      <c r="W11" s="79">
        <v>425</v>
      </c>
    </row>
    <row r="12" spans="1:25" s="72" customFormat="1">
      <c r="A12" s="72" t="s">
        <v>62</v>
      </c>
      <c r="B12" s="73" t="s">
        <v>35</v>
      </c>
      <c r="C12" s="74">
        <f>SUM(((Table168101112[[#This Row],[Avg DPS]]*(Table168101112[[#This Row],[Range]]))+(Table168101112[[#This Row],[Avg DPS]]*(Table168101112[[#This Row],[Arm Pen (%)]]/4)))/100)</f>
        <v>3.1762499999999987</v>
      </c>
      <c r="D12" s="74">
        <f>SUM(Table168101112[[#This Row],[DPS]]*Table168101112[[#This Row],[Avg Accuracy]])</f>
        <v>9.1666666666666643</v>
      </c>
      <c r="E12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 s="72">
        <v>30.9</v>
      </c>
      <c r="G12" s="74">
        <f>SUM((Table168101112[[#This Row],[Accuracy (Close)]]+Table168101112[[#This Row],[Accuracy (Short)]]+Table168101112[[#This Row],[Accuracy (Medium)]]+Table168101112[[#This Row],[Accuracy (Long)]])/4)</f>
        <v>0.21999999999999997</v>
      </c>
      <c r="H12" s="72">
        <v>10</v>
      </c>
      <c r="I12" s="72">
        <v>0.5</v>
      </c>
      <c r="J12" s="72">
        <v>15</v>
      </c>
      <c r="K12" s="72">
        <v>25</v>
      </c>
      <c r="L12" s="72">
        <v>1.5</v>
      </c>
      <c r="M12" s="72">
        <v>2.5</v>
      </c>
      <c r="N12" s="72">
        <v>720</v>
      </c>
      <c r="O12" s="74">
        <f t="shared" si="0"/>
        <v>8.3333333333333329E-2</v>
      </c>
      <c r="P12" s="72">
        <v>0.2</v>
      </c>
      <c r="Q12" s="72">
        <v>0.25</v>
      </c>
      <c r="R12" s="72">
        <v>0.25</v>
      </c>
      <c r="S12" s="72">
        <v>0.18</v>
      </c>
      <c r="T12" s="72">
        <v>70</v>
      </c>
      <c r="U12" s="72">
        <v>10</v>
      </c>
      <c r="V12" s="72" t="s">
        <v>86</v>
      </c>
      <c r="W12" s="79">
        <v>1160</v>
      </c>
    </row>
    <row r="13" spans="1:25">
      <c r="A13" s="4" t="s">
        <v>347</v>
      </c>
      <c r="B13" s="4">
        <v>4</v>
      </c>
      <c r="C13" s="2" t="e">
        <f>SUM(((Table168101112[[#This Row],[Avg DPS]]*(Table168101112[[#This Row],[Range]]))+(Table168101112[[#This Row],[Avg DPS]]*(Table168101112[[#This Row],[Arm Pen (%)]]/4)))/100)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  <c r="W13" s="43" t="e">
        <f>Table168101112[[#This Row],[Balance]]*$W$1</f>
        <v>#DIV/0!</v>
      </c>
    </row>
    <row r="14" spans="1:25">
      <c r="A14" t="s">
        <v>348</v>
      </c>
      <c r="B14">
        <v>4</v>
      </c>
      <c r="C14" s="2" t="e">
        <f>SUM(((Table168101112[[#This Row],[Avg DPS]]*(Table168101112[[#This Row],[Range]]))+(Table168101112[[#This Row],[Avg DPS]]*(Table168101112[[#This Row],[Arm Pen (%)]]/4)))/100)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  <c r="W14" s="43" t="e">
        <f>Table168101112[[#This Row],[Balance]]*$W$1</f>
        <v>#DIV/0!</v>
      </c>
    </row>
    <row r="15" spans="1:25">
      <c r="C15" s="2" t="e">
        <f>SUM(((Table168101112[[#This Row],[Avg DPS]]*(Table168101112[[#This Row],[Range]]))+(Table168101112[[#This Row],[Avg DPS]]*(Table168101112[[#This Row],[Arm Pen (%)]]/4)))/100)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  <c r="W15" s="43" t="e">
        <f>Table168101112[[#This Row],[Balance]]*$W$1</f>
        <v>#DIV/0!</v>
      </c>
    </row>
    <row r="16" spans="1:25">
      <c r="C16" s="2" t="e">
        <f>SUM(((Table168101112[[#This Row],[Avg DPS]]*(Table168101112[[#This Row],[Range]]))+(Table168101112[[#This Row],[Avg DPS]]*(Table168101112[[#This Row],[Arm Pen (%)]]/4)))/100)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  <c r="W16" s="43" t="e">
        <f>Table168101112[[#This Row],[Balance]]*$W$1</f>
        <v>#DIV/0!</v>
      </c>
    </row>
    <row r="17" spans="1:23">
      <c r="C17" s="2" t="e">
        <f>SUM(((Table168101112[[#This Row],[Avg DPS]]*(Table168101112[[#This Row],[Range]]))+(Table168101112[[#This Row],[Avg DPS]]*(Table168101112[[#This Row],[Arm Pen (%)]]/4)))/100)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  <c r="W17" s="43" t="e">
        <f>Table168101112[[#This Row],[Balance]]*$W$1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DPS]]*(Table168101112[[#This Row],[Arm Pen (%)]]/4)))/100)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 s="43" t="e">
        <f>Table168101112[[#This Row],[Balance]]*$W$1</f>
        <v>#DIV/0!</v>
      </c>
    </row>
    <row r="19" spans="1:23">
      <c r="C19" s="2" t="e">
        <f>SUM(((Table168101112[[#This Row],[Avg DPS]]*(Table168101112[[#This Row],[Range]]))+(Table168101112[[#This Row],[Avg DPS]]*(Table168101112[[#This Row],[Arm Pen (%)]]/4)))/100)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  <c r="W19" s="43" t="e">
        <f>Table168101112[[#This Row],[Balance]]*$W$1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DPS]]*(Table168101112[[#This Row],[Arm Pen (%)]]/4)))/100)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43" t="e">
        <f>Table168101112[[#This Row],[Balance]]*$W$1</f>
        <v>#DIV/0!</v>
      </c>
    </row>
  </sheetData>
  <conditionalFormatting sqref="C4:C500">
    <cfRule type="cellIs" dxfId="172" priority="19" operator="greaterThan">
      <formula>3.189</formula>
    </cfRule>
  </conditionalFormatting>
  <conditionalFormatting sqref="E4:E500">
    <cfRule type="cellIs" dxfId="171" priority="13" stopIfTrue="1" operator="greaterThanOrEqual">
      <formula>20.79</formula>
    </cfRule>
    <cfRule type="cellIs" dxfId="170" priority="14" stopIfTrue="1" operator="greaterThanOrEqual">
      <formula>19.89</formula>
    </cfRule>
    <cfRule type="cellIs" dxfId="169" priority="15" operator="greaterThanOrEqual">
      <formula>18.98</formula>
    </cfRule>
    <cfRule type="cellIs" dxfId="168" priority="16" stopIfTrue="1" operator="between">
      <formula>15.72</formula>
      <formula>0.01</formula>
    </cfRule>
    <cfRule type="cellIs" dxfId="167" priority="17" stopIfTrue="1" operator="between">
      <formula>16.44</formula>
      <formula>0.01</formula>
    </cfRule>
    <cfRule type="cellIs" dxfId="166" priority="18" operator="between">
      <formula>17.22</formula>
      <formula>0.01</formula>
    </cfRule>
  </conditionalFormatting>
  <conditionalFormatting sqref="F4:F500">
    <cfRule type="cellIs" dxfId="165" priority="7" stopIfTrue="1" operator="greaterThanOrEqual">
      <formula>31.9</formula>
    </cfRule>
    <cfRule type="cellIs" dxfId="164" priority="8" stopIfTrue="1" operator="greaterThanOrEqual">
      <formula>29.9</formula>
    </cfRule>
    <cfRule type="cellIs" dxfId="163" priority="9" operator="greaterThanOrEqual">
      <formula>27.9</formula>
    </cfRule>
    <cfRule type="cellIs" dxfId="162" priority="10" stopIfTrue="1" operator="between">
      <formula>19.9</formula>
      <formula>0.01</formula>
    </cfRule>
    <cfRule type="cellIs" dxfId="161" priority="11" stopIfTrue="1" operator="between">
      <formula>21.9</formula>
      <formula>0.01</formula>
    </cfRule>
    <cfRule type="cellIs" dxfId="160" priority="12" operator="between">
      <formula>23.9</formula>
      <formula>0.01</formula>
    </cfRule>
  </conditionalFormatting>
  <conditionalFormatting sqref="G4:G500">
    <cfRule type="cellIs" dxfId="159" priority="1" stopIfTrue="1" operator="greaterThanOrEqual">
      <formula>0.43</formula>
    </cfRule>
    <cfRule type="cellIs" dxfId="158" priority="2" stopIfTrue="1" operator="greaterThanOrEqual">
      <formula>0.41</formula>
    </cfRule>
    <cfRule type="cellIs" dxfId="157" priority="3" operator="greaterThanOrEqual">
      <formula>0.39</formula>
    </cfRule>
    <cfRule type="cellIs" dxfId="156" priority="4" stopIfTrue="1" operator="between">
      <formula>0.32</formula>
      <formula>0.01</formula>
    </cfRule>
    <cfRule type="cellIs" dxfId="155" priority="5" stopIfTrue="1" operator="between">
      <formula>0.34</formula>
      <formula>0.01</formula>
    </cfRule>
    <cfRule type="cellIs" dxfId="154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Spare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2025-07-16T09:37:23Z</dcterms:modified>
</cp:coreProperties>
</file>