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</sheets>
  <calcPr calcId="124519"/>
</workbook>
</file>

<file path=xl/calcChain.xml><?xml version="1.0" encoding="utf-8"?>
<calcChain xmlns="http://schemas.openxmlformats.org/spreadsheetml/2006/main">
  <c r="E15" i="15"/>
  <c r="D14"/>
  <c r="E14"/>
  <c r="C14"/>
  <c r="B14"/>
  <c r="D15"/>
  <c r="B15"/>
  <c r="C15"/>
  <c r="B5" i="18"/>
  <c r="B4"/>
  <c r="B3"/>
  <c r="B2"/>
  <c r="AM3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N12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D8" s="1"/>
  <c r="C8" s="1"/>
  <c r="G8"/>
  <c r="O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2" l="1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<sst xmlns="http://schemas.openxmlformats.org/spreadsheetml/2006/main" count="440" uniqueCount="164">
  <si>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</si>
  <si>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</si>
  <si>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</si>
  <si>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</si>
  <si>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</si>
  <si>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</si>
  <si>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</si>
  <si>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</si>
  <si>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</si>
  <si>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</si>
  <si>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</si>
  <si>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</si>
  <si>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</si>
  <si>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</si>
  <si>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</si>
  <si>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</si>
  <si>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</si>
  <si>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</si>
  <si>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</si>
  <si>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</si>
  <si>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</si>
  <si>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</si>
  <si>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</si>
  <si>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</si>
  <si>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</si>
  <si>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</si>
  <si>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</si>
  <si>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</si>
  <si>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</si>
  <si>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</si>
  <si>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</si>
  <si>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</si>
  <si>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</si>
  <si>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</si>
  <si>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</si>
  <si>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</si>
  <si>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</si>
  <si>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</si>
  <si>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</si>
  <si>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</si>
  <si>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</si>
  <si>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</si>
  <si>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</si>
  <si>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</si>
  <si>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</si>
  <si>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</si>
  <si>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</si>
  <si>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</si>
  <si>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</si>
  <si>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</si>
  <si>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</si>
  <si>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</si>
  <si>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</si>
  <si>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</si>
  <si>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</si>
  <si>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</si>
  <si>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</si>
  <si>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</si>
  <si>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</si>
  <si>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</si>
  <si>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</si>
  <si>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</si>
  <si>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</si>
  <si>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</si>
  <si>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</si>
  <si>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</si>
  <si>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</si>
  <si>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</si>
  <si>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</si>
  <si>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</si>
  <si>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</si>
  <si>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</si>
  <si>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</si>
  <si>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</si>
  <si>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</si>
  <si>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</si>
  <si>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</si>
  <si>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</si>
  <si>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</si>
  <si>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</si>
  <si>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</si>
  <si>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</si>
  <si>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</si>
  <si>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</si>
  <si>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HK21 E</t>
  </si>
  <si>
    <t>MG4 KE</t>
  </si>
  <si>
    <t>MG4 E*</t>
  </si>
  <si>
    <t>Bullet Speed</t>
  </si>
  <si>
    <t>Weight</t>
  </si>
  <si>
    <t>LMG MIN RANGE: 23.9</t>
  </si>
  <si>
    <t>F3 ST</t>
  </si>
  <si>
    <t>G36</t>
  </si>
  <si>
    <t>RIFLE MIN RANGE: 23.9</t>
  </si>
  <si>
    <t>SMG MAX RANGE: 22.9</t>
  </si>
  <si>
    <t>G36K TAC*</t>
  </si>
  <si>
    <t>CR300*</t>
  </si>
  <si>
    <t>HK243 SSAR</t>
  </si>
  <si>
    <t>SPF9 SF SD TAC</t>
  </si>
  <si>
    <t>HK USC</t>
  </si>
  <si>
    <t>HAENEL RS9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</si>
  <si>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</si>
  <si>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</si>
  <si>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</si>
  <si>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</si>
  <si>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</si>
  <si>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</si>
  <si>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</si>
  <si>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</si>
  <si>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</si>
  <si>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</si>
  <si>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</si>
  <si>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</si>
  <si>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</si>
  <si>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</si>
  <si>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</si>
  <si>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</si>
  <si>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</si>
  <si>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</si>
  <si>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</si>
  <si>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</si>
  <si>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</si>
  <si>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</si>
  <si>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</si>
  <si>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</si>
  <si>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</si>
  <si>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</si>
  <si>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</si>
  <si>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</si>
  <si>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</si>
  <si>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</si>
  <si>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</si>
  <si>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</si>
  <si>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</si>
  <si>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</si>
  <si>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</si>
  <si>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</si>
  <si>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</si>
  <si>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</si>
  <si>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</si>
  <si>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</si>
  <si>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</si>
  <si>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</si>
  <si>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</si>
  <si>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</si>
  <si>
    <t>FGM-148 Javelin (HEAT)</t>
  </si>
  <si>
    <t>FGM-148 Javelin (HE)</t>
  </si>
  <si>
    <t>Blast Range</t>
  </si>
  <si>
    <t>AP</t>
  </si>
  <si>
    <t>Stopping Power</t>
  </si>
  <si>
    <t>Single Use</t>
  </si>
  <si>
    <t>Warm-Up</t>
  </si>
  <si>
    <t>Cooldown</t>
  </si>
  <si>
    <t xml:space="preserve">Add to Germany: </t>
  </si>
  <si>
    <t>1 CR</t>
  </si>
  <si>
    <t>0 CR</t>
  </si>
  <si>
    <t>5 HG</t>
  </si>
  <si>
    <t>2 R</t>
  </si>
  <si>
    <t>2 RFL</t>
  </si>
  <si>
    <t>1 SMG</t>
  </si>
  <si>
    <t>3 LMG</t>
  </si>
  <si>
    <t>3 SNR</t>
  </si>
  <si>
    <t>2 MISC</t>
  </si>
  <si>
    <t>Max 50 Weapons Total / Max 18 Craftable (Reduces Receipe Bloat) Per Volume (I want players to be able to have as little or as much as they want).</t>
  </si>
  <si>
    <t>2 CR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</si>
</sst>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0" xfId="0" applyFont="1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68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67">
      <calculatedColumnFormula>SUM(Table1689[[#This Row],[DPS]]*Table1689[[#This Row],[Avg Accuracy]])</calculatedColumnFormula>
    </tableColumn>
    <tableColumn id="15" name="DPS" dataDxfId="66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65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3"/>
    <tableColumn id="14" name="Weight" dataDxfId="62"/>
    <tableColumn id="21" name="Craftable" dataDxfId="6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9"/>
    <tableColumn id="22" name="Balance" dataDxfId="58">
      <calculatedColumnFormula>SUM(((Table168[[#This Row],[Avg DPS]]*(Table168[[#This Row],[Range]]))+(Table168[[#This Row],[Avg DPS]]*Table168[[#This Row],[Arm Pen (%)]]))/100)</calculatedColumnFormula>
    </tableColumn>
    <tableColumn id="20" name="Avg DPS" dataDxfId="57">
      <calculatedColumnFormula>SUM(Table168[[#This Row],[DPS]]*Table168[[#This Row],[Avg Accuracy]])</calculatedColumnFormula>
    </tableColumn>
    <tableColumn id="15" name="DPS" dataDxfId="56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55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2"/>
    <tableColumn id="22" name="Balance" dataDxfId="51">
      <calculatedColumnFormula>SUM(((Table16[[#This Row],[Avg DPS]]*(Table16[[#This Row],[Range]]))+(Table16[[#This Row],[Avg DPS]]*Table16[[#This Row],[Arm Pen (%)]]))/100)</calculatedColumnFormula>
    </tableColumn>
    <tableColumn id="20" name="Avg DPS" dataDxfId="50">
      <calculatedColumnFormula>SUM(Table16[[#This Row],[DPS]]*Table16[[#This Row],[Avg Accuracy]])</calculatedColumnFormula>
    </tableColumn>
    <tableColumn id="15" name="DPS" dataDxfId="4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4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6"/>
    <tableColumn id="14" name="Weight" dataDxfId="45"/>
    <tableColumn id="21" name="Craftable" dataDxfId="4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2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41">
      <calculatedColumnFormula>SUM(Table16810[[#This Row],[DPS]]*Table16810[[#This Row],[Avg Accuracy]])</calculatedColumnFormula>
    </tableColumn>
    <tableColumn id="15" name="DPS" dataDxfId="40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39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6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5">
      <calculatedColumnFormula>SUM(Table1681011[[#This Row],[DPS]]*Table1681011[[#This Row],[Avg Accuracy]])</calculatedColumnFormula>
    </tableColumn>
    <tableColumn id="15" name="DPS" dataDxfId="34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3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1"/>
    <tableColumn id="14" name="Weight" dataDxfId="30"/>
    <tableColumn id="21" name="Craftable" dataDxfId="2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7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6">
      <calculatedColumnFormula>SUM(Table1681015[[#This Row],[DPS]]*Table1681015[[#This Row],[Avg Accuracy]])</calculatedColumnFormula>
    </tableColumn>
    <tableColumn id="15" name="DPS" dataDxfId="2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1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0">
      <calculatedColumnFormula>SUM(Table168101112[[#This Row],[DPS]]*Table168101112[[#This Row],[Avg Accuracy]])</calculatedColumnFormula>
    </tableColumn>
    <tableColumn id="15" name="DPS" dataDxfId="1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5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4">
      <calculatedColumnFormula>SUM(Table16810111213[[#This Row],[DPS]]*Table16810111213[[#This Row],[Avg Accuracy]])</calculatedColumnFormula>
    </tableColumn>
    <tableColumn id="15" name="DPS" dataDxfId="13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2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6892" displayName="Table16892" ref="A3:M17" totalsRowShown="0">
  <autoFilter ref="A3:M17">
    <filterColumn colId="2"/>
    <filterColumn colId="3"/>
    <filterColumn colId="4"/>
    <filterColumn colId="5"/>
    <filterColumn colId="6"/>
    <filterColumn colId="7"/>
    <filterColumn colId="8"/>
    <filterColumn colId="11"/>
  </autoFilter>
  <tableColumns count="13">
    <tableColumn id="1" name="Weapon Name"/>
    <tableColumn id="12" name="Vol."/>
    <tableColumn id="3" name="Range" dataDxfId="10"/>
    <tableColumn id="4" name="Damage" dataDxfId="9"/>
    <tableColumn id="5" name="AP" dataDxfId="8"/>
    <tableColumn id="6" name="Stopping Power" dataDxfId="7"/>
    <tableColumn id="2" name="Blast Range" dataDxfId="6"/>
    <tableColumn id="8" name="Warm-Up" dataDxfId="5"/>
    <tableColumn id="9" name="Cooldown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F21" sqref="F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2"/>
    </row>
    <row r="5" spans="1:22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105</v>
      </c>
    </row>
    <row r="6" spans="1:22">
      <c r="A6" s="14" t="s">
        <v>97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>
        <v>0.81</v>
      </c>
      <c r="Q6">
        <v>0.7</v>
      </c>
      <c r="R6">
        <v>0.25</v>
      </c>
      <c r="S6">
        <v>0.2</v>
      </c>
      <c r="T6" s="17">
        <v>60</v>
      </c>
      <c r="U6" s="18">
        <v>0.71899999999999997</v>
      </c>
      <c r="V6" s="24" t="s">
        <v>105</v>
      </c>
    </row>
    <row r="7" spans="1:22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ref="O7:O16" si="0">60/N7</f>
        <v>#DIV/0!</v>
      </c>
      <c r="T7" s="19"/>
      <c r="U7" s="20"/>
      <c r="V7" s="23"/>
    </row>
    <row r="8" spans="1:22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69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H9" sqref="H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4" width="14" customWidth="1"/>
    <col min="5" max="5" width="14.7109375" customWidth="1"/>
    <col min="6" max="6" width="17.5703125" customWidth="1"/>
    <col min="7" max="7" width="13.140625" customWidth="1"/>
    <col min="8" max="8" width="13.5703125" customWidth="1"/>
    <col min="9" max="9" width="14.5703125" customWidth="1"/>
    <col min="10" max="10" width="14.85546875" customWidth="1"/>
    <col min="11" max="11" width="11.5703125" customWidth="1"/>
    <col min="12" max="12" width="13.85546875" customWidth="1"/>
    <col min="13" max="13" width="14.570312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3">
      <c r="A1" s="1" t="s">
        <v>0</v>
      </c>
      <c r="C1" t="s">
        <v>24</v>
      </c>
      <c r="F1" s="1"/>
    </row>
    <row r="2" spans="1:13">
      <c r="A2" t="s">
        <v>23</v>
      </c>
    </row>
    <row r="3" spans="1:13" ht="15.75" thickBot="1">
      <c r="A3" t="s">
        <v>1</v>
      </c>
      <c r="B3" t="s">
        <v>42</v>
      </c>
      <c r="C3" t="s">
        <v>11</v>
      </c>
      <c r="D3" t="s">
        <v>3</v>
      </c>
      <c r="E3" t="s">
        <v>147</v>
      </c>
      <c r="F3" t="s">
        <v>148</v>
      </c>
      <c r="G3" t="s">
        <v>146</v>
      </c>
      <c r="H3" t="s">
        <v>150</v>
      </c>
      <c r="I3" t="s">
        <v>151</v>
      </c>
      <c r="J3" s="15" t="s">
        <v>87</v>
      </c>
      <c r="K3" s="16" t="s">
        <v>88</v>
      </c>
      <c r="L3" s="21" t="s">
        <v>149</v>
      </c>
      <c r="M3" s="21" t="s">
        <v>104</v>
      </c>
    </row>
    <row r="4" spans="1:13" s="4" customFormat="1" ht="15.75" thickTop="1">
      <c r="A4" s="14" t="s">
        <v>144</v>
      </c>
      <c r="B4" s="12">
        <v>2</v>
      </c>
      <c r="C4" s="12">
        <v>46.9</v>
      </c>
      <c r="D4" s="12">
        <v>495</v>
      </c>
      <c r="E4" s="29">
        <v>1.3</v>
      </c>
      <c r="F4" s="12">
        <v>2</v>
      </c>
      <c r="G4" s="12">
        <v>1.5</v>
      </c>
      <c r="H4" s="12">
        <v>5.5</v>
      </c>
      <c r="I4" s="12">
        <v>0.8</v>
      </c>
      <c r="J4" s="26">
        <v>75</v>
      </c>
      <c r="K4" s="27">
        <v>22.3</v>
      </c>
      <c r="L4" s="28" t="s">
        <v>105</v>
      </c>
      <c r="M4" s="28" t="s">
        <v>105</v>
      </c>
    </row>
    <row r="5" spans="1:13">
      <c r="A5" s="14" t="s">
        <v>145</v>
      </c>
      <c r="B5" s="4">
        <v>2</v>
      </c>
      <c r="C5" s="4">
        <v>35.9</v>
      </c>
      <c r="D5" s="4">
        <v>50</v>
      </c>
      <c r="E5" s="30">
        <v>0.1</v>
      </c>
      <c r="F5" s="4">
        <v>1</v>
      </c>
      <c r="G5" s="4">
        <v>4.5</v>
      </c>
      <c r="H5" s="4">
        <v>5.5</v>
      </c>
      <c r="I5" s="4">
        <v>0.8</v>
      </c>
      <c r="J5" s="19">
        <v>75</v>
      </c>
      <c r="K5" s="20">
        <v>22.3</v>
      </c>
      <c r="L5" s="25" t="s">
        <v>105</v>
      </c>
      <c r="M5" s="25" t="s">
        <v>105</v>
      </c>
    </row>
    <row r="6" spans="1:13">
      <c r="A6" s="14"/>
      <c r="B6" s="4"/>
      <c r="C6" s="4"/>
      <c r="D6" s="4"/>
      <c r="E6" s="30"/>
      <c r="F6" s="4"/>
      <c r="G6" s="4"/>
      <c r="H6" s="4"/>
      <c r="I6" s="4"/>
      <c r="J6" s="17"/>
      <c r="K6" s="18"/>
      <c r="L6" s="22"/>
      <c r="M6" s="24"/>
    </row>
    <row r="7" spans="1:13">
      <c r="B7" s="4"/>
      <c r="C7" s="4"/>
      <c r="D7" s="4"/>
      <c r="E7" s="30"/>
      <c r="F7" s="4"/>
      <c r="G7" s="4"/>
      <c r="H7" s="4"/>
      <c r="I7" s="4"/>
      <c r="J7" s="19"/>
      <c r="K7" s="20"/>
      <c r="L7" s="23"/>
      <c r="M7" s="23"/>
    </row>
    <row r="8" spans="1:13">
      <c r="B8" s="4"/>
      <c r="C8" s="4"/>
      <c r="D8" s="4"/>
      <c r="E8" s="30"/>
      <c r="F8" s="4"/>
      <c r="G8" s="4"/>
      <c r="H8" s="4"/>
      <c r="I8" s="4"/>
      <c r="J8" s="17"/>
      <c r="K8" s="18"/>
      <c r="L8" s="22"/>
      <c r="M8" s="22"/>
    </row>
    <row r="9" spans="1:13">
      <c r="B9" s="4"/>
      <c r="C9" s="4"/>
      <c r="D9" s="4"/>
      <c r="E9" s="30"/>
      <c r="F9" s="4"/>
      <c r="G9" s="4"/>
      <c r="H9" s="4"/>
      <c r="I9" s="4"/>
      <c r="J9" s="19"/>
      <c r="K9" s="20"/>
      <c r="L9" s="23"/>
      <c r="M9" s="23"/>
    </row>
    <row r="10" spans="1:13">
      <c r="B10" s="4"/>
      <c r="C10" s="4"/>
      <c r="D10" s="4"/>
      <c r="E10" s="30"/>
      <c r="F10" s="4"/>
      <c r="G10" s="4"/>
      <c r="H10" s="4"/>
      <c r="I10" s="4"/>
      <c r="J10" s="17"/>
      <c r="K10" s="18"/>
      <c r="L10" s="22"/>
      <c r="M10" s="22"/>
    </row>
    <row r="11" spans="1:13">
      <c r="B11" s="4"/>
      <c r="C11" s="4"/>
      <c r="D11" s="4"/>
      <c r="E11" s="30"/>
      <c r="F11" s="4"/>
      <c r="G11" s="4"/>
      <c r="H11" s="4"/>
      <c r="I11" s="4"/>
      <c r="J11" s="19"/>
      <c r="K11" s="20"/>
      <c r="L11" s="23"/>
      <c r="M11" s="23"/>
    </row>
    <row r="12" spans="1:13">
      <c r="B12" s="4"/>
      <c r="C12" s="4"/>
      <c r="D12" s="4"/>
      <c r="E12" s="30"/>
      <c r="F12" s="4"/>
      <c r="G12" s="4"/>
      <c r="H12" s="4"/>
      <c r="I12" s="4"/>
      <c r="J12" s="17"/>
      <c r="K12" s="18"/>
      <c r="L12" s="22"/>
      <c r="M12" s="22"/>
    </row>
    <row r="13" spans="1:13">
      <c r="B13" s="4"/>
      <c r="C13" s="4"/>
      <c r="D13" s="4"/>
      <c r="E13" s="30"/>
      <c r="F13" s="4"/>
      <c r="G13" s="4"/>
      <c r="H13" s="4"/>
      <c r="I13" s="4"/>
      <c r="J13" s="19"/>
      <c r="K13" s="20"/>
      <c r="L13" s="23"/>
      <c r="M13" s="23"/>
    </row>
    <row r="14" spans="1:13" s="4" customFormat="1">
      <c r="A14"/>
      <c r="E14" s="30"/>
      <c r="J14" s="17"/>
      <c r="K14" s="18"/>
      <c r="L14" s="22"/>
      <c r="M14" s="22"/>
    </row>
    <row r="15" spans="1:13">
      <c r="B15" s="4"/>
      <c r="C15" s="4"/>
      <c r="D15" s="4"/>
      <c r="E15" s="30"/>
      <c r="F15" s="4"/>
      <c r="G15" s="4"/>
      <c r="H15" s="4"/>
      <c r="I15" s="4"/>
      <c r="J15" s="19"/>
      <c r="K15" s="20"/>
      <c r="L15" s="23"/>
      <c r="M15" s="23"/>
    </row>
    <row r="16" spans="1:13">
      <c r="A16" s="7"/>
      <c r="B16" s="4"/>
      <c r="C16" s="4"/>
      <c r="D16" s="4"/>
      <c r="E16" s="30"/>
      <c r="F16" s="4"/>
      <c r="G16" s="4"/>
      <c r="H16" s="4"/>
      <c r="I16" s="4"/>
      <c r="J16" s="17"/>
      <c r="K16" s="18"/>
      <c r="L16" s="22"/>
      <c r="M16" s="22"/>
    </row>
    <row r="17" spans="2:13">
      <c r="B17" s="10"/>
      <c r="C17" s="10"/>
      <c r="D17" s="10"/>
      <c r="E17" s="31"/>
      <c r="F17" s="10"/>
      <c r="G17" s="10"/>
      <c r="H17" s="10"/>
      <c r="I17" s="10"/>
      <c r="J17" s="19"/>
      <c r="K17" s="20"/>
      <c r="L17" s="23"/>
      <c r="M17" s="2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J24" sqref="J24"/>
    </sheetView>
  </sheetViews>
  <sheetFormatPr defaultRowHeight="15"/>
  <cols>
    <col min="1" max="1" width="19.5703125" customWidth="1"/>
  </cols>
  <sheetData>
    <row r="1" spans="1:11">
      <c r="A1" s="1" t="s">
        <v>59</v>
      </c>
      <c r="B1" s="1" t="s">
        <v>60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>
      <c r="A2" t="s">
        <v>54</v>
      </c>
      <c r="B2">
        <f>COUNTIF(Table1689[Vol.], 1)</f>
        <v>1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8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15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2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72</v>
      </c>
    </row>
    <row r="11" spans="1:11">
      <c r="A11" t="s">
        <v>142</v>
      </c>
      <c r="B11">
        <v>0</v>
      </c>
      <c r="C11">
        <v>2</v>
      </c>
      <c r="D11">
        <v>0</v>
      </c>
      <c r="E11">
        <v>0</v>
      </c>
    </row>
    <row r="12" spans="1:11">
      <c r="A12" t="s">
        <v>143</v>
      </c>
      <c r="B12">
        <v>0</v>
      </c>
      <c r="C12">
        <v>0</v>
      </c>
      <c r="D12">
        <v>0</v>
      </c>
      <c r="E12">
        <v>0</v>
      </c>
    </row>
    <row r="14" spans="1:11">
      <c r="A14" t="s">
        <v>61</v>
      </c>
      <c r="B14">
        <f>SUM(B2:B12)</f>
        <v>32</v>
      </c>
      <c r="C14">
        <f>SUM(C2:C12)</f>
        <v>4</v>
      </c>
      <c r="D14">
        <f t="shared" ref="D14:E14" si="0">SUM(D2:D12)</f>
        <v>1</v>
      </c>
      <c r="E14">
        <f t="shared" si="0"/>
        <v>0</v>
      </c>
    </row>
    <row r="15" spans="1:11">
      <c r="A15" t="s">
        <v>107</v>
      </c>
      <c r="B15">
        <f>Math!B2+B11</f>
        <v>15</v>
      </c>
      <c r="C15">
        <f>Math!B3+C11</f>
        <v>4</v>
      </c>
      <c r="D15">
        <f>Math!B4+D11</f>
        <v>1</v>
      </c>
      <c r="E15">
        <f>Math!B5+E11</f>
        <v>0</v>
      </c>
    </row>
    <row r="17" spans="1:8">
      <c r="A17" t="s">
        <v>162</v>
      </c>
    </row>
    <row r="22" spans="1:8">
      <c r="A22" t="s">
        <v>152</v>
      </c>
      <c r="B22" t="s">
        <v>155</v>
      </c>
      <c r="C22" t="s">
        <v>156</v>
      </c>
      <c r="D22" t="s">
        <v>158</v>
      </c>
      <c r="E22" t="s">
        <v>157</v>
      </c>
      <c r="F22" t="s">
        <v>160</v>
      </c>
      <c r="G22" t="s">
        <v>159</v>
      </c>
      <c r="H22" t="s">
        <v>161</v>
      </c>
    </row>
    <row r="23" spans="1:8">
      <c r="B23" t="s">
        <v>154</v>
      </c>
      <c r="C23" t="s">
        <v>153</v>
      </c>
      <c r="D23" t="s">
        <v>154</v>
      </c>
      <c r="E23" t="s">
        <v>154</v>
      </c>
      <c r="F23" t="s">
        <v>154</v>
      </c>
      <c r="G23" t="s">
        <v>154</v>
      </c>
      <c r="H23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D3" sqref="D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113</v>
      </c>
      <c r="B1" t="s">
        <v>112</v>
      </c>
      <c r="D1" t="s">
        <v>108</v>
      </c>
      <c r="E1" t="s">
        <v>109</v>
      </c>
      <c r="F1" t="s">
        <v>110</v>
      </c>
      <c r="G1" t="s">
        <v>111</v>
      </c>
      <c r="I1" t="s">
        <v>114</v>
      </c>
      <c r="J1" t="s">
        <v>115</v>
      </c>
      <c r="K1" t="s">
        <v>116</v>
      </c>
      <c r="L1" t="s">
        <v>117</v>
      </c>
      <c r="N1" t="s">
        <v>118</v>
      </c>
      <c r="O1" t="s">
        <v>119</v>
      </c>
      <c r="P1" t="s">
        <v>120</v>
      </c>
      <c r="Q1" t="s">
        <v>121</v>
      </c>
      <c r="S1" t="s">
        <v>122</v>
      </c>
      <c r="T1" t="s">
        <v>123</v>
      </c>
      <c r="U1" t="s">
        <v>124</v>
      </c>
      <c r="V1" t="s">
        <v>125</v>
      </c>
      <c r="X1" t="s">
        <v>126</v>
      </c>
      <c r="Y1" t="s">
        <v>127</v>
      </c>
      <c r="Z1" t="s">
        <v>128</v>
      </c>
      <c r="AA1" t="s">
        <v>129</v>
      </c>
      <c r="AC1" t="s">
        <v>130</v>
      </c>
      <c r="AD1" t="s">
        <v>131</v>
      </c>
      <c r="AE1" t="s">
        <v>132</v>
      </c>
      <c r="AF1" t="s">
        <v>133</v>
      </c>
      <c r="AH1" t="s">
        <v>134</v>
      </c>
      <c r="AI1" t="s">
        <v>135</v>
      </c>
      <c r="AJ1" t="s">
        <v>136</v>
      </c>
      <c r="AK1" t="s">
        <v>137</v>
      </c>
      <c r="AM1" t="s">
        <v>138</v>
      </c>
      <c r="AN1" t="s">
        <v>139</v>
      </c>
      <c r="AO1" t="s">
        <v>140</v>
      </c>
      <c r="AP1" t="s">
        <v>141</v>
      </c>
    </row>
    <row r="2" spans="1:42">
      <c r="A2">
        <v>1</v>
      </c>
      <c r="B2">
        <f>COUNTIF(D:D, 1)+COUNTIF(I:I, 1)+COUNTIF(N:N, 1)+COUNTIF(S:S, 1)+COUNTIF(X:X, 1)+COUNTIF(AC:AC, 1)+COUNTIF(AH:AH, 1)+COUNTIF(AM:AM, 1)</f>
        <v>15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1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2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1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1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1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1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1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1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1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V4" sqref="V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81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60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V13" sqref="V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93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2"/>
    </row>
    <row r="5" spans="1:22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3"/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105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106</v>
      </c>
    </row>
    <row r="8" spans="1:22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105</v>
      </c>
    </row>
    <row r="9" spans="1:22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106</v>
      </c>
    </row>
    <row r="10" spans="1:22" s="4" customFormat="1">
      <c r="A10" s="1" t="s">
        <v>71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105</v>
      </c>
    </row>
    <row r="11" spans="1:22">
      <c r="A11" s="4" t="s">
        <v>100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106</v>
      </c>
    </row>
    <row r="12" spans="1:22">
      <c r="A12" s="1" t="s">
        <v>98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105</v>
      </c>
    </row>
    <row r="13" spans="1:22">
      <c r="A13" t="s">
        <v>101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106</v>
      </c>
    </row>
    <row r="14" spans="1:22">
      <c r="B14" s="12"/>
      <c r="C14" s="2" t="e">
        <f>SUM(((Table16[[#This Row],[Avg DPS]]*(Table16[[#This Row],[Range]]))+(Table16[[#This Row],[Avg DPS]]*Table16[[#This Row],[Arm Pen (%)]]))/100)</f>
        <v>#DIV/0!</v>
      </c>
      <c r="D14" s="3" t="e">
        <f>SUM(Table16[[#This Row],[DPS]]*Table16[[#This Row],[Avg Accuracy]])</f>
        <v>#DIV/0!</v>
      </c>
      <c r="E1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4" s="2">
        <f>SUM((Table16[[#This Row],[Accuracy (Close)]]+Table16[[#This Row],[Accuracy (Short)]]+Table16[[#This Row],[Accuracy (Medium)]]+Table16[[#This Row],[Accuracy (Long)]])/4)</f>
        <v>0</v>
      </c>
      <c r="O14" s="2" t="e">
        <f t="shared" si="1"/>
        <v>#DIV/0!</v>
      </c>
      <c r="T14" s="17"/>
      <c r="U14" s="18"/>
      <c r="V14" s="22"/>
    </row>
    <row r="15" spans="1:22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  <c r="V15" s="23"/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53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A24" sqref="A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  <c r="H1" s="1" t="s">
        <v>92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105</v>
      </c>
    </row>
    <row r="7" spans="1:22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105</v>
      </c>
    </row>
    <row r="8" spans="1:22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106</v>
      </c>
    </row>
    <row r="9" spans="1:22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106</v>
      </c>
    </row>
    <row r="10" spans="1:22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106</v>
      </c>
    </row>
    <row r="11" spans="1:22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106</v>
      </c>
    </row>
    <row r="12" spans="1:22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106</v>
      </c>
    </row>
    <row r="13" spans="1:22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106</v>
      </c>
    </row>
    <row r="14" spans="1:22">
      <c r="A14" s="4" t="s">
        <v>76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106</v>
      </c>
    </row>
    <row r="15" spans="1:22">
      <c r="A15" t="s">
        <v>95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106</v>
      </c>
    </row>
    <row r="16" spans="1:22">
      <c r="A16" s="1" t="s">
        <v>91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105</v>
      </c>
    </row>
    <row r="17" spans="1:22" s="4" customFormat="1">
      <c r="A17" t="s">
        <v>94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106</v>
      </c>
    </row>
    <row r="18" spans="1:22">
      <c r="A18" s="1" t="s">
        <v>96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105</v>
      </c>
    </row>
    <row r="19" spans="1:22">
      <c r="A19" t="s">
        <v>103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106</v>
      </c>
    </row>
    <row r="20" spans="1:22">
      <c r="A20" s="7" t="s">
        <v>102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106</v>
      </c>
    </row>
    <row r="21" spans="1:22">
      <c r="C21" s="2" t="e">
        <f>SUM(((Table16810[[#This Row],[Avg DPS]]*(Table16810[[#This Row],[Range]]))+(Table16810[[#This Row],[Avg DPS]]*Table16810[[#This Row],[Arm Pen (%)]]))/100)</f>
        <v>#DIV/0!</v>
      </c>
      <c r="D21" s="3" t="e">
        <f>SUM(Table16810[[#This Row],[DPS]]*Table16810[[#This Row],[Avg Accuracy]])</f>
        <v>#DIV/0!</v>
      </c>
      <c r="E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1" s="2">
        <f>SUM((Table16810[[#This Row],[Accuracy (Close)]]+Table16810[[#This Row],[Accuracy (Short)]]+Table16810[[#This Row],[Accuracy (Medium)]]+Table16810[[#This Row],[Accuracy (Long)]])/4)</f>
        <v>0</v>
      </c>
      <c r="O21" s="2" t="e">
        <f t="shared" ref="O21:O29" si="1">60/N21</f>
        <v>#DIV/0!</v>
      </c>
    </row>
    <row r="22" spans="1:22">
      <c r="C22" s="2" t="e">
        <f>SUM(((Table16810[[#This Row],[Avg DPS]]*(Table16810[[#This Row],[Range]]))+(Table16810[[#This Row],[Avg DPS]]*Table16810[[#This Row],[Arm Pen (%)]]))/100)</f>
        <v>#DIV/0!</v>
      </c>
      <c r="D22" s="3" t="e">
        <f>SUM(Table16810[[#This Row],[DPS]]*Table16810[[#This Row],[Avg Accuracy]])</f>
        <v>#DIV/0!</v>
      </c>
      <c r="E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2" s="2">
        <f>SUM((Table16810[[#This Row],[Accuracy (Close)]]+Table16810[[#This Row],[Accuracy (Short)]]+Table16810[[#This Row],[Accuracy (Medium)]]+Table16810[[#This Row],[Accuracy (Long)]])/4)</f>
        <v>0</v>
      </c>
      <c r="O22" s="2" t="e">
        <f t="shared" si="1"/>
        <v>#DIV/0!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si="1"/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43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Q41" sqref="Q4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2"/>
    </row>
    <row r="5" spans="1:22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105</v>
      </c>
    </row>
    <row r="6" spans="1:22">
      <c r="A6" s="14" t="s">
        <v>75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105</v>
      </c>
    </row>
    <row r="7" spans="1:22">
      <c r="A7" s="1" t="s">
        <v>99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2.8188557692307694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49.9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105</v>
      </c>
    </row>
    <row r="8" spans="1:22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ref="O8:O16" si="0">60/N8</f>
        <v>#DIV/0!</v>
      </c>
      <c r="T8" s="17"/>
      <c r="U8" s="18"/>
      <c r="V8" s="22"/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37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28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W12" sqref="W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78</v>
      </c>
      <c r="H1" s="1" t="s">
        <v>89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</row>
    <row r="5" spans="1:22">
      <c r="A5" s="6" t="s">
        <v>73</v>
      </c>
      <c r="B5" s="11" t="s">
        <v>43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</row>
    <row r="6" spans="1:22">
      <c r="A6" s="14" t="s">
        <v>28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V6" t="s">
        <v>105</v>
      </c>
    </row>
    <row r="7" spans="1:22">
      <c r="A7" s="14" t="s">
        <v>74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105</v>
      </c>
    </row>
    <row r="8" spans="1:22">
      <c r="A8" s="1" t="s">
        <v>85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105</v>
      </c>
    </row>
    <row r="9" spans="1:22">
      <c r="A9" t="s">
        <v>86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106</v>
      </c>
    </row>
    <row r="10" spans="1:22">
      <c r="A10" t="s">
        <v>83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106</v>
      </c>
    </row>
    <row r="11" spans="1:22">
      <c r="A11" s="1" t="s">
        <v>84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105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2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G18" sqref="G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2"/>
    </row>
    <row r="5" spans="1:22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3"/>
    </row>
    <row r="6" spans="1:22">
      <c r="A6" s="14" t="s">
        <v>90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105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6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2022-09-03T03:55:02Z</dcterms:modified>
</cp:coreProperties>
</file>