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8"/>
  </bookViews>
  <sheets>
    <sheet name="Handgun" sheetId="8" r:id="rId1"/>
    <sheet name="Revolver" sheetId="7" r:id="rId2"/>
    <sheet name="SMG" sheetId="5" r:id="rId3"/>
    <sheet name="Rifle" sheetId="9" r:id="rId4"/>
    <sheet name="Sniper Rifle" sheetId="10" r:id="rId5"/>
    <sheet name="Spacer Rifle" sheetId="14" r:id="rId6"/>
    <sheet name="LMG" sheetId="11" r:id="rId7"/>
    <sheet name="Shotgun" sheetId="12" r:id="rId8"/>
    <sheet name="Volumes" sheetId="15" r:id="rId9"/>
  </sheets>
  <calcPr calcId="124519"/>
</workbook>
</file>

<file path=xl/calcChain.xml><?xml version="1.0" encoding="utf-8"?>
<calcChain xmlns="http://schemas.openxmlformats.org/spreadsheetml/2006/main">
  <c r="E4" i="8"/>
  <c r="G4"/>
  <c r="D9" i="15"/>
  <c r="D8"/>
  <c r="D7"/>
  <c r="D6"/>
  <c r="D5"/>
  <c r="D4"/>
  <c r="D3"/>
  <c r="D2"/>
  <c r="C9"/>
  <c r="C8"/>
  <c r="C7"/>
  <c r="C6"/>
  <c r="C5"/>
  <c r="C4"/>
  <c r="C3"/>
  <c r="C2"/>
  <c r="B9"/>
  <c r="B8"/>
  <c r="B7"/>
  <c r="B6"/>
  <c r="B5"/>
  <c r="B4"/>
  <c r="B3"/>
  <c r="B2"/>
  <c r="D23" i="14"/>
  <c r="C23" s="1"/>
  <c r="E12"/>
  <c r="D12" s="1"/>
  <c r="C12" s="1"/>
  <c r="E13"/>
  <c r="D13" s="1"/>
  <c r="C13" s="1"/>
  <c r="E14"/>
  <c r="D14" s="1"/>
  <c r="C14" s="1"/>
  <c r="E15"/>
  <c r="D15" s="1"/>
  <c r="C15" s="1"/>
  <c r="E16"/>
  <c r="D16" s="1"/>
  <c r="C16" s="1"/>
  <c r="E17"/>
  <c r="D17" s="1"/>
  <c r="C17" s="1"/>
  <c r="E18"/>
  <c r="D18" s="1"/>
  <c r="C18" s="1"/>
  <c r="E19"/>
  <c r="D19" s="1"/>
  <c r="C19" s="1"/>
  <c r="E20"/>
  <c r="D20" s="1"/>
  <c r="C20" s="1"/>
  <c r="E21"/>
  <c r="D21" s="1"/>
  <c r="C21" s="1"/>
  <c r="E22"/>
  <c r="D22" s="1"/>
  <c r="C22" s="1"/>
  <c r="E23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O12"/>
  <c r="O13"/>
  <c r="O14"/>
  <c r="O15"/>
  <c r="O16"/>
  <c r="O17"/>
  <c r="O18"/>
  <c r="O19"/>
  <c r="O20"/>
  <c r="O21"/>
  <c r="O22"/>
  <c r="O23"/>
  <c r="O24"/>
  <c r="E24" s="1"/>
  <c r="D24" s="1"/>
  <c r="C24" s="1"/>
  <c r="O25"/>
  <c r="E25" s="1"/>
  <c r="D25" s="1"/>
  <c r="C25" s="1"/>
  <c r="O26"/>
  <c r="E26" s="1"/>
  <c r="D26" s="1"/>
  <c r="C26" s="1"/>
  <c r="O27"/>
  <c r="E27" s="1"/>
  <c r="D27" s="1"/>
  <c r="C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D31" s="1"/>
  <c r="C31" s="1"/>
  <c r="O32"/>
  <c r="E32" s="1"/>
  <c r="D32" s="1"/>
  <c r="C32" s="1"/>
  <c r="O11"/>
  <c r="E11" s="1"/>
  <c r="G11"/>
  <c r="O10"/>
  <c r="E10" s="1"/>
  <c r="G10"/>
  <c r="O9"/>
  <c r="E9" s="1"/>
  <c r="G9"/>
  <c r="O8"/>
  <c r="E8" s="1"/>
  <c r="D8" s="1"/>
  <c r="C8" s="1"/>
  <c r="G8"/>
  <c r="O7"/>
  <c r="E7" s="1"/>
  <c r="G7"/>
  <c r="O6"/>
  <c r="E6" s="1"/>
  <c r="G6"/>
  <c r="O5"/>
  <c r="E5" s="1"/>
  <c r="D5" s="1"/>
  <c r="C5" s="1"/>
  <c r="G5"/>
  <c r="O4"/>
  <c r="E4" s="1"/>
  <c r="G4"/>
  <c r="O19" i="12"/>
  <c r="E19" s="1"/>
  <c r="D19" s="1"/>
  <c r="C19" s="1"/>
  <c r="G19"/>
  <c r="O18"/>
  <c r="E18" s="1"/>
  <c r="D18" s="1"/>
  <c r="C18" s="1"/>
  <c r="G18"/>
  <c r="O17"/>
  <c r="E17" s="1"/>
  <c r="D17" s="1"/>
  <c r="C17" s="1"/>
  <c r="G17"/>
  <c r="O16"/>
  <c r="E16" s="1"/>
  <c r="D16" s="1"/>
  <c r="C16" s="1"/>
  <c r="G16"/>
  <c r="O15"/>
  <c r="G15"/>
  <c r="E15"/>
  <c r="D15" s="1"/>
  <c r="C15" s="1"/>
  <c r="O14"/>
  <c r="E14" s="1"/>
  <c r="D14" s="1"/>
  <c r="C14" s="1"/>
  <c r="G14"/>
  <c r="O13"/>
  <c r="G13"/>
  <c r="E13"/>
  <c r="O12"/>
  <c r="E12" s="1"/>
  <c r="D12" s="1"/>
  <c r="C12" s="1"/>
  <c r="G12"/>
  <c r="O11"/>
  <c r="E11" s="1"/>
  <c r="D11" s="1"/>
  <c r="C11" s="1"/>
  <c r="G11"/>
  <c r="O10"/>
  <c r="E10" s="1"/>
  <c r="D10" s="1"/>
  <c r="C10" s="1"/>
  <c r="G10"/>
  <c r="O9"/>
  <c r="G9"/>
  <c r="E9"/>
  <c r="D9" s="1"/>
  <c r="C9" s="1"/>
  <c r="O8"/>
  <c r="E8" s="1"/>
  <c r="D8" s="1"/>
  <c r="C8" s="1"/>
  <c r="G8"/>
  <c r="O7"/>
  <c r="E7" s="1"/>
  <c r="G7"/>
  <c r="O6"/>
  <c r="E6" s="1"/>
  <c r="D6" s="1"/>
  <c r="C6" s="1"/>
  <c r="G6"/>
  <c r="E5"/>
  <c r="G5"/>
  <c r="E4"/>
  <c r="G4"/>
  <c r="E5" i="8"/>
  <c r="D5" s="1"/>
  <c r="C5" s="1"/>
  <c r="G5"/>
  <c r="E7" i="5"/>
  <c r="G7"/>
  <c r="O7"/>
  <c r="O4" i="11"/>
  <c r="O5"/>
  <c r="O19"/>
  <c r="G19"/>
  <c r="E19"/>
  <c r="D19" s="1"/>
  <c r="C19" s="1"/>
  <c r="O18"/>
  <c r="E18" s="1"/>
  <c r="D18" s="1"/>
  <c r="C18" s="1"/>
  <c r="G18"/>
  <c r="O17"/>
  <c r="E17" s="1"/>
  <c r="D17" s="1"/>
  <c r="C17" s="1"/>
  <c r="G17"/>
  <c r="O16"/>
  <c r="E16" s="1"/>
  <c r="D16" s="1"/>
  <c r="C16" s="1"/>
  <c r="G16"/>
  <c r="O15"/>
  <c r="G15"/>
  <c r="E15"/>
  <c r="D15" s="1"/>
  <c r="C15" s="1"/>
  <c r="O14"/>
  <c r="E14" s="1"/>
  <c r="D14" s="1"/>
  <c r="C14" s="1"/>
  <c r="G14"/>
  <c r="O13"/>
  <c r="G13"/>
  <c r="E13"/>
  <c r="O12"/>
  <c r="E12" s="1"/>
  <c r="G12"/>
  <c r="O11"/>
  <c r="E11" s="1"/>
  <c r="D11" s="1"/>
  <c r="C11" s="1"/>
  <c r="G11"/>
  <c r="O10"/>
  <c r="E10" s="1"/>
  <c r="D10" s="1"/>
  <c r="C10" s="1"/>
  <c r="G10"/>
  <c r="O9"/>
  <c r="E9" s="1"/>
  <c r="D9" s="1"/>
  <c r="C9" s="1"/>
  <c r="G9"/>
  <c r="O8"/>
  <c r="E8" s="1"/>
  <c r="G8"/>
  <c r="O7"/>
  <c r="E7" s="1"/>
  <c r="D7" s="1"/>
  <c r="C7" s="1"/>
  <c r="G7"/>
  <c r="O6"/>
  <c r="G6"/>
  <c r="E6"/>
  <c r="D6" s="1"/>
  <c r="C6" s="1"/>
  <c r="G5"/>
  <c r="E5"/>
  <c r="G4"/>
  <c r="E4"/>
  <c r="E5" i="10"/>
  <c r="G5"/>
  <c r="D6"/>
  <c r="C6" s="1"/>
  <c r="E6"/>
  <c r="G6"/>
  <c r="O6"/>
  <c r="E7"/>
  <c r="G7"/>
  <c r="O7"/>
  <c r="E8"/>
  <c r="D8" s="1"/>
  <c r="C8" s="1"/>
  <c r="G8"/>
  <c r="O8"/>
  <c r="E9"/>
  <c r="D9" s="1"/>
  <c r="C9" s="1"/>
  <c r="G9"/>
  <c r="O9"/>
  <c r="E10"/>
  <c r="D10" s="1"/>
  <c r="C10" s="1"/>
  <c r="G10"/>
  <c r="O10"/>
  <c r="G11"/>
  <c r="O11"/>
  <c r="E11" s="1"/>
  <c r="E12"/>
  <c r="G12"/>
  <c r="O12"/>
  <c r="E13"/>
  <c r="D13" s="1"/>
  <c r="C13" s="1"/>
  <c r="G13"/>
  <c r="O13"/>
  <c r="D14"/>
  <c r="C14" s="1"/>
  <c r="E14"/>
  <c r="G14"/>
  <c r="O14"/>
  <c r="E15"/>
  <c r="G15"/>
  <c r="O15"/>
  <c r="G16"/>
  <c r="O16"/>
  <c r="E16" s="1"/>
  <c r="G5" i="9"/>
  <c r="E5"/>
  <c r="O19" i="10"/>
  <c r="E19" s="1"/>
  <c r="D19" s="1"/>
  <c r="C19" s="1"/>
  <c r="G19"/>
  <c r="O18"/>
  <c r="E18" s="1"/>
  <c r="D18" s="1"/>
  <c r="C18" s="1"/>
  <c r="G18"/>
  <c r="O17"/>
  <c r="E17" s="1"/>
  <c r="D17" s="1"/>
  <c r="C17" s="1"/>
  <c r="G17"/>
  <c r="E4"/>
  <c r="D4" s="1"/>
  <c r="C4" s="1"/>
  <c r="G4"/>
  <c r="O4" i="9"/>
  <c r="E4" s="1"/>
  <c r="G17" i="8"/>
  <c r="O17"/>
  <c r="E17" s="1"/>
  <c r="G5" i="5"/>
  <c r="O5"/>
  <c r="E5" s="1"/>
  <c r="O20" i="9"/>
  <c r="E20" s="1"/>
  <c r="D20" s="1"/>
  <c r="C20" s="1"/>
  <c r="G20"/>
  <c r="O19"/>
  <c r="E19" s="1"/>
  <c r="D19" s="1"/>
  <c r="C19" s="1"/>
  <c r="G19"/>
  <c r="O18"/>
  <c r="E18" s="1"/>
  <c r="G18"/>
  <c r="O17"/>
  <c r="E17" s="1"/>
  <c r="G17"/>
  <c r="O16"/>
  <c r="E16" s="1"/>
  <c r="D16" s="1"/>
  <c r="C16" s="1"/>
  <c r="G16"/>
  <c r="O15"/>
  <c r="E15" s="1"/>
  <c r="G15"/>
  <c r="O14"/>
  <c r="E14" s="1"/>
  <c r="G14"/>
  <c r="O13"/>
  <c r="E13" s="1"/>
  <c r="G13"/>
  <c r="O12"/>
  <c r="E12" s="1"/>
  <c r="G12"/>
  <c r="O11"/>
  <c r="E11" s="1"/>
  <c r="G11"/>
  <c r="O10"/>
  <c r="E10" s="1"/>
  <c r="G10"/>
  <c r="O9"/>
  <c r="E9" s="1"/>
  <c r="D9" s="1"/>
  <c r="C9" s="1"/>
  <c r="G9"/>
  <c r="O8"/>
  <c r="E8" s="1"/>
  <c r="D8" s="1"/>
  <c r="C8" s="1"/>
  <c r="G8"/>
  <c r="O7"/>
  <c r="E7" s="1"/>
  <c r="G7"/>
  <c r="O6"/>
  <c r="E6" s="1"/>
  <c r="G6"/>
  <c r="G4"/>
  <c r="G6" i="8"/>
  <c r="G7"/>
  <c r="G8"/>
  <c r="G9"/>
  <c r="G10"/>
  <c r="G11"/>
  <c r="G12"/>
  <c r="G13"/>
  <c r="G14"/>
  <c r="G15"/>
  <c r="G16"/>
  <c r="G4" i="5"/>
  <c r="O4"/>
  <c r="E4" s="1"/>
  <c r="O16" i="8"/>
  <c r="E16" s="1"/>
  <c r="O15"/>
  <c r="E15" s="1"/>
  <c r="O14"/>
  <c r="E14" s="1"/>
  <c r="O13"/>
  <c r="E13" s="1"/>
  <c r="O12"/>
  <c r="E12" s="1"/>
  <c r="O11"/>
  <c r="E11" s="1"/>
  <c r="O10"/>
  <c r="E10" s="1"/>
  <c r="O9"/>
  <c r="E9" s="1"/>
  <c r="O8"/>
  <c r="E8" s="1"/>
  <c r="O7"/>
  <c r="E7" s="1"/>
  <c r="O6"/>
  <c r="E6" s="1"/>
  <c r="O5" i="7"/>
  <c r="O6"/>
  <c r="E6" s="1"/>
  <c r="O7"/>
  <c r="E7" s="1"/>
  <c r="O8"/>
  <c r="O9"/>
  <c r="E9" s="1"/>
  <c r="O10"/>
  <c r="O11"/>
  <c r="O12"/>
  <c r="O13"/>
  <c r="E13" s="1"/>
  <c r="O14"/>
  <c r="E14" s="1"/>
  <c r="O15"/>
  <c r="O16"/>
  <c r="E16" s="1"/>
  <c r="O17"/>
  <c r="O18"/>
  <c r="O19"/>
  <c r="O20"/>
  <c r="G5"/>
  <c r="G6"/>
  <c r="G7"/>
  <c r="G8"/>
  <c r="G9"/>
  <c r="G10"/>
  <c r="G11"/>
  <c r="G12"/>
  <c r="G13"/>
  <c r="G14"/>
  <c r="G15"/>
  <c r="G16"/>
  <c r="G17"/>
  <c r="G18"/>
  <c r="G19"/>
  <c r="G20"/>
  <c r="E5"/>
  <c r="E8"/>
  <c r="E10"/>
  <c r="E11"/>
  <c r="E12"/>
  <c r="E15"/>
  <c r="E17"/>
  <c r="E18"/>
  <c r="E19"/>
  <c r="E20"/>
  <c r="E4"/>
  <c r="G4"/>
  <c r="O18" i="5"/>
  <c r="E18" s="1"/>
  <c r="G18"/>
  <c r="O17"/>
  <c r="E17" s="1"/>
  <c r="G17"/>
  <c r="O16"/>
  <c r="E16" s="1"/>
  <c r="G16"/>
  <c r="O15"/>
  <c r="E15" s="1"/>
  <c r="G15"/>
  <c r="O14"/>
  <c r="E14" s="1"/>
  <c r="G14"/>
  <c r="O13"/>
  <c r="E13" s="1"/>
  <c r="G13"/>
  <c r="O12"/>
  <c r="E12" s="1"/>
  <c r="G12"/>
  <c r="O11"/>
  <c r="E11" s="1"/>
  <c r="G11"/>
  <c r="O10"/>
  <c r="E10" s="1"/>
  <c r="G10"/>
  <c r="O9"/>
  <c r="E9" s="1"/>
  <c r="G9"/>
  <c r="O8"/>
  <c r="E8" s="1"/>
  <c r="G8"/>
  <c r="O6"/>
  <c r="E6" s="1"/>
  <c r="G6"/>
  <c r="D4" i="8" l="1"/>
  <c r="C4" s="1"/>
  <c r="D13" i="15"/>
  <c r="B13"/>
  <c r="C13"/>
  <c r="D11" i="10"/>
  <c r="C11" s="1"/>
  <c r="D10" i="14"/>
  <c r="C10" s="1"/>
  <c r="D7" i="10"/>
  <c r="C7" s="1"/>
  <c r="D12"/>
  <c r="C12" s="1"/>
  <c r="D7" i="14"/>
  <c r="C7" s="1"/>
  <c r="D6"/>
  <c r="C6" s="1"/>
  <c r="D11"/>
  <c r="C11" s="1"/>
  <c r="D4"/>
  <c r="C4" s="1"/>
  <c r="D9"/>
  <c r="C9" s="1"/>
  <c r="D4" i="12"/>
  <c r="C4" s="1"/>
  <c r="D13"/>
  <c r="C13" s="1"/>
  <c r="D4" i="7"/>
  <c r="C4" s="1"/>
  <c r="D7" i="12"/>
  <c r="C7" s="1"/>
  <c r="D5"/>
  <c r="C5" s="1"/>
  <c r="D7" i="5"/>
  <c r="C7" s="1"/>
  <c r="D17" i="8"/>
  <c r="C17" s="1"/>
  <c r="D13" i="11"/>
  <c r="C13" s="1"/>
  <c r="D4"/>
  <c r="C4" s="1"/>
  <c r="D12"/>
  <c r="C12" s="1"/>
  <c r="D5"/>
  <c r="C5" s="1"/>
  <c r="D8"/>
  <c r="C8" s="1"/>
  <c r="D9" i="5"/>
  <c r="C9" s="1"/>
  <c r="D5" i="10"/>
  <c r="C5" s="1"/>
  <c r="D16"/>
  <c r="C16" s="1"/>
  <c r="D15"/>
  <c r="C15" s="1"/>
  <c r="D5" i="9"/>
  <c r="C5" s="1"/>
  <c r="D11"/>
  <c r="C11" s="1"/>
  <c r="D6"/>
  <c r="C6" s="1"/>
  <c r="D10"/>
  <c r="C10" s="1"/>
  <c r="D6" i="8"/>
  <c r="C6" s="1"/>
  <c r="D17" i="9"/>
  <c r="C17" s="1"/>
  <c r="D14"/>
  <c r="C14" s="1"/>
  <c r="D12"/>
  <c r="C12" s="1"/>
  <c r="D9" i="8"/>
  <c r="C9" s="1"/>
  <c r="D10"/>
  <c r="C10" s="1"/>
  <c r="D8"/>
  <c r="C8" s="1"/>
  <c r="D11"/>
  <c r="C11" s="1"/>
  <c r="D7"/>
  <c r="C7" s="1"/>
  <c r="D5" i="5"/>
  <c r="C5" s="1"/>
  <c r="D4" i="9"/>
  <c r="C4" s="1"/>
  <c r="D13"/>
  <c r="C13" s="1"/>
  <c r="D18"/>
  <c r="C18" s="1"/>
  <c r="D15"/>
  <c r="C15" s="1"/>
  <c r="D7"/>
  <c r="C7" s="1"/>
  <c r="D15" i="8"/>
  <c r="C15" s="1"/>
  <c r="D14"/>
  <c r="C14" s="1"/>
  <c r="D16"/>
  <c r="C16" s="1"/>
  <c r="D12"/>
  <c r="C12" s="1"/>
  <c r="D13"/>
  <c r="C13" s="1"/>
  <c r="D4" i="5"/>
  <c r="C4" s="1"/>
  <c r="D11"/>
  <c r="C11" s="1"/>
  <c r="D16"/>
  <c r="C16" s="1"/>
  <c r="D18"/>
  <c r="C18" s="1"/>
  <c r="D6"/>
  <c r="C6" s="1"/>
  <c r="D17"/>
  <c r="C17" s="1"/>
  <c r="D7" i="7"/>
  <c r="C7" s="1"/>
  <c r="D16"/>
  <c r="C16" s="1"/>
  <c r="D17"/>
  <c r="C17" s="1"/>
  <c r="D18"/>
  <c r="C18" s="1"/>
  <c r="D5"/>
  <c r="C5" s="1"/>
  <c r="D6"/>
  <c r="C6" s="1"/>
  <c r="D8"/>
  <c r="C8" s="1"/>
  <c r="D9"/>
  <c r="C9" s="1"/>
  <c r="D10"/>
  <c r="C10" s="1"/>
  <c r="D11"/>
  <c r="C11" s="1"/>
  <c r="D12"/>
  <c r="C12" s="1"/>
  <c r="D13"/>
  <c r="C13" s="1"/>
  <c r="D14"/>
  <c r="C14" s="1"/>
  <c r="D15"/>
  <c r="C15" s="1"/>
  <c r="D19"/>
  <c r="C19" s="1"/>
  <c r="D20"/>
  <c r="C20" s="1"/>
  <c r="D14" i="5"/>
  <c r="C14" s="1"/>
  <c r="D10"/>
  <c r="C10" s="1"/>
  <c r="D15"/>
  <c r="C15" s="1"/>
  <c r="D12"/>
  <c r="C12" s="1"/>
  <c r="D8"/>
  <c r="C8" s="1"/>
  <c r="D13"/>
  <c r="C13" s="1"/>
</calcChain>
</file>

<file path=xl/sharedStrings.xml><?xml version="1.0" encoding="utf-8"?>
<sst xmlns="http://schemas.openxmlformats.org/spreadsheetml/2006/main" count="274" uniqueCount="72">
  <si>
    <t>Weapon Stats - Sleepy's Weapons</t>
  </si>
  <si>
    <t>Weapon Name</t>
  </si>
  <si>
    <t>Heavy SMG (Stock)</t>
  </si>
  <si>
    <t>Damage</t>
  </si>
  <si>
    <t>DPS</t>
  </si>
  <si>
    <t>Burst</t>
  </si>
  <si>
    <t>Ranged Cooldown</t>
  </si>
  <si>
    <t>Warm-up</t>
  </si>
  <si>
    <t>RPM</t>
  </si>
  <si>
    <t>Burst Time</t>
  </si>
  <si>
    <t>Avg Accuracy</t>
  </si>
  <si>
    <t>Range</t>
  </si>
  <si>
    <t>Stopping Pwr</t>
  </si>
  <si>
    <t>Arm Pen (%)</t>
  </si>
  <si>
    <t>Accuracy (Close)</t>
  </si>
  <si>
    <t>Accuracy (Short)</t>
  </si>
  <si>
    <t>Accuracy (Medium)</t>
  </si>
  <si>
    <t>Accuracy (Long)</t>
  </si>
  <si>
    <t>Avg DPS</t>
  </si>
  <si>
    <t>Balance</t>
  </si>
  <si>
    <t>MP5A3</t>
  </si>
  <si>
    <t>Avg Accuracy doesn’t factor range</t>
  </si>
  <si>
    <t>MP5SD*</t>
  </si>
  <si>
    <t>* Cant be made</t>
  </si>
  <si>
    <t>All stats based off normal quality</t>
  </si>
  <si>
    <t>Higher is overall better</t>
  </si>
  <si>
    <t>MP5K</t>
  </si>
  <si>
    <t>MP5K STK*</t>
  </si>
  <si>
    <t>M249</t>
  </si>
  <si>
    <t>Machine Pistol (Stock)</t>
  </si>
  <si>
    <t>HK416 L*</t>
  </si>
  <si>
    <t>HK416 L ACOG*</t>
  </si>
  <si>
    <t>HK416 DMR</t>
  </si>
  <si>
    <t>0.4 Lowest</t>
  </si>
  <si>
    <t>HK416 DMR ACOG*</t>
  </si>
  <si>
    <t>HK416 DMR SCOPE*</t>
  </si>
  <si>
    <t>0.98 Highest</t>
  </si>
  <si>
    <t>Aim for:</t>
  </si>
  <si>
    <t>HK416 CQB*</t>
  </si>
  <si>
    <t>HK416</t>
  </si>
  <si>
    <t>HK416 ACOG*</t>
  </si>
  <si>
    <t>M82A1 CQ 50BMG</t>
  </si>
  <si>
    <t>Vol.</t>
  </si>
  <si>
    <t>Stock</t>
  </si>
  <si>
    <t>Auto Pistol</t>
  </si>
  <si>
    <t>Revolver</t>
  </si>
  <si>
    <t>Assault Rifle</t>
  </si>
  <si>
    <t>Charge Rifle</t>
  </si>
  <si>
    <t>Bolt Action Rifle</t>
  </si>
  <si>
    <t>Sniper Rifle</t>
  </si>
  <si>
    <t>LMG</t>
  </si>
  <si>
    <t>Glock 17 (Grey)</t>
  </si>
  <si>
    <t>Pump Shotgun</t>
  </si>
  <si>
    <t>Chain Shotgun</t>
  </si>
  <si>
    <t>Handgun</t>
  </si>
  <si>
    <t>SMG</t>
  </si>
  <si>
    <t>Rifle</t>
  </si>
  <si>
    <t>Space Rifle</t>
  </si>
  <si>
    <t>Shotgun</t>
  </si>
  <si>
    <t>Misc</t>
  </si>
  <si>
    <t>Adds:</t>
  </si>
  <si>
    <t>Vol 1</t>
  </si>
  <si>
    <t>Total Weapons</t>
  </si>
  <si>
    <t>Vol 2</t>
  </si>
  <si>
    <t>Vol 3</t>
  </si>
  <si>
    <t>Vol 4</t>
  </si>
  <si>
    <t>Vol 5</t>
  </si>
  <si>
    <t>Vol 6</t>
  </si>
  <si>
    <t>Vol 7</t>
  </si>
  <si>
    <t>Vol 8</t>
  </si>
  <si>
    <t>Vol 9</t>
  </si>
  <si>
    <t>Vol 10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</si>
</sst>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Border="1"/>
    <xf numFmtId="0" fontId="2" fillId="0" borderId="0" xfId="0" applyFont="1" applyBorder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</cellXfs>
  <cellStyles count="1">
    <cellStyle name="Normal" xfId="0" builtinId="0"/>
  </cellStyles>
  <dxfs count="50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color auto="1"/>
      </font>
      <fill>
        <patternFill patternType="solid"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</dxfs>
  <tableStyles count="0" defaultTableStyle="TableStyleMedium9" defaultPivotStyle="PivotStyleLight16"/>
  <colors>
    <mruColors>
      <color rgb="FF00823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8" name="Table1689" displayName="Table1689" ref="A3:S17" totalsRowShown="0">
  <autoFilter ref="A3:S17">
    <filterColumn colId="1"/>
    <filterColumn colId="2"/>
    <filterColumn colId="3"/>
    <filterColumn colId="4"/>
    <filterColumn colId="5"/>
    <filterColumn colId="6"/>
    <filterColumn colId="8"/>
    <filterColumn colId="9"/>
  </autoFilter>
  <tableColumns count="19">
    <tableColumn id="1" name="Weapon Name"/>
    <tableColumn id="12" name="Vol."/>
    <tableColumn id="22" name="Balance" dataDxfId="49">
      <calculatedColumnFormula>SUM(((Table1689[[#This Row],[Avg DPS]]*(Table1689[[#This Row],[Range]]))+(Table1689[[#This Row],[Avg DPS]]*Table1689[[#This Row],[Arm Pen (%)]]))/100)</calculatedColumnFormula>
    </tableColumn>
    <tableColumn id="20" name="Avg DPS" dataDxfId="48">
      <calculatedColumnFormula>SUM(Table1689[[#This Row],[DPS]]*Table1689[[#This Row],[Avg Accuracy]])</calculatedColumnFormula>
    </tableColumn>
    <tableColumn id="15" name="DPS" dataDxfId="47">
      <calculatedColumnFormula>SUM((Table1689[[#This Row],[Damage]]*Table1689[[#This Row],[Burst]])/(Table1689[[#This Row],[Ranged Cooldown]]+Table1689[[#This Row],[Warm-up]]+(Table1689[[#This Row],[Burst Time]]*(Table1689[[#This Row],[Burst]]-1))))</calculatedColumnFormula>
    </tableColumn>
    <tableColumn id="16" name="Range"/>
    <tableColumn id="17" name="Avg Accuracy" dataDxfId="46">
      <calculatedColumnFormula>SUM((Table1689[[#This Row],[Accuracy (Close)]]+Table1689[[#This Row],[Accuracy (Short)]]+Table1689[[#This Row],[Accuracy (Medium)]]+Table1689[[#This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5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168" displayName="Table168" ref="A3:S20" totalsRowShown="0">
  <autoFilter ref="A3:S20">
    <filterColumn colId="1"/>
    <filterColumn colId="2"/>
    <filterColumn colId="3"/>
    <filterColumn colId="4"/>
    <filterColumn colId="5"/>
    <filterColumn colId="6"/>
    <filterColumn colId="8"/>
    <filterColumn colId="9"/>
  </autoFilter>
  <tableColumns count="19">
    <tableColumn id="1" name="Weapon Name"/>
    <tableColumn id="12" name="Vol." dataDxfId="43"/>
    <tableColumn id="22" name="Balance" dataDxfId="42">
      <calculatedColumnFormula>SUM(((Table168[[#This Row],[Avg DPS]]*(Table168[[#This Row],[Range]]))+(Table168[[#This Row],[Avg DPS]]*Table168[[#This Row],[Arm Pen (%)]]))/100)</calculatedColumnFormula>
    </tableColumn>
    <tableColumn id="20" name="Avg DPS" dataDxfId="41">
      <calculatedColumnFormula>SUM(Table168[[#This Row],[DPS]]*Table168[[#This Row],[Avg Accuracy]])</calculatedColumnFormula>
    </tableColumn>
    <tableColumn id="15" name="DPS" dataDxfId="40">
      <calculatedColumnFormula>SUM((Table168[[#This Row],[Damage]]*Table168[[#This Row],[Burst]])/(Table168[[#This Row],[Ranged Cooldown]]+Table168[[#This Row],[Warm-up]]+(Table168[[#This Row],[Burst Time]]*(Table168[[#This Row],[Burst]]-1))))</calculatedColumnFormula>
    </tableColumn>
    <tableColumn id="16" name="Range"/>
    <tableColumn id="17" name="Avg Accuracy" dataDxfId="39">
      <calculatedColumnFormula>SUM((Table168[[#This Row],[Accuracy (Close)]]+Table168[[#This Row],[Accuracy (Short)]]+Table168[[#This Row],[Accuracy (Medium)]]+Table168[[#This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8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e16" displayName="Table16" ref="A3:S18" totalsRowShown="0">
  <autoFilter ref="A3:S18">
    <filterColumn colId="1"/>
    <filterColumn colId="2"/>
    <filterColumn colId="3"/>
    <filterColumn colId="4"/>
    <filterColumn colId="5"/>
    <filterColumn colId="6"/>
    <filterColumn colId="8"/>
    <filterColumn colId="9"/>
  </autoFilter>
  <tableColumns count="19">
    <tableColumn id="1" name="Weapon Name"/>
    <tableColumn id="12" name="Vol." dataDxfId="37"/>
    <tableColumn id="22" name="Balance" dataDxfId="36">
      <calculatedColumnFormula>SUM(((Table16[[#This Row],[Avg DPS]]*(Table16[[#This Row],[Range]]))+(Table16[[#This Row],[Avg DPS]]*Table16[[#This Row],[Arm Pen (%)]]))/100)</calculatedColumnFormula>
    </tableColumn>
    <tableColumn id="20" name="Avg DPS" dataDxfId="35">
      <calculatedColumnFormula>SUM(Table16[[#This Row],[DPS]]*Table16[[#This Row],[Avg Accuracy]])</calculatedColumnFormula>
    </tableColumn>
    <tableColumn id="15" name="DPS" dataDxfId="34">
      <calculatedColumnFormula>SUM((Table16[[#This Row],[Damage]]*Table16[[#This Row],[Burst]])/(Table16[[#This Row],[Ranged Cooldown]]+Table16[[#This Row],[Warm-up]]+(Table16[[#This Row],[Burst Time]]*(Table16[[#This Row],[Burst]]-1))))</calculatedColumnFormula>
    </tableColumn>
    <tableColumn id="16" name="Range"/>
    <tableColumn id="17" name="Avg Accuracy" dataDxfId="33">
      <calculatedColumnFormula>SUM((Table16[[#This Row],[Accuracy (Close)]]+Table16[[#This Row],[Accuracy (Short)]]+Table16[[#This Row],[Accuracy (Medium)]]+Table16[[#This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2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9" name="Table16810" displayName="Table16810" ref="A3:S20" totalsRowShown="0">
  <autoFilter ref="A3:S20">
    <filterColumn colId="1"/>
    <filterColumn colId="2"/>
    <filterColumn colId="3"/>
    <filterColumn colId="4"/>
    <filterColumn colId="5"/>
    <filterColumn colId="6"/>
    <filterColumn colId="8"/>
    <filterColumn colId="9"/>
  </autoFilter>
  <tableColumns count="19">
    <tableColumn id="1" name="Weapon Name"/>
    <tableColumn id="12" name="Vol."/>
    <tableColumn id="22" name="Balance" dataDxfId="30">
      <calculatedColumnFormula>SUM(((Table16810[[#This Row],[Avg DPS]]*(Table16810[[#This Row],[Range]]))+(Table16810[[#This Row],[Avg DPS]]*Table16810[[#This Row],[Arm Pen (%)]]))/100)</calculatedColumnFormula>
    </tableColumn>
    <tableColumn id="20" name="Avg DPS" dataDxfId="29">
      <calculatedColumnFormula>SUM(Table16810[[#This Row],[DPS]]*Table16810[[#This Row],[Avg Accuracy]])</calculatedColumnFormula>
    </tableColumn>
    <tableColumn id="15" name="DPS" dataDxfId="28">
      <calculatedColumnFormula>SUM((Table16810[[#This Row],[Damage]]*Table16810[[#This Row],[Burst]])/(Table16810[[#This Row],[Ranged Cooldown]]+Table16810[[#This Row],[Warm-up]]+(Table16810[[#This Row],[Burst Time]]*(Table16810[[#This Row],[Burst]]-1))))</calculatedColumnFormula>
    </tableColumn>
    <tableColumn id="16" name="Range"/>
    <tableColumn id="17" name="Avg Accuracy" dataDxfId="27">
      <calculatedColumnFormula>SUM((Table16810[[#This Row],[Accuracy (Close)]]+Table16810[[#This Row],[Accuracy (Short)]]+Table16810[[#This Row],[Accuracy (Medium)]]+Table16810[[#This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0" name="Table1681011" displayName="Table1681011" ref="A3:S19" totalsRowShown="0">
  <autoFilter ref="A3:S19">
    <filterColumn colId="1"/>
    <filterColumn colId="2"/>
    <filterColumn colId="3"/>
    <filterColumn colId="4"/>
    <filterColumn colId="5"/>
    <filterColumn colId="6"/>
    <filterColumn colId="8"/>
    <filterColumn colId="9"/>
  </autoFilter>
  <tableColumns count="19">
    <tableColumn id="1" name="Weapon Name"/>
    <tableColumn id="12" name="Vol."/>
    <tableColumn id="22" name="Balance" dataDxfId="24">
      <calculatedColumnFormula>SUM(((Table1681011[[#This Row],[Avg DPS]]*(Table1681011[[#This Row],[Range]]))+(Table1681011[[#This Row],[Avg DPS]]*Table1681011[[#This Row],[Arm Pen (%)]]))/100)</calculatedColumnFormula>
    </tableColumn>
    <tableColumn id="20" name="Avg DPS" dataDxfId="23">
      <calculatedColumnFormula>SUM(Table1681011[[#This Row],[DPS]]*Table1681011[[#This Row],[Avg Accuracy]])</calculatedColumnFormula>
    </tableColumn>
    <tableColumn id="15" name="DPS" dataDxfId="22">
      <calculatedColumnFormula>SUM((Table1681011[[#This Row],[Damage]]*Table1681011[[#This Row],[Burst]])/(Table1681011[[#This Row],[Ranged Cooldown]]+Table1681011[[#This Row],[Warm-up]]+(Table1681011[[#This Row],[Burst Time]]*(Table1681011[[#This Row],[Burst]]-1))))</calculatedColumnFormula>
    </tableColumn>
    <tableColumn id="16" name="Range"/>
    <tableColumn id="17" name="Avg Accuracy" dataDxfId="21">
      <calculatedColumnFormula>SUM((Table1681011[[#This Row],[Accuracy (Close)]]+Table1681011[[#This Row],[Accuracy (Short)]]+Table1681011[[#This Row],[Accuracy (Medium)]]+Table1681011[[#This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0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4" name="Table1681015" displayName="Table1681015" ref="A3:S32" totalsRowShown="0">
  <autoFilter ref="A3:S32">
    <filterColumn colId="1"/>
    <filterColumn colId="2"/>
    <filterColumn colId="3"/>
    <filterColumn colId="4"/>
    <filterColumn colId="5"/>
    <filterColumn colId="6"/>
    <filterColumn colId="8"/>
    <filterColumn colId="9"/>
  </autoFilter>
  <tableColumns count="19">
    <tableColumn id="1" name="Weapon Name"/>
    <tableColumn id="12" name="Vol."/>
    <tableColumn id="22" name="Balance" dataDxfId="18">
      <calculatedColumnFormula>SUM(((Table1681015[[#This Row],[Avg DPS]]*(Table1681015[[#This Row],[Range]]))+(Table1681015[[#This Row],[Avg DPS]]*Table1681015[[#This Row],[Arm Pen (%)]]))/100)</calculatedColumnFormula>
    </tableColumn>
    <tableColumn id="20" name="Avg DPS" dataDxfId="17">
      <calculatedColumnFormula>SUM(Table1681015[[#This Row],[DPS]]*Table1681015[[#This Row],[Avg Accuracy]])</calculatedColumnFormula>
    </tableColumn>
    <tableColumn id="15" name="DPS" dataDxfId="16">
      <calculatedColumnFormula>SUM((Table1681015[[#This Row],[Damage]]*Table1681015[[#This Row],[Burst]])/(Table1681015[[#This Row],[Ranged Cooldown]]+Table1681015[[#This Row],[Warm-up]]+(Table1681015[[#This Row],[Burst Time]]*(Table1681015[[#This Row],[Burst]]-1))))</calculatedColumnFormula>
    </tableColumn>
    <tableColumn id="16" name="Range"/>
    <tableColumn id="17" name="Avg Accuracy" dataDxfId="15">
      <calculatedColumnFormula>SUM((Table1681015[[#This Row],[Accuracy (Close)]]+Table1681015[[#This Row],[Accuracy (Short)]]+Table1681015[[#This Row],[Accuracy (Medium)]]+Table1681015[[#This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4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1" name="Table168101112" displayName="Table168101112" ref="A3:S19" totalsRowShown="0">
  <autoFilter ref="A3:S19">
    <filterColumn colId="1"/>
    <filterColumn colId="2"/>
    <filterColumn colId="3"/>
    <filterColumn colId="4"/>
    <filterColumn colId="5"/>
    <filterColumn colId="6"/>
    <filterColumn colId="8"/>
    <filterColumn colId="9"/>
  </autoFilter>
  <tableColumns count="19">
    <tableColumn id="1" name="Weapon Name"/>
    <tableColumn id="12" name="Vol."/>
    <tableColumn id="22" name="Balance" dataDxfId="12">
      <calculatedColumnFormula>SUM(((Table168101112[[#This Row],[Avg DPS]]*(Table168101112[[#This Row],[Range]]))+(Table168101112[[#This Row],[Avg DPS]]*Table168101112[[#This Row],[Arm Pen (%)]]))/100)</calculatedColumnFormula>
    </tableColumn>
    <tableColumn id="20" name="Avg DPS" dataDxfId="11">
      <calculatedColumnFormula>SUM(Table168101112[[#This Row],[DPS]]*Table168101112[[#This Row],[Avg Accuracy]])</calculatedColumnFormula>
    </tableColumn>
    <tableColumn id="15" name="DPS" dataDxfId="10">
      <calculatedColumnFormula>SUM((Table168101112[[#This Row],[Damage]]*Table168101112[[#This Row],[Burst]])/(Table168101112[[#This Row],[Ranged Cooldown]]+Table168101112[[#This Row],[Warm-up]]+(Table168101112[[#This Row],[Burst Time]]*(Table168101112[[#This Row],[Burst]]-1))))</calculatedColumnFormula>
    </tableColumn>
    <tableColumn id="16" name="Range"/>
    <tableColumn id="17" name="Avg Accuracy" dataDxfId="9">
      <calculatedColumnFormula>SUM((Table168101112[[#This Row],[Accuracy (Close)]]+Table168101112[[#This Row],[Accuracy (Short)]]+Table168101112[[#This Row],[Accuracy (Medium)]]+Table168101112[[#This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8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2" name="Table16810111213" displayName="Table16810111213" ref="A3:S19" totalsRowShown="0">
  <autoFilter ref="A3:S19">
    <filterColumn colId="1"/>
    <filterColumn colId="2"/>
    <filterColumn colId="3"/>
    <filterColumn colId="4"/>
    <filterColumn colId="5"/>
    <filterColumn colId="6"/>
    <filterColumn colId="8"/>
    <filterColumn colId="9"/>
  </autoFilter>
  <tableColumns count="19">
    <tableColumn id="1" name="Weapon Name"/>
    <tableColumn id="12" name="Vol."/>
    <tableColumn id="22" name="Balance" dataDxfId="6">
      <calculatedColumnFormula>SUM(((Table16810111213[[#This Row],[Avg DPS]]*(Table16810111213[[#This Row],[Range]]))+(Table16810111213[[#This Row],[Avg DPS]]*Table16810111213[[#This Row],[Arm Pen (%)]]))/100)</calculatedColumnFormula>
    </tableColumn>
    <tableColumn id="20" name="Avg DPS" dataDxfId="5">
      <calculatedColumnFormula>SUM(Table16810111213[[#This Row],[DPS]]*Table16810111213[[#This Row],[Avg Accuracy]])</calculatedColumnFormula>
    </tableColumn>
    <tableColumn id="15" name="DPS" dataDxfId="4">
      <calculatedColumnFormula>SUM((Table16810111213[[#This Row],[Damage]]*Table16810111213[[#This Row],[Burst]])/(Table16810111213[[#This Row],[Ranged Cooldown]]+Table16810111213[[#This Row],[Warm-up]]+(Table16810111213[[#This Row],[Burst Time]]*(Table16810111213[[#This Row],[Burst]]-1))))</calculatedColumnFormula>
    </tableColumn>
    <tableColumn id="16" name="Range"/>
    <tableColumn id="17" name="Avg Accuracy" dataDxfId="3">
      <calculatedColumnFormula>SUM((Table16810111213[[#This Row],[Accuracy (Close)]]+Table16810111213[[#This Row],[Accuracy (Short)]]+Table16810111213[[#This Row],[Accuracy (Medium)]]+Table16810111213[[#This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7"/>
  <sheetViews>
    <sheetView workbookViewId="0">
      <selection activeCell="F17" sqref="F17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19">
      <c r="A1" s="1" t="s">
        <v>0</v>
      </c>
      <c r="C1" t="s">
        <v>24</v>
      </c>
    </row>
    <row r="2" spans="1:19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19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</row>
    <row r="4" spans="1:19">
      <c r="A4" s="6" t="s">
        <v>44</v>
      </c>
      <c r="B4" s="11" t="s">
        <v>43</v>
      </c>
      <c r="C4" s="2">
        <f>SUM(((Table1689[[#This Row],[Avg DPS]]*(Table1689[[#This Row],[Range]]))+(Table1689[[#This Row],[Avg DPS]]*Table1689[[#This Row],[Arm Pen (%)]]))/100)</f>
        <v>1.7346153846153842</v>
      </c>
      <c r="D4" s="3">
        <f>SUM(Table1689[[#This Row],[DPS]]*Table1689[[#This Row],[Avg Accuracy]])</f>
        <v>4.2307692307692299</v>
      </c>
      <c r="E4" s="2">
        <f>SUM((Table1689[[#This Row],[Damage]]*Table1689[[#This Row],[Burst]])/(Table1689[[#This Row],[Ranged Cooldown]]+Table1689[[#This Row],[Warm-up]]+(Table1689[[#This Row],[Burst Time]]*(Table1689[[#This Row],[Burst]]-1))))</f>
        <v>7.6923076923076916</v>
      </c>
      <c r="F4">
        <v>26</v>
      </c>
      <c r="G4" s="2">
        <f>SUM((Table1689[[#This Row],[Accuracy (Close)]]+Table1689[[#This Row],[Accuracy (Short)]]+Table1689[[#This Row],[Accuracy (Medium)]]+Table1689[[#This Row],[Accuracy (Long)]])/4)</f>
        <v>0.54999999999999993</v>
      </c>
      <c r="H4">
        <v>10</v>
      </c>
      <c r="I4">
        <v>0.5</v>
      </c>
      <c r="J4">
        <v>15</v>
      </c>
      <c r="K4">
        <v>1</v>
      </c>
      <c r="L4">
        <v>1</v>
      </c>
      <c r="M4">
        <v>0.3</v>
      </c>
      <c r="N4">
        <v>0</v>
      </c>
      <c r="O4" s="2">
        <v>1</v>
      </c>
      <c r="P4">
        <v>0.8</v>
      </c>
      <c r="Q4">
        <v>0.7</v>
      </c>
      <c r="R4">
        <v>0.4</v>
      </c>
      <c r="S4">
        <v>0.3</v>
      </c>
    </row>
    <row r="5" spans="1:19">
      <c r="A5" s="4" t="s">
        <v>51</v>
      </c>
      <c r="B5" s="4">
        <v>1</v>
      </c>
      <c r="C5" s="2">
        <f>SUM(((Table1689[[#This Row],[Avg DPS]]*(Table1689[[#This Row],[Range]]))+(Table1689[[#This Row],[Avg DPS]]*Table1689[[#This Row],[Arm Pen (%)]]))/100)</f>
        <v>1.5420681818181818</v>
      </c>
      <c r="D5" s="3">
        <f>SUM(Table1689[[#This Row],[DPS]]*Table1689[[#This Row],[Avg Accuracy]])</f>
        <v>4.2954545454545459</v>
      </c>
      <c r="E5" s="2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5">
        <v>25.9</v>
      </c>
      <c r="G5" s="2">
        <f>SUM((Table1689[[#This Row],[Accuracy (Close)]]+Table1689[[#This Row],[Accuracy (Short)]]+Table1689[[#This Row],[Accuracy (Medium)]]+Table1689[[#This Row],[Accuracy (Long)]])/4)</f>
        <v>0.52500000000000002</v>
      </c>
      <c r="H5">
        <v>9</v>
      </c>
      <c r="I5">
        <v>0.5</v>
      </c>
      <c r="J5">
        <v>10</v>
      </c>
      <c r="K5">
        <v>1</v>
      </c>
      <c r="L5">
        <v>0.8</v>
      </c>
      <c r="M5">
        <v>0.3</v>
      </c>
      <c r="N5">
        <v>0</v>
      </c>
      <c r="O5" s="2">
        <v>0.8</v>
      </c>
      <c r="P5">
        <v>0.85</v>
      </c>
      <c r="Q5">
        <v>0.75</v>
      </c>
      <c r="R5">
        <v>0.3</v>
      </c>
      <c r="S5">
        <v>0.2</v>
      </c>
    </row>
    <row r="6" spans="1:19">
      <c r="A6" s="5"/>
      <c r="B6" s="4"/>
      <c r="C6" s="2" t="e">
        <f>SUM(((Table1689[[#This Row],[Avg DPS]]*(Table1689[[#This Row],[Range]]))+(Table1689[[#This Row],[Avg DPS]]*Table1689[[#This Row],[Arm Pen (%)]]))/100)</f>
        <v>#DIV/0!</v>
      </c>
      <c r="D6" s="3" t="e">
        <f>SUM(Table1689[[#This Row],[DPS]]*Table1689[[#This Row],[Avg Accuracy]])</f>
        <v>#DIV/0!</v>
      </c>
      <c r="E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6" s="2">
        <f>SUM((Table1689[[#This Row],[Accuracy (Close)]]+Table1689[[#This Row],[Accuracy (Short)]]+Table1689[[#This Row],[Accuracy (Medium)]]+Table1689[[#This Row],[Accuracy (Long)]])/4)</f>
        <v>0</v>
      </c>
      <c r="O6" s="2" t="e">
        <f t="shared" ref="O6:O16" si="0">60/N6</f>
        <v>#DIV/0!</v>
      </c>
    </row>
    <row r="7" spans="1:19">
      <c r="B7" s="4"/>
      <c r="C7" s="2" t="e">
        <f>SUM(((Table1689[[#This Row],[Avg DPS]]*(Table1689[[#This Row],[Range]]))+(Table1689[[#This Row],[Avg DPS]]*Table1689[[#This Row],[Arm Pen (%)]]))/100)</f>
        <v>#DIV/0!</v>
      </c>
      <c r="D7" s="3" t="e">
        <f>SUM(Table1689[[#This Row],[DPS]]*Table1689[[#This Row],[Avg Accuracy]])</f>
        <v>#DIV/0!</v>
      </c>
      <c r="E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7" s="2">
        <f>SUM((Table1689[[#This Row],[Accuracy (Close)]]+Table1689[[#This Row],[Accuracy (Short)]]+Table1689[[#This Row],[Accuracy (Medium)]]+Table1689[[#This Row],[Accuracy (Long)]])/4)</f>
        <v>0</v>
      </c>
      <c r="O7" s="2" t="e">
        <f t="shared" si="0"/>
        <v>#DIV/0!</v>
      </c>
    </row>
    <row r="8" spans="1:19">
      <c r="B8" s="4"/>
      <c r="C8" s="2" t="e">
        <f>SUM(((Table1689[[#This Row],[Avg DPS]]*(Table1689[[#This Row],[Range]]))+(Table1689[[#This Row],[Avg DPS]]*Table1689[[#This Row],[Arm Pen (%)]]))/100)</f>
        <v>#DIV/0!</v>
      </c>
      <c r="D8" s="3" t="e">
        <f>SUM(Table1689[[#This Row],[DPS]]*Table1689[[#This Row],[Avg Accuracy]])</f>
        <v>#DIV/0!</v>
      </c>
      <c r="E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8" s="2">
        <f>SUM((Table1689[[#This Row],[Accuracy (Close)]]+Table1689[[#This Row],[Accuracy (Short)]]+Table1689[[#This Row],[Accuracy (Medium)]]+Table1689[[#This Row],[Accuracy (Long)]])/4)</f>
        <v>0</v>
      </c>
      <c r="O8" s="2" t="e">
        <f t="shared" si="0"/>
        <v>#DIV/0!</v>
      </c>
    </row>
    <row r="9" spans="1:19">
      <c r="B9" s="4"/>
      <c r="C9" s="2" t="e">
        <f>SUM(((Table1689[[#This Row],[Avg DPS]]*(Table1689[[#This Row],[Range]]))+(Table1689[[#This Row],[Avg DPS]]*Table1689[[#This Row],[Arm Pen (%)]]))/100)</f>
        <v>#DIV/0!</v>
      </c>
      <c r="D9" s="3" t="e">
        <f>SUM(Table1689[[#This Row],[DPS]]*Table1689[[#This Row],[Avg Accuracy]])</f>
        <v>#DIV/0!</v>
      </c>
      <c r="E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9" s="2">
        <f>SUM((Table1689[[#This Row],[Accuracy (Close)]]+Table1689[[#This Row],[Accuracy (Short)]]+Table1689[[#This Row],[Accuracy (Medium)]]+Table1689[[#This Row],[Accuracy (Long)]])/4)</f>
        <v>0</v>
      </c>
      <c r="O9" s="2" t="e">
        <f t="shared" si="0"/>
        <v>#DIV/0!</v>
      </c>
    </row>
    <row r="10" spans="1:19">
      <c r="B10" s="4"/>
      <c r="C10" s="2" t="e">
        <f>SUM(((Table1689[[#This Row],[Avg DPS]]*(Table1689[[#This Row],[Range]]))+(Table1689[[#This Row],[Avg DPS]]*Table1689[[#This Row],[Arm Pen (%)]]))/100)</f>
        <v>#DIV/0!</v>
      </c>
      <c r="D10" s="3" t="e">
        <f>SUM(Table1689[[#This Row],[DPS]]*Table1689[[#This Row],[Avg Accuracy]])</f>
        <v>#DIV/0!</v>
      </c>
      <c r="E1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0" s="2">
        <f>SUM((Table1689[[#This Row],[Accuracy (Close)]]+Table1689[[#This Row],[Accuracy (Short)]]+Table1689[[#This Row],[Accuracy (Medium)]]+Table1689[[#This Row],[Accuracy (Long)]])/4)</f>
        <v>0</v>
      </c>
      <c r="O10" s="2" t="e">
        <f t="shared" si="0"/>
        <v>#DIV/0!</v>
      </c>
    </row>
    <row r="11" spans="1:19">
      <c r="B11" s="4"/>
      <c r="C11" s="2" t="e">
        <f>SUM(((Table1689[[#This Row],[Avg DPS]]*(Table1689[[#This Row],[Range]]))+(Table1689[[#This Row],[Avg DPS]]*Table1689[[#This Row],[Arm Pen (%)]]))/100)</f>
        <v>#DIV/0!</v>
      </c>
      <c r="D11" s="3" t="e">
        <f>SUM(Table1689[[#This Row],[DPS]]*Table1689[[#This Row],[Avg Accuracy]])</f>
        <v>#DIV/0!</v>
      </c>
      <c r="E1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1" s="2">
        <f>SUM((Table1689[[#This Row],[Accuracy (Close)]]+Table1689[[#This Row],[Accuracy (Short)]]+Table1689[[#This Row],[Accuracy (Medium)]]+Table1689[[#This Row],[Accuracy (Long)]])/4)</f>
        <v>0</v>
      </c>
      <c r="O11" s="2" t="e">
        <f t="shared" si="0"/>
        <v>#DIV/0!</v>
      </c>
    </row>
    <row r="12" spans="1:19">
      <c r="B12" s="4"/>
      <c r="C12" s="2" t="e">
        <f>SUM(((Table1689[[#This Row],[Avg DPS]]*(Table1689[[#This Row],[Range]]))+(Table1689[[#This Row],[Avg DPS]]*Table1689[[#This Row],[Arm Pen (%)]]))/100)</f>
        <v>#DIV/0!</v>
      </c>
      <c r="D12" s="3" t="e">
        <f>SUM(Table1689[[#This Row],[DPS]]*Table1689[[#This Row],[Avg Accuracy]])</f>
        <v>#DIV/0!</v>
      </c>
      <c r="E1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2" s="2">
        <f>SUM((Table1689[[#This Row],[Accuracy (Close)]]+Table1689[[#This Row],[Accuracy (Short)]]+Table1689[[#This Row],[Accuracy (Medium)]]+Table1689[[#This Row],[Accuracy (Long)]])/4)</f>
        <v>0</v>
      </c>
      <c r="O12" s="2" t="e">
        <f t="shared" si="0"/>
        <v>#DIV/0!</v>
      </c>
    </row>
    <row r="13" spans="1:19">
      <c r="B13" s="4"/>
      <c r="C13" s="2" t="e">
        <f>SUM(((Table1689[[#This Row],[Avg DPS]]*(Table1689[[#This Row],[Range]]))+(Table1689[[#This Row],[Avg DPS]]*Table1689[[#This Row],[Arm Pen (%)]]))/100)</f>
        <v>#DIV/0!</v>
      </c>
      <c r="D13" s="3" t="e">
        <f>SUM(Table1689[[#This Row],[DPS]]*Table1689[[#This Row],[Avg Accuracy]])</f>
        <v>#DIV/0!</v>
      </c>
      <c r="E1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3" s="2">
        <f>SUM((Table1689[[#This Row],[Accuracy (Close)]]+Table1689[[#This Row],[Accuracy (Short)]]+Table1689[[#This Row],[Accuracy (Medium)]]+Table1689[[#This Row],[Accuracy (Long)]])/4)</f>
        <v>0</v>
      </c>
      <c r="O13" s="2" t="e">
        <f t="shared" si="0"/>
        <v>#DIV/0!</v>
      </c>
    </row>
    <row r="14" spans="1:19" s="4" customFormat="1">
      <c r="A14"/>
      <c r="C14" s="2" t="e">
        <f>SUM(((Table1689[[#This Row],[Avg DPS]]*(Table1689[[#This Row],[Range]]))+(Table1689[[#This Row],[Avg DPS]]*Table1689[[#This Row],[Arm Pen (%)]]))/100)</f>
        <v>#DIV/0!</v>
      </c>
      <c r="D14" s="3" t="e">
        <f>SUM(Table1689[[#This Row],[DPS]]*Table1689[[#This Row],[Avg Accuracy]])</f>
        <v>#DIV/0!</v>
      </c>
      <c r="E1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14"/>
      <c r="G14" s="2">
        <f>SUM((Table1689[[#This Row],[Accuracy (Close)]]+Table1689[[#This Row],[Accuracy (Short)]]+Table1689[[#This Row],[Accuracy (Medium)]]+Table1689[[#This Row],[Accuracy (Long)]])/4)</f>
        <v>0</v>
      </c>
      <c r="H14"/>
      <c r="I14"/>
      <c r="J14"/>
      <c r="K14"/>
      <c r="L14"/>
      <c r="M14"/>
      <c r="N14"/>
      <c r="O14" s="2" t="e">
        <f t="shared" si="0"/>
        <v>#DIV/0!</v>
      </c>
      <c r="P14"/>
      <c r="Q14"/>
      <c r="R14"/>
      <c r="S14"/>
    </row>
    <row r="15" spans="1:19">
      <c r="B15" s="4"/>
      <c r="C15" s="2" t="e">
        <f>SUM(((Table1689[[#This Row],[Avg DPS]]*(Table1689[[#This Row],[Range]]))+(Table1689[[#This Row],[Avg DPS]]*Table1689[[#This Row],[Arm Pen (%)]]))/100)</f>
        <v>#DIV/0!</v>
      </c>
      <c r="D15" s="3" t="e">
        <f>SUM(Table1689[[#This Row],[DPS]]*Table1689[[#This Row],[Avg Accuracy]])</f>
        <v>#DIV/0!</v>
      </c>
      <c r="E1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5" s="2">
        <f>SUM((Table1689[[#This Row],[Accuracy (Close)]]+Table1689[[#This Row],[Accuracy (Short)]]+Table1689[[#This Row],[Accuracy (Medium)]]+Table1689[[#This Row],[Accuracy (Long)]])/4)</f>
        <v>0</v>
      </c>
      <c r="O15" s="2" t="e">
        <f t="shared" si="0"/>
        <v>#DIV/0!</v>
      </c>
    </row>
    <row r="16" spans="1:19">
      <c r="A16" s="7"/>
      <c r="B16" s="4"/>
      <c r="C16" s="2" t="e">
        <f>SUM(((Table1689[[#This Row],[Avg DPS]]*(Table1689[[#This Row],[Range]]))+(Table1689[[#This Row],[Avg DPS]]*Table1689[[#This Row],[Arm Pen (%)]]))/100)</f>
        <v>#DIV/0!</v>
      </c>
      <c r="D16" s="3" t="e">
        <f>SUM(Table1689[[#This Row],[DPS]]*Table1689[[#This Row],[Avg Accuracy]])</f>
        <v>#DIV/0!</v>
      </c>
      <c r="E1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16" s="7"/>
      <c r="G16" s="2">
        <f>SUM((Table1689[[#This Row],[Accuracy (Close)]]+Table1689[[#This Row],[Accuracy (Short)]]+Table1689[[#This Row],[Accuracy (Medium)]]+Table1689[[#This Row],[Accuracy (Long)]])/4)</f>
        <v>0</v>
      </c>
      <c r="H16" s="7"/>
      <c r="I16" s="7"/>
      <c r="J16" s="7"/>
      <c r="K16" s="7"/>
      <c r="L16" s="7"/>
      <c r="M16" s="7"/>
      <c r="N16" s="7"/>
      <c r="O16" s="2" t="e">
        <f t="shared" si="0"/>
        <v>#DIV/0!</v>
      </c>
      <c r="P16" s="7"/>
      <c r="Q16" s="7"/>
      <c r="R16" s="7"/>
      <c r="S16" s="7"/>
    </row>
    <row r="17" spans="2:15">
      <c r="B17" s="10"/>
      <c r="C17" s="2" t="e">
        <f>SUM(((Table1689[[#This Row],[Avg DPS]]*(Table1689[[#This Row],[Range]]))+(Table1689[[#This Row],[Avg DPS]]*Table1689[[#This Row],[Arm Pen (%)]]))/100)</f>
        <v>#DIV/0!</v>
      </c>
      <c r="D17" s="3" t="e">
        <f>SUM(Table1689[[#This Row],[DPS]]*Table1689[[#This Row],[Avg Accuracy]])</f>
        <v>#DIV/0!</v>
      </c>
      <c r="E1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7" s="2">
        <f>SUM((Table1689[[#This Row],[Accuracy (Close)]]+Table1689[[#This Row],[Accuracy (Short)]]+Table1689[[#This Row],[Accuracy (Medium)]]+Table1689[[#This Row],[Accuracy (Long)]])/4)</f>
        <v>0</v>
      </c>
      <c r="O17" s="2" t="e">
        <f>60/N17</f>
        <v>#DIV/0!</v>
      </c>
    </row>
  </sheetData>
  <conditionalFormatting sqref="C5:C17">
    <cfRule type="cellIs" dxfId="1" priority="1" operator="greaterThan">
      <formula>1.73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S20"/>
  <sheetViews>
    <sheetView workbookViewId="0">
      <selection activeCell="F4" sqref="F4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19">
      <c r="A1" s="1" t="s">
        <v>0</v>
      </c>
      <c r="C1" t="s">
        <v>24</v>
      </c>
    </row>
    <row r="2" spans="1:19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19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</row>
    <row r="4" spans="1:19">
      <c r="A4" s="6" t="s">
        <v>45</v>
      </c>
      <c r="B4" s="11" t="s">
        <v>43</v>
      </c>
      <c r="C4" s="2">
        <f>SUM(((Table168[[#This Row],[Avg DPS]]*(Table168[[#This Row],[Range]]))+(Table168[[#This Row],[Avg DPS]]*Table168[[#This Row],[Arm Pen (%)]]))/100)</f>
        <v>1.6326315789473682</v>
      </c>
      <c r="D4" s="3">
        <f>SUM(Table168[[#This Row],[DPS]]*Table168[[#This Row],[Avg Accuracy]])</f>
        <v>3.7105263157894735</v>
      </c>
      <c r="E4" s="2">
        <f>SUM((Table168[[#This Row],[Damage]]*Table168[[#This Row],[Burst]])/(Table168[[#This Row],[Ranged Cooldown]]+Table168[[#This Row],[Warm-up]]+(Table168[[#This Row],[Burst Time]]*(Table168[[#This Row],[Burst]]-1))))</f>
        <v>6.3157894736842097</v>
      </c>
      <c r="F4">
        <v>26</v>
      </c>
      <c r="G4" s="2">
        <f>SUM((Table168[[#This Row],[Accuracy (Close)]]+Table168[[#This Row],[Accuracy (Short)]]+Table168[[#This Row],[Accuracy (Medium)]]+Table168[[#This Row],[Accuracy (Long)]])/4)</f>
        <v>0.58750000000000002</v>
      </c>
      <c r="H4">
        <v>12</v>
      </c>
      <c r="I4">
        <v>1</v>
      </c>
      <c r="J4">
        <v>18</v>
      </c>
      <c r="K4">
        <v>1</v>
      </c>
      <c r="L4">
        <v>1.6</v>
      </c>
      <c r="M4">
        <v>0.3</v>
      </c>
      <c r="N4">
        <v>0</v>
      </c>
      <c r="O4" s="2">
        <v>1.6</v>
      </c>
      <c r="P4">
        <v>0.8</v>
      </c>
      <c r="Q4">
        <v>0.75</v>
      </c>
      <c r="R4">
        <v>0.45</v>
      </c>
      <c r="S4">
        <v>0.35</v>
      </c>
    </row>
    <row r="5" spans="1:19">
      <c r="A5" s="5"/>
      <c r="B5" s="12"/>
      <c r="C5" s="2" t="e">
        <f>SUM(((Table168[[#This Row],[Avg DPS]]*(Table168[[#This Row],[Range]]))+(Table168[[#This Row],[Avg DPS]]*Table168[[#This Row],[Arm Pen (%)]]))/100)</f>
        <v>#DIV/0!</v>
      </c>
      <c r="D5" s="3" t="e">
        <f>SUM(Table168[[#This Row],[DPS]]*Table168[[#This Row],[Avg Accuracy]])</f>
        <v>#DIV/0!</v>
      </c>
      <c r="E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5" s="2">
        <f>SUM((Table168[[#This Row],[Accuracy (Close)]]+Table168[[#This Row],[Accuracy (Short)]]+Table168[[#This Row],[Accuracy (Medium)]]+Table168[[#This Row],[Accuracy (Long)]])/4)</f>
        <v>0</v>
      </c>
      <c r="O5" s="2" t="e">
        <f t="shared" ref="O5:O20" si="0">60/N5</f>
        <v>#DIV/0!</v>
      </c>
    </row>
    <row r="6" spans="1:19">
      <c r="A6" s="5"/>
      <c r="B6" s="12"/>
      <c r="C6" s="2" t="e">
        <f>SUM(((Table168[[#This Row],[Avg DPS]]*(Table168[[#This Row],[Range]]))+(Table168[[#This Row],[Avg DPS]]*Table168[[#This Row],[Arm Pen (%)]]))/100)</f>
        <v>#DIV/0!</v>
      </c>
      <c r="D6" s="3" t="e">
        <f>SUM(Table168[[#This Row],[DPS]]*Table168[[#This Row],[Avg Accuracy]])</f>
        <v>#DIV/0!</v>
      </c>
      <c r="E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6" s="2">
        <f>SUM((Table168[[#This Row],[Accuracy (Close)]]+Table168[[#This Row],[Accuracy (Short)]]+Table168[[#This Row],[Accuracy (Medium)]]+Table168[[#This Row],[Accuracy (Long)]])/4)</f>
        <v>0</v>
      </c>
      <c r="O6" s="2" t="e">
        <f t="shared" si="0"/>
        <v>#DIV/0!</v>
      </c>
    </row>
    <row r="7" spans="1:19">
      <c r="A7" s="5"/>
      <c r="B7" s="12"/>
      <c r="C7" s="2" t="e">
        <f>SUM(((Table168[[#This Row],[Avg DPS]]*(Table168[[#This Row],[Range]]))+(Table168[[#This Row],[Avg DPS]]*Table168[[#This Row],[Arm Pen (%)]]))/100)</f>
        <v>#DIV/0!</v>
      </c>
      <c r="D7" s="3" t="e">
        <f>SUM(Table168[[#This Row],[DPS]]*Table168[[#This Row],[Avg Accuracy]])</f>
        <v>#DIV/0!</v>
      </c>
      <c r="E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7" s="2">
        <f>SUM((Table168[[#This Row],[Accuracy (Close)]]+Table168[[#This Row],[Accuracy (Short)]]+Table168[[#This Row],[Accuracy (Medium)]]+Table168[[#This Row],[Accuracy (Long)]])/4)</f>
        <v>0</v>
      </c>
      <c r="O7" s="2" t="e">
        <f t="shared" si="0"/>
        <v>#DIV/0!</v>
      </c>
    </row>
    <row r="8" spans="1:19">
      <c r="A8" s="5"/>
      <c r="B8" s="12"/>
      <c r="C8" s="2" t="e">
        <f>SUM(((Table168[[#This Row],[Avg DPS]]*(Table168[[#This Row],[Range]]))+(Table168[[#This Row],[Avg DPS]]*Table168[[#This Row],[Arm Pen (%)]]))/100)</f>
        <v>#DIV/0!</v>
      </c>
      <c r="D8" s="3" t="e">
        <f>SUM(Table168[[#This Row],[DPS]]*Table168[[#This Row],[Avg Accuracy]])</f>
        <v>#DIV/0!</v>
      </c>
      <c r="E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8" s="2">
        <f>SUM((Table168[[#This Row],[Accuracy (Close)]]+Table168[[#This Row],[Accuracy (Short)]]+Table168[[#This Row],[Accuracy (Medium)]]+Table168[[#This Row],[Accuracy (Long)]])/4)</f>
        <v>0</v>
      </c>
      <c r="O8" s="2" t="e">
        <f t="shared" si="0"/>
        <v>#DIV/0!</v>
      </c>
    </row>
    <row r="9" spans="1:19">
      <c r="A9" s="5"/>
      <c r="B9" s="12"/>
      <c r="C9" s="2" t="e">
        <f>SUM(((Table168[[#This Row],[Avg DPS]]*(Table168[[#This Row],[Range]]))+(Table168[[#This Row],[Avg DPS]]*Table168[[#This Row],[Arm Pen (%)]]))/100)</f>
        <v>#DIV/0!</v>
      </c>
      <c r="D9" s="3" t="e">
        <f>SUM(Table168[[#This Row],[DPS]]*Table168[[#This Row],[Avg Accuracy]])</f>
        <v>#DIV/0!</v>
      </c>
      <c r="E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9" s="2">
        <f>SUM((Table168[[#This Row],[Accuracy (Close)]]+Table168[[#This Row],[Accuracy (Short)]]+Table168[[#This Row],[Accuracy (Medium)]]+Table168[[#This Row],[Accuracy (Long)]])/4)</f>
        <v>0</v>
      </c>
      <c r="O9" s="2" t="e">
        <f t="shared" si="0"/>
        <v>#DIV/0!</v>
      </c>
    </row>
    <row r="10" spans="1:19">
      <c r="A10" s="5"/>
      <c r="B10" s="12"/>
      <c r="C10" s="2" t="e">
        <f>SUM(((Table168[[#This Row],[Avg DPS]]*(Table168[[#This Row],[Range]]))+(Table168[[#This Row],[Avg DPS]]*Table168[[#This Row],[Arm Pen (%)]]))/100)</f>
        <v>#DIV/0!</v>
      </c>
      <c r="D10" s="3" t="e">
        <f>SUM(Table168[[#This Row],[DPS]]*Table168[[#This Row],[Avg Accuracy]])</f>
        <v>#DIV/0!</v>
      </c>
      <c r="E1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0" s="2">
        <f>SUM((Table168[[#This Row],[Accuracy (Close)]]+Table168[[#This Row],[Accuracy (Short)]]+Table168[[#This Row],[Accuracy (Medium)]]+Table168[[#This Row],[Accuracy (Long)]])/4)</f>
        <v>0</v>
      </c>
      <c r="O10" s="2" t="e">
        <f t="shared" si="0"/>
        <v>#DIV/0!</v>
      </c>
    </row>
    <row r="11" spans="1:19">
      <c r="B11" s="12"/>
      <c r="C11" s="2" t="e">
        <f>SUM(((Table168[[#This Row],[Avg DPS]]*(Table168[[#This Row],[Range]]))+(Table168[[#This Row],[Avg DPS]]*Table168[[#This Row],[Arm Pen (%)]]))/100)</f>
        <v>#DIV/0!</v>
      </c>
      <c r="D11" s="3" t="e">
        <f>SUM(Table168[[#This Row],[DPS]]*Table168[[#This Row],[Avg Accuracy]])</f>
        <v>#DIV/0!</v>
      </c>
      <c r="E11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1" s="2">
        <f>SUM((Table168[[#This Row],[Accuracy (Close)]]+Table168[[#This Row],[Accuracy (Short)]]+Table168[[#This Row],[Accuracy (Medium)]]+Table168[[#This Row],[Accuracy (Long)]])/4)</f>
        <v>0</v>
      </c>
      <c r="O11" s="2" t="e">
        <f t="shared" si="0"/>
        <v>#DIV/0!</v>
      </c>
    </row>
    <row r="12" spans="1:19">
      <c r="B12" s="12"/>
      <c r="C12" s="2" t="e">
        <f>SUM(((Table168[[#This Row],[Avg DPS]]*(Table168[[#This Row],[Range]]))+(Table168[[#This Row],[Avg DPS]]*Table168[[#This Row],[Arm Pen (%)]]))/100)</f>
        <v>#DIV/0!</v>
      </c>
      <c r="D12" s="3" t="e">
        <f>SUM(Table168[[#This Row],[DPS]]*Table168[[#This Row],[Avg Accuracy]])</f>
        <v>#DIV/0!</v>
      </c>
      <c r="E12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2" s="2">
        <f>SUM((Table168[[#This Row],[Accuracy (Close)]]+Table168[[#This Row],[Accuracy (Short)]]+Table168[[#This Row],[Accuracy (Medium)]]+Table168[[#This Row],[Accuracy (Long)]])/4)</f>
        <v>0</v>
      </c>
      <c r="O12" s="2" t="e">
        <f t="shared" si="0"/>
        <v>#DIV/0!</v>
      </c>
    </row>
    <row r="13" spans="1:19">
      <c r="B13" s="12"/>
      <c r="C13" s="2" t="e">
        <f>SUM(((Table168[[#This Row],[Avg DPS]]*(Table168[[#This Row],[Range]]))+(Table168[[#This Row],[Avg DPS]]*Table168[[#This Row],[Arm Pen (%)]]))/100)</f>
        <v>#DIV/0!</v>
      </c>
      <c r="D13" s="3" t="e">
        <f>SUM(Table168[[#This Row],[DPS]]*Table168[[#This Row],[Avg Accuracy]])</f>
        <v>#DIV/0!</v>
      </c>
      <c r="E13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3" s="2">
        <f>SUM((Table168[[#This Row],[Accuracy (Close)]]+Table168[[#This Row],[Accuracy (Short)]]+Table168[[#This Row],[Accuracy (Medium)]]+Table168[[#This Row],[Accuracy (Long)]])/4)</f>
        <v>0</v>
      </c>
      <c r="O13" s="2" t="e">
        <f t="shared" si="0"/>
        <v>#DIV/0!</v>
      </c>
    </row>
    <row r="14" spans="1:19">
      <c r="B14" s="12"/>
      <c r="C14" s="2" t="e">
        <f>SUM(((Table168[[#This Row],[Avg DPS]]*(Table168[[#This Row],[Range]]))+(Table168[[#This Row],[Avg DPS]]*Table168[[#This Row],[Arm Pen (%)]]))/100)</f>
        <v>#DIV/0!</v>
      </c>
      <c r="D14" s="3" t="e">
        <f>SUM(Table168[[#This Row],[DPS]]*Table168[[#This Row],[Avg Accuracy]])</f>
        <v>#DIV/0!</v>
      </c>
      <c r="E14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4" s="2">
        <f>SUM((Table168[[#This Row],[Accuracy (Close)]]+Table168[[#This Row],[Accuracy (Short)]]+Table168[[#This Row],[Accuracy (Medium)]]+Table168[[#This Row],[Accuracy (Long)]])/4)</f>
        <v>0</v>
      </c>
      <c r="O14" s="2" t="e">
        <f t="shared" si="0"/>
        <v>#DIV/0!</v>
      </c>
    </row>
    <row r="15" spans="1:19">
      <c r="B15" s="12"/>
      <c r="C15" s="2" t="e">
        <f>SUM(((Table168[[#This Row],[Avg DPS]]*(Table168[[#This Row],[Range]]))+(Table168[[#This Row],[Avg DPS]]*Table168[[#This Row],[Arm Pen (%)]]))/100)</f>
        <v>#DIV/0!</v>
      </c>
      <c r="D15" s="3" t="e">
        <f>SUM(Table168[[#This Row],[DPS]]*Table168[[#This Row],[Avg Accuracy]])</f>
        <v>#DIV/0!</v>
      </c>
      <c r="E1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5" s="2">
        <f>SUM((Table168[[#This Row],[Accuracy (Close)]]+Table168[[#This Row],[Accuracy (Short)]]+Table168[[#This Row],[Accuracy (Medium)]]+Table168[[#This Row],[Accuracy (Long)]])/4)</f>
        <v>0</v>
      </c>
      <c r="O15" s="2" t="e">
        <f t="shared" si="0"/>
        <v>#DIV/0!</v>
      </c>
    </row>
    <row r="16" spans="1:19">
      <c r="B16" s="12"/>
      <c r="C16" s="2" t="e">
        <f>SUM(((Table168[[#This Row],[Avg DPS]]*(Table168[[#This Row],[Range]]))+(Table168[[#This Row],[Avg DPS]]*Table168[[#This Row],[Arm Pen (%)]]))/100)</f>
        <v>#DIV/0!</v>
      </c>
      <c r="D16" s="3" t="e">
        <f>SUM(Table168[[#This Row],[DPS]]*Table168[[#This Row],[Avg Accuracy]])</f>
        <v>#DIV/0!</v>
      </c>
      <c r="E1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6" s="2">
        <f>SUM((Table168[[#This Row],[Accuracy (Close)]]+Table168[[#This Row],[Accuracy (Short)]]+Table168[[#This Row],[Accuracy (Medium)]]+Table168[[#This Row],[Accuracy (Long)]])/4)</f>
        <v>0</v>
      </c>
      <c r="O16" s="2" t="e">
        <f t="shared" si="0"/>
        <v>#DIV/0!</v>
      </c>
    </row>
    <row r="17" spans="1:19">
      <c r="B17" s="12"/>
      <c r="C17" s="2" t="e">
        <f>SUM(((Table168[[#This Row],[Avg DPS]]*(Table168[[#This Row],[Range]]))+(Table168[[#This Row],[Avg DPS]]*Table168[[#This Row],[Arm Pen (%)]]))/100)</f>
        <v>#DIV/0!</v>
      </c>
      <c r="D17" s="3" t="e">
        <f>SUM(Table168[[#This Row],[DPS]]*Table168[[#This Row],[Avg Accuracy]])</f>
        <v>#DIV/0!</v>
      </c>
      <c r="E1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7" s="2">
        <f>SUM((Table168[[#This Row],[Accuracy (Close)]]+Table168[[#This Row],[Accuracy (Short)]]+Table168[[#This Row],[Accuracy (Medium)]]+Table168[[#This Row],[Accuracy (Long)]])/4)</f>
        <v>0</v>
      </c>
      <c r="O17" s="2" t="e">
        <f t="shared" si="0"/>
        <v>#DIV/0!</v>
      </c>
    </row>
    <row r="18" spans="1:19" s="4" customFormat="1">
      <c r="A18"/>
      <c r="B18" s="12"/>
      <c r="C18" s="2" t="e">
        <f>SUM(((Table168[[#This Row],[Avg DPS]]*(Table168[[#This Row],[Range]]))+(Table168[[#This Row],[Avg DPS]]*Table168[[#This Row],[Arm Pen (%)]]))/100)</f>
        <v>#DIV/0!</v>
      </c>
      <c r="D18" s="3" t="e">
        <f>SUM(Table168[[#This Row],[DPS]]*Table168[[#This Row],[Avg Accuracy]])</f>
        <v>#DIV/0!</v>
      </c>
      <c r="E1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18"/>
      <c r="G18" s="2">
        <f>SUM((Table168[[#This Row],[Accuracy (Close)]]+Table168[[#This Row],[Accuracy (Short)]]+Table168[[#This Row],[Accuracy (Medium)]]+Table168[[#This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</row>
    <row r="19" spans="1:19">
      <c r="B19" s="12"/>
      <c r="C19" s="2" t="e">
        <f>SUM(((Table168[[#This Row],[Avg DPS]]*(Table168[[#This Row],[Range]]))+(Table168[[#This Row],[Avg DPS]]*Table168[[#This Row],[Arm Pen (%)]]))/100)</f>
        <v>#DIV/0!</v>
      </c>
      <c r="D19" s="3" t="e">
        <f>SUM(Table168[[#This Row],[DPS]]*Table168[[#This Row],[Avg Accuracy]])</f>
        <v>#DIV/0!</v>
      </c>
      <c r="E1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9" s="2">
        <f>SUM((Table168[[#This Row],[Accuracy (Close)]]+Table168[[#This Row],[Accuracy (Short)]]+Table168[[#This Row],[Accuracy (Medium)]]+Table168[[#This Row],[Accuracy (Long)]])/4)</f>
        <v>0</v>
      </c>
      <c r="O19" s="2" t="e">
        <f t="shared" si="0"/>
        <v>#DIV/0!</v>
      </c>
    </row>
    <row r="20" spans="1:19">
      <c r="A20" s="7"/>
      <c r="B20" s="13"/>
      <c r="C20" s="2" t="e">
        <f>SUM(((Table168[[#This Row],[Avg DPS]]*(Table168[[#This Row],[Range]]))+(Table168[[#This Row],[Avg DPS]]*Table168[[#This Row],[Arm Pen (%)]]))/100)</f>
        <v>#DIV/0!</v>
      </c>
      <c r="D20" s="3" t="e">
        <f>SUM(Table168[[#This Row],[DPS]]*Table168[[#This Row],[Avg Accuracy]])</f>
        <v>#DIV/0!</v>
      </c>
      <c r="E2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20" s="7"/>
      <c r="G20" s="2">
        <f>SUM((Table168[[#This Row],[Accuracy (Close)]]+Table168[[#This Row],[Accuracy (Short)]]+Table168[[#This Row],[Accuracy (Medium)]]+Table168[[#This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</row>
  </sheetData>
  <conditionalFormatting sqref="C5">
    <cfRule type="cellIs" dxfId="44" priority="1" operator="greaterThan">
      <formula>1.63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S19"/>
  <sheetViews>
    <sheetView workbookViewId="0">
      <selection activeCell="A12" sqref="A12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19">
      <c r="A1" s="1" t="s">
        <v>0</v>
      </c>
      <c r="C1" t="s">
        <v>24</v>
      </c>
    </row>
    <row r="2" spans="1:19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19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</row>
    <row r="4" spans="1:19">
      <c r="A4" s="6" t="s">
        <v>2</v>
      </c>
      <c r="B4" s="11" t="s">
        <v>43</v>
      </c>
      <c r="C4" s="2">
        <f>SUM(((Table16[[#This Row],[Avg DPS]]*(Table16[[#This Row],[Range]]))+(Table16[[#This Row],[Avg DPS]]*Table16[[#This Row],[Arm Pen (%)]]))/100)</f>
        <v>2.5935401400781637</v>
      </c>
      <c r="D4" s="3">
        <f>SUM(Table16[[#This Row],[DPS]]*Table16[[#This Row],[Avg Accuracy]])</f>
        <v>6.3257076587272287</v>
      </c>
      <c r="E4" s="2">
        <f>SUM((Table16[[#This Row],[Damage]]*Table16[[#This Row],[Burst]])/(Table16[[#This Row],[Ranged Cooldown]]+Table16[[#This Row],[Warm-up]]+(Table16[[#This Row],[Burst Time]]*(Table16[[#This Row],[Burst]]-1))))</f>
        <v>12.342844212150689</v>
      </c>
      <c r="F4">
        <v>23</v>
      </c>
      <c r="G4" s="2">
        <f>SUM((Table16[[#This Row],[Accuracy (Close)]]+Table16[[#This Row],[Accuracy (Short)]]+Table16[[#This Row],[Accuracy (Medium)]]+Table16[[#This Row],[Accuracy (Long)]])/4)</f>
        <v>0.51250000000000007</v>
      </c>
      <c r="H4">
        <v>12</v>
      </c>
      <c r="I4">
        <v>0.5</v>
      </c>
      <c r="J4">
        <v>18</v>
      </c>
      <c r="K4">
        <v>3</v>
      </c>
      <c r="L4">
        <v>1.65</v>
      </c>
      <c r="M4">
        <v>0.9</v>
      </c>
      <c r="N4">
        <v>327.27</v>
      </c>
      <c r="O4" s="2">
        <f>60/N4</f>
        <v>0.1833348611238427</v>
      </c>
      <c r="P4">
        <v>0.85</v>
      </c>
      <c r="Q4">
        <v>0.65</v>
      </c>
      <c r="R4">
        <v>0.35</v>
      </c>
      <c r="S4">
        <v>0.2</v>
      </c>
    </row>
    <row r="5" spans="1:19">
      <c r="A5" s="6" t="s">
        <v>29</v>
      </c>
      <c r="B5" s="11" t="s">
        <v>43</v>
      </c>
      <c r="C5" s="2">
        <f>SUM(((Table16[[#This Row],[Avg DPS]]*(Table16[[#This Row],[Range]]))+(Table16[[#This Row],[Avg DPS]]*Table16[[#This Row],[Arm Pen (%)]]))/100)</f>
        <v>1.637910113142049</v>
      </c>
      <c r="D5" s="3">
        <f>SUM(Table16[[#This Row],[DPS]]*Table16[[#This Row],[Avg Accuracy]])</f>
        <v>5.6479659073863759</v>
      </c>
      <c r="E5" s="2">
        <f>SUM((Table16[[#This Row],[Damage]]*Table16[[#This Row],[Burst]])/(Table16[[#This Row],[Ranged Cooldown]]+Table16[[#This Row],[Warm-up]]+(Table16[[#This Row],[Burst Time]]*(Table16[[#This Row],[Burst]]-1))))</f>
        <v>11.020421282705124</v>
      </c>
      <c r="F5">
        <v>20</v>
      </c>
      <c r="G5" s="2">
        <f>SUM((Table16[[#This Row],[Accuracy (Close)]]+Table16[[#This Row],[Accuracy (Short)]]+Table16[[#This Row],[Accuracy (Medium)]]+Table16[[#This Row],[Accuracy (Long)]])/4)</f>
        <v>0.51249999999999996</v>
      </c>
      <c r="H5">
        <v>6</v>
      </c>
      <c r="I5">
        <v>0.5</v>
      </c>
      <c r="J5">
        <v>9</v>
      </c>
      <c r="K5">
        <v>3</v>
      </c>
      <c r="L5">
        <v>0.9</v>
      </c>
      <c r="M5">
        <v>0.5</v>
      </c>
      <c r="N5">
        <v>514.29</v>
      </c>
      <c r="O5" s="2">
        <f>60/N5</f>
        <v>0.11666569445254624</v>
      </c>
      <c r="P5">
        <v>0.9</v>
      </c>
      <c r="Q5">
        <v>0.65</v>
      </c>
      <c r="R5">
        <v>0.35</v>
      </c>
      <c r="S5">
        <v>0.15</v>
      </c>
    </row>
    <row r="6" spans="1:19">
      <c r="A6" s="4" t="s">
        <v>20</v>
      </c>
      <c r="B6" s="12">
        <v>1</v>
      </c>
      <c r="C6" s="2">
        <f>SUM(((Table16[[#This Row],[Avg DPS]]*(Table16[[#This Row],[Range]]))+(Table16[[#This Row],[Avg DPS]]*Table16[[#This Row],[Arm Pen (%)]]))/100)</f>
        <v>2.1878881578947369</v>
      </c>
      <c r="D6" s="3">
        <f>SUM(Table16[[#This Row],[DPS]]*Table16[[#This Row],[Avg Accuracy]])</f>
        <v>6.4539473684210522</v>
      </c>
      <c r="E6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6">
        <v>20.9</v>
      </c>
      <c r="G6" s="2">
        <f>SUM((Table16[[#This Row],[Accuracy (Close)]]+Table16[[#This Row],[Accuracy (Short)]]+Table16[[#This Row],[Accuracy (Medium)]]+Table16[[#This Row],[Accuracy (Long)]])/4)</f>
        <v>0.54500000000000004</v>
      </c>
      <c r="H6">
        <v>10</v>
      </c>
      <c r="I6">
        <v>0.5</v>
      </c>
      <c r="J6">
        <v>13</v>
      </c>
      <c r="K6">
        <v>3</v>
      </c>
      <c r="L6">
        <v>1.5</v>
      </c>
      <c r="M6">
        <v>0.7</v>
      </c>
      <c r="N6">
        <v>360</v>
      </c>
      <c r="O6" s="2">
        <f t="shared" ref="O6:O8" si="0">60/N6</f>
        <v>0.16666666666666666</v>
      </c>
      <c r="P6">
        <v>0.95</v>
      </c>
      <c r="Q6">
        <v>0.74</v>
      </c>
      <c r="R6">
        <v>0.33</v>
      </c>
      <c r="S6">
        <v>0.16</v>
      </c>
    </row>
    <row r="7" spans="1:19">
      <c r="A7" t="s">
        <v>22</v>
      </c>
      <c r="B7" s="12">
        <v>1</v>
      </c>
      <c r="C7" s="2">
        <f>SUM(((Table16[[#This Row],[Avg DPS]]*(Table16[[#This Row],[Range]]))+(Table16[[#This Row],[Avg DPS]]*Table16[[#This Row],[Arm Pen (%)]]))/100)</f>
        <v>2.5018993421052631</v>
      </c>
      <c r="D7" s="3">
        <f>SUM(Table16[[#This Row],[DPS]]*Table16[[#This Row],[Avg Accuracy]])</f>
        <v>6.9690789473684207</v>
      </c>
      <c r="E7" s="2">
        <f>SUM((Table16[[#This Row],[Damage]]*Table16[[#This Row],[Burst]])/(Table16[[#This Row],[Ranged Cooldown]]+Table16[[#This Row],[Warm-up]]+(Table16[[#This Row],[Burst Time]]*(Table16[[#This Row],[Burst]]-1))))</f>
        <v>13.026315789473683</v>
      </c>
      <c r="F7">
        <v>20.9</v>
      </c>
      <c r="G7" s="2">
        <f>SUM((Table16[[#This Row],[Accuracy (Close)]]+Table16[[#This Row],[Accuracy (Short)]]+Table16[[#This Row],[Accuracy (Medium)]]+Table16[[#This Row],[Accuracy (Long)]])/4)</f>
        <v>0.53500000000000003</v>
      </c>
      <c r="H7">
        <v>11</v>
      </c>
      <c r="I7">
        <v>0.5</v>
      </c>
      <c r="J7">
        <v>15</v>
      </c>
      <c r="K7">
        <v>3</v>
      </c>
      <c r="L7">
        <v>1.5</v>
      </c>
      <c r="M7">
        <v>0.7</v>
      </c>
      <c r="N7">
        <v>360</v>
      </c>
      <c r="O7" s="2">
        <f>60/N7</f>
        <v>0.16666666666666666</v>
      </c>
      <c r="P7">
        <v>0.9</v>
      </c>
      <c r="Q7">
        <v>0.72</v>
      </c>
      <c r="R7">
        <v>0.34</v>
      </c>
      <c r="S7">
        <v>0.18</v>
      </c>
    </row>
    <row r="8" spans="1:19">
      <c r="A8" s="4" t="s">
        <v>26</v>
      </c>
      <c r="B8" s="12">
        <v>1</v>
      </c>
      <c r="C8" s="2">
        <f>SUM(((Table16[[#This Row],[Avg DPS]]*(Table16[[#This Row],[Range]]))+(Table16[[#This Row],[Avg DPS]]*Table16[[#This Row],[Arm Pen (%)]]))/100)</f>
        <v>1.7577</v>
      </c>
      <c r="D8" s="3">
        <f>SUM(Table16[[#This Row],[DPS]]*Table16[[#This Row],[Avg Accuracy]])</f>
        <v>6.3000000000000007</v>
      </c>
      <c r="E8" s="2">
        <f>SUM((Table16[[#This Row],[Damage]]*Table16[[#This Row],[Burst]])/(Table16[[#This Row],[Ranged Cooldown]]+Table16[[#This Row],[Warm-up]]+(Table16[[#This Row],[Burst Time]]*(Table16[[#This Row],[Burst]]-1))))</f>
        <v>12.600000000000001</v>
      </c>
      <c r="F8">
        <v>18.899999999999999</v>
      </c>
      <c r="G8" s="2">
        <f>SUM((Table16[[#This Row],[Accuracy (Close)]]+Table16[[#This Row],[Accuracy (Short)]]+Table16[[#This Row],[Accuracy (Medium)]]+Table16[[#This Row],[Accuracy (Long)]])/4)</f>
        <v>0.5</v>
      </c>
      <c r="H8">
        <v>7</v>
      </c>
      <c r="I8">
        <v>0.5</v>
      </c>
      <c r="J8">
        <v>9</v>
      </c>
      <c r="K8">
        <v>3</v>
      </c>
      <c r="L8">
        <v>0.9</v>
      </c>
      <c r="M8">
        <v>0.5</v>
      </c>
      <c r="N8">
        <v>450</v>
      </c>
      <c r="O8" s="2">
        <f t="shared" si="0"/>
        <v>0.13333333333333333</v>
      </c>
      <c r="P8">
        <v>0.93</v>
      </c>
      <c r="Q8">
        <v>0.67</v>
      </c>
      <c r="R8">
        <v>0.3</v>
      </c>
      <c r="S8">
        <v>0.1</v>
      </c>
    </row>
    <row r="9" spans="1:19">
      <c r="A9" s="4" t="s">
        <v>27</v>
      </c>
      <c r="B9" s="12">
        <v>1</v>
      </c>
      <c r="C9" s="2">
        <f>SUM(((Table16[[#This Row],[Avg DPS]]*(Table16[[#This Row],[Range]]))+(Table16[[#This Row],[Avg DPS]]*Table16[[#This Row],[Arm Pen (%)]]))/100)</f>
        <v>1.7627605566218807</v>
      </c>
      <c r="D9" s="3">
        <f>SUM(Table16[[#This Row],[DPS]]*Table16[[#This Row],[Avg Accuracy]])</f>
        <v>6.318138195777351</v>
      </c>
      <c r="E9" s="2">
        <f>SUM((Table16[[#This Row],[Damage]]*Table16[[#This Row],[Burst]])/(Table16[[#This Row],[Ranged Cooldown]]+Table16[[#This Row],[Warm-up]]+(Table16[[#This Row],[Burst Time]]*(Table16[[#This Row],[Burst]]-1))))</f>
        <v>12.092130518234166</v>
      </c>
      <c r="F9" s="4">
        <v>18.899999999999999</v>
      </c>
      <c r="G9" s="2">
        <f>SUM((Table16[[#This Row],[Accuracy (Close)]]+Table16[[#This Row],[Accuracy (Short)]]+Table16[[#This Row],[Accuracy (Medium)]]+Table16[[#This Row],[Accuracy (Long)]])/4)</f>
        <v>0.52249999999999996</v>
      </c>
      <c r="H9" s="4">
        <v>7</v>
      </c>
      <c r="I9" s="4">
        <v>0.5</v>
      </c>
      <c r="J9" s="4">
        <v>9</v>
      </c>
      <c r="K9" s="4">
        <v>3</v>
      </c>
      <c r="L9" s="4">
        <v>0.9</v>
      </c>
      <c r="M9" s="4">
        <v>0.56999999999999995</v>
      </c>
      <c r="N9" s="4">
        <v>450</v>
      </c>
      <c r="O9" s="2">
        <f t="shared" ref="O9:O18" si="1">60/N9</f>
        <v>0.13333333333333333</v>
      </c>
      <c r="P9" s="4">
        <v>0.95</v>
      </c>
      <c r="Q9" s="4">
        <v>0.71</v>
      </c>
      <c r="R9" s="4">
        <v>0.32</v>
      </c>
      <c r="S9" s="4">
        <v>0.11</v>
      </c>
    </row>
    <row r="10" spans="1:19" s="4" customFormat="1">
      <c r="A10"/>
      <c r="B10" s="12"/>
      <c r="C10" s="2" t="e">
        <f>SUM(((Table16[[#This Row],[Avg DPS]]*(Table16[[#This Row],[Range]]))+(Table16[[#This Row],[Avg DPS]]*Table16[[#This Row],[Arm Pen (%)]]))/100)</f>
        <v>#DIV/0!</v>
      </c>
      <c r="D10" s="3" t="e">
        <f>SUM(Table16[[#This Row],[DPS]]*Table16[[#This Row],[Avg Accuracy]])</f>
        <v>#DIV/0!</v>
      </c>
      <c r="E1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F10"/>
      <c r="G10" s="2">
        <f>SUM((Table16[[#This Row],[Accuracy (Close)]]+Table16[[#This Row],[Accuracy (Short)]]+Table16[[#This Row],[Accuracy (Medium)]]+Table16[[#This Row],[Accuracy (Long)]])/4)</f>
        <v>0</v>
      </c>
      <c r="H10"/>
      <c r="I10"/>
      <c r="J10"/>
      <c r="K10"/>
      <c r="L10"/>
      <c r="M10"/>
      <c r="N10"/>
      <c r="O10" s="2" t="e">
        <f t="shared" si="1"/>
        <v>#DIV/0!</v>
      </c>
      <c r="P10"/>
      <c r="Q10"/>
      <c r="R10"/>
      <c r="S10"/>
    </row>
    <row r="11" spans="1:19">
      <c r="B11" s="12"/>
      <c r="C11" s="2" t="e">
        <f>SUM(((Table16[[#This Row],[Avg DPS]]*(Table16[[#This Row],[Range]]))+(Table16[[#This Row],[Avg DPS]]*Table16[[#This Row],[Arm Pen (%)]]))/100)</f>
        <v>#DIV/0!</v>
      </c>
      <c r="D11" s="3" t="e">
        <f>SUM(Table16[[#This Row],[DPS]]*Table16[[#This Row],[Avg Accuracy]])</f>
        <v>#DIV/0!</v>
      </c>
      <c r="E1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1" s="2">
        <f>SUM((Table16[[#This Row],[Accuracy (Close)]]+Table16[[#This Row],[Accuracy (Short)]]+Table16[[#This Row],[Accuracy (Medium)]]+Table16[[#This Row],[Accuracy (Long)]])/4)</f>
        <v>0</v>
      </c>
      <c r="O11" s="2" t="e">
        <f t="shared" si="1"/>
        <v>#DIV/0!</v>
      </c>
    </row>
    <row r="12" spans="1:19">
      <c r="B12" s="12"/>
      <c r="C12" s="2" t="e">
        <f>SUM(((Table16[[#This Row],[Avg DPS]]*(Table16[[#This Row],[Range]]))+(Table16[[#This Row],[Avg DPS]]*Table16[[#This Row],[Arm Pen (%)]]))/100)</f>
        <v>#DIV/0!</v>
      </c>
      <c r="D12" s="3" t="e">
        <f>SUM(Table16[[#This Row],[DPS]]*Table16[[#This Row],[Avg Accuracy]])</f>
        <v>#DIV/0!</v>
      </c>
      <c r="E12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2" s="2">
        <f>SUM((Table16[[#This Row],[Accuracy (Close)]]+Table16[[#This Row],[Accuracy (Short)]]+Table16[[#This Row],[Accuracy (Medium)]]+Table16[[#This Row],[Accuracy (Long)]])/4)</f>
        <v>0</v>
      </c>
      <c r="O12" s="2" t="e">
        <f t="shared" si="1"/>
        <v>#DIV/0!</v>
      </c>
    </row>
    <row r="13" spans="1:19">
      <c r="B13" s="12"/>
      <c r="C13" s="2" t="e">
        <f>SUM(((Table16[[#This Row],[Avg DPS]]*(Table16[[#This Row],[Range]]))+(Table16[[#This Row],[Avg DPS]]*Table16[[#This Row],[Arm Pen (%)]]))/100)</f>
        <v>#DIV/0!</v>
      </c>
      <c r="D13" s="3" t="e">
        <f>SUM(Table16[[#This Row],[DPS]]*Table16[[#This Row],[Avg Accuracy]])</f>
        <v>#DIV/0!</v>
      </c>
      <c r="E13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3" s="2">
        <f>SUM((Table16[[#This Row],[Accuracy (Close)]]+Table16[[#This Row],[Accuracy (Short)]]+Table16[[#This Row],[Accuracy (Medium)]]+Table16[[#This Row],[Accuracy (Long)]])/4)</f>
        <v>0</v>
      </c>
      <c r="O13" s="2" t="e">
        <f t="shared" si="1"/>
        <v>#DIV/0!</v>
      </c>
    </row>
    <row r="14" spans="1:19">
      <c r="B14" s="12"/>
      <c r="C14" s="2" t="e">
        <f>SUM(((Table16[[#This Row],[Avg DPS]]*(Table16[[#This Row],[Range]]))+(Table16[[#This Row],[Avg DPS]]*Table16[[#This Row],[Arm Pen (%)]]))/100)</f>
        <v>#DIV/0!</v>
      </c>
      <c r="D14" s="3" t="e">
        <f>SUM(Table16[[#This Row],[DPS]]*Table16[[#This Row],[Avg Accuracy]])</f>
        <v>#DIV/0!</v>
      </c>
      <c r="E14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4" s="2">
        <f>SUM((Table16[[#This Row],[Accuracy (Close)]]+Table16[[#This Row],[Accuracy (Short)]]+Table16[[#This Row],[Accuracy (Medium)]]+Table16[[#This Row],[Accuracy (Long)]])/4)</f>
        <v>0</v>
      </c>
      <c r="O14" s="2" t="e">
        <f t="shared" si="1"/>
        <v>#DIV/0!</v>
      </c>
    </row>
    <row r="15" spans="1:19">
      <c r="B15" s="12"/>
      <c r="C15" s="2" t="e">
        <f>SUM(((Table16[[#This Row],[Avg DPS]]*(Table16[[#This Row],[Range]]))+(Table16[[#This Row],[Avg DPS]]*Table16[[#This Row],[Arm Pen (%)]]))/100)</f>
        <v>#DIV/0!</v>
      </c>
      <c r="D15" s="3" t="e">
        <f>SUM(Table16[[#This Row],[DPS]]*Table16[[#This Row],[Avg Accuracy]])</f>
        <v>#DIV/0!</v>
      </c>
      <c r="E15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5" s="2">
        <f>SUM((Table16[[#This Row],[Accuracy (Close)]]+Table16[[#This Row],[Accuracy (Short)]]+Table16[[#This Row],[Accuracy (Medium)]]+Table16[[#This Row],[Accuracy (Long)]])/4)</f>
        <v>0</v>
      </c>
      <c r="O15" s="2" t="e">
        <f t="shared" si="1"/>
        <v>#DIV/0!</v>
      </c>
    </row>
    <row r="16" spans="1:19">
      <c r="B16" s="12"/>
      <c r="C16" s="2" t="e">
        <f>SUM(((Table16[[#This Row],[Avg DPS]]*(Table16[[#This Row],[Range]]))+(Table16[[#This Row],[Avg DPS]]*Table16[[#This Row],[Arm Pen (%)]]))/100)</f>
        <v>#DIV/0!</v>
      </c>
      <c r="D16" s="3" t="e">
        <f>SUM(Table16[[#This Row],[DPS]]*Table16[[#This Row],[Avg Accuracy]])</f>
        <v>#DIV/0!</v>
      </c>
      <c r="E1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6" s="2">
        <f>SUM((Table16[[#This Row],[Accuracy (Close)]]+Table16[[#This Row],[Accuracy (Short)]]+Table16[[#This Row],[Accuracy (Medium)]]+Table16[[#This Row],[Accuracy (Long)]])/4)</f>
        <v>0</v>
      </c>
      <c r="O16" s="2" t="e">
        <f t="shared" si="1"/>
        <v>#DIV/0!</v>
      </c>
    </row>
    <row r="17" spans="1:19">
      <c r="B17" s="12"/>
      <c r="C17" s="2" t="e">
        <f>SUM(((Table16[[#This Row],[Avg DPS]]*(Table16[[#This Row],[Range]]))+(Table16[[#This Row],[Avg DPS]]*Table16[[#This Row],[Arm Pen (%)]]))/100)</f>
        <v>#DIV/0!</v>
      </c>
      <c r="D17" s="3" t="e">
        <f>SUM(Table16[[#This Row],[DPS]]*Table16[[#This Row],[Avg Accuracy]])</f>
        <v>#DIV/0!</v>
      </c>
      <c r="E1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7" s="2">
        <f>SUM((Table16[[#This Row],[Accuracy (Close)]]+Table16[[#This Row],[Accuracy (Short)]]+Table16[[#This Row],[Accuracy (Medium)]]+Table16[[#This Row],[Accuracy (Long)]])/4)</f>
        <v>0</v>
      </c>
      <c r="O17" s="2" t="e">
        <f t="shared" si="1"/>
        <v>#DIV/0!</v>
      </c>
    </row>
    <row r="18" spans="1:19">
      <c r="A18" s="7"/>
      <c r="B18" s="13"/>
      <c r="C18" s="8" t="e">
        <f>SUM(((Table16[[#This Row],[Avg DPS]]*(Table16[[#This Row],[Range]]))+(Table16[[#This Row],[Avg DPS]]*Table16[[#This Row],[Arm Pen (%)]]))/100)</f>
        <v>#DIV/0!</v>
      </c>
      <c r="D18" s="9" t="e">
        <f>SUM(Table16[[#This Row],[DPS]]*Table16[[#This Row],[Avg Accuracy]])</f>
        <v>#DIV/0!</v>
      </c>
      <c r="E18" s="8" t="e">
        <f>SUM((Table16[[#This Row],[Damage]]*Table16[[#This Row],[Burst]])/(Table16[[#This Row],[Ranged Cooldown]]+Table16[[#This Row],[Warm-up]]+(Table16[[#This Row],[Burst Time]]*(Table16[[#This Row],[Burst]]-1))))</f>
        <v>#DIV/0!</v>
      </c>
      <c r="F18" s="7"/>
      <c r="G18" s="8">
        <f>SUM((Table16[[#This Row],[Accuracy (Close)]]+Table16[[#This Row],[Accuracy (Short)]]+Table16[[#This Row],[Accuracy (Medium)]]+Table16[[#This Row],[Accuracy (Long)]])/4)</f>
        <v>0</v>
      </c>
      <c r="H18" s="7"/>
      <c r="I18" s="7"/>
      <c r="J18" s="7"/>
      <c r="K18" s="7"/>
      <c r="L18" s="7"/>
      <c r="M18" s="7"/>
      <c r="N18" s="7"/>
      <c r="O18" s="8" t="e">
        <f t="shared" si="1"/>
        <v>#DIV/0!</v>
      </c>
      <c r="P18" s="7"/>
      <c r="Q18" s="7"/>
      <c r="R18" s="7"/>
      <c r="S18" s="7"/>
    </row>
    <row r="19" spans="1:19">
      <c r="B19" s="4"/>
    </row>
  </sheetData>
  <conditionalFormatting sqref="C4:C18">
    <cfRule type="cellIs" dxfId="0" priority="1" operator="greaterThan">
      <formula>2.599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S20"/>
  <sheetViews>
    <sheetView workbookViewId="0">
      <selection activeCell="F5" sqref="F5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19">
      <c r="A1" s="1" t="s">
        <v>0</v>
      </c>
      <c r="C1" t="s">
        <v>24</v>
      </c>
    </row>
    <row r="2" spans="1:19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19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</row>
    <row r="4" spans="1:19">
      <c r="A4" s="6" t="s">
        <v>46</v>
      </c>
      <c r="B4" s="11" t="s">
        <v>43</v>
      </c>
      <c r="C4" s="2">
        <f>SUM(((Table16810[[#This Row],[Avg DPS]]*(Table16810[[#This Row],[Range]]))+(Table16810[[#This Row],[Avg DPS]]*Table16810[[#This Row],[Arm Pen (%)]]))/100)</f>
        <v>3.1957417582417578</v>
      </c>
      <c r="D4" s="3">
        <f>SUM(Table16810[[#This Row],[DPS]]*Table16810[[#This Row],[Avg Accuracy]])</f>
        <v>6.7994505494505484</v>
      </c>
      <c r="E4" s="2">
        <f>SUM((Table16810[[#This Row],[Damage]]*Table16810[[#This Row],[Burst]])/(Table16810[[#This Row],[Ranged Cooldown]]+Table16810[[#This Row],[Warm-up]]+(Table16810[[#This Row],[Burst Time]]*(Table16810[[#This Row],[Burst]]-1))))</f>
        <v>10.879120879120878</v>
      </c>
      <c r="F4">
        <v>31</v>
      </c>
      <c r="G4" s="2">
        <f>SUM((Table16810[[#This Row],[Accuracy (Close)]]+Table16810[[#This Row],[Accuracy (Short)]]+Table16810[[#This Row],[Accuracy (Medium)]]+Table16810[[#This Row],[Accuracy (Long)]])/4)</f>
        <v>0.625</v>
      </c>
      <c r="H4">
        <v>11</v>
      </c>
      <c r="I4">
        <v>0.5</v>
      </c>
      <c r="J4">
        <v>16</v>
      </c>
      <c r="K4">
        <v>3</v>
      </c>
      <c r="L4">
        <v>1.7</v>
      </c>
      <c r="M4">
        <v>1</v>
      </c>
      <c r="N4">
        <v>360</v>
      </c>
      <c r="O4" s="2">
        <f t="shared" ref="O4:O20" si="0">60/N4</f>
        <v>0.16666666666666666</v>
      </c>
      <c r="P4">
        <v>0.6</v>
      </c>
      <c r="Q4">
        <v>0.7</v>
      </c>
      <c r="R4">
        <v>0.65</v>
      </c>
      <c r="S4">
        <v>0.55000000000000004</v>
      </c>
    </row>
    <row r="5" spans="1:19">
      <c r="A5" s="6" t="s">
        <v>48</v>
      </c>
      <c r="B5" s="11" t="s">
        <v>43</v>
      </c>
      <c r="C5" s="2">
        <f>SUM(((Table16810[[#This Row],[Avg DPS]]*(Table16810[[#This Row],[Range]]))+(Table16810[[#This Row],[Avg DPS]]*Table16810[[#This Row],[Arm Pen (%)]]))/100)</f>
        <v>2.8350000000000004</v>
      </c>
      <c r="D5" s="3">
        <f>SUM(Table16810[[#This Row],[DPS]]*Table16810[[#This Row],[Avg Accuracy]])</f>
        <v>4.4296875000000009</v>
      </c>
      <c r="E5" s="2">
        <f>SUM((Table16810[[#This Row],[Damage]]*Table16810[[#This Row],[Burst]])/(Table16810[[#This Row],[Ranged Cooldown]]+Table16810[[#This Row],[Warm-up]]+(Table16810[[#This Row],[Burst Time]]*(Table16810[[#This Row],[Burst]]-1))))</f>
        <v>5.625</v>
      </c>
      <c r="F5">
        <v>37</v>
      </c>
      <c r="G5" s="2">
        <f>SUM((Table16810[[#This Row],[Accuracy (Close)]]+Table16810[[#This Row],[Accuracy (Short)]]+Table16810[[#This Row],[Accuracy (Medium)]]+Table16810[[#This Row],[Accuracy (Long)]])/4)</f>
        <v>0.78750000000000009</v>
      </c>
      <c r="H5">
        <v>18</v>
      </c>
      <c r="I5">
        <v>1.5</v>
      </c>
      <c r="J5">
        <v>27</v>
      </c>
      <c r="K5">
        <v>1</v>
      </c>
      <c r="L5">
        <v>1.5</v>
      </c>
      <c r="M5">
        <v>1.7</v>
      </c>
      <c r="N5">
        <v>0</v>
      </c>
      <c r="O5" s="2">
        <v>1.5</v>
      </c>
      <c r="P5">
        <v>0.65</v>
      </c>
      <c r="Q5">
        <v>0.8</v>
      </c>
      <c r="R5">
        <v>0.9</v>
      </c>
      <c r="S5">
        <v>0.8</v>
      </c>
    </row>
    <row r="6" spans="1:19">
      <c r="A6" s="4" t="s">
        <v>39</v>
      </c>
      <c r="B6" s="4">
        <v>1</v>
      </c>
      <c r="C6" s="2">
        <f>SUM(((Table16810[[#This Row],[Avg DPS]]*(Table16810[[#This Row],[Range]]))+(Table16810[[#This Row],[Avg DPS]]*Table16810[[#This Row],[Arm Pen (%)]]))/100)</f>
        <v>3.0607688571428571</v>
      </c>
      <c r="D6" s="3">
        <f>SUM(Table16810[[#This Row],[DPS]]*Table16810[[#This Row],[Avg Accuracy]])</f>
        <v>6.8168571428571427</v>
      </c>
      <c r="E6" s="2">
        <f>SUM((Table16810[[#This Row],[Damage]]*Table16810[[#This Row],[Burst]])/(Table16810[[#This Row],[Ranged Cooldown]]+Table16810[[#This Row],[Warm-up]]+(Table16810[[#This Row],[Burst Time]]*(Table16810[[#This Row],[Burst]]-1))))</f>
        <v>11.314285714285715</v>
      </c>
      <c r="F6">
        <v>30.9</v>
      </c>
      <c r="G6" s="2">
        <f>SUM((Table16810[[#This Row],[Accuracy (Close)]]+Table16810[[#This Row],[Accuracy (Short)]]+Table16810[[#This Row],[Accuracy (Medium)]]+Table16810[[#This Row],[Accuracy (Long)]])/4)</f>
        <v>0.60249999999999992</v>
      </c>
      <c r="H6">
        <v>11</v>
      </c>
      <c r="I6">
        <v>0.5</v>
      </c>
      <c r="J6">
        <v>14</v>
      </c>
      <c r="K6">
        <v>3</v>
      </c>
      <c r="L6">
        <v>1.65</v>
      </c>
      <c r="M6">
        <v>1</v>
      </c>
      <c r="N6">
        <v>450</v>
      </c>
      <c r="O6" s="2">
        <f t="shared" si="0"/>
        <v>0.13333333333333333</v>
      </c>
      <c r="P6">
        <v>0.6</v>
      </c>
      <c r="Q6">
        <v>0.7</v>
      </c>
      <c r="R6">
        <v>0.61</v>
      </c>
      <c r="S6">
        <v>0.5</v>
      </c>
    </row>
    <row r="7" spans="1:19">
      <c r="A7" s="4" t="s">
        <v>32</v>
      </c>
      <c r="B7" s="4">
        <v>1</v>
      </c>
      <c r="C7" s="2">
        <f>SUM(((Table16810[[#This Row],[Avg DPS]]*(Table16810[[#This Row],[Range]]))+(Table16810[[#This Row],[Avg DPS]]*Table16810[[#This Row],[Arm Pen (%)]]))/100)</f>
        <v>3.0814271428571431</v>
      </c>
      <c r="D7" s="3">
        <f>SUM(Table16810[[#This Row],[DPS]]*Table16810[[#This Row],[Avg Accuracy]])</f>
        <v>5.1442857142857141</v>
      </c>
      <c r="E7" s="2">
        <f>SUM((Table16810[[#This Row],[Damage]]*Table16810[[#This Row],[Burst]])/(Table16810[[#This Row],[Ranged Cooldown]]+Table16810[[#This Row],[Warm-up]]+(Table16810[[#This Row],[Burst Time]]*(Table16810[[#This Row],[Burst]]-1))))</f>
        <v>7.4285714285714288</v>
      </c>
      <c r="F7">
        <v>40.9</v>
      </c>
      <c r="G7" s="2">
        <f>SUM((Table16810[[#This Row],[Accuracy (Close)]]+Table16810[[#This Row],[Accuracy (Short)]]+Table16810[[#This Row],[Accuracy (Medium)]]+Table16810[[#This Row],[Accuracy (Long)]])/4)</f>
        <v>0.6925</v>
      </c>
      <c r="H7">
        <v>13</v>
      </c>
      <c r="I7">
        <v>1</v>
      </c>
      <c r="J7">
        <v>19</v>
      </c>
      <c r="K7">
        <v>2</v>
      </c>
      <c r="L7">
        <v>1.9</v>
      </c>
      <c r="M7">
        <v>1.4</v>
      </c>
      <c r="N7">
        <v>300</v>
      </c>
      <c r="O7" s="2">
        <f t="shared" si="0"/>
        <v>0.2</v>
      </c>
      <c r="P7">
        <v>0.4</v>
      </c>
      <c r="Q7">
        <v>0.7</v>
      </c>
      <c r="R7">
        <v>0.92</v>
      </c>
      <c r="S7">
        <v>0.75</v>
      </c>
    </row>
    <row r="8" spans="1:19">
      <c r="A8" t="s">
        <v>40</v>
      </c>
      <c r="B8" s="4">
        <v>1</v>
      </c>
      <c r="C8" s="2">
        <f>SUM(((Table16810[[#This Row],[Avg DPS]]*(Table16810[[#This Row],[Range]]))+(Table16810[[#This Row],[Avg DPS]]*Table16810[[#This Row],[Arm Pen (%)]]))/100)</f>
        <v>3.3286879049676021</v>
      </c>
      <c r="D8" s="3">
        <f>SUM(Table16810[[#This Row],[DPS]]*Table16810[[#This Row],[Avg Accuracy]])</f>
        <v>6.9492440604751602</v>
      </c>
      <c r="E8" s="2">
        <f>SUM((Table16810[[#This Row],[Damage]]*Table16810[[#This Row],[Burst]])/(Table16810[[#This Row],[Ranged Cooldown]]+Table16810[[#This Row],[Warm-up]]+(Table16810[[#This Row],[Burst Time]]*(Table16810[[#This Row],[Burst]]-1))))</f>
        <v>10.691144708423325</v>
      </c>
      <c r="F8">
        <v>33.9</v>
      </c>
      <c r="G8" s="2">
        <f>SUM((Table16810[[#This Row],[Accuracy (Close)]]+Table16810[[#This Row],[Accuracy (Short)]]+Table16810[[#This Row],[Accuracy (Medium)]]+Table16810[[#This Row],[Accuracy (Long)]])/4)</f>
        <v>0.64999999999999991</v>
      </c>
      <c r="H8">
        <v>11</v>
      </c>
      <c r="I8">
        <v>0.5</v>
      </c>
      <c r="J8">
        <v>14</v>
      </c>
      <c r="K8">
        <v>3</v>
      </c>
      <c r="L8">
        <v>1.72</v>
      </c>
      <c r="M8">
        <v>1.1000000000000001</v>
      </c>
      <c r="N8">
        <v>450</v>
      </c>
      <c r="O8" s="2">
        <f t="shared" si="0"/>
        <v>0.13333333333333333</v>
      </c>
      <c r="P8">
        <v>0.6</v>
      </c>
      <c r="Q8">
        <v>0.75</v>
      </c>
      <c r="R8">
        <v>0.7</v>
      </c>
      <c r="S8">
        <v>0.55000000000000004</v>
      </c>
    </row>
    <row r="9" spans="1:19">
      <c r="A9" t="s">
        <v>38</v>
      </c>
      <c r="B9" s="4">
        <v>1</v>
      </c>
      <c r="C9" s="2">
        <f>SUM(((Table16810[[#This Row],[Avg DPS]]*(Table16810[[#This Row],[Range]]))+(Table16810[[#This Row],[Avg DPS]]*Table16810[[#This Row],[Arm Pen (%)]]))/100)</f>
        <v>2.937166103518777</v>
      </c>
      <c r="D9" s="3">
        <f>SUM(Table16810[[#This Row],[DPS]]*Table16810[[#This Row],[Avg Accuracy]])</f>
        <v>7.0099429678252436</v>
      </c>
      <c r="E9" s="2">
        <f>SUM((Table16810[[#This Row],[Damage]]*Table16810[[#This Row],[Burst]])/(Table16810[[#This Row],[Ranged Cooldown]]+Table16810[[#This Row],[Warm-up]]+(Table16810[[#This Row],[Burst Time]]*(Table16810[[#This Row],[Burst]]-1))))</f>
        <v>12.298145557588148</v>
      </c>
      <c r="F9">
        <v>27.9</v>
      </c>
      <c r="G9" s="2">
        <f>SUM((Table16810[[#This Row],[Accuracy (Close)]]+Table16810[[#This Row],[Accuracy (Short)]]+Table16810[[#This Row],[Accuracy (Medium)]]+Table16810[[#This Row],[Accuracy (Long)]])/4)</f>
        <v>0.56999999999999995</v>
      </c>
      <c r="H9">
        <v>11</v>
      </c>
      <c r="I9">
        <v>0.5</v>
      </c>
      <c r="J9">
        <v>14</v>
      </c>
      <c r="K9">
        <v>3</v>
      </c>
      <c r="L9">
        <v>1.55</v>
      </c>
      <c r="M9">
        <v>0.9</v>
      </c>
      <c r="N9">
        <v>514.29</v>
      </c>
      <c r="O9" s="2">
        <f t="shared" si="0"/>
        <v>0.11666569445254624</v>
      </c>
      <c r="P9">
        <v>0.8</v>
      </c>
      <c r="Q9">
        <v>0.78</v>
      </c>
      <c r="R9">
        <v>0.4</v>
      </c>
      <c r="S9">
        <v>0.3</v>
      </c>
    </row>
    <row r="10" spans="1:19">
      <c r="A10" t="s">
        <v>30</v>
      </c>
      <c r="B10" s="4">
        <v>1</v>
      </c>
      <c r="C10" s="2">
        <f>SUM(((Table16810[[#This Row],[Avg DPS]]*(Table16810[[#This Row],[Range]]))+(Table16810[[#This Row],[Avg DPS]]*Table16810[[#This Row],[Arm Pen (%)]]))/100)</f>
        <v>3.0167445812807876</v>
      </c>
      <c r="D10" s="3">
        <f>SUM(Table16810[[#This Row],[DPS]]*Table16810[[#This Row],[Avg Accuracy]])</f>
        <v>6.169211822660098</v>
      </c>
      <c r="E10" s="2">
        <f>SUM((Table16810[[#This Row],[Damage]]*Table16810[[#This Row],[Burst]])/(Table16810[[#This Row],[Ranged Cooldown]]+Table16810[[#This Row],[Warm-up]]+(Table16810[[#This Row],[Burst Time]]*(Table16810[[#This Row],[Burst]]-1))))</f>
        <v>9.7536945812807883</v>
      </c>
      <c r="F10">
        <v>34.9</v>
      </c>
      <c r="G10" s="2">
        <f>SUM((Table16810[[#This Row],[Accuracy (Close)]]+Table16810[[#This Row],[Accuracy (Short)]]+Table16810[[#This Row],[Accuracy (Medium)]]+Table16810[[#This Row],[Accuracy (Long)]])/4)</f>
        <v>0.63249999999999995</v>
      </c>
      <c r="H10">
        <v>11</v>
      </c>
      <c r="I10">
        <v>0.5</v>
      </c>
      <c r="J10">
        <v>14</v>
      </c>
      <c r="K10">
        <v>3</v>
      </c>
      <c r="L10">
        <v>1.85</v>
      </c>
      <c r="M10">
        <v>1.2</v>
      </c>
      <c r="N10">
        <v>360</v>
      </c>
      <c r="O10" s="2">
        <f t="shared" si="0"/>
        <v>0.16666666666666666</v>
      </c>
      <c r="P10">
        <v>0.4</v>
      </c>
      <c r="Q10">
        <v>0.75</v>
      </c>
      <c r="R10">
        <v>0.8</v>
      </c>
      <c r="S10">
        <v>0.57999999999999996</v>
      </c>
    </row>
    <row r="11" spans="1:19">
      <c r="A11" t="s">
        <v>31</v>
      </c>
      <c r="B11" s="4">
        <v>1</v>
      </c>
      <c r="C11" s="2">
        <f>SUM(((Table16810[[#This Row],[Avg DPS]]*(Table16810[[#This Row],[Range]]))+(Table16810[[#This Row],[Avg DPS]]*Table16810[[#This Row],[Arm Pen (%)]]))/100)</f>
        <v>3.3016871482176362</v>
      </c>
      <c r="D11" s="3">
        <f>SUM(Table16810[[#This Row],[DPS]]*Table16810[[#This Row],[Avg Accuracy]])</f>
        <v>6.3616322701688564</v>
      </c>
      <c r="E11" s="2">
        <f>SUM((Table16810[[#This Row],[Damage]]*Table16810[[#This Row],[Burst]])/(Table16810[[#This Row],[Ranged Cooldown]]+Table16810[[#This Row],[Warm-up]]+(Table16810[[#This Row],[Burst Time]]*(Table16810[[#This Row],[Burst]]-1))))</f>
        <v>9.2870544090056288</v>
      </c>
      <c r="F11">
        <v>37.9</v>
      </c>
      <c r="G11" s="2">
        <f>SUM((Table16810[[#This Row],[Accuracy (Close)]]+Table16810[[#This Row],[Accuracy (Short)]]+Table16810[[#This Row],[Accuracy (Medium)]]+Table16810[[#This Row],[Accuracy (Long)]])/4)</f>
        <v>0.68500000000000005</v>
      </c>
      <c r="H11">
        <v>11</v>
      </c>
      <c r="I11">
        <v>0.5</v>
      </c>
      <c r="J11">
        <v>14</v>
      </c>
      <c r="K11">
        <v>3</v>
      </c>
      <c r="L11">
        <v>1.92</v>
      </c>
      <c r="M11">
        <v>1.3</v>
      </c>
      <c r="N11">
        <v>360</v>
      </c>
      <c r="O11" s="2">
        <f t="shared" si="0"/>
        <v>0.16666666666666666</v>
      </c>
      <c r="P11">
        <v>0.4</v>
      </c>
      <c r="Q11">
        <v>0.8</v>
      </c>
      <c r="R11">
        <v>0.89</v>
      </c>
      <c r="S11">
        <v>0.65</v>
      </c>
    </row>
    <row r="12" spans="1:19">
      <c r="A12" s="4" t="s">
        <v>34</v>
      </c>
      <c r="B12" s="4">
        <v>1</v>
      </c>
      <c r="C12" s="2">
        <f>SUM(((Table16810[[#This Row],[Avg DPS]]*(Table16810[[#This Row],[Range]]))+(Table16810[[#This Row],[Avg DPS]]*Table16810[[#This Row],[Arm Pen (%)]]))/100)</f>
        <v>3.1306136986301367</v>
      </c>
      <c r="D12" s="3">
        <f>SUM(Table16810[[#This Row],[DPS]]*Table16810[[#This Row],[Avg Accuracy]])</f>
        <v>5.0575342465753419</v>
      </c>
      <c r="E12" s="2">
        <f>SUM((Table16810[[#This Row],[Damage]]*Table16810[[#This Row],[Burst]])/(Table16810[[#This Row],[Ranged Cooldown]]+Table16810[[#This Row],[Warm-up]]+(Table16810[[#This Row],[Burst Time]]*(Table16810[[#This Row],[Burst]]-1))))</f>
        <v>7.1232876712328759</v>
      </c>
      <c r="F12">
        <v>42.9</v>
      </c>
      <c r="G12" s="2">
        <f>SUM((Table16810[[#This Row],[Accuracy (Close)]]+Table16810[[#This Row],[Accuracy (Short)]]+Table16810[[#This Row],[Accuracy (Medium)]]+Table16810[[#This Row],[Accuracy (Long)]])/4)</f>
        <v>0.71</v>
      </c>
      <c r="H12">
        <v>13</v>
      </c>
      <c r="I12">
        <v>1</v>
      </c>
      <c r="J12">
        <v>19</v>
      </c>
      <c r="K12">
        <v>2</v>
      </c>
      <c r="L12">
        <v>1.95</v>
      </c>
      <c r="M12">
        <v>1.5</v>
      </c>
      <c r="N12">
        <v>300</v>
      </c>
      <c r="O12" s="2">
        <f t="shared" si="0"/>
        <v>0.2</v>
      </c>
      <c r="P12">
        <v>0.4</v>
      </c>
      <c r="Q12">
        <v>0.73</v>
      </c>
      <c r="R12">
        <v>0.93</v>
      </c>
      <c r="S12">
        <v>0.78</v>
      </c>
    </row>
    <row r="13" spans="1:19">
      <c r="A13" s="4" t="s">
        <v>35</v>
      </c>
      <c r="B13" s="4">
        <v>1</v>
      </c>
      <c r="C13" s="2">
        <f>SUM(((Table16810[[#This Row],[Avg DPS]]*(Table16810[[#This Row],[Range]]))+(Table16810[[#This Row],[Avg DPS]]*Table16810[[#This Row],[Arm Pen (%)]]))/100)</f>
        <v>3.2195119047619043</v>
      </c>
      <c r="D13" s="3">
        <f>SUM(Table16810[[#This Row],[DPS]]*Table16810[[#This Row],[Avg Accuracy]])</f>
        <v>5.0383597883597879</v>
      </c>
      <c r="E13" s="2">
        <f>SUM((Table16810[[#This Row],[Damage]]*Table16810[[#This Row],[Burst]])/(Table16810[[#This Row],[Ranged Cooldown]]+Table16810[[#This Row],[Warm-up]]+(Table16810[[#This Row],[Burst Time]]*(Table16810[[#This Row],[Burst]]-1))))</f>
        <v>6.8783068783068781</v>
      </c>
      <c r="F13">
        <v>44.9</v>
      </c>
      <c r="G13" s="2">
        <f>SUM((Table16810[[#This Row],[Accuracy (Close)]]+Table16810[[#This Row],[Accuracy (Short)]]+Table16810[[#This Row],[Accuracy (Medium)]]+Table16810[[#This Row],[Accuracy (Long)]])/4)</f>
        <v>0.73249999999999993</v>
      </c>
      <c r="H13">
        <v>13</v>
      </c>
      <c r="I13">
        <v>1</v>
      </c>
      <c r="J13">
        <v>19</v>
      </c>
      <c r="K13">
        <v>2</v>
      </c>
      <c r="L13">
        <v>1.98</v>
      </c>
      <c r="M13">
        <v>1.6</v>
      </c>
      <c r="N13">
        <v>300</v>
      </c>
      <c r="O13" s="2">
        <f t="shared" si="0"/>
        <v>0.2</v>
      </c>
      <c r="P13">
        <v>0.4</v>
      </c>
      <c r="Q13">
        <v>0.67</v>
      </c>
      <c r="R13">
        <v>0.98</v>
      </c>
      <c r="S13">
        <v>0.88</v>
      </c>
    </row>
    <row r="14" spans="1:19">
      <c r="C14" s="2" t="e">
        <f>SUM(((Table16810[[#This Row],[Avg DPS]]*(Table16810[[#This Row],[Range]]))+(Table16810[[#This Row],[Avg DPS]]*Table16810[[#This Row],[Arm Pen (%)]]))/100)</f>
        <v>#DIV/0!</v>
      </c>
      <c r="D14" s="3" t="e">
        <f>SUM(Table16810[[#This Row],[DPS]]*Table16810[[#This Row],[Avg Accuracy]])</f>
        <v>#DIV/0!</v>
      </c>
      <c r="E1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4" s="2">
        <f>SUM((Table16810[[#This Row],[Accuracy (Close)]]+Table16810[[#This Row],[Accuracy (Short)]]+Table16810[[#This Row],[Accuracy (Medium)]]+Table16810[[#This Row],[Accuracy (Long)]])/4)</f>
        <v>0</v>
      </c>
      <c r="O14" s="2" t="e">
        <f t="shared" si="0"/>
        <v>#DIV/0!</v>
      </c>
    </row>
    <row r="15" spans="1:19">
      <c r="C15" s="2" t="e">
        <f>SUM(((Table16810[[#This Row],[Avg DPS]]*(Table16810[[#This Row],[Range]]))+(Table16810[[#This Row],[Avg DPS]]*Table16810[[#This Row],[Arm Pen (%)]]))/100)</f>
        <v>#DIV/0!</v>
      </c>
      <c r="D15" s="3" t="e">
        <f>SUM(Table16810[[#This Row],[DPS]]*Table16810[[#This Row],[Avg Accuracy]])</f>
        <v>#DIV/0!</v>
      </c>
      <c r="E1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5" s="2">
        <f>SUM((Table16810[[#This Row],[Accuracy (Close)]]+Table16810[[#This Row],[Accuracy (Short)]]+Table16810[[#This Row],[Accuracy (Medium)]]+Table16810[[#This Row],[Accuracy (Long)]])/4)</f>
        <v>0</v>
      </c>
      <c r="O15" s="2" t="e">
        <f t="shared" si="0"/>
        <v>#DIV/0!</v>
      </c>
    </row>
    <row r="16" spans="1:19">
      <c r="C16" s="2" t="e">
        <f>SUM(((Table16810[[#This Row],[Avg DPS]]*(Table16810[[#This Row],[Range]]))+(Table16810[[#This Row],[Avg DPS]]*Table16810[[#This Row],[Arm Pen (%)]]))/100)</f>
        <v>#DIV/0!</v>
      </c>
      <c r="D16" s="3" t="e">
        <f>SUM(Table16810[[#This Row],[DPS]]*Table16810[[#This Row],[Avg Accuracy]])</f>
        <v>#DIV/0!</v>
      </c>
      <c r="E1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6" s="2">
        <f>SUM((Table16810[[#This Row],[Accuracy (Close)]]+Table16810[[#This Row],[Accuracy (Short)]]+Table16810[[#This Row],[Accuracy (Medium)]]+Table16810[[#This Row],[Accuracy (Long)]])/4)</f>
        <v>0</v>
      </c>
      <c r="O16" s="2" t="e">
        <f t="shared" si="0"/>
        <v>#DIV/0!</v>
      </c>
    </row>
    <row r="17" spans="1:19" s="4" customFormat="1">
      <c r="A17"/>
      <c r="B17"/>
      <c r="C17" s="2" t="e">
        <f>SUM(((Table16810[[#This Row],[Avg DPS]]*(Table16810[[#This Row],[Range]]))+(Table16810[[#This Row],[Avg DPS]]*Table16810[[#This Row],[Arm Pen (%)]]))/100)</f>
        <v>#DIV/0!</v>
      </c>
      <c r="D17" s="3" t="e">
        <f>SUM(Table16810[[#This Row],[DPS]]*Table16810[[#This Row],[Avg Accuracy]])</f>
        <v>#DIV/0!</v>
      </c>
      <c r="E1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17"/>
      <c r="G17" s="2">
        <f>SUM((Table16810[[#This Row],[Accuracy (Close)]]+Table16810[[#This Row],[Accuracy (Short)]]+Table16810[[#This Row],[Accuracy (Medium)]]+Table16810[[#This Row],[Accuracy (Long)]])/4)</f>
        <v>0</v>
      </c>
      <c r="H17"/>
      <c r="I17"/>
      <c r="J17"/>
      <c r="K17"/>
      <c r="L17"/>
      <c r="M17"/>
      <c r="N17"/>
      <c r="O17" s="2" t="e">
        <f t="shared" si="0"/>
        <v>#DIV/0!</v>
      </c>
      <c r="P17"/>
      <c r="Q17"/>
      <c r="R17"/>
      <c r="S17"/>
    </row>
    <row r="18" spans="1:19">
      <c r="C18" s="2" t="e">
        <f>SUM(((Table16810[[#This Row],[Avg DPS]]*(Table16810[[#This Row],[Range]]))+(Table16810[[#This Row],[Avg DPS]]*Table16810[[#This Row],[Arm Pen (%)]]))/100)</f>
        <v>#DIV/0!</v>
      </c>
      <c r="D18" s="3" t="e">
        <f>SUM(Table16810[[#This Row],[DPS]]*Table16810[[#This Row],[Avg Accuracy]])</f>
        <v>#DIV/0!</v>
      </c>
      <c r="E1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8" s="2">
        <f>SUM((Table16810[[#This Row],[Accuracy (Close)]]+Table16810[[#This Row],[Accuracy (Short)]]+Table16810[[#This Row],[Accuracy (Medium)]]+Table16810[[#This Row],[Accuracy (Long)]])/4)</f>
        <v>0</v>
      </c>
      <c r="O18" s="2" t="e">
        <f t="shared" si="0"/>
        <v>#DIV/0!</v>
      </c>
    </row>
    <row r="19" spans="1:19">
      <c r="C19" s="2" t="e">
        <f>SUM(((Table16810[[#This Row],[Avg DPS]]*(Table16810[[#This Row],[Range]]))+(Table16810[[#This Row],[Avg DPS]]*Table16810[[#This Row],[Arm Pen (%)]]))/100)</f>
        <v>#DIV/0!</v>
      </c>
      <c r="D19" s="3" t="e">
        <f>SUM(Table16810[[#This Row],[DPS]]*Table16810[[#This Row],[Avg Accuracy]])</f>
        <v>#DIV/0!</v>
      </c>
      <c r="E1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9" s="2">
        <f>SUM((Table16810[[#This Row],[Accuracy (Close)]]+Table16810[[#This Row],[Accuracy (Short)]]+Table16810[[#This Row],[Accuracy (Medium)]]+Table16810[[#This Row],[Accuracy (Long)]])/4)</f>
        <v>0</v>
      </c>
      <c r="O19" s="2" t="e">
        <f t="shared" si="0"/>
        <v>#DIV/0!</v>
      </c>
    </row>
    <row r="20" spans="1:19">
      <c r="A20" s="7"/>
      <c r="B20" s="7"/>
      <c r="C20" s="2" t="e">
        <f>SUM(((Table16810[[#This Row],[Avg DPS]]*(Table16810[[#This Row],[Range]]))+(Table16810[[#This Row],[Avg DPS]]*Table16810[[#This Row],[Arm Pen (%)]]))/100)</f>
        <v>#DIV/0!</v>
      </c>
      <c r="D20" s="3" t="e">
        <f>SUM(Table16810[[#This Row],[DPS]]*Table16810[[#This Row],[Avg Accuracy]])</f>
        <v>#DIV/0!</v>
      </c>
      <c r="E2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20" s="7"/>
      <c r="G20" s="2">
        <f>SUM((Table16810[[#This Row],[Accuracy (Close)]]+Table16810[[#This Row],[Accuracy (Short)]]+Table16810[[#This Row],[Accuracy (Medium)]]+Table16810[[#This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</row>
  </sheetData>
  <conditionalFormatting sqref="C6:C13">
    <cfRule type="cellIs" dxfId="31" priority="1" operator="greaterThan">
      <formula>3.2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S19"/>
  <sheetViews>
    <sheetView workbookViewId="0">
      <selection activeCell="B5" sqref="B5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19">
      <c r="A1" s="1" t="s">
        <v>0</v>
      </c>
      <c r="C1" t="s">
        <v>24</v>
      </c>
    </row>
    <row r="2" spans="1:19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19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</row>
    <row r="4" spans="1:19">
      <c r="A4" s="6" t="s">
        <v>49</v>
      </c>
      <c r="B4" s="11" t="s">
        <v>43</v>
      </c>
      <c r="C4" s="2">
        <f>SUM(((Table1681011[[#This Row],[Avg DPS]]*(Table1681011[[#This Row],[Range]]))+(Table1681011[[#This Row],[Avg DPS]]*Table1681011[[#This Row],[Arm Pen (%)]]))/100)</f>
        <v>2.6295258620689657</v>
      </c>
      <c r="D4" s="3">
        <f>SUM(Table1681011[[#This Row],[DPS]]*Table1681011[[#This Row],[Avg Accuracy]])</f>
        <v>3.1681034482758621</v>
      </c>
      <c r="E4" s="2">
        <f>SUM((Table1681011[[#This Row],[Damage]]*Table1681011[[#This Row],[Burst]])/(Table1681011[[#This Row],[Ranged Cooldown]]+Table1681011[[#This Row],[Warm-up]]+(Table1681011[[#This Row],[Burst Time]]*(Table1681011[[#This Row],[Burst]]-1))))</f>
        <v>4.3103448275862073</v>
      </c>
      <c r="F4">
        <v>45</v>
      </c>
      <c r="G4" s="2">
        <f>SUM((Table1681011[[#This Row],[Accuracy (Close)]]+Table1681011[[#This Row],[Accuracy (Short)]]+Table1681011[[#This Row],[Accuracy (Medium)]]+Table1681011[[#This Row],[Accuracy (Long)]])/4)</f>
        <v>0.73499999999999999</v>
      </c>
      <c r="H4">
        <v>25</v>
      </c>
      <c r="I4">
        <v>1.5</v>
      </c>
      <c r="J4">
        <v>38</v>
      </c>
      <c r="K4">
        <v>1</v>
      </c>
      <c r="L4">
        <v>2.2999999999999998</v>
      </c>
      <c r="M4">
        <v>3.5</v>
      </c>
      <c r="N4">
        <v>0</v>
      </c>
      <c r="O4" s="2">
        <v>2.2999999999999998</v>
      </c>
      <c r="P4">
        <v>0.5</v>
      </c>
      <c r="Q4">
        <v>0.7</v>
      </c>
      <c r="R4">
        <v>0.86</v>
      </c>
      <c r="S4">
        <v>0.88</v>
      </c>
    </row>
    <row r="5" spans="1:19">
      <c r="A5" s="4" t="s">
        <v>41</v>
      </c>
      <c r="B5" s="4">
        <v>2</v>
      </c>
      <c r="C5" s="2">
        <f>SUM(((Table1681011[[#This Row],[Avg DPS]]*(Table1681011[[#This Row],[Range]]))+(Table1681011[[#This Row],[Avg DPS]]*Table1681011[[#This Row],[Arm Pen (%)]]))/100)</f>
        <v>3.141916666666666</v>
      </c>
      <c r="D5" s="3">
        <f>SUM(Table1681011[[#This Row],[DPS]]*Table1681011[[#This Row],[Avg Accuracy]])</f>
        <v>3.083333333333333</v>
      </c>
      <c r="E5" s="2">
        <f>SUM((Table1681011[[#This Row],[Damage]]*Table1681011[[#This Row],[Burst]])/(Table1681011[[#This Row],[Ranged Cooldown]]+Table1681011[[#This Row],[Warm-up]]+(Table1681011[[#This Row],[Burst Time]]*(Table1681011[[#This Row],[Burst]]-1))))</f>
        <v>4.1666666666666661</v>
      </c>
      <c r="F5">
        <v>54.9</v>
      </c>
      <c r="G5" s="2">
        <f>SUM((Table1681011[[#This Row],[Accuracy (Close)]]+Table1681011[[#This Row],[Accuracy (Short)]]+Table1681011[[#This Row],[Accuracy (Medium)]]+Table1681011[[#This Row],[Accuracy (Long)]])/4)</f>
        <v>0.74</v>
      </c>
      <c r="H5">
        <v>35</v>
      </c>
      <c r="I5">
        <v>1.5</v>
      </c>
      <c r="J5">
        <v>47</v>
      </c>
      <c r="K5">
        <v>1</v>
      </c>
      <c r="L5">
        <v>3.1</v>
      </c>
      <c r="M5">
        <v>5.3</v>
      </c>
      <c r="N5">
        <v>0</v>
      </c>
      <c r="O5" s="2">
        <v>3.5</v>
      </c>
      <c r="P5">
        <v>0.4</v>
      </c>
      <c r="Q5">
        <v>0.72</v>
      </c>
      <c r="R5">
        <v>0.94</v>
      </c>
      <c r="S5">
        <v>0.9</v>
      </c>
    </row>
    <row r="6" spans="1:19">
      <c r="A6" s="4"/>
      <c r="B6" s="4"/>
      <c r="C6" s="2" t="e">
        <f>SUM(((Table1681011[[#This Row],[Avg DPS]]*(Table1681011[[#This Row],[Range]]))+(Table1681011[[#This Row],[Avg DPS]]*Table1681011[[#This Row],[Arm Pen (%)]]))/100)</f>
        <v>#DIV/0!</v>
      </c>
      <c r="D6" s="3" t="e">
        <f>SUM(Table1681011[[#This Row],[DPS]]*Table1681011[[#This Row],[Avg Accuracy]])</f>
        <v>#DIV/0!</v>
      </c>
      <c r="E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6" s="2">
        <f>SUM((Table1681011[[#This Row],[Accuracy (Close)]]+Table1681011[[#This Row],[Accuracy (Short)]]+Table1681011[[#This Row],[Accuracy (Medium)]]+Table1681011[[#This Row],[Accuracy (Long)]])/4)</f>
        <v>0</v>
      </c>
      <c r="O6" s="2" t="e">
        <f t="shared" ref="O6:O16" si="0">60/N6</f>
        <v>#DIV/0!</v>
      </c>
    </row>
    <row r="7" spans="1:19">
      <c r="B7" s="4"/>
      <c r="C7" s="2" t="e">
        <f>SUM(((Table1681011[[#This Row],[Avg DPS]]*(Table1681011[[#This Row],[Range]]))+(Table1681011[[#This Row],[Avg DPS]]*Table1681011[[#This Row],[Arm Pen (%)]]))/100)</f>
        <v>#DIV/0!</v>
      </c>
      <c r="D7" s="3" t="e">
        <f>SUM(Table1681011[[#This Row],[DPS]]*Table1681011[[#This Row],[Avg Accuracy]])</f>
        <v>#DIV/0!</v>
      </c>
      <c r="E7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7" s="2">
        <f>SUM((Table1681011[[#This Row],[Accuracy (Close)]]+Table1681011[[#This Row],[Accuracy (Short)]]+Table1681011[[#This Row],[Accuracy (Medium)]]+Table1681011[[#This Row],[Accuracy (Long)]])/4)</f>
        <v>0</v>
      </c>
      <c r="O7" s="2" t="e">
        <f t="shared" si="0"/>
        <v>#DIV/0!</v>
      </c>
    </row>
    <row r="8" spans="1:19">
      <c r="B8" s="4"/>
      <c r="C8" s="2" t="e">
        <f>SUM(((Table1681011[[#This Row],[Avg DPS]]*(Table1681011[[#This Row],[Range]]))+(Table1681011[[#This Row],[Avg DPS]]*Table1681011[[#This Row],[Arm Pen (%)]]))/100)</f>
        <v>#DIV/0!</v>
      </c>
      <c r="D8" s="3" t="e">
        <f>SUM(Table1681011[[#This Row],[DPS]]*Table1681011[[#This Row],[Avg Accuracy]])</f>
        <v>#DIV/0!</v>
      </c>
      <c r="E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8" s="2">
        <f>SUM((Table1681011[[#This Row],[Accuracy (Close)]]+Table1681011[[#This Row],[Accuracy (Short)]]+Table1681011[[#This Row],[Accuracy (Medium)]]+Table1681011[[#This Row],[Accuracy (Long)]])/4)</f>
        <v>0</v>
      </c>
      <c r="O8" s="2" t="e">
        <f t="shared" si="0"/>
        <v>#DIV/0!</v>
      </c>
    </row>
    <row r="9" spans="1:19">
      <c r="B9" s="4"/>
      <c r="C9" s="2" t="e">
        <f>SUM(((Table1681011[[#This Row],[Avg DPS]]*(Table1681011[[#This Row],[Range]]))+(Table1681011[[#This Row],[Avg DPS]]*Table1681011[[#This Row],[Arm Pen (%)]]))/100)</f>
        <v>#DIV/0!</v>
      </c>
      <c r="D9" s="3" t="e">
        <f>SUM(Table1681011[[#This Row],[DPS]]*Table1681011[[#This Row],[Avg Accuracy]])</f>
        <v>#DIV/0!</v>
      </c>
      <c r="E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9" s="2">
        <f>SUM((Table1681011[[#This Row],[Accuracy (Close)]]+Table1681011[[#This Row],[Accuracy (Short)]]+Table1681011[[#This Row],[Accuracy (Medium)]]+Table1681011[[#This Row],[Accuracy (Long)]])/4)</f>
        <v>0</v>
      </c>
      <c r="O9" s="2" t="e">
        <f t="shared" si="0"/>
        <v>#DIV/0!</v>
      </c>
    </row>
    <row r="10" spans="1:19">
      <c r="B10" s="4"/>
      <c r="C10" s="2" t="e">
        <f>SUM(((Table1681011[[#This Row],[Avg DPS]]*(Table1681011[[#This Row],[Range]]))+(Table1681011[[#This Row],[Avg DPS]]*Table1681011[[#This Row],[Arm Pen (%)]]))/100)</f>
        <v>#DIV/0!</v>
      </c>
      <c r="D10" s="3" t="e">
        <f>SUM(Table1681011[[#This Row],[DPS]]*Table1681011[[#This Row],[Avg Accuracy]])</f>
        <v>#DIV/0!</v>
      </c>
      <c r="E1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0" s="2">
        <f>SUM((Table1681011[[#This Row],[Accuracy (Close)]]+Table1681011[[#This Row],[Accuracy (Short)]]+Table1681011[[#This Row],[Accuracy (Medium)]]+Table1681011[[#This Row],[Accuracy (Long)]])/4)</f>
        <v>0</v>
      </c>
      <c r="O10" s="2" t="e">
        <f t="shared" si="0"/>
        <v>#DIV/0!</v>
      </c>
    </row>
    <row r="11" spans="1:19">
      <c r="A11" s="4"/>
      <c r="B11" s="4"/>
      <c r="C11" s="2" t="e">
        <f>SUM(((Table1681011[[#This Row],[Avg DPS]]*(Table1681011[[#This Row],[Range]]))+(Table1681011[[#This Row],[Avg DPS]]*Table1681011[[#This Row],[Arm Pen (%)]]))/100)</f>
        <v>#DIV/0!</v>
      </c>
      <c r="D11" s="3" t="e">
        <f>SUM(Table1681011[[#This Row],[DPS]]*Table1681011[[#This Row],[Avg Accuracy]])</f>
        <v>#DIV/0!</v>
      </c>
      <c r="E1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1" s="2">
        <f>SUM((Table1681011[[#This Row],[Accuracy (Close)]]+Table1681011[[#This Row],[Accuracy (Short)]]+Table1681011[[#This Row],[Accuracy (Medium)]]+Table1681011[[#This Row],[Accuracy (Long)]])/4)</f>
        <v>0</v>
      </c>
      <c r="O11" s="2" t="e">
        <f t="shared" si="0"/>
        <v>#DIV/0!</v>
      </c>
    </row>
    <row r="12" spans="1:19">
      <c r="A12" s="4"/>
      <c r="B12" s="4"/>
      <c r="C12" s="2" t="e">
        <f>SUM(((Table1681011[[#This Row],[Avg DPS]]*(Table1681011[[#This Row],[Range]]))+(Table1681011[[#This Row],[Avg DPS]]*Table1681011[[#This Row],[Arm Pen (%)]]))/100)</f>
        <v>#DIV/0!</v>
      </c>
      <c r="D12" s="3" t="e">
        <f>SUM(Table1681011[[#This Row],[DPS]]*Table1681011[[#This Row],[Avg Accuracy]])</f>
        <v>#DIV/0!</v>
      </c>
      <c r="E1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2" s="2">
        <f>SUM((Table1681011[[#This Row],[Accuracy (Close)]]+Table1681011[[#This Row],[Accuracy (Short)]]+Table1681011[[#This Row],[Accuracy (Medium)]]+Table1681011[[#This Row],[Accuracy (Long)]])/4)</f>
        <v>0</v>
      </c>
      <c r="O12" s="2" t="e">
        <f t="shared" si="0"/>
        <v>#DIV/0!</v>
      </c>
    </row>
    <row r="13" spans="1:19">
      <c r="C13" s="2" t="e">
        <f>SUM(((Table1681011[[#This Row],[Avg DPS]]*(Table1681011[[#This Row],[Range]]))+(Table1681011[[#This Row],[Avg DPS]]*Table1681011[[#This Row],[Arm Pen (%)]]))/100)</f>
        <v>#DIV/0!</v>
      </c>
      <c r="D13" s="3" t="e">
        <f>SUM(Table1681011[[#This Row],[DPS]]*Table1681011[[#This Row],[Avg Accuracy]])</f>
        <v>#DIV/0!</v>
      </c>
      <c r="E1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3" s="2">
        <f>SUM((Table1681011[[#This Row],[Accuracy (Close)]]+Table1681011[[#This Row],[Accuracy (Short)]]+Table1681011[[#This Row],[Accuracy (Medium)]]+Table1681011[[#This Row],[Accuracy (Long)]])/4)</f>
        <v>0</v>
      </c>
      <c r="O13" s="2" t="e">
        <f t="shared" si="0"/>
        <v>#DIV/0!</v>
      </c>
    </row>
    <row r="14" spans="1:19">
      <c r="C14" s="2" t="e">
        <f>SUM(((Table1681011[[#This Row],[Avg DPS]]*(Table1681011[[#This Row],[Range]]))+(Table1681011[[#This Row],[Avg DPS]]*Table1681011[[#This Row],[Arm Pen (%)]]))/100)</f>
        <v>#DIV/0!</v>
      </c>
      <c r="D14" s="3" t="e">
        <f>SUM(Table1681011[[#This Row],[DPS]]*Table1681011[[#This Row],[Avg Accuracy]])</f>
        <v>#DIV/0!</v>
      </c>
      <c r="E1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4" s="2">
        <f>SUM((Table1681011[[#This Row],[Accuracy (Close)]]+Table1681011[[#This Row],[Accuracy (Short)]]+Table1681011[[#This Row],[Accuracy (Medium)]]+Table1681011[[#This Row],[Accuracy (Long)]])/4)</f>
        <v>0</v>
      </c>
      <c r="O14" s="2" t="e">
        <f t="shared" si="0"/>
        <v>#DIV/0!</v>
      </c>
    </row>
    <row r="15" spans="1:19">
      <c r="C15" s="2" t="e">
        <f>SUM(((Table1681011[[#This Row],[Avg DPS]]*(Table1681011[[#This Row],[Range]]))+(Table1681011[[#This Row],[Avg DPS]]*Table1681011[[#This Row],[Arm Pen (%)]]))/100)</f>
        <v>#DIV/0!</v>
      </c>
      <c r="D15" s="3" t="e">
        <f>SUM(Table1681011[[#This Row],[DPS]]*Table1681011[[#This Row],[Avg Accuracy]])</f>
        <v>#DIV/0!</v>
      </c>
      <c r="E1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5" s="2">
        <f>SUM((Table1681011[[#This Row],[Accuracy (Close)]]+Table1681011[[#This Row],[Accuracy (Short)]]+Table1681011[[#This Row],[Accuracy (Medium)]]+Table1681011[[#This Row],[Accuracy (Long)]])/4)</f>
        <v>0</v>
      </c>
      <c r="O15" s="2" t="e">
        <f t="shared" si="0"/>
        <v>#DIV/0!</v>
      </c>
    </row>
    <row r="16" spans="1:19">
      <c r="C16" s="2" t="e">
        <f>SUM(((Table1681011[[#This Row],[Avg DPS]]*(Table1681011[[#This Row],[Range]]))+(Table1681011[[#This Row],[Avg DPS]]*Table1681011[[#This Row],[Arm Pen (%)]]))/100)</f>
        <v>#DIV/0!</v>
      </c>
      <c r="D16" s="3" t="e">
        <f>SUM(Table1681011[[#This Row],[DPS]]*Table1681011[[#This Row],[Avg Accuracy]])</f>
        <v>#DIV/0!</v>
      </c>
      <c r="E1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6" s="2">
        <f>SUM((Table1681011[[#This Row],[Accuracy (Close)]]+Table1681011[[#This Row],[Accuracy (Short)]]+Table1681011[[#This Row],[Accuracy (Medium)]]+Table1681011[[#This Row],[Accuracy (Long)]])/4)</f>
        <v>0</v>
      </c>
      <c r="O16" s="2" t="e">
        <f t="shared" si="0"/>
        <v>#DIV/0!</v>
      </c>
    </row>
    <row r="17" spans="1:19" s="4" customFormat="1">
      <c r="A17"/>
      <c r="B17"/>
      <c r="C17" s="2" t="e">
        <f>SUM(((Table1681011[[#This Row],[Avg DPS]]*(Table1681011[[#This Row],[Range]]))+(Table1681011[[#This Row],[Avg DPS]]*Table1681011[[#This Row],[Arm Pen (%)]]))/100)</f>
        <v>#DIV/0!</v>
      </c>
      <c r="D17" s="3" t="e">
        <f>SUM(Table1681011[[#This Row],[DPS]]*Table1681011[[#This Row],[Avg Accuracy]])</f>
        <v>#DIV/0!</v>
      </c>
      <c r="E17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7"/>
      <c r="G17" s="2">
        <f>SUM((Table1681011[[#This Row],[Accuracy (Close)]]+Table1681011[[#This Row],[Accuracy (Short)]]+Table1681011[[#This Row],[Accuracy (Medium)]]+Table1681011[[#This Row],[Accuracy (Long)]])/4)</f>
        <v>0</v>
      </c>
      <c r="H17"/>
      <c r="I17"/>
      <c r="J17"/>
      <c r="K17"/>
      <c r="L17"/>
      <c r="M17"/>
      <c r="N17"/>
      <c r="O17" s="2" t="e">
        <f t="shared" ref="O17:O19" si="1">60/N17</f>
        <v>#DIV/0!</v>
      </c>
      <c r="P17"/>
      <c r="Q17"/>
      <c r="R17"/>
      <c r="S17"/>
    </row>
    <row r="18" spans="1:19">
      <c r="C18" s="2" t="e">
        <f>SUM(((Table1681011[[#This Row],[Avg DPS]]*(Table1681011[[#This Row],[Range]]))+(Table1681011[[#This Row],[Avg DPS]]*Table1681011[[#This Row],[Arm Pen (%)]]))/100)</f>
        <v>#DIV/0!</v>
      </c>
      <c r="D18" s="3" t="e">
        <f>SUM(Table1681011[[#This Row],[DPS]]*Table1681011[[#This Row],[Avg Accuracy]])</f>
        <v>#DIV/0!</v>
      </c>
      <c r="E1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8" s="2">
        <f>SUM((Table1681011[[#This Row],[Accuracy (Close)]]+Table1681011[[#This Row],[Accuracy (Short)]]+Table1681011[[#This Row],[Accuracy (Medium)]]+Table1681011[[#This Row],[Accuracy (Long)]])/4)</f>
        <v>0</v>
      </c>
      <c r="O18" s="2" t="e">
        <f t="shared" si="1"/>
        <v>#DIV/0!</v>
      </c>
    </row>
    <row r="19" spans="1:19">
      <c r="A19" s="7"/>
      <c r="B19" s="7"/>
      <c r="C19" s="2" t="e">
        <f>SUM(((Table1681011[[#This Row],[Avg DPS]]*(Table1681011[[#This Row],[Range]]))+(Table1681011[[#This Row],[Avg DPS]]*Table1681011[[#This Row],[Arm Pen (%)]]))/100)</f>
        <v>#DIV/0!</v>
      </c>
      <c r="D19" s="3" t="e">
        <f>SUM(Table1681011[[#This Row],[DPS]]*Table1681011[[#This Row],[Avg Accuracy]])</f>
        <v>#DIV/0!</v>
      </c>
      <c r="E1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9" s="7"/>
      <c r="G19" s="2">
        <f>SUM((Table1681011[[#This Row],[Accuracy (Close)]]+Table1681011[[#This Row],[Accuracy (Short)]]+Table1681011[[#This Row],[Accuracy (Medium)]]+Table1681011[[#This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1"/>
        <v>#DIV/0!</v>
      </c>
      <c r="P19" s="7"/>
      <c r="Q19" s="7"/>
      <c r="R19" s="7"/>
      <c r="S19" s="7"/>
    </row>
  </sheetData>
  <conditionalFormatting sqref="C4:C19">
    <cfRule type="cellIs" dxfId="25" priority="1" operator="greaterThan">
      <formula>2.639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S32"/>
  <sheetViews>
    <sheetView workbookViewId="0">
      <selection activeCell="F4" sqref="F4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19">
      <c r="A1" s="1" t="s">
        <v>0</v>
      </c>
      <c r="C1" t="s">
        <v>24</v>
      </c>
    </row>
    <row r="2" spans="1:19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19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</row>
    <row r="4" spans="1:19">
      <c r="A4" s="6" t="s">
        <v>47</v>
      </c>
      <c r="B4" s="11" t="s">
        <v>43</v>
      </c>
      <c r="C4" s="2">
        <f>SUM(((Table1681015[[#This Row],[Avg DPS]]*(Table1681015[[#This Row],[Range]]))+(Table1681015[[#This Row],[Avg DPS]]*Table1681015[[#This Row],[Arm Pen (%)]]))/100)</f>
        <v>4.4202573529411771</v>
      </c>
      <c r="D4" s="3">
        <f>SUM(Table1681015[[#This Row],[DPS]]*Table1681015[[#This Row],[Avg Accuracy]])</f>
        <v>7.2463235294117654</v>
      </c>
      <c r="E4" s="2">
        <f>SUM((Table1681015[[#This Row],[Damage]]*Table1681015[[#This Row],[Burst]])/(Table1681015[[#This Row],[Ranged Cooldown]]+Table1681015[[#This Row],[Warm-up]]+(Table1681015[[#This Row],[Burst Time]]*(Table1681015[[#This Row],[Burst]]-1))))</f>
        <v>13.23529411764706</v>
      </c>
      <c r="F4">
        <v>26</v>
      </c>
      <c r="G4" s="2">
        <f>SUM((Table1681015[[#This Row],[Accuracy (Close)]]+Table1681015[[#This Row],[Accuracy (Short)]]+Table1681015[[#This Row],[Accuracy (Medium)]]+Table1681015[[#This Row],[Accuracy (Long)]])/4)</f>
        <v>0.54749999999999999</v>
      </c>
      <c r="H4">
        <v>15</v>
      </c>
      <c r="I4">
        <v>0.5</v>
      </c>
      <c r="J4">
        <v>35</v>
      </c>
      <c r="K4">
        <v>3</v>
      </c>
      <c r="L4">
        <v>2</v>
      </c>
      <c r="M4">
        <v>1</v>
      </c>
      <c r="N4">
        <v>300</v>
      </c>
      <c r="O4" s="2">
        <f t="shared" ref="O4:O11" si="0">60/N4</f>
        <v>0.2</v>
      </c>
      <c r="P4">
        <v>0.55000000000000004</v>
      </c>
      <c r="Q4">
        <v>0.64</v>
      </c>
      <c r="R4">
        <v>0.55000000000000004</v>
      </c>
      <c r="S4">
        <v>0.45</v>
      </c>
    </row>
    <row r="5" spans="1:19">
      <c r="C5" s="2" t="e">
        <f>SUM(((Table1681015[[#This Row],[Avg DPS]]*(Table1681015[[#This Row],[Range]]))+(Table1681015[[#This Row],[Avg DPS]]*Table1681015[[#This Row],[Arm Pen (%)]]))/100)</f>
        <v>#DIV/0!</v>
      </c>
      <c r="D5" s="3" t="e">
        <f>SUM(Table1681015[[#This Row],[DPS]]*Table1681015[[#This Row],[Avg Accuracy]])</f>
        <v>#DIV/0!</v>
      </c>
      <c r="E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5" s="2">
        <f>SUM((Table1681015[[#This Row],[Accuracy (Close)]]+Table1681015[[#This Row],[Accuracy (Short)]]+Table1681015[[#This Row],[Accuracy (Medium)]]+Table1681015[[#This Row],[Accuracy (Long)]])/4)</f>
        <v>0</v>
      </c>
      <c r="O5" s="2" t="e">
        <f t="shared" si="0"/>
        <v>#DIV/0!</v>
      </c>
    </row>
    <row r="6" spans="1:19">
      <c r="C6" s="2" t="e">
        <f>SUM(((Table1681015[[#This Row],[Avg DPS]]*(Table1681015[[#This Row],[Range]]))+(Table1681015[[#This Row],[Avg DPS]]*Table1681015[[#This Row],[Arm Pen (%)]]))/100)</f>
        <v>#DIV/0!</v>
      </c>
      <c r="D6" s="3" t="e">
        <f>SUM(Table1681015[[#This Row],[DPS]]*Table1681015[[#This Row],[Avg Accuracy]])</f>
        <v>#DIV/0!</v>
      </c>
      <c r="E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6" s="2">
        <f>SUM((Table1681015[[#This Row],[Accuracy (Close)]]+Table1681015[[#This Row],[Accuracy (Short)]]+Table1681015[[#This Row],[Accuracy (Medium)]]+Table1681015[[#This Row],[Accuracy (Long)]])/4)</f>
        <v>0</v>
      </c>
      <c r="O6" s="2" t="e">
        <f t="shared" si="0"/>
        <v>#DIV/0!</v>
      </c>
    </row>
    <row r="7" spans="1:19">
      <c r="C7" s="2" t="e">
        <f>SUM(((Table1681015[[#This Row],[Avg DPS]]*(Table1681015[[#This Row],[Range]]))+(Table1681015[[#This Row],[Avg DPS]]*Table1681015[[#This Row],[Arm Pen (%)]]))/100)</f>
        <v>#DIV/0!</v>
      </c>
      <c r="D7" s="3" t="e">
        <f>SUM(Table1681015[[#This Row],[DPS]]*Table1681015[[#This Row],[Avg Accuracy]])</f>
        <v>#DIV/0!</v>
      </c>
      <c r="E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7" s="2">
        <f>SUM((Table1681015[[#This Row],[Accuracy (Close)]]+Table1681015[[#This Row],[Accuracy (Short)]]+Table1681015[[#This Row],[Accuracy (Medium)]]+Table1681015[[#This Row],[Accuracy (Long)]])/4)</f>
        <v>0</v>
      </c>
      <c r="O7" s="2" t="e">
        <f t="shared" si="0"/>
        <v>#DIV/0!</v>
      </c>
    </row>
    <row r="8" spans="1:19" s="4" customFormat="1">
      <c r="A8"/>
      <c r="B8"/>
      <c r="C8" s="2" t="e">
        <f>SUM(((Table1681015[[#This Row],[Avg DPS]]*(Table1681015[[#This Row],[Range]]))+(Table1681015[[#This Row],[Avg DPS]]*Table1681015[[#This Row],[Arm Pen (%)]]))/100)</f>
        <v>#DIV/0!</v>
      </c>
      <c r="D8" s="3" t="e">
        <f>SUM(Table1681015[[#This Row],[DPS]]*Table1681015[[#This Row],[Avg Accuracy]])</f>
        <v>#DIV/0!</v>
      </c>
      <c r="E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8"/>
      <c r="G8" s="2">
        <f>SUM((Table1681015[[#This Row],[Accuracy (Close)]]+Table1681015[[#This Row],[Accuracy (Short)]]+Table1681015[[#This Row],[Accuracy (Medium)]]+Table1681015[[#This Row],[Accuracy (Long)]])/4)</f>
        <v>0</v>
      </c>
      <c r="H8"/>
      <c r="I8"/>
      <c r="J8"/>
      <c r="K8"/>
      <c r="L8"/>
      <c r="M8"/>
      <c r="N8"/>
      <c r="O8" s="2" t="e">
        <f t="shared" si="0"/>
        <v>#DIV/0!</v>
      </c>
      <c r="P8"/>
      <c r="Q8"/>
      <c r="R8"/>
      <c r="S8"/>
    </row>
    <row r="9" spans="1:19">
      <c r="C9" s="2" t="e">
        <f>SUM(((Table1681015[[#This Row],[Avg DPS]]*(Table1681015[[#This Row],[Range]]))+(Table1681015[[#This Row],[Avg DPS]]*Table1681015[[#This Row],[Arm Pen (%)]]))/100)</f>
        <v>#DIV/0!</v>
      </c>
      <c r="D9" s="3" t="e">
        <f>SUM(Table1681015[[#This Row],[DPS]]*Table1681015[[#This Row],[Avg Accuracy]])</f>
        <v>#DIV/0!</v>
      </c>
      <c r="E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9" s="2">
        <f>SUM((Table1681015[[#This Row],[Accuracy (Close)]]+Table1681015[[#This Row],[Accuracy (Short)]]+Table1681015[[#This Row],[Accuracy (Medium)]]+Table1681015[[#This Row],[Accuracy (Long)]])/4)</f>
        <v>0</v>
      </c>
      <c r="O9" s="2" t="e">
        <f t="shared" si="0"/>
        <v>#DIV/0!</v>
      </c>
    </row>
    <row r="10" spans="1:19">
      <c r="C10" s="2" t="e">
        <f>SUM(((Table1681015[[#This Row],[Avg DPS]]*(Table1681015[[#This Row],[Range]]))+(Table1681015[[#This Row],[Avg DPS]]*Table1681015[[#This Row],[Arm Pen (%)]]))/100)</f>
        <v>#DIV/0!</v>
      </c>
      <c r="D10" s="3" t="e">
        <f>SUM(Table1681015[[#This Row],[DPS]]*Table1681015[[#This Row],[Avg Accuracy]])</f>
        <v>#DIV/0!</v>
      </c>
      <c r="E1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0" s="2">
        <f>SUM((Table1681015[[#This Row],[Accuracy (Close)]]+Table1681015[[#This Row],[Accuracy (Short)]]+Table1681015[[#This Row],[Accuracy (Medium)]]+Table1681015[[#This Row],[Accuracy (Long)]])/4)</f>
        <v>0</v>
      </c>
      <c r="O10" s="2" t="e">
        <f t="shared" si="0"/>
        <v>#DIV/0!</v>
      </c>
    </row>
    <row r="11" spans="1:19">
      <c r="A11" s="7"/>
      <c r="B11" s="7"/>
      <c r="C11" s="2" t="e">
        <f>SUM(((Table1681015[[#This Row],[Avg DPS]]*(Table1681015[[#This Row],[Range]]))+(Table1681015[[#This Row],[Avg DPS]]*Table1681015[[#This Row],[Arm Pen (%)]]))/100)</f>
        <v>#DIV/0!</v>
      </c>
      <c r="D11" s="3" t="e">
        <f>SUM(Table1681015[[#This Row],[DPS]]*Table1681015[[#This Row],[Avg Accuracy]])</f>
        <v>#DIV/0!</v>
      </c>
      <c r="E1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11" s="7"/>
      <c r="G11" s="2">
        <f>SUM((Table1681015[[#This Row],[Accuracy (Close)]]+Table1681015[[#This Row],[Accuracy (Short)]]+Table1681015[[#This Row],[Accuracy (Medium)]]+Table1681015[[#This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</row>
    <row r="12" spans="1:19">
      <c r="C12" s="2" t="e">
        <f>SUM(((Table1681015[[#This Row],[Avg DPS]]*(Table1681015[[#This Row],[Range]]))+(Table1681015[[#This Row],[Avg DPS]]*Table1681015[[#This Row],[Arm Pen (%)]]))/100)</f>
        <v>#DIV/0!</v>
      </c>
      <c r="D12" s="3" t="e">
        <f>SUM(Table1681015[[#This Row],[DPS]]*Table1681015[[#This Row],[Avg Accuracy]])</f>
        <v>#DIV/0!</v>
      </c>
      <c r="E1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2" s="2">
        <f>SUM((Table1681015[[#This Row],[Accuracy (Close)]]+Table1681015[[#This Row],[Accuracy (Short)]]+Table1681015[[#This Row],[Accuracy (Medium)]]+Table1681015[[#This Row],[Accuracy (Long)]])/4)</f>
        <v>0</v>
      </c>
      <c r="O12" s="2" t="e">
        <f t="shared" ref="O12:O32" si="1">60/N12</f>
        <v>#DIV/0!</v>
      </c>
    </row>
    <row r="13" spans="1:19">
      <c r="C13" s="2" t="e">
        <f>SUM(((Table1681015[[#This Row],[Avg DPS]]*(Table1681015[[#This Row],[Range]]))+(Table1681015[[#This Row],[Avg DPS]]*Table1681015[[#This Row],[Arm Pen (%)]]))/100)</f>
        <v>#DIV/0!</v>
      </c>
      <c r="D13" s="3" t="e">
        <f>SUM(Table1681015[[#This Row],[DPS]]*Table1681015[[#This Row],[Avg Accuracy]])</f>
        <v>#DIV/0!</v>
      </c>
      <c r="E1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3" s="2">
        <f>SUM((Table1681015[[#This Row],[Accuracy (Close)]]+Table1681015[[#This Row],[Accuracy (Short)]]+Table1681015[[#This Row],[Accuracy (Medium)]]+Table1681015[[#This Row],[Accuracy (Long)]])/4)</f>
        <v>0</v>
      </c>
      <c r="O13" s="2" t="e">
        <f t="shared" si="1"/>
        <v>#DIV/0!</v>
      </c>
    </row>
    <row r="14" spans="1:19">
      <c r="C14" s="2" t="e">
        <f>SUM(((Table1681015[[#This Row],[Avg DPS]]*(Table1681015[[#This Row],[Range]]))+(Table1681015[[#This Row],[Avg DPS]]*Table1681015[[#This Row],[Arm Pen (%)]]))/100)</f>
        <v>#DIV/0!</v>
      </c>
      <c r="D14" s="3" t="e">
        <f>SUM(Table1681015[[#This Row],[DPS]]*Table1681015[[#This Row],[Avg Accuracy]])</f>
        <v>#DIV/0!</v>
      </c>
      <c r="E1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4" s="2">
        <f>SUM((Table1681015[[#This Row],[Accuracy (Close)]]+Table1681015[[#This Row],[Accuracy (Short)]]+Table1681015[[#This Row],[Accuracy (Medium)]]+Table1681015[[#This Row],[Accuracy (Long)]])/4)</f>
        <v>0</v>
      </c>
      <c r="O14" s="2" t="e">
        <f t="shared" si="1"/>
        <v>#DIV/0!</v>
      </c>
    </row>
    <row r="15" spans="1:19">
      <c r="C15" s="2" t="e">
        <f>SUM(((Table1681015[[#This Row],[Avg DPS]]*(Table1681015[[#This Row],[Range]]))+(Table1681015[[#This Row],[Avg DPS]]*Table1681015[[#This Row],[Arm Pen (%)]]))/100)</f>
        <v>#DIV/0!</v>
      </c>
      <c r="D15" s="3" t="e">
        <f>SUM(Table1681015[[#This Row],[DPS]]*Table1681015[[#This Row],[Avg Accuracy]])</f>
        <v>#DIV/0!</v>
      </c>
      <c r="E1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5" s="2">
        <f>SUM((Table1681015[[#This Row],[Accuracy (Close)]]+Table1681015[[#This Row],[Accuracy (Short)]]+Table1681015[[#This Row],[Accuracy (Medium)]]+Table1681015[[#This Row],[Accuracy (Long)]])/4)</f>
        <v>0</v>
      </c>
      <c r="O15" s="2" t="e">
        <f t="shared" si="1"/>
        <v>#DIV/0!</v>
      </c>
    </row>
    <row r="16" spans="1:19">
      <c r="C16" s="2" t="e">
        <f>SUM(((Table1681015[[#This Row],[Avg DPS]]*(Table1681015[[#This Row],[Range]]))+(Table1681015[[#This Row],[Avg DPS]]*Table1681015[[#This Row],[Arm Pen (%)]]))/100)</f>
        <v>#DIV/0!</v>
      </c>
      <c r="D16" s="3" t="e">
        <f>SUM(Table1681015[[#This Row],[DPS]]*Table1681015[[#This Row],[Avg Accuracy]])</f>
        <v>#DIV/0!</v>
      </c>
      <c r="E1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6" s="2">
        <f>SUM((Table1681015[[#This Row],[Accuracy (Close)]]+Table1681015[[#This Row],[Accuracy (Short)]]+Table1681015[[#This Row],[Accuracy (Medium)]]+Table1681015[[#This Row],[Accuracy (Long)]])/4)</f>
        <v>0</v>
      </c>
      <c r="O16" s="2" t="e">
        <f t="shared" si="1"/>
        <v>#DIV/0!</v>
      </c>
    </row>
    <row r="17" spans="1:19">
      <c r="C17" s="2" t="e">
        <f>SUM(((Table1681015[[#This Row],[Avg DPS]]*(Table1681015[[#This Row],[Range]]))+(Table1681015[[#This Row],[Avg DPS]]*Table1681015[[#This Row],[Arm Pen (%)]]))/100)</f>
        <v>#DIV/0!</v>
      </c>
      <c r="D17" s="3" t="e">
        <f>SUM(Table1681015[[#This Row],[DPS]]*Table1681015[[#This Row],[Avg Accuracy]])</f>
        <v>#DIV/0!</v>
      </c>
      <c r="E1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7" s="2">
        <f>SUM((Table1681015[[#This Row],[Accuracy (Close)]]+Table1681015[[#This Row],[Accuracy (Short)]]+Table1681015[[#This Row],[Accuracy (Medium)]]+Table1681015[[#This Row],[Accuracy (Long)]])/4)</f>
        <v>0</v>
      </c>
      <c r="O17" s="2" t="e">
        <f t="shared" si="1"/>
        <v>#DIV/0!</v>
      </c>
    </row>
    <row r="18" spans="1:19">
      <c r="C18" s="2" t="e">
        <f>SUM(((Table1681015[[#This Row],[Avg DPS]]*(Table1681015[[#This Row],[Range]]))+(Table1681015[[#This Row],[Avg DPS]]*Table1681015[[#This Row],[Arm Pen (%)]]))/100)</f>
        <v>#DIV/0!</v>
      </c>
      <c r="D18" s="3" t="e">
        <f>SUM(Table1681015[[#This Row],[DPS]]*Table1681015[[#This Row],[Avg Accuracy]])</f>
        <v>#DIV/0!</v>
      </c>
      <c r="E1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8" s="2">
        <f>SUM((Table1681015[[#This Row],[Accuracy (Close)]]+Table1681015[[#This Row],[Accuracy (Short)]]+Table1681015[[#This Row],[Accuracy (Medium)]]+Table1681015[[#This Row],[Accuracy (Long)]])/4)</f>
        <v>0</v>
      </c>
      <c r="O18" s="2" t="e">
        <f t="shared" si="1"/>
        <v>#DIV/0!</v>
      </c>
    </row>
    <row r="19" spans="1:19">
      <c r="C19" s="2" t="e">
        <f>SUM(((Table1681015[[#This Row],[Avg DPS]]*(Table1681015[[#This Row],[Range]]))+(Table1681015[[#This Row],[Avg DPS]]*Table1681015[[#This Row],[Arm Pen (%)]]))/100)</f>
        <v>#DIV/0!</v>
      </c>
      <c r="D19" s="3" t="e">
        <f>SUM(Table1681015[[#This Row],[DPS]]*Table1681015[[#This Row],[Avg Accuracy]])</f>
        <v>#DIV/0!</v>
      </c>
      <c r="E1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9" s="2">
        <f>SUM((Table1681015[[#This Row],[Accuracy (Close)]]+Table1681015[[#This Row],[Accuracy (Short)]]+Table1681015[[#This Row],[Accuracy (Medium)]]+Table1681015[[#This Row],[Accuracy (Long)]])/4)</f>
        <v>0</v>
      </c>
      <c r="O19" s="2" t="e">
        <f t="shared" si="1"/>
        <v>#DIV/0!</v>
      </c>
    </row>
    <row r="20" spans="1:19">
      <c r="C20" s="2" t="e">
        <f>SUM(((Table1681015[[#This Row],[Avg DPS]]*(Table1681015[[#This Row],[Range]]))+(Table1681015[[#This Row],[Avg DPS]]*Table1681015[[#This Row],[Arm Pen (%)]]))/100)</f>
        <v>#DIV/0!</v>
      </c>
      <c r="D20" s="3" t="e">
        <f>SUM(Table1681015[[#This Row],[DPS]]*Table1681015[[#This Row],[Avg Accuracy]])</f>
        <v>#DIV/0!</v>
      </c>
      <c r="E2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0" s="2">
        <f>SUM((Table1681015[[#This Row],[Accuracy (Close)]]+Table1681015[[#This Row],[Accuracy (Short)]]+Table1681015[[#This Row],[Accuracy (Medium)]]+Table1681015[[#This Row],[Accuracy (Long)]])/4)</f>
        <v>0</v>
      </c>
      <c r="O20" s="2" t="e">
        <f t="shared" si="1"/>
        <v>#DIV/0!</v>
      </c>
    </row>
    <row r="21" spans="1:19">
      <c r="C21" s="2" t="e">
        <f>SUM(((Table1681015[[#This Row],[Avg DPS]]*(Table1681015[[#This Row],[Range]]))+(Table1681015[[#This Row],[Avg DPS]]*Table1681015[[#This Row],[Arm Pen (%)]]))/100)</f>
        <v>#DIV/0!</v>
      </c>
      <c r="D21" s="3" t="e">
        <f>SUM(Table1681015[[#This Row],[DPS]]*Table1681015[[#This Row],[Avg Accuracy]])</f>
        <v>#DIV/0!</v>
      </c>
      <c r="E2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1" s="2">
        <f>SUM((Table1681015[[#This Row],[Accuracy (Close)]]+Table1681015[[#This Row],[Accuracy (Short)]]+Table1681015[[#This Row],[Accuracy (Medium)]]+Table1681015[[#This Row],[Accuracy (Long)]])/4)</f>
        <v>0</v>
      </c>
      <c r="O21" s="2" t="e">
        <f t="shared" si="1"/>
        <v>#DIV/0!</v>
      </c>
    </row>
    <row r="22" spans="1:19">
      <c r="C22" s="2" t="e">
        <f>SUM(((Table1681015[[#This Row],[Avg DPS]]*(Table1681015[[#This Row],[Range]]))+(Table1681015[[#This Row],[Avg DPS]]*Table1681015[[#This Row],[Arm Pen (%)]]))/100)</f>
        <v>#DIV/0!</v>
      </c>
      <c r="D22" s="3" t="e">
        <f>SUM(Table1681015[[#This Row],[DPS]]*Table1681015[[#This Row],[Avg Accuracy]])</f>
        <v>#DIV/0!</v>
      </c>
      <c r="E2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2" s="2">
        <f>SUM((Table1681015[[#This Row],[Accuracy (Close)]]+Table1681015[[#This Row],[Accuracy (Short)]]+Table1681015[[#This Row],[Accuracy (Medium)]]+Table1681015[[#This Row],[Accuracy (Long)]])/4)</f>
        <v>0</v>
      </c>
      <c r="O22" s="2" t="e">
        <f t="shared" si="1"/>
        <v>#DIV/0!</v>
      </c>
    </row>
    <row r="23" spans="1:19">
      <c r="C23" s="2" t="e">
        <f>SUM(((Table1681015[[#This Row],[Avg DPS]]*(Table1681015[[#This Row],[Range]]))+(Table1681015[[#This Row],[Avg DPS]]*Table1681015[[#This Row],[Arm Pen (%)]]))/100)</f>
        <v>#DIV/0!</v>
      </c>
      <c r="D23" s="3" t="e">
        <f>SUM(Table1681015[[#This Row],[DPS]]*Table1681015[[#This Row],[Avg Accuracy]])</f>
        <v>#DIV/0!</v>
      </c>
      <c r="E2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3" s="2">
        <f>SUM((Table1681015[[#This Row],[Accuracy (Close)]]+Table1681015[[#This Row],[Accuracy (Short)]]+Table1681015[[#This Row],[Accuracy (Medium)]]+Table1681015[[#This Row],[Accuracy (Long)]])/4)</f>
        <v>0</v>
      </c>
      <c r="O23" s="2" t="e">
        <f t="shared" si="1"/>
        <v>#DIV/0!</v>
      </c>
    </row>
    <row r="24" spans="1:19">
      <c r="C24" s="2" t="e">
        <f>SUM(((Table1681015[[#This Row],[Avg DPS]]*(Table1681015[[#This Row],[Range]]))+(Table1681015[[#This Row],[Avg DPS]]*Table1681015[[#This Row],[Arm Pen (%)]]))/100)</f>
        <v>#DIV/0!</v>
      </c>
      <c r="D24" s="3" t="e">
        <f>SUM(Table1681015[[#This Row],[DPS]]*Table1681015[[#This Row],[Avg Accuracy]])</f>
        <v>#DIV/0!</v>
      </c>
      <c r="E2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4" s="2">
        <f>SUM((Table1681015[[#This Row],[Accuracy (Close)]]+Table1681015[[#This Row],[Accuracy (Short)]]+Table1681015[[#This Row],[Accuracy (Medium)]]+Table1681015[[#This Row],[Accuracy (Long)]])/4)</f>
        <v>0</v>
      </c>
      <c r="O24" s="2" t="e">
        <f t="shared" si="1"/>
        <v>#DIV/0!</v>
      </c>
    </row>
    <row r="25" spans="1:19">
      <c r="C25" s="2" t="e">
        <f>SUM(((Table1681015[[#This Row],[Avg DPS]]*(Table1681015[[#This Row],[Range]]))+(Table1681015[[#This Row],[Avg DPS]]*Table1681015[[#This Row],[Arm Pen (%)]]))/100)</f>
        <v>#DIV/0!</v>
      </c>
      <c r="D25" s="3" t="e">
        <f>SUM(Table1681015[[#This Row],[DPS]]*Table1681015[[#This Row],[Avg Accuracy]])</f>
        <v>#DIV/0!</v>
      </c>
      <c r="E2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5" s="2">
        <f>SUM((Table1681015[[#This Row],[Accuracy (Close)]]+Table1681015[[#This Row],[Accuracy (Short)]]+Table1681015[[#This Row],[Accuracy (Medium)]]+Table1681015[[#This Row],[Accuracy (Long)]])/4)</f>
        <v>0</v>
      </c>
      <c r="O25" s="2" t="e">
        <f t="shared" si="1"/>
        <v>#DIV/0!</v>
      </c>
    </row>
    <row r="26" spans="1:19">
      <c r="C26" s="2" t="e">
        <f>SUM(((Table1681015[[#This Row],[Avg DPS]]*(Table1681015[[#This Row],[Range]]))+(Table1681015[[#This Row],[Avg DPS]]*Table1681015[[#This Row],[Arm Pen (%)]]))/100)</f>
        <v>#DIV/0!</v>
      </c>
      <c r="D26" s="3" t="e">
        <f>SUM(Table1681015[[#This Row],[DPS]]*Table1681015[[#This Row],[Avg Accuracy]])</f>
        <v>#DIV/0!</v>
      </c>
      <c r="E2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6" s="2">
        <f>SUM((Table1681015[[#This Row],[Accuracy (Close)]]+Table1681015[[#This Row],[Accuracy (Short)]]+Table1681015[[#This Row],[Accuracy (Medium)]]+Table1681015[[#This Row],[Accuracy (Long)]])/4)</f>
        <v>0</v>
      </c>
      <c r="O26" s="2" t="e">
        <f t="shared" si="1"/>
        <v>#DIV/0!</v>
      </c>
    </row>
    <row r="27" spans="1:19">
      <c r="C27" s="2" t="e">
        <f>SUM(((Table1681015[[#This Row],[Avg DPS]]*(Table1681015[[#This Row],[Range]]))+(Table1681015[[#This Row],[Avg DPS]]*Table1681015[[#This Row],[Arm Pen (%)]]))/100)</f>
        <v>#DIV/0!</v>
      </c>
      <c r="D27" s="3" t="e">
        <f>SUM(Table1681015[[#This Row],[DPS]]*Table1681015[[#This Row],[Avg Accuracy]])</f>
        <v>#DIV/0!</v>
      </c>
      <c r="E2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7" s="2">
        <f>SUM((Table1681015[[#This Row],[Accuracy (Close)]]+Table1681015[[#This Row],[Accuracy (Short)]]+Table1681015[[#This Row],[Accuracy (Medium)]]+Table1681015[[#This Row],[Accuracy (Long)]])/4)</f>
        <v>0</v>
      </c>
      <c r="O27" s="2" t="e">
        <f t="shared" si="1"/>
        <v>#DIV/0!</v>
      </c>
    </row>
    <row r="28" spans="1:19">
      <c r="C28" s="2" t="e">
        <f>SUM(((Table1681015[[#This Row],[Avg DPS]]*(Table1681015[[#This Row],[Range]]))+(Table1681015[[#This Row],[Avg DPS]]*Table1681015[[#This Row],[Arm Pen (%)]]))/100)</f>
        <v>#DIV/0!</v>
      </c>
      <c r="D28" s="3" t="e">
        <f>SUM(Table1681015[[#This Row],[DPS]]*Table1681015[[#This Row],[Avg Accuracy]])</f>
        <v>#DIV/0!</v>
      </c>
      <c r="E2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8" s="2">
        <f>SUM((Table1681015[[#This Row],[Accuracy (Close)]]+Table1681015[[#This Row],[Accuracy (Short)]]+Table1681015[[#This Row],[Accuracy (Medium)]]+Table1681015[[#This Row],[Accuracy (Long)]])/4)</f>
        <v>0</v>
      </c>
      <c r="O28" s="2" t="e">
        <f t="shared" si="1"/>
        <v>#DIV/0!</v>
      </c>
    </row>
    <row r="29" spans="1:19">
      <c r="C29" s="2" t="e">
        <f>SUM(((Table1681015[[#This Row],[Avg DPS]]*(Table1681015[[#This Row],[Range]]))+(Table1681015[[#This Row],[Avg DPS]]*Table1681015[[#This Row],[Arm Pen (%)]]))/100)</f>
        <v>#DIV/0!</v>
      </c>
      <c r="D29" s="3" t="e">
        <f>SUM(Table1681015[[#This Row],[DPS]]*Table1681015[[#This Row],[Avg Accuracy]])</f>
        <v>#DIV/0!</v>
      </c>
      <c r="E2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9" s="2">
        <f>SUM((Table1681015[[#This Row],[Accuracy (Close)]]+Table1681015[[#This Row],[Accuracy (Short)]]+Table1681015[[#This Row],[Accuracy (Medium)]]+Table1681015[[#This Row],[Accuracy (Long)]])/4)</f>
        <v>0</v>
      </c>
      <c r="O29" s="2" t="e">
        <f t="shared" si="1"/>
        <v>#DIV/0!</v>
      </c>
    </row>
    <row r="30" spans="1:19">
      <c r="C30" s="2" t="e">
        <f>SUM(((Table1681015[[#This Row],[Avg DPS]]*(Table1681015[[#This Row],[Range]]))+(Table1681015[[#This Row],[Avg DPS]]*Table1681015[[#This Row],[Arm Pen (%)]]))/100)</f>
        <v>#DIV/0!</v>
      </c>
      <c r="D30" s="3" t="e">
        <f>SUM(Table1681015[[#This Row],[DPS]]*Table1681015[[#This Row],[Avg Accuracy]])</f>
        <v>#DIV/0!</v>
      </c>
      <c r="E3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0" s="2">
        <f>SUM((Table1681015[[#This Row],[Accuracy (Close)]]+Table1681015[[#This Row],[Accuracy (Short)]]+Table1681015[[#This Row],[Accuracy (Medium)]]+Table1681015[[#This Row],[Accuracy (Long)]])/4)</f>
        <v>0</v>
      </c>
      <c r="O30" s="2" t="e">
        <f t="shared" si="1"/>
        <v>#DIV/0!</v>
      </c>
    </row>
    <row r="31" spans="1:19">
      <c r="C31" s="2" t="e">
        <f>SUM(((Table1681015[[#This Row],[Avg DPS]]*(Table1681015[[#This Row],[Range]]))+(Table1681015[[#This Row],[Avg DPS]]*Table1681015[[#This Row],[Arm Pen (%)]]))/100)</f>
        <v>#DIV/0!</v>
      </c>
      <c r="D31" s="3" t="e">
        <f>SUM(Table1681015[[#This Row],[DPS]]*Table1681015[[#This Row],[Avg Accuracy]])</f>
        <v>#DIV/0!</v>
      </c>
      <c r="E3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1" s="2">
        <f>SUM((Table1681015[[#This Row],[Accuracy (Close)]]+Table1681015[[#This Row],[Accuracy (Short)]]+Table1681015[[#This Row],[Accuracy (Medium)]]+Table1681015[[#This Row],[Accuracy (Long)]])/4)</f>
        <v>0</v>
      </c>
      <c r="O31" s="2" t="e">
        <f t="shared" si="1"/>
        <v>#DIV/0!</v>
      </c>
    </row>
    <row r="32" spans="1:19">
      <c r="A32" s="7"/>
      <c r="B32" s="7"/>
      <c r="C32" s="8" t="e">
        <f>SUM(((Table1681015[[#This Row],[Avg DPS]]*(Table1681015[[#This Row],[Range]]))+(Table1681015[[#This Row],[Avg DPS]]*Table1681015[[#This Row],[Arm Pen (%)]]))/100)</f>
        <v>#DIV/0!</v>
      </c>
      <c r="D32" s="9" t="e">
        <f>SUM(Table1681015[[#This Row],[DPS]]*Table1681015[[#This Row],[Avg Accuracy]])</f>
        <v>#DIV/0!</v>
      </c>
      <c r="E32" s="8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32" s="7"/>
      <c r="G32" s="8">
        <f>SUM((Table1681015[[#This Row],[Accuracy (Close)]]+Table1681015[[#This Row],[Accuracy (Short)]]+Table1681015[[#This Row],[Accuracy (Medium)]]+Table1681015[[#This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1"/>
        <v>#DIV/0!</v>
      </c>
      <c r="P32" s="7"/>
      <c r="Q32" s="7"/>
      <c r="R32" s="7"/>
      <c r="S32" s="7"/>
    </row>
  </sheetData>
  <conditionalFormatting sqref="C4:C32">
    <cfRule type="cellIs" dxfId="19" priority="1" operator="greaterThan">
      <formula>4.429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S19"/>
  <sheetViews>
    <sheetView workbookViewId="0">
      <selection activeCell="B5" sqref="B5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19">
      <c r="A1" s="1" t="s">
        <v>0</v>
      </c>
      <c r="C1" t="s">
        <v>24</v>
      </c>
    </row>
    <row r="2" spans="1:19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19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</row>
    <row r="4" spans="1:19">
      <c r="A4" s="6" t="s">
        <v>50</v>
      </c>
      <c r="B4" s="11" t="s">
        <v>43</v>
      </c>
      <c r="C4" s="2">
        <f>SUM(((Table168101112[[#This Row],[Avg DPS]]*(Table168101112[[#This Row],[Range]]))+(Table168101112[[#This Row],[Avg DPS]]*Table168101112[[#This Row],[Arm Pen (%)]]))/100)</f>
        <v>2.4682976889010355</v>
      </c>
      <c r="D4" s="3">
        <f>SUM(Table168101112[[#This Row],[DPS]]*Table168101112[[#This Row],[Avg Accuracy]])</f>
        <v>5.8768992592881801</v>
      </c>
      <c r="E4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15.776910763189745</v>
      </c>
      <c r="F4">
        <v>26</v>
      </c>
      <c r="G4" s="2">
        <f>SUM((Table168101112[[#This Row],[Accuracy (Close)]]+Table168101112[[#This Row],[Accuracy (Short)]]+Table168101112[[#This Row],[Accuracy (Medium)]]+Table168101112[[#This Row],[Accuracy (Long)]])/4)</f>
        <v>0.3725</v>
      </c>
      <c r="H4">
        <v>11</v>
      </c>
      <c r="I4">
        <v>1</v>
      </c>
      <c r="J4">
        <v>16</v>
      </c>
      <c r="K4">
        <v>6</v>
      </c>
      <c r="L4">
        <v>1.8</v>
      </c>
      <c r="M4">
        <v>1.8</v>
      </c>
      <c r="N4">
        <v>514.29</v>
      </c>
      <c r="O4" s="2">
        <f t="shared" ref="O4:O19" si="0">60/N4</f>
        <v>0.11666569445254624</v>
      </c>
      <c r="P4">
        <v>0.4</v>
      </c>
      <c r="Q4">
        <v>0.48</v>
      </c>
      <c r="R4">
        <v>0.35</v>
      </c>
      <c r="S4">
        <v>0.26</v>
      </c>
    </row>
    <row r="5" spans="1:19">
      <c r="A5" s="4" t="s">
        <v>28</v>
      </c>
      <c r="B5" s="4">
        <v>2</v>
      </c>
      <c r="C5" s="2">
        <f>SUM(((Table168101112[[#This Row],[Avg DPS]]*(Table168101112[[#This Row],[Range]]))+(Table168101112[[#This Row],[Avg DPS]]*Table168101112[[#This Row],[Arm Pen (%)]]))/100)</f>
        <v>1.9387651567944248</v>
      </c>
      <c r="D5" s="3">
        <f>SUM(Table168101112[[#This Row],[DPS]]*Table168101112[[#This Row],[Avg Accuracy]])</f>
        <v>4.9839721254355398</v>
      </c>
      <c r="E5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13.379790940766551</v>
      </c>
      <c r="F5">
        <v>25.9</v>
      </c>
      <c r="G5" s="2">
        <f>SUM((Table168101112[[#This Row],[Accuracy (Close)]]+Table168101112[[#This Row],[Accuracy (Short)]]+Table168101112[[#This Row],[Accuracy (Medium)]]+Table168101112[[#This Row],[Accuracy (Long)]])/4)</f>
        <v>0.3725</v>
      </c>
      <c r="H5">
        <v>8</v>
      </c>
      <c r="I5">
        <v>1</v>
      </c>
      <c r="J5">
        <v>13</v>
      </c>
      <c r="K5">
        <v>8</v>
      </c>
      <c r="L5">
        <v>2</v>
      </c>
      <c r="M5">
        <v>2.2000000000000002</v>
      </c>
      <c r="N5">
        <v>720</v>
      </c>
      <c r="O5" s="2">
        <f t="shared" si="0"/>
        <v>8.3333333333333329E-2</v>
      </c>
      <c r="P5">
        <v>0.4</v>
      </c>
      <c r="Q5">
        <v>0.48</v>
      </c>
      <c r="R5">
        <v>0.35</v>
      </c>
      <c r="S5">
        <v>0.26</v>
      </c>
    </row>
    <row r="6" spans="1:19">
      <c r="A6" s="4"/>
      <c r="B6" s="4"/>
      <c r="C6" s="2" t="e">
        <f>SUM(((Table168101112[[#This Row],[Avg DPS]]*(Table168101112[[#This Row],[Range]]))+(Table168101112[[#This Row],[Avg DPS]]*Table168101112[[#This Row],[Arm Pen (%)]]))/100)</f>
        <v>#DIV/0!</v>
      </c>
      <c r="D6" s="3" t="e">
        <f>SUM(Table168101112[[#This Row],[DPS]]*Table168101112[[#This Row],[Avg Accuracy]])</f>
        <v>#DIV/0!</v>
      </c>
      <c r="E6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6" s="2">
        <f>SUM((Table168101112[[#This Row],[Accuracy (Close)]]+Table168101112[[#This Row],[Accuracy (Short)]]+Table168101112[[#This Row],[Accuracy (Medium)]]+Table168101112[[#This Row],[Accuracy (Long)]])/4)</f>
        <v>0</v>
      </c>
      <c r="O6" s="2" t="e">
        <f t="shared" si="0"/>
        <v>#DIV/0!</v>
      </c>
    </row>
    <row r="7" spans="1:19">
      <c r="B7" s="4"/>
      <c r="C7" s="2" t="e">
        <f>SUM(((Table168101112[[#This Row],[Avg DPS]]*(Table168101112[[#This Row],[Range]]))+(Table168101112[[#This Row],[Avg DPS]]*Table168101112[[#This Row],[Arm Pen (%)]]))/100)</f>
        <v>#DIV/0!</v>
      </c>
      <c r="D7" s="3" t="e">
        <f>SUM(Table168101112[[#This Row],[DPS]]*Table168101112[[#This Row],[Avg Accuracy]])</f>
        <v>#DIV/0!</v>
      </c>
      <c r="E7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7" s="2">
        <f>SUM((Table168101112[[#This Row],[Accuracy (Close)]]+Table168101112[[#This Row],[Accuracy (Short)]]+Table168101112[[#This Row],[Accuracy (Medium)]]+Table168101112[[#This Row],[Accuracy (Long)]])/4)</f>
        <v>0</v>
      </c>
      <c r="O7" s="2" t="e">
        <f t="shared" si="0"/>
        <v>#DIV/0!</v>
      </c>
    </row>
    <row r="8" spans="1:19">
      <c r="B8" s="4"/>
      <c r="C8" s="2" t="e">
        <f>SUM(((Table168101112[[#This Row],[Avg DPS]]*(Table168101112[[#This Row],[Range]]))+(Table168101112[[#This Row],[Avg DPS]]*Table168101112[[#This Row],[Arm Pen (%)]]))/100)</f>
        <v>#DIV/0!</v>
      </c>
      <c r="D8" s="3" t="e">
        <f>SUM(Table168101112[[#This Row],[DPS]]*Table168101112[[#This Row],[Avg Accuracy]])</f>
        <v>#DIV/0!</v>
      </c>
      <c r="E8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8" s="2">
        <f>SUM((Table168101112[[#This Row],[Accuracy (Close)]]+Table168101112[[#This Row],[Accuracy (Short)]]+Table168101112[[#This Row],[Accuracy (Medium)]]+Table168101112[[#This Row],[Accuracy (Long)]])/4)</f>
        <v>0</v>
      </c>
      <c r="O8" s="2" t="e">
        <f t="shared" si="0"/>
        <v>#DIV/0!</v>
      </c>
    </row>
    <row r="9" spans="1:19">
      <c r="B9" s="4"/>
      <c r="C9" s="2" t="e">
        <f>SUM(((Table168101112[[#This Row],[Avg DPS]]*(Table168101112[[#This Row],[Range]]))+(Table168101112[[#This Row],[Avg DPS]]*Table168101112[[#This Row],[Arm Pen (%)]]))/100)</f>
        <v>#DIV/0!</v>
      </c>
      <c r="D9" s="3" t="e">
        <f>SUM(Table168101112[[#This Row],[DPS]]*Table168101112[[#This Row],[Avg Accuracy]])</f>
        <v>#DIV/0!</v>
      </c>
      <c r="E9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9" s="2">
        <f>SUM((Table168101112[[#This Row],[Accuracy (Close)]]+Table168101112[[#This Row],[Accuracy (Short)]]+Table168101112[[#This Row],[Accuracy (Medium)]]+Table168101112[[#This Row],[Accuracy (Long)]])/4)</f>
        <v>0</v>
      </c>
      <c r="O9" s="2" t="e">
        <f t="shared" si="0"/>
        <v>#DIV/0!</v>
      </c>
    </row>
    <row r="10" spans="1:19">
      <c r="B10" s="4"/>
      <c r="C10" s="2" t="e">
        <f>SUM(((Table168101112[[#This Row],[Avg DPS]]*(Table168101112[[#This Row],[Range]]))+(Table168101112[[#This Row],[Avg DPS]]*Table168101112[[#This Row],[Arm Pen (%)]]))/100)</f>
        <v>#DIV/0!</v>
      </c>
      <c r="D10" s="3" t="e">
        <f>SUM(Table168101112[[#This Row],[DPS]]*Table168101112[[#This Row],[Avg Accuracy]])</f>
        <v>#DIV/0!</v>
      </c>
      <c r="E10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0" s="2">
        <f>SUM((Table168101112[[#This Row],[Accuracy (Close)]]+Table168101112[[#This Row],[Accuracy (Short)]]+Table168101112[[#This Row],[Accuracy (Medium)]]+Table168101112[[#This Row],[Accuracy (Long)]])/4)</f>
        <v>0</v>
      </c>
      <c r="O10" s="2" t="e">
        <f t="shared" si="0"/>
        <v>#DIV/0!</v>
      </c>
    </row>
    <row r="11" spans="1:19">
      <c r="A11" s="4"/>
      <c r="B11" s="4"/>
      <c r="C11" s="2" t="e">
        <f>SUM(((Table168101112[[#This Row],[Avg DPS]]*(Table168101112[[#This Row],[Range]]))+(Table168101112[[#This Row],[Avg DPS]]*Table168101112[[#This Row],[Arm Pen (%)]]))/100)</f>
        <v>#DIV/0!</v>
      </c>
      <c r="D11" s="3" t="e">
        <f>SUM(Table168101112[[#This Row],[DPS]]*Table168101112[[#This Row],[Avg Accuracy]])</f>
        <v>#DIV/0!</v>
      </c>
      <c r="E11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1" s="2">
        <f>SUM((Table168101112[[#This Row],[Accuracy (Close)]]+Table168101112[[#This Row],[Accuracy (Short)]]+Table168101112[[#This Row],[Accuracy (Medium)]]+Table168101112[[#This Row],[Accuracy (Long)]])/4)</f>
        <v>0</v>
      </c>
      <c r="O11" s="2" t="e">
        <f t="shared" si="0"/>
        <v>#DIV/0!</v>
      </c>
    </row>
    <row r="12" spans="1:19">
      <c r="A12" s="4"/>
      <c r="B12" s="4"/>
      <c r="C12" s="2" t="e">
        <f>SUM(((Table168101112[[#This Row],[Avg DPS]]*(Table168101112[[#This Row],[Range]]))+(Table168101112[[#This Row],[Avg DPS]]*Table168101112[[#This Row],[Arm Pen (%)]]))/100)</f>
        <v>#DIV/0!</v>
      </c>
      <c r="D12" s="3" t="e">
        <f>SUM(Table168101112[[#This Row],[DPS]]*Table168101112[[#This Row],[Avg Accuracy]])</f>
        <v>#DIV/0!</v>
      </c>
      <c r="E12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2" s="2">
        <f>SUM((Table168101112[[#This Row],[Accuracy (Close)]]+Table168101112[[#This Row],[Accuracy (Short)]]+Table168101112[[#This Row],[Accuracy (Medium)]]+Table168101112[[#This Row],[Accuracy (Long)]])/4)</f>
        <v>0</v>
      </c>
      <c r="O12" s="2" t="e">
        <f t="shared" si="0"/>
        <v>#DIV/0!</v>
      </c>
    </row>
    <row r="13" spans="1:19">
      <c r="C13" s="2" t="e">
        <f>SUM(((Table168101112[[#This Row],[Avg DPS]]*(Table168101112[[#This Row],[Range]]))+(Table168101112[[#This Row],[Avg DPS]]*Table168101112[[#This Row],[Arm Pen (%)]]))/100)</f>
        <v>#DIV/0!</v>
      </c>
      <c r="D13" s="3" t="e">
        <f>SUM(Table168101112[[#This Row],[DPS]]*Table168101112[[#This Row],[Avg Accuracy]])</f>
        <v>#DIV/0!</v>
      </c>
      <c r="E13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3" s="2">
        <f>SUM((Table168101112[[#This Row],[Accuracy (Close)]]+Table168101112[[#This Row],[Accuracy (Short)]]+Table168101112[[#This Row],[Accuracy (Medium)]]+Table168101112[[#This Row],[Accuracy (Long)]])/4)</f>
        <v>0</v>
      </c>
      <c r="O13" s="2" t="e">
        <f t="shared" si="0"/>
        <v>#DIV/0!</v>
      </c>
    </row>
    <row r="14" spans="1:19">
      <c r="C14" s="2" t="e">
        <f>SUM(((Table168101112[[#This Row],[Avg DPS]]*(Table168101112[[#This Row],[Range]]))+(Table168101112[[#This Row],[Avg DPS]]*Table168101112[[#This Row],[Arm Pen (%)]]))/100)</f>
        <v>#DIV/0!</v>
      </c>
      <c r="D14" s="3" t="e">
        <f>SUM(Table168101112[[#This Row],[DPS]]*Table168101112[[#This Row],[Avg Accuracy]])</f>
        <v>#DIV/0!</v>
      </c>
      <c r="E14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4" s="2">
        <f>SUM((Table168101112[[#This Row],[Accuracy (Close)]]+Table168101112[[#This Row],[Accuracy (Short)]]+Table168101112[[#This Row],[Accuracy (Medium)]]+Table168101112[[#This Row],[Accuracy (Long)]])/4)</f>
        <v>0</v>
      </c>
      <c r="O14" s="2" t="e">
        <f t="shared" si="0"/>
        <v>#DIV/0!</v>
      </c>
    </row>
    <row r="15" spans="1:19">
      <c r="C15" s="2" t="e">
        <f>SUM(((Table168101112[[#This Row],[Avg DPS]]*(Table168101112[[#This Row],[Range]]))+(Table168101112[[#This Row],[Avg DPS]]*Table168101112[[#This Row],[Arm Pen (%)]]))/100)</f>
        <v>#DIV/0!</v>
      </c>
      <c r="D15" s="3" t="e">
        <f>SUM(Table168101112[[#This Row],[DPS]]*Table168101112[[#This Row],[Avg Accuracy]])</f>
        <v>#DIV/0!</v>
      </c>
      <c r="E15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5" s="2">
        <f>SUM((Table168101112[[#This Row],[Accuracy (Close)]]+Table168101112[[#This Row],[Accuracy (Short)]]+Table168101112[[#This Row],[Accuracy (Medium)]]+Table168101112[[#This Row],[Accuracy (Long)]])/4)</f>
        <v>0</v>
      </c>
      <c r="O15" s="2" t="e">
        <f t="shared" si="0"/>
        <v>#DIV/0!</v>
      </c>
    </row>
    <row r="16" spans="1:19">
      <c r="C16" s="2" t="e">
        <f>SUM(((Table168101112[[#This Row],[Avg DPS]]*(Table168101112[[#This Row],[Range]]))+(Table168101112[[#This Row],[Avg DPS]]*Table168101112[[#This Row],[Arm Pen (%)]]))/100)</f>
        <v>#DIV/0!</v>
      </c>
      <c r="D16" s="3" t="e">
        <f>SUM(Table168101112[[#This Row],[DPS]]*Table168101112[[#This Row],[Avg Accuracy]])</f>
        <v>#DIV/0!</v>
      </c>
      <c r="E16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6" s="2">
        <f>SUM((Table168101112[[#This Row],[Accuracy (Close)]]+Table168101112[[#This Row],[Accuracy (Short)]]+Table168101112[[#This Row],[Accuracy (Medium)]]+Table168101112[[#This Row],[Accuracy (Long)]])/4)</f>
        <v>0</v>
      </c>
      <c r="O16" s="2" t="e">
        <f t="shared" si="0"/>
        <v>#DIV/0!</v>
      </c>
    </row>
    <row r="17" spans="1:19" s="4" customFormat="1">
      <c r="A17"/>
      <c r="B17"/>
      <c r="C17" s="2" t="e">
        <f>SUM(((Table168101112[[#This Row],[Avg DPS]]*(Table168101112[[#This Row],[Range]]))+(Table168101112[[#This Row],[Avg DPS]]*Table168101112[[#This Row],[Arm Pen (%)]]))/100)</f>
        <v>#DIV/0!</v>
      </c>
      <c r="D17" s="3" t="e">
        <f>SUM(Table168101112[[#This Row],[DPS]]*Table168101112[[#This Row],[Avg Accuracy]])</f>
        <v>#DIV/0!</v>
      </c>
      <c r="E17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17"/>
      <c r="G17" s="2">
        <f>SUM((Table168101112[[#This Row],[Accuracy (Close)]]+Table168101112[[#This Row],[Accuracy (Short)]]+Table168101112[[#This Row],[Accuracy (Medium)]]+Table168101112[[#This Row],[Accuracy (Long)]])/4)</f>
        <v>0</v>
      </c>
      <c r="H17"/>
      <c r="I17"/>
      <c r="J17"/>
      <c r="K17"/>
      <c r="L17"/>
      <c r="M17"/>
      <c r="N17"/>
      <c r="O17" s="2" t="e">
        <f t="shared" si="0"/>
        <v>#DIV/0!</v>
      </c>
      <c r="P17"/>
      <c r="Q17"/>
      <c r="R17"/>
      <c r="S17"/>
    </row>
    <row r="18" spans="1:19">
      <c r="C18" s="2" t="e">
        <f>SUM(((Table168101112[[#This Row],[Avg DPS]]*(Table168101112[[#This Row],[Range]]))+(Table168101112[[#This Row],[Avg DPS]]*Table168101112[[#This Row],[Arm Pen (%)]]))/100)</f>
        <v>#DIV/0!</v>
      </c>
      <c r="D18" s="3" t="e">
        <f>SUM(Table168101112[[#This Row],[DPS]]*Table168101112[[#This Row],[Avg Accuracy]])</f>
        <v>#DIV/0!</v>
      </c>
      <c r="E18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8" s="2">
        <f>SUM((Table168101112[[#This Row],[Accuracy (Close)]]+Table168101112[[#This Row],[Accuracy (Short)]]+Table168101112[[#This Row],[Accuracy (Medium)]]+Table168101112[[#This Row],[Accuracy (Long)]])/4)</f>
        <v>0</v>
      </c>
      <c r="O18" s="2" t="e">
        <f t="shared" si="0"/>
        <v>#DIV/0!</v>
      </c>
    </row>
    <row r="19" spans="1:19">
      <c r="A19" s="7"/>
      <c r="B19" s="7"/>
      <c r="C19" s="2" t="e">
        <f>SUM(((Table168101112[[#This Row],[Avg DPS]]*(Table168101112[[#This Row],[Range]]))+(Table168101112[[#This Row],[Avg DPS]]*Table168101112[[#This Row],[Arm Pen (%)]]))/100)</f>
        <v>#DIV/0!</v>
      </c>
      <c r="D19" s="3" t="e">
        <f>SUM(Table168101112[[#This Row],[DPS]]*Table168101112[[#This Row],[Avg Accuracy]])</f>
        <v>#DIV/0!</v>
      </c>
      <c r="E19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19" s="7"/>
      <c r="G19" s="2">
        <f>SUM((Table168101112[[#This Row],[Accuracy (Close)]]+Table168101112[[#This Row],[Accuracy (Short)]]+Table168101112[[#This Row],[Accuracy (Medium)]]+Table168101112[[#This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0"/>
        <v>#DIV/0!</v>
      </c>
      <c r="P19" s="7"/>
      <c r="Q19" s="7"/>
      <c r="R19" s="7"/>
      <c r="S19" s="7"/>
    </row>
  </sheetData>
  <conditionalFormatting sqref="C4:C19">
    <cfRule type="cellIs" dxfId="13" priority="1" operator="greaterThan">
      <formula>2.479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S19"/>
  <sheetViews>
    <sheetView workbookViewId="0">
      <selection activeCell="M7" sqref="M7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19">
      <c r="A1" s="1" t="s">
        <v>0</v>
      </c>
      <c r="C1" t="s">
        <v>24</v>
      </c>
    </row>
    <row r="2" spans="1:19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19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</row>
    <row r="4" spans="1:19">
      <c r="A4" s="6" t="s">
        <v>52</v>
      </c>
      <c r="B4" s="11" t="s">
        <v>43</v>
      </c>
      <c r="C4" s="2">
        <f>SUM(((Table16810111213[[#This Row],[Avg DPS]]*(Table16810111213[[#This Row],[Range]]))+(Table16810111213[[#This Row],[Avg DPS]]*Table16810111213[[#This Row],[Arm Pen (%)]]))/100)</f>
        <v>1.9275069767441864</v>
      </c>
      <c r="D4" s="3">
        <f>SUM(Table16810111213[[#This Row],[DPS]]*Table16810111213[[#This Row],[Avg Accuracy]])</f>
        <v>6.4465116279069772</v>
      </c>
      <c r="E4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8.3720930232558146</v>
      </c>
      <c r="F4">
        <v>15.9</v>
      </c>
      <c r="G4" s="2">
        <f>SUM((Table16810111213[[#This Row],[Accuracy (Close)]]+Table16810111213[[#This Row],[Accuracy (Short)]]+Table16810111213[[#This Row],[Accuracy (Medium)]]+Table16810111213[[#This Row],[Accuracy (Long)]])/4)</f>
        <v>0.77</v>
      </c>
      <c r="H4">
        <v>18</v>
      </c>
      <c r="I4">
        <v>3</v>
      </c>
      <c r="J4">
        <v>14</v>
      </c>
      <c r="K4">
        <v>1</v>
      </c>
      <c r="L4">
        <v>1.25</v>
      </c>
      <c r="M4">
        <v>0.9</v>
      </c>
      <c r="N4">
        <v>0</v>
      </c>
      <c r="O4" s="2">
        <v>1.25</v>
      </c>
      <c r="P4">
        <v>0.8</v>
      </c>
      <c r="Q4">
        <v>0.87</v>
      </c>
      <c r="R4">
        <v>0.77</v>
      </c>
      <c r="S4">
        <v>0.64</v>
      </c>
    </row>
    <row r="5" spans="1:19">
      <c r="A5" s="6" t="s">
        <v>53</v>
      </c>
      <c r="B5" s="11" t="s">
        <v>43</v>
      </c>
      <c r="C5" s="2">
        <f>SUM(((Table16810111213[[#This Row],[Avg DPS]]*(Table16810111213[[#This Row],[Range]]))+(Table16810111213[[#This Row],[Avg DPS]]*Table16810111213[[#This Row],[Arm Pen (%)]]))/100)</f>
        <v>2.7770294117647065</v>
      </c>
      <c r="D5" s="3">
        <f>SUM(Table16810111213[[#This Row],[DPS]]*Table16810111213[[#This Row],[Avg Accuracy]])</f>
        <v>10.323529411764708</v>
      </c>
      <c r="E5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18.68512110726644</v>
      </c>
      <c r="F5">
        <v>12.9</v>
      </c>
      <c r="G5" s="2">
        <f>SUM((Table16810111213[[#This Row],[Accuracy (Close)]]+Table16810111213[[#This Row],[Accuracy (Short)]]+Table16810111213[[#This Row],[Accuracy (Medium)]]+Table16810111213[[#This Row],[Accuracy (Long)]])/4)</f>
        <v>0.55249999999999999</v>
      </c>
      <c r="H5">
        <v>18</v>
      </c>
      <c r="I5">
        <v>3</v>
      </c>
      <c r="J5">
        <v>14</v>
      </c>
      <c r="K5">
        <v>3</v>
      </c>
      <c r="L5">
        <v>1.35</v>
      </c>
      <c r="M5">
        <v>1.2</v>
      </c>
      <c r="N5">
        <v>0</v>
      </c>
      <c r="O5" s="2">
        <v>0.17</v>
      </c>
      <c r="P5">
        <v>0.56999999999999995</v>
      </c>
      <c r="Q5">
        <v>0.64</v>
      </c>
      <c r="R5">
        <v>0.55000000000000004</v>
      </c>
      <c r="S5">
        <v>0.45</v>
      </c>
    </row>
    <row r="6" spans="1:19">
      <c r="A6" s="4"/>
      <c r="B6" s="4"/>
      <c r="C6" s="2" t="e">
        <f>SUM(((Table16810111213[[#This Row],[Avg DPS]]*(Table16810111213[[#This Row],[Range]]))+(Table16810111213[[#This Row],[Avg DPS]]*Table16810111213[[#This Row],[Arm Pen (%)]]))/100)</f>
        <v>#DIV/0!</v>
      </c>
      <c r="D6" s="3" t="e">
        <f>SUM(Table16810111213[[#This Row],[DPS]]*Table16810111213[[#This Row],[Avg Accuracy]])</f>
        <v>#DIV/0!</v>
      </c>
      <c r="E6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6" s="2">
        <f>SUM((Table16810111213[[#This Row],[Accuracy (Close)]]+Table16810111213[[#This Row],[Accuracy (Short)]]+Table16810111213[[#This Row],[Accuracy (Medium)]]+Table16810111213[[#This Row],[Accuracy (Long)]])/4)</f>
        <v>0</v>
      </c>
      <c r="O6" s="2" t="e">
        <f t="shared" ref="O6:O19" si="0">60/N6</f>
        <v>#DIV/0!</v>
      </c>
    </row>
    <row r="7" spans="1:19">
      <c r="B7" s="4"/>
      <c r="C7" s="2" t="e">
        <f>SUM(((Table16810111213[[#This Row],[Avg DPS]]*(Table16810111213[[#This Row],[Range]]))+(Table16810111213[[#This Row],[Avg DPS]]*Table16810111213[[#This Row],[Arm Pen (%)]]))/100)</f>
        <v>#DIV/0!</v>
      </c>
      <c r="D7" s="3" t="e">
        <f>SUM(Table16810111213[[#This Row],[DPS]]*Table16810111213[[#This Row],[Avg Accuracy]])</f>
        <v>#DIV/0!</v>
      </c>
      <c r="E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7" s="2">
        <f>SUM((Table16810111213[[#This Row],[Accuracy (Close)]]+Table16810111213[[#This Row],[Accuracy (Short)]]+Table16810111213[[#This Row],[Accuracy (Medium)]]+Table16810111213[[#This Row],[Accuracy (Long)]])/4)</f>
        <v>0</v>
      </c>
      <c r="O7" s="2" t="e">
        <f t="shared" si="0"/>
        <v>#DIV/0!</v>
      </c>
    </row>
    <row r="8" spans="1:19">
      <c r="B8" s="4"/>
      <c r="C8" s="2" t="e">
        <f>SUM(((Table16810111213[[#This Row],[Avg DPS]]*(Table16810111213[[#This Row],[Range]]))+(Table16810111213[[#This Row],[Avg DPS]]*Table16810111213[[#This Row],[Arm Pen (%)]]))/100)</f>
        <v>#DIV/0!</v>
      </c>
      <c r="D8" s="3" t="e">
        <f>SUM(Table16810111213[[#This Row],[DPS]]*Table16810111213[[#This Row],[Avg Accuracy]])</f>
        <v>#DIV/0!</v>
      </c>
      <c r="E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8" s="2">
        <f>SUM((Table16810111213[[#This Row],[Accuracy (Close)]]+Table16810111213[[#This Row],[Accuracy (Short)]]+Table16810111213[[#This Row],[Accuracy (Medium)]]+Table16810111213[[#This Row],[Accuracy (Long)]])/4)</f>
        <v>0</v>
      </c>
      <c r="O8" s="2" t="e">
        <f t="shared" si="0"/>
        <v>#DIV/0!</v>
      </c>
    </row>
    <row r="9" spans="1:19">
      <c r="B9" s="4"/>
      <c r="C9" s="2" t="e">
        <f>SUM(((Table16810111213[[#This Row],[Avg DPS]]*(Table16810111213[[#This Row],[Range]]))+(Table16810111213[[#This Row],[Avg DPS]]*Table16810111213[[#This Row],[Arm Pen (%)]]))/100)</f>
        <v>#DIV/0!</v>
      </c>
      <c r="D9" s="3" t="e">
        <f>SUM(Table16810111213[[#This Row],[DPS]]*Table16810111213[[#This Row],[Avg Accuracy]])</f>
        <v>#DIV/0!</v>
      </c>
      <c r="E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9" s="2">
        <f>SUM((Table16810111213[[#This Row],[Accuracy (Close)]]+Table16810111213[[#This Row],[Accuracy (Short)]]+Table16810111213[[#This Row],[Accuracy (Medium)]]+Table16810111213[[#This Row],[Accuracy (Long)]])/4)</f>
        <v>0</v>
      </c>
      <c r="O9" s="2" t="e">
        <f t="shared" si="0"/>
        <v>#DIV/0!</v>
      </c>
    </row>
    <row r="10" spans="1:19">
      <c r="B10" s="4"/>
      <c r="C10" s="2" t="e">
        <f>SUM(((Table16810111213[[#This Row],[Avg DPS]]*(Table16810111213[[#This Row],[Range]]))+(Table16810111213[[#This Row],[Avg DPS]]*Table16810111213[[#This Row],[Arm Pen (%)]]))/100)</f>
        <v>#DIV/0!</v>
      </c>
      <c r="D10" s="3" t="e">
        <f>SUM(Table16810111213[[#This Row],[DPS]]*Table16810111213[[#This Row],[Avg Accuracy]])</f>
        <v>#DIV/0!</v>
      </c>
      <c r="E10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0" s="2">
        <f>SUM((Table16810111213[[#This Row],[Accuracy (Close)]]+Table16810111213[[#This Row],[Accuracy (Short)]]+Table16810111213[[#This Row],[Accuracy (Medium)]]+Table16810111213[[#This Row],[Accuracy (Long)]])/4)</f>
        <v>0</v>
      </c>
      <c r="O10" s="2" t="e">
        <f t="shared" si="0"/>
        <v>#DIV/0!</v>
      </c>
    </row>
    <row r="11" spans="1:19">
      <c r="A11" s="4"/>
      <c r="B11" s="4"/>
      <c r="C11" s="2" t="e">
        <f>SUM(((Table16810111213[[#This Row],[Avg DPS]]*(Table16810111213[[#This Row],[Range]]))+(Table16810111213[[#This Row],[Avg DPS]]*Table16810111213[[#This Row],[Arm Pen (%)]]))/100)</f>
        <v>#DIV/0!</v>
      </c>
      <c r="D11" s="3" t="e">
        <f>SUM(Table16810111213[[#This Row],[DPS]]*Table16810111213[[#This Row],[Avg Accuracy]])</f>
        <v>#DIV/0!</v>
      </c>
      <c r="E11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1" s="2">
        <f>SUM((Table16810111213[[#This Row],[Accuracy (Close)]]+Table16810111213[[#This Row],[Accuracy (Short)]]+Table16810111213[[#This Row],[Accuracy (Medium)]]+Table16810111213[[#This Row],[Accuracy (Long)]])/4)</f>
        <v>0</v>
      </c>
      <c r="O11" s="2" t="e">
        <f t="shared" si="0"/>
        <v>#DIV/0!</v>
      </c>
    </row>
    <row r="12" spans="1:19">
      <c r="A12" s="4"/>
      <c r="B12" s="4"/>
      <c r="C12" s="2" t="e">
        <f>SUM(((Table16810111213[[#This Row],[Avg DPS]]*(Table16810111213[[#This Row],[Range]]))+(Table16810111213[[#This Row],[Avg DPS]]*Table16810111213[[#This Row],[Arm Pen (%)]]))/100)</f>
        <v>#DIV/0!</v>
      </c>
      <c r="D12" s="3" t="e">
        <f>SUM(Table16810111213[[#This Row],[DPS]]*Table16810111213[[#This Row],[Avg Accuracy]])</f>
        <v>#DIV/0!</v>
      </c>
      <c r="E12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2" s="2">
        <f>SUM((Table16810111213[[#This Row],[Accuracy (Close)]]+Table16810111213[[#This Row],[Accuracy (Short)]]+Table16810111213[[#This Row],[Accuracy (Medium)]]+Table16810111213[[#This Row],[Accuracy (Long)]])/4)</f>
        <v>0</v>
      </c>
      <c r="O12" s="2" t="e">
        <f t="shared" si="0"/>
        <v>#DIV/0!</v>
      </c>
    </row>
    <row r="13" spans="1:19">
      <c r="C13" s="2" t="e">
        <f>SUM(((Table16810111213[[#This Row],[Avg DPS]]*(Table16810111213[[#This Row],[Range]]))+(Table16810111213[[#This Row],[Avg DPS]]*Table16810111213[[#This Row],[Arm Pen (%)]]))/100)</f>
        <v>#DIV/0!</v>
      </c>
      <c r="D13" s="3" t="e">
        <f>SUM(Table16810111213[[#This Row],[DPS]]*Table16810111213[[#This Row],[Avg Accuracy]])</f>
        <v>#DIV/0!</v>
      </c>
      <c r="E13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3" s="2">
        <f>SUM((Table16810111213[[#This Row],[Accuracy (Close)]]+Table16810111213[[#This Row],[Accuracy (Short)]]+Table16810111213[[#This Row],[Accuracy (Medium)]]+Table16810111213[[#This Row],[Accuracy (Long)]])/4)</f>
        <v>0</v>
      </c>
      <c r="O13" s="2" t="e">
        <f t="shared" si="0"/>
        <v>#DIV/0!</v>
      </c>
    </row>
    <row r="14" spans="1:19">
      <c r="C14" s="2" t="e">
        <f>SUM(((Table16810111213[[#This Row],[Avg DPS]]*(Table16810111213[[#This Row],[Range]]))+(Table16810111213[[#This Row],[Avg DPS]]*Table16810111213[[#This Row],[Arm Pen (%)]]))/100)</f>
        <v>#DIV/0!</v>
      </c>
      <c r="D14" s="3" t="e">
        <f>SUM(Table16810111213[[#This Row],[DPS]]*Table16810111213[[#This Row],[Avg Accuracy]])</f>
        <v>#DIV/0!</v>
      </c>
      <c r="E14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4" s="2">
        <f>SUM((Table16810111213[[#This Row],[Accuracy (Close)]]+Table16810111213[[#This Row],[Accuracy (Short)]]+Table16810111213[[#This Row],[Accuracy (Medium)]]+Table16810111213[[#This Row],[Accuracy (Long)]])/4)</f>
        <v>0</v>
      </c>
      <c r="O14" s="2" t="e">
        <f t="shared" si="0"/>
        <v>#DIV/0!</v>
      </c>
    </row>
    <row r="15" spans="1:19">
      <c r="C15" s="2" t="e">
        <f>SUM(((Table16810111213[[#This Row],[Avg DPS]]*(Table16810111213[[#This Row],[Range]]))+(Table16810111213[[#This Row],[Avg DPS]]*Table16810111213[[#This Row],[Arm Pen (%)]]))/100)</f>
        <v>#DIV/0!</v>
      </c>
      <c r="D15" s="3" t="e">
        <f>SUM(Table16810111213[[#This Row],[DPS]]*Table16810111213[[#This Row],[Avg Accuracy]])</f>
        <v>#DIV/0!</v>
      </c>
      <c r="E15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5" s="2">
        <f>SUM((Table16810111213[[#This Row],[Accuracy (Close)]]+Table16810111213[[#This Row],[Accuracy (Short)]]+Table16810111213[[#This Row],[Accuracy (Medium)]]+Table16810111213[[#This Row],[Accuracy (Long)]])/4)</f>
        <v>0</v>
      </c>
      <c r="O15" s="2" t="e">
        <f t="shared" si="0"/>
        <v>#DIV/0!</v>
      </c>
    </row>
    <row r="16" spans="1:19">
      <c r="C16" s="2" t="e">
        <f>SUM(((Table16810111213[[#This Row],[Avg DPS]]*(Table16810111213[[#This Row],[Range]]))+(Table16810111213[[#This Row],[Avg DPS]]*Table16810111213[[#This Row],[Arm Pen (%)]]))/100)</f>
        <v>#DIV/0!</v>
      </c>
      <c r="D16" s="3" t="e">
        <f>SUM(Table16810111213[[#This Row],[DPS]]*Table16810111213[[#This Row],[Avg Accuracy]])</f>
        <v>#DIV/0!</v>
      </c>
      <c r="E16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6" s="2">
        <f>SUM((Table16810111213[[#This Row],[Accuracy (Close)]]+Table16810111213[[#This Row],[Accuracy (Short)]]+Table16810111213[[#This Row],[Accuracy (Medium)]]+Table16810111213[[#This Row],[Accuracy (Long)]])/4)</f>
        <v>0</v>
      </c>
      <c r="O16" s="2" t="e">
        <f t="shared" si="0"/>
        <v>#DIV/0!</v>
      </c>
    </row>
    <row r="17" spans="1:19" s="4" customFormat="1">
      <c r="A17"/>
      <c r="B17"/>
      <c r="C17" s="2" t="e">
        <f>SUM(((Table16810111213[[#This Row],[Avg DPS]]*(Table16810111213[[#This Row],[Range]]))+(Table16810111213[[#This Row],[Avg DPS]]*Table16810111213[[#This Row],[Arm Pen (%)]]))/100)</f>
        <v>#DIV/0!</v>
      </c>
      <c r="D17" s="3" t="e">
        <f>SUM(Table16810111213[[#This Row],[DPS]]*Table16810111213[[#This Row],[Avg Accuracy]])</f>
        <v>#DIV/0!</v>
      </c>
      <c r="E1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7"/>
      <c r="G17" s="2">
        <f>SUM((Table16810111213[[#This Row],[Accuracy (Close)]]+Table16810111213[[#This Row],[Accuracy (Short)]]+Table16810111213[[#This Row],[Accuracy (Medium)]]+Table16810111213[[#This Row],[Accuracy (Long)]])/4)</f>
        <v>0</v>
      </c>
      <c r="H17"/>
      <c r="I17"/>
      <c r="J17"/>
      <c r="K17"/>
      <c r="L17"/>
      <c r="M17"/>
      <c r="N17"/>
      <c r="O17" s="2" t="e">
        <f t="shared" si="0"/>
        <v>#DIV/0!</v>
      </c>
      <c r="P17"/>
      <c r="Q17"/>
      <c r="R17"/>
      <c r="S17"/>
    </row>
    <row r="18" spans="1:19">
      <c r="C18" s="2" t="e">
        <f>SUM(((Table16810111213[[#This Row],[Avg DPS]]*(Table16810111213[[#This Row],[Range]]))+(Table16810111213[[#This Row],[Avg DPS]]*Table16810111213[[#This Row],[Arm Pen (%)]]))/100)</f>
        <v>#DIV/0!</v>
      </c>
      <c r="D18" s="3" t="e">
        <f>SUM(Table16810111213[[#This Row],[DPS]]*Table16810111213[[#This Row],[Avg Accuracy]])</f>
        <v>#DIV/0!</v>
      </c>
      <c r="E1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8" s="2">
        <f>SUM((Table16810111213[[#This Row],[Accuracy (Close)]]+Table16810111213[[#This Row],[Accuracy (Short)]]+Table16810111213[[#This Row],[Accuracy (Medium)]]+Table16810111213[[#This Row],[Accuracy (Long)]])/4)</f>
        <v>0</v>
      </c>
      <c r="O18" s="2" t="e">
        <f t="shared" si="0"/>
        <v>#DIV/0!</v>
      </c>
    </row>
    <row r="19" spans="1:19">
      <c r="A19" s="7"/>
      <c r="B19" s="7"/>
      <c r="C19" s="2" t="e">
        <f>SUM(((Table16810111213[[#This Row],[Avg DPS]]*(Table16810111213[[#This Row],[Range]]))+(Table16810111213[[#This Row],[Avg DPS]]*Table16810111213[[#This Row],[Arm Pen (%)]]))/100)</f>
        <v>#DIV/0!</v>
      </c>
      <c r="D19" s="3" t="e">
        <f>SUM(Table16810111213[[#This Row],[DPS]]*Table16810111213[[#This Row],[Avg Accuracy]])</f>
        <v>#DIV/0!</v>
      </c>
      <c r="E1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9" s="7"/>
      <c r="G19" s="2">
        <f>SUM((Table16810111213[[#This Row],[Accuracy (Close)]]+Table16810111213[[#This Row],[Accuracy (Short)]]+Table16810111213[[#This Row],[Accuracy (Medium)]]+Table16810111213[[#This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0"/>
        <v>#DIV/0!</v>
      </c>
      <c r="P19" s="7"/>
      <c r="Q19" s="7"/>
      <c r="R19" s="7"/>
      <c r="S19" s="7"/>
    </row>
  </sheetData>
  <conditionalFormatting sqref="C4:C19">
    <cfRule type="cellIs" dxfId="7" priority="1" operator="greaterThan">
      <formula>2.789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K13"/>
  <sheetViews>
    <sheetView tabSelected="1" workbookViewId="0">
      <selection activeCell="C18" sqref="C18"/>
    </sheetView>
  </sheetViews>
  <sheetFormatPr defaultRowHeight="15"/>
  <cols>
    <col min="1" max="1" width="18.5703125" customWidth="1"/>
  </cols>
  <sheetData>
    <row r="1" spans="1:11">
      <c r="A1" s="1" t="s">
        <v>60</v>
      </c>
      <c r="B1" s="1" t="s">
        <v>61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</row>
    <row r="2" spans="1:11">
      <c r="A2" t="s">
        <v>54</v>
      </c>
      <c r="B2">
        <f>COUNTIF(Table1689[Vol.], 1)</f>
        <v>1</v>
      </c>
      <c r="C2">
        <f>COUNTIF(Table1689[Vol.], 2)</f>
        <v>0</v>
      </c>
      <c r="D2">
        <f>COUNTIF(Table1689[Vol.], 3)</f>
        <v>0</v>
      </c>
    </row>
    <row r="3" spans="1:11">
      <c r="A3" t="s">
        <v>45</v>
      </c>
      <c r="B3">
        <f>COUNTIF(Table168[Vol.], 1)</f>
        <v>0</v>
      </c>
      <c r="C3">
        <f>COUNTIF(Table168[Vol.], 2)</f>
        <v>0</v>
      </c>
      <c r="D3">
        <f>COUNTIF(Table168[Vol.], 3)</f>
        <v>0</v>
      </c>
    </row>
    <row r="4" spans="1:11">
      <c r="A4" t="s">
        <v>55</v>
      </c>
      <c r="B4">
        <f>COUNTIF(Table16[Vol.], 1)</f>
        <v>4</v>
      </c>
      <c r="C4">
        <f>COUNTIF(Table16[Vol.], 2)</f>
        <v>0</v>
      </c>
      <c r="D4">
        <f>COUNTIF(Table16[Vol.], 3)</f>
        <v>0</v>
      </c>
    </row>
    <row r="5" spans="1:11">
      <c r="A5" t="s">
        <v>56</v>
      </c>
      <c r="B5">
        <f>COUNTIF(Table16810[Vol.], 1)</f>
        <v>8</v>
      </c>
      <c r="C5">
        <f>COUNTIF(Table16810[Vol.], 2)</f>
        <v>0</v>
      </c>
      <c r="D5">
        <f>COUNTIF(Table16810[Vol.], 3)</f>
        <v>0</v>
      </c>
    </row>
    <row r="6" spans="1:11">
      <c r="A6" t="s">
        <v>49</v>
      </c>
      <c r="B6">
        <f>COUNTIF(Table1681011[Vol.], 1)</f>
        <v>0</v>
      </c>
      <c r="C6">
        <f>COUNTIF(Table1681011[Vol.], 2)</f>
        <v>1</v>
      </c>
      <c r="D6">
        <f>COUNTIF(Table1681011[Vol.], 3)</f>
        <v>0</v>
      </c>
    </row>
    <row r="7" spans="1:11">
      <c r="A7" t="s">
        <v>57</v>
      </c>
      <c r="B7">
        <f>COUNTIF(Table1681015[Vol.], 1)</f>
        <v>0</v>
      </c>
      <c r="C7">
        <f>COUNTIF(Table1681015[Vol.], 2)</f>
        <v>0</v>
      </c>
      <c r="D7">
        <f>COUNTIF(Table1681015[Vol.], 3)</f>
        <v>0</v>
      </c>
    </row>
    <row r="8" spans="1:11">
      <c r="A8" t="s">
        <v>50</v>
      </c>
      <c r="B8">
        <f>COUNTIF(Table168101112[Vol.], 1)</f>
        <v>0</v>
      </c>
      <c r="C8">
        <f>COUNTIF(Table168101112[Vol.], 2)</f>
        <v>1</v>
      </c>
      <c r="D8">
        <f>COUNTIF(Table168101112[Vol.], 3)</f>
        <v>0</v>
      </c>
    </row>
    <row r="9" spans="1:11">
      <c r="A9" t="s">
        <v>58</v>
      </c>
      <c r="B9">
        <f>COUNTIF(Table16810111213[Vol.], 1)</f>
        <v>0</v>
      </c>
      <c r="C9">
        <f>COUNTIF(Table16810111213[Vol.], 2)</f>
        <v>0</v>
      </c>
      <c r="D9">
        <f>COUNTIF(Table16810111213[Vol.], 3)</f>
        <v>0</v>
      </c>
    </row>
    <row r="11" spans="1:11">
      <c r="A11" t="s">
        <v>59</v>
      </c>
      <c r="B11">
        <v>0</v>
      </c>
      <c r="C11">
        <v>2</v>
      </c>
      <c r="D11">
        <v>0</v>
      </c>
    </row>
    <row r="13" spans="1:11">
      <c r="A13" t="s">
        <v>62</v>
      </c>
      <c r="B13">
        <f>SUM(B2:B11)</f>
        <v>13</v>
      </c>
      <c r="C13">
        <f t="shared" ref="C13:D13" si="0">SUM(C2:C11)</f>
        <v>4</v>
      </c>
      <c r="D1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Handgun</vt:lpstr>
      <vt:lpstr>Revolver</vt:lpstr>
      <vt:lpstr>SMG</vt:lpstr>
      <vt:lpstr>Rifle</vt:lpstr>
      <vt:lpstr>Sniper Rifle</vt:lpstr>
      <vt:lpstr>Spacer Rifle</vt:lpstr>
      <vt:lpstr>LMG</vt:lpstr>
      <vt:lpstr>Shotgun</vt:lpstr>
      <vt:lpstr>Volumes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2022-06-01T08:22:19Z</dcterms:created>
  <dcterms:modified xsi:type="dcterms:W3CDTF">2022-06-29T05:22:10Z</dcterms:modified>
</cp:coreProperties>
</file>