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6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5" i="5"/>
  <c r="W6" i="11"/>
  <c r="W6" i="8"/>
  <c r="W7"/>
  <c r="W8"/>
  <c r="W9"/>
  <c r="W5"/>
  <c r="W16" i="5"/>
  <c r="W17"/>
  <c r="W18"/>
  <c r="W10"/>
  <c r="W9"/>
  <c r="W8"/>
  <c r="W7"/>
  <c r="W11"/>
  <c r="W12"/>
  <c r="W13"/>
  <c r="W14"/>
  <c r="W6"/>
  <c r="W8" i="11"/>
  <c r="W9"/>
  <c r="W10"/>
  <c r="W11"/>
  <c r="W7"/>
  <c r="W6" i="12"/>
  <c r="W8" i="10"/>
  <c r="W7"/>
  <c r="W6"/>
  <c r="W18" i="9"/>
  <c r="W20"/>
  <c r="W21"/>
  <c r="W22"/>
  <c r="W19"/>
  <c r="W14"/>
  <c r="W7"/>
  <c r="W8"/>
  <c r="W9"/>
  <c r="W10"/>
  <c r="W11"/>
  <c r="W12"/>
  <c r="W13"/>
  <c r="W6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W17" i="10"/>
  <c r="W16"/>
  <c r="W15"/>
  <c r="W14"/>
  <c r="W13"/>
  <c r="W12"/>
  <c r="W10"/>
  <c r="W21" i="8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17" i="15" l="1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D20"/>
  <c r="C20" s="1"/>
  <c r="D19"/>
  <c r="C19" s="1"/>
  <c r="D18"/>
  <c r="C18" s="1"/>
  <c r="D22"/>
  <c r="C22" s="1"/>
  <c r="W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4" i="8"/>
  <c r="G4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D14" i="10"/>
  <c r="C14" s="1"/>
  <c r="D19"/>
  <c r="C19" s="1"/>
  <c r="J5" i="20"/>
  <c r="N5" s="1"/>
  <c r="I5"/>
  <c r="M5" s="1"/>
  <c r="D8" i="10"/>
  <c r="C8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R17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<sst xmlns="http://schemas.openxmlformats.org/spreadsheetml/2006/main" count="739" uniqueCount="284">
  <si>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</si>
  <si>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</si>
  <si>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</si>
  <si>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</si>
  <si>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</si>
  <si>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</si>
  <si>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</si>
  <si>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</si>
  <si>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</si>
  <si>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</si>
  <si>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</si>
  <si>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</si>
  <si>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</si>
  <si>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</si>
  <si>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</si>
  <si>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</si>
  <si>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</si>
  <si>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</si>
  <si>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</si>
  <si>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</si>
  <si>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</si>
  <si>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</si>
  <si>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</si>
  <si>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</si>
  <si>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</si>
  <si>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</si>
  <si>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</si>
  <si>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</si>
  <si>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</si>
  <si>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</si>
  <si>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</si>
  <si>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</si>
  <si>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</si>
  <si>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</si>
  <si>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</si>
  <si>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</si>
  <si>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</si>
  <si>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</si>
  <si>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</si>
  <si>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</si>
  <si>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</si>
  <si>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</si>
  <si>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</si>
  <si>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</si>
  <si>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</si>
  <si>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</si>
  <si>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</si>
  <si>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</si>
  <si>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</si>
  <si>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</si>
  <si>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</si>
  <si>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</si>
  <si>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</si>
  <si>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</si>
  <si>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</si>
  <si>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</si>
  <si>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</si>
  <si>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</si>
  <si>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</si>
  <si>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</si>
  <si>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</si>
  <si>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</si>
  <si>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</si>
  <si>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</si>
  <si>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</si>
  <si>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</si>
  <si>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</si>
  <si>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</si>
  <si>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</si>
  <si>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</si>
  <si>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</si>
  <si>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</si>
  <si>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</si>
  <si>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</si>
  <si>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</si>
  <si>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</si>
  <si>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</si>
  <si>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</si>
  <si>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</si>
  <si>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</si>
  <si>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</si>
  <si>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</si>
  <si>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</si>
  <si>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</si>
  <si>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</si>
  <si>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</si>
  <si>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</si>
  <si>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</si>
  <si>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</si>
  <si>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</si>
  <si>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</si>
  <si>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</si>
  <si>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</si>
  <si>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</si>
  <si>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</si>
  <si>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</si>
  <si>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</si>
  <si>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</si>
  <si>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</si>
  <si>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</si>
  <si>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</si>
  <si>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</si>
  <si>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</si>
  <si>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</si>
  <si>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</si>
  <si>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</si>
  <si>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</si>
  <si>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</si>
  <si>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</si>
  <si>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</si>
  <si>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</si>
  <si>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</si>
  <si>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</si>
  <si>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</si>
  <si>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</si>
  <si>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</si>
  <si>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</si>
  <si>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</si>
  <si>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</si>
  <si>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</si>
  <si>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</si>
  <si>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</si>
  <si>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</si>
  <si>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</si>
  <si>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</si>
  <si>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</si>
  <si>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</si>
  <si>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</si>
  <si>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</si>
  <si>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</si>
  <si>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</si>
  <si>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</si>
  <si>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</si>
  <si>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</si>
  <si>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</si>
  <si>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</si>
  <si>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</si>
  <si>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</si>
  <si>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</si>
  <si>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</si>
  <si>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</si>
  <si>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</si>
  <si>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</si>
  <si>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</si>
  <si>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</si>
  <si>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</si>
  <si>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</si>
  <si>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</si>
  <si>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</si>
  <si>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</si>
  <si>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</si>
  <si>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</si>
  <si>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</si>
  <si>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</si>
  <si>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</si>
  <si>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</si>
  <si>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</si>
  <si>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</si>
  <si>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</si>
  <si>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</si>
  <si>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</si>
  <si>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</si>
  <si>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</si>
  <si>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</si>
  <si>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</si>
  <si>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</si>
  <si>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</si>
  <si>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</si>
  <si>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</si>
  <si>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</si>
  <si>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</si>
  <si>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</si>
  <si>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</si>
  <si>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</si>
  <si>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</si>
  <si>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</si>
  <si>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</si>
  <si>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</si>
  <si>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</si>
  <si>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</si>
  <si>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</si>
  <si>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</si>
  <si>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</si>
  <si>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</si>
  <si>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</si>
  <si>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</si>
  <si>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</si>
  <si>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</si>
  <si>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</si>
  <si>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</si>
  <si>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</si>
  <si>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</si>
  <si>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</si>
  <si>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</si>
  <si>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</si>
  <si>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</si>
  <si>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</si>
  <si>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</si>
  <si>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</si>
  <si>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</si>
  <si>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</si>
  <si>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</si>
  <si>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</si>
  <si>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</si>
  <si>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</si>
  <si>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</si>
  <si>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</si>
  <si>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</si>
  <si>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</si>
  <si>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</si>
  <si>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</si>
  <si>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</si>
  <si>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</si>
  <si>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</si>
  <si>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</si>
  <si>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</si>
  <si>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</si>
  <si>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</si>
  <si>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</si>
  <si>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</si>
  <si>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</si>
  <si>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</si>
  <si>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</si>
  <si>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</si>
  <si>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</si>
  <si>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</si>
  <si>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</si>
  <si>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</si>
  <si>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</si>
  <si>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</si>
  <si>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</si>
  <si>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</si>
  <si>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</si>
  <si>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</si>
  <si>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</si>
  <si>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</si>
  <si>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</si>
  <si>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</si>
  <si>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</si>
  <si>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</si>
  <si>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</si>
  <si>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</si>
  <si>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</si>
  <si>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</si>
  <si>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</si>
  <si>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</si>
  <si>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</si>
  <si>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</si>
  <si>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</si>
  <si>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</si>
  <si>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</si>
  <si>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</si>
  <si>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</si>
  <si>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</si>
  <si>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</si>
  <si>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</si>
  <si>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</si>
  <si>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</si>
  <si>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</si>
  <si>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</si>
  <si>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</si>
  <si>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</si>
  <si>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</si>
  <si>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</si>
  <si>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</si>
  <si>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</si>
  <si>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</si>
  <si>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</si>
  <si>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</si>
  <si>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</si>
  <si>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</si>
  <si>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</si>
  <si>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</si>
  <si>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</si>
  <si>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</si>
  <si>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</si>
  <si>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</si>
  <si>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</si>
  <si>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</si>
  <si>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</si>
  <si>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</si>
  <si>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</si>
  <si>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</si>
  <si>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Bolt Action are Purple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</si>
</sst>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63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1" fontId="0" fillId="3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</cellXfs>
  <cellStyles count="2">
    <cellStyle name="Normal" xfId="0" builtinId="0"/>
    <cellStyle name="Note" xfId="1" builtinId="10"/>
  </cellStyles>
  <dxfs count="97"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6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5">
      <calculatedColumnFormula>SUM(Table1689[[#This Row],[DPS]]*Table1689[[#This Row],[Avg Accuracy]])</calculatedColumnFormula>
    </tableColumn>
    <tableColumn id="15" name="DPS" dataDxfId="9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9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8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7">
      <calculatedColumnFormula>SUM(Table168101112133[[#This Row],[Avg DAM]]*Table168101112133[[#This Row],[HPS]])</calculatedColumnFormula>
    </tableColumn>
    <tableColumn id="3" name="Avg DAM" dataDxfId="26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5"/>
    <tableColumn id="33" name="ExtraDamFactor" dataDxfId="24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23">
      <calculatedColumnFormula>Formulas!AP5</calculatedColumnFormula>
    </tableColumn>
    <tableColumn id="6" name="HPM" dataDxfId="22">
      <calculatedColumnFormula>SUM(60/Table168101112133[[#This Row],[Avg Cooldown]])</calculatedColumnFormula>
    </tableColumn>
    <tableColumn id="7" name="HPS" dataDxfId="21">
      <calculatedColumnFormula>SUM(Table168101112133[[#This Row],[HPM]]/60)</calculatedColumnFormula>
    </tableColumn>
    <tableColumn id="14" name="Weight" dataDxfId="20"/>
    <tableColumn id="21" name="Craftable"/>
    <tableColumn id="5" name="Value" dataDxfId="19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8"/>
    <tableColumn id="4" name="Damage" dataDxfId="17"/>
    <tableColumn id="5" name="AP" dataDxfId="16"/>
    <tableColumn id="6" name="Stopping Power" dataDxfId="15"/>
    <tableColumn id="15" name="ForcedMiss" dataDxfId="14"/>
    <tableColumn id="11" name="DetDelay" dataDxfId="13"/>
    <tableColumn id="10" name="Blast Range" dataDxfId="12"/>
    <tableColumn id="8" name="Warm-Up" dataDxfId="11"/>
    <tableColumn id="9" name="Cooldown" dataDxfId="10"/>
    <tableColumn id="20" name="Burst" dataDxfId="9"/>
    <tableColumn id="13" name="Bullet Speed" dataDxfId="8"/>
    <tableColumn id="14" name="Weight" dataDxfId="7"/>
    <tableColumn id="7" name="Single Use" dataDxfId="6"/>
    <tableColumn id="21" name="Craftable" dataDxfId="5"/>
    <tableColumn id="2" name="Accurac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0"/>
    <tableColumn id="22" name="Balance" dataDxfId="89">
      <calculatedColumnFormula>SUM(((Table168[[#This Row],[Avg DPS]]*(Table168[[#This Row],[Range]]))+(Table168[[#This Row],[Avg DPS]]*Table168[[#This Row],[Arm Pen (%)]]))/100)</calculatedColumnFormula>
    </tableColumn>
    <tableColumn id="20" name="Avg DPS" dataDxfId="88">
      <calculatedColumnFormula>SUM(Table168[[#This Row],[DPS]]*Table168[[#This Row],[Avg Accuracy]])</calculatedColumnFormula>
    </tableColumn>
    <tableColumn id="15" name="DPS" dataDxfId="8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2"/>
    <tableColumn id="22" name="Balance" dataDxfId="81">
      <calculatedColumnFormula>SUM(((Table16[[#This Row],[Avg DPS]]*(Table16[[#This Row],[Range]]))+(Table16[[#This Row],[Avg DPS]]*Table16[[#This Row],[Arm Pen (%)]]))/100)</calculatedColumnFormula>
    </tableColumn>
    <tableColumn id="20" name="Avg DPS" dataDxfId="80">
      <calculatedColumnFormula>SUM(Table16[[#This Row],[DPS]]*Table16[[#This Row],[Avg Accuracy]])</calculatedColumnFormula>
    </tableColumn>
    <tableColumn id="15" name="DPS" dataDxfId="7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6"/>
    <tableColumn id="14" name="Weight" dataDxfId="75"/>
    <tableColumn id="21" name="Craftable" dataDxfId="74"/>
    <tableColumn id="23" name="Value" dataDxfId="7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7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9">
      <calculatedColumnFormula>SUM(Table16810[[#This Row],[DPS]]*Table16810[[#This Row],[Avg Accuracy]])</calculatedColumnFormula>
    </tableColumn>
    <tableColumn id="15" name="DPS" dataDxfId="6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6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61">
      <calculatedColumnFormula>SUM(Table1681011[[#This Row],[DPS]]*Table1681011[[#This Row],[Avg Accuracy]])</calculatedColumnFormula>
    </tableColumn>
    <tableColumn id="15" name="DPS" dataDxfId="6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7"/>
    <tableColumn id="14" name="Weight" dataDxfId="56"/>
    <tableColumn id="21" name="Craftable" dataDxfId="55"/>
    <tableColumn id="23" name="Value" dataDxfId="5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51">
      <calculatedColumnFormula>SUM(Table1681015[[#This Row],[DPS]]*Table1681015[[#This Row],[Avg Accuracy]])</calculatedColumnFormula>
    </tableColumn>
    <tableColumn id="15" name="DPS" dataDxfId="5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5">
      <calculatedColumnFormula>SUM(Table168101112[[#This Row],[DPS]]*Table168101112[[#This Row],[Avg Accuracy]])</calculatedColumnFormula>
    </tableColumn>
    <tableColumn id="15" name="DPS" dataDxfId="4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40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9">
      <calculatedColumnFormula>SUM(Table1681011124[[#This Row],[DPS]]*Table1681011124[[#This Row],[Avg Accuracy]])</calculatedColumnFormula>
    </tableColumn>
    <tableColumn id="15" name="DPS" dataDxfId="38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7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4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33">
      <calculatedColumnFormula>SUM(Table16810111213[[#This Row],[DPS]]*Table16810111213[[#This Row],[Avg Accuracy]])</calculatedColumnFormula>
    </tableColumn>
    <tableColumn id="15" name="DPS" dataDxfId="32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31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C4" sqref="C4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203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198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4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4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4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4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4">
        <f>Table1689[[#This Row],[Balance]]*$W$2</f>
        <v>137.30290569767439</v>
      </c>
    </row>
    <row r="10" spans="1:23">
      <c r="A10" s="14" t="s">
        <v>210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4">
        <f>Table1689[[#This Row],[Balance]]*W2</f>
        <v>113.54533240909093</v>
      </c>
    </row>
    <row r="11" spans="1:23">
      <c r="A11" t="s">
        <v>219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4">
        <f>Table1689[[#This Row],[Balance]]*W2</f>
        <v>115.9485486923077</v>
      </c>
    </row>
    <row r="12" spans="1:23">
      <c r="A12" s="1" t="s">
        <v>218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4">
        <f>Table1689[[#This Row],[Balance]]*W2</f>
        <v>114.19599612676058</v>
      </c>
    </row>
    <row r="13" spans="1:23">
      <c r="A13" t="s">
        <v>220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4">
        <f>Table1689[[#This Row],[Balance]]*W2</f>
        <v>121.78444950000002</v>
      </c>
    </row>
    <row r="14" spans="1:23" s="4" customFormat="1">
      <c r="A14" t="s">
        <v>221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4">
        <f>Table1689[[#This Row],[Balance]]*W2</f>
        <v>123.12494946818182</v>
      </c>
    </row>
    <row r="15" spans="1:23">
      <c r="A15" t="s">
        <v>222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4">
        <f>Table1689[[#This Row],[Balance]]*W2</f>
        <v>138.84252334615385</v>
      </c>
    </row>
    <row r="16" spans="1:23">
      <c r="A16" s="7" t="s">
        <v>223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4">
        <f>Table1689[[#This Row],[Balance]]*W2</f>
        <v>118.75942260000004</v>
      </c>
    </row>
    <row r="17" spans="1:23">
      <c r="A17" t="s">
        <v>224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4">
        <f>Table1689[[#This Row],[Balance]]*W2</f>
        <v>84.038825769230769</v>
      </c>
    </row>
    <row r="18" spans="1:23">
      <c r="A18" t="s">
        <v>225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4">
        <f>Table1689[[#This Row],[Balance]]*W2</f>
        <v>83.935705191780812</v>
      </c>
    </row>
    <row r="19" spans="1:23">
      <c r="A19" t="s">
        <v>226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4">
        <f>Table1689[[#This Row],[Balance]]*W2</f>
        <v>91.649221363636357</v>
      </c>
    </row>
    <row r="20" spans="1:23">
      <c r="A20" t="s">
        <v>228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4">
        <f>Table1689[[#This Row],[Balance]]*W2</f>
        <v>115.79422858407077</v>
      </c>
    </row>
    <row r="21" spans="1:23">
      <c r="A21" t="s">
        <v>227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4">
        <f>Table1689[[#This Row],[Balance]]*W2</f>
        <v>116.88351816521738</v>
      </c>
    </row>
    <row r="22" spans="1:23">
      <c r="A22" t="s">
        <v>239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4">
        <f>Table1689[[#This Row],[Balance]]*W2</f>
        <v>165.83054641791045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2" priority="2" operator="greaterThan">
      <formula>1.731</formula>
    </cfRule>
  </conditionalFormatting>
  <conditionalFormatting sqref="O1:O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167</v>
      </c>
      <c r="K1" s="1" t="s">
        <v>160</v>
      </c>
      <c r="Q1" t="s">
        <v>175</v>
      </c>
      <c r="X1" s="41"/>
    </row>
    <row r="2" spans="1:24">
      <c r="A2" t="s">
        <v>23</v>
      </c>
      <c r="B2" t="s">
        <v>178</v>
      </c>
      <c r="E2" t="s">
        <v>173</v>
      </c>
      <c r="N2" t="s">
        <v>174</v>
      </c>
      <c r="Q2" t="s">
        <v>168</v>
      </c>
      <c r="X2" s="41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162</v>
      </c>
      <c r="O3" t="s">
        <v>169</v>
      </c>
      <c r="P3" t="s">
        <v>170</v>
      </c>
      <c r="Q3" t="s">
        <v>171</v>
      </c>
      <c r="R3" t="s">
        <v>153</v>
      </c>
      <c r="S3" t="s">
        <v>126</v>
      </c>
      <c r="T3" t="s">
        <v>172</v>
      </c>
      <c r="U3" s="16" t="s">
        <v>73</v>
      </c>
      <c r="V3" s="21" t="s">
        <v>85</v>
      </c>
      <c r="W3" s="21" t="s">
        <v>198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103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86</v>
      </c>
      <c r="W4" s="52"/>
    </row>
    <row r="5" spans="1:24">
      <c r="A5" s="6" t="s">
        <v>164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103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86</v>
      </c>
      <c r="W5" s="53"/>
    </row>
    <row r="6" spans="1:24">
      <c r="A6" s="6" t="s">
        <v>165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103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86</v>
      </c>
      <c r="W6" s="52"/>
    </row>
    <row r="7" spans="1:24">
      <c r="A7" s="6" t="s">
        <v>166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103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87</v>
      </c>
      <c r="W7" s="53"/>
    </row>
    <row r="8" spans="1:24">
      <c r="A8" s="6" t="s">
        <v>176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87</v>
      </c>
      <c r="W8" s="52"/>
    </row>
    <row r="9" spans="1:24">
      <c r="A9" s="6" t="s">
        <v>177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9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163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208</v>
      </c>
    </row>
    <row r="4" spans="1:17" s="4" customFormat="1" ht="15.75" thickTop="1">
      <c r="A4" s="6" t="s">
        <v>98</v>
      </c>
      <c r="B4" s="11" t="s">
        <v>35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87</v>
      </c>
      <c r="P4" s="36" t="s">
        <v>86</v>
      </c>
      <c r="Q4" s="36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86</v>
      </c>
      <c r="P5" s="36" t="s">
        <v>87</v>
      </c>
      <c r="Q5" s="36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86</v>
      </c>
      <c r="P6" s="36" t="s">
        <v>87</v>
      </c>
      <c r="Q6" s="36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86</v>
      </c>
      <c r="P7" s="33" t="s">
        <v>87</v>
      </c>
      <c r="Q7" s="33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86</v>
      </c>
      <c r="P8" s="36" t="s">
        <v>87</v>
      </c>
      <c r="Q8" s="36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87</v>
      </c>
      <c r="P9" s="36" t="s">
        <v>86</v>
      </c>
      <c r="Q9" s="36"/>
    </row>
    <row r="10" spans="1:17">
      <c r="A10" t="s">
        <v>102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87</v>
      </c>
      <c r="P10" s="36" t="s">
        <v>87</v>
      </c>
      <c r="Q10" s="36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87</v>
      </c>
      <c r="P11" s="36" t="s">
        <v>87</v>
      </c>
      <c r="Q11" s="36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87</v>
      </c>
      <c r="P12" s="36" t="s">
        <v>87</v>
      </c>
      <c r="Q12" s="36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87</v>
      </c>
      <c r="P13" s="36" t="s">
        <v>87</v>
      </c>
      <c r="Q13" s="36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86</v>
      </c>
      <c r="P14" s="36" t="s">
        <v>86</v>
      </c>
      <c r="Q14" s="36"/>
    </row>
    <row r="15" spans="1:17">
      <c r="A15" s="1" t="s">
        <v>183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87</v>
      </c>
      <c r="P15" s="36" t="s">
        <v>86</v>
      </c>
      <c r="Q15" s="36" t="s">
        <v>209</v>
      </c>
    </row>
    <row r="16" spans="1:17">
      <c r="A16" s="1" t="s">
        <v>184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87</v>
      </c>
      <c r="P16" s="36" t="s">
        <v>86</v>
      </c>
      <c r="Q16" s="36"/>
    </row>
    <row r="17" spans="1:17">
      <c r="A17" t="s">
        <v>190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87</v>
      </c>
      <c r="P17" s="36" t="s">
        <v>86</v>
      </c>
      <c r="Q17" s="36"/>
    </row>
    <row r="18" spans="1:17">
      <c r="A18" s="7" t="s">
        <v>238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87</v>
      </c>
      <c r="P18" s="36" t="s">
        <v>87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H41" sqref="H41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264</v>
      </c>
      <c r="C1" t="s">
        <v>269</v>
      </c>
      <c r="D1" t="s">
        <v>265</v>
      </c>
      <c r="E1" t="s">
        <v>266</v>
      </c>
      <c r="F1" t="s">
        <v>267</v>
      </c>
    </row>
    <row r="2" spans="1:12">
      <c r="A2" s="1" t="s">
        <v>50</v>
      </c>
      <c r="B2" s="1" t="s">
        <v>51</v>
      </c>
      <c r="C2" s="1" t="s">
        <v>270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0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0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0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7</v>
      </c>
      <c r="E6">
        <f>COUNTIF(Rifle!B:B, 3)</f>
        <v>7</v>
      </c>
      <c r="F6">
        <f>COUNTIF(Rifle!B:B, 4)</f>
        <v>0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2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0</v>
      </c>
      <c r="E10">
        <f>COUNTIF(Shotgun!B:B, 3)</f>
        <v>0</v>
      </c>
      <c r="F10">
        <f>COUNTIF(Shotgun!B:B, 4)</f>
        <v>0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161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40" t="s">
        <v>262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40"/>
    </row>
    <row r="15" spans="1:12">
      <c r="A15" s="39" t="s">
        <v>268</v>
      </c>
      <c r="B15" s="41" t="s">
        <v>86</v>
      </c>
      <c r="C15" s="41" t="s">
        <v>87</v>
      </c>
      <c r="D15" s="41" t="s">
        <v>86</v>
      </c>
      <c r="E15" s="41" t="s">
        <v>86</v>
      </c>
      <c r="F15" s="41" t="s">
        <v>87</v>
      </c>
      <c r="G15" s="41"/>
      <c r="H15" s="41"/>
      <c r="I15" s="41"/>
      <c r="J15" s="41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14</v>
      </c>
      <c r="E17">
        <f t="shared" si="0"/>
        <v>30</v>
      </c>
      <c r="F17">
        <f t="shared" si="0"/>
        <v>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240</v>
      </c>
      <c r="R17">
        <f>SUM(B17:P17)</f>
        <v>102</v>
      </c>
    </row>
    <row r="18" spans="1:18">
      <c r="A18" t="s">
        <v>88</v>
      </c>
      <c r="B18" s="56">
        <v>10</v>
      </c>
      <c r="C18" s="56">
        <v>2</v>
      </c>
      <c r="D18" s="56">
        <v>7</v>
      </c>
      <c r="E18" s="56">
        <v>7</v>
      </c>
      <c r="F18" s="56">
        <v>2</v>
      </c>
      <c r="G18" s="56"/>
      <c r="H18" s="56"/>
      <c r="I18" s="56"/>
      <c r="J18" s="56"/>
    </row>
    <row r="20" spans="1:18">
      <c r="A20" t="s">
        <v>263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130</v>
      </c>
      <c r="W3" s="43" t="s">
        <v>154</v>
      </c>
      <c r="X3" s="41"/>
      <c r="Y3" s="41"/>
    </row>
    <row r="4" spans="2:42">
      <c r="B4" s="42" t="s">
        <v>131</v>
      </c>
      <c r="C4" s="42" t="s">
        <v>132</v>
      </c>
      <c r="D4" s="42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2" t="s">
        <v>131</v>
      </c>
      <c r="X4" s="42" t="s">
        <v>132</v>
      </c>
      <c r="Y4" s="42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182</v>
      </c>
    </row>
    <row r="3" spans="2:2">
      <c r="B3" t="s">
        <v>179</v>
      </c>
    </row>
    <row r="4" spans="2:2">
      <c r="B4" t="s">
        <v>180</v>
      </c>
    </row>
    <row r="5" spans="2:2">
      <c r="B5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203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198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9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G24" sqref="G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201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61" t="s">
        <v>282</v>
      </c>
      <c r="P2" t="s">
        <v>33</v>
      </c>
      <c r="Q2" t="s">
        <v>31</v>
      </c>
      <c r="R2" t="s">
        <v>32</v>
      </c>
      <c r="T2" t="s">
        <v>202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198</v>
      </c>
    </row>
    <row r="4" spans="1:23" ht="15.75" thickTop="1">
      <c r="A4" s="6" t="s">
        <v>2</v>
      </c>
      <c r="B4" s="11" t="s">
        <v>35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4" t="s">
        <v>86</v>
      </c>
      <c r="W4" s="24">
        <v>355</v>
      </c>
    </row>
    <row r="5" spans="1:23">
      <c r="A5" s="6" t="s">
        <v>28</v>
      </c>
      <c r="B5" s="11" t="s">
        <v>35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5" t="s">
        <v>86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4" t="s">
        <v>86</v>
      </c>
      <c r="W6" s="58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60">
        <v>3.4</v>
      </c>
      <c r="V7" s="25" t="s">
        <v>87</v>
      </c>
      <c r="W7" s="58">
        <f>Table16[[#This Row],[Balance]]*$W$1</f>
        <v>288.3667251315789</v>
      </c>
    </row>
    <row r="8" spans="1:23">
      <c r="A8" s="61" t="s">
        <v>105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4" t="s">
        <v>87</v>
      </c>
      <c r="W8" s="58">
        <f>Table16[[#This Row],[Balance]]*$W$2</f>
        <v>235.78842419999998</v>
      </c>
    </row>
    <row r="9" spans="1:23">
      <c r="A9" s="61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5" t="s">
        <v>87</v>
      </c>
      <c r="W9" s="58">
        <f>Table16[[#This Row],[Balance]]*$W$2</f>
        <v>236.46727762859879</v>
      </c>
    </row>
    <row r="10" spans="1:23" s="4" customFormat="1">
      <c r="A10" s="62" t="s">
        <v>60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4" t="s">
        <v>86</v>
      </c>
      <c r="W10" s="58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5" t="s">
        <v>87</v>
      </c>
      <c r="W11" s="58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87</v>
      </c>
      <c r="W12" s="58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87</v>
      </c>
      <c r="W13" s="58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4" t="s">
        <v>87</v>
      </c>
      <c r="W14" s="58">
        <f>Table16[[#This Row],[Balance]]*$W$1</f>
        <v>313.63898624999996</v>
      </c>
    </row>
    <row r="15" spans="1:23">
      <c r="A15" s="61" t="s">
        <v>118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87</v>
      </c>
      <c r="W15" s="58">
        <f>Table16[[#This Row],[Balance]]*$W$1</f>
        <v>240.89987573437497</v>
      </c>
    </row>
    <row r="16" spans="1:23">
      <c r="A16" t="s">
        <v>185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87</v>
      </c>
      <c r="W16" s="58">
        <f>Table16[[#This Row],[Balance]]*$W$1</f>
        <v>233.46439995335817</v>
      </c>
    </row>
    <row r="17" spans="1:23">
      <c r="A17" t="s">
        <v>186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87</v>
      </c>
      <c r="W17" s="58">
        <f>Table16[[#This Row],[Balance]]*$W$1</f>
        <v>272.55044685459438</v>
      </c>
    </row>
    <row r="18" spans="1:23">
      <c r="A18" s="49" t="s">
        <v>187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8">
        <f>Table16[[#This Row],[Balance]]*$W$1</f>
        <v>235.52447268292684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4" priority="2" operator="greaterThan">
      <formula>2.599</formula>
    </cfRule>
  </conditionalFormatting>
  <conditionalFormatting sqref="O1:O1048576">
    <cfRule type="cellIs" dxfId="8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F9" sqref="F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66</v>
      </c>
      <c r="H1" s="1" t="s">
        <v>76</v>
      </c>
      <c r="V1" s="41" t="s">
        <v>200</v>
      </c>
      <c r="W1">
        <v>150.47</v>
      </c>
    </row>
    <row r="2" spans="1:23">
      <c r="A2" t="s">
        <v>23</v>
      </c>
      <c r="B2" t="s">
        <v>25</v>
      </c>
      <c r="E2" t="s">
        <v>21</v>
      </c>
      <c r="I2" s="5" t="s">
        <v>283</v>
      </c>
      <c r="P2" t="s">
        <v>33</v>
      </c>
      <c r="Q2" t="s">
        <v>31</v>
      </c>
      <c r="R2" t="s">
        <v>32</v>
      </c>
      <c r="V2" s="41" t="s">
        <v>199</v>
      </c>
      <c r="W2">
        <v>90.105999999999995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1" t="s">
        <v>85</v>
      </c>
      <c r="W3" t="s">
        <v>198</v>
      </c>
    </row>
    <row r="4" spans="1:23">
      <c r="A4" s="6" t="s">
        <v>38</v>
      </c>
      <c r="B4" s="11" t="s">
        <v>35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U4" s="2">
        <v>3.5</v>
      </c>
      <c r="W4">
        <v>480</v>
      </c>
    </row>
    <row r="5" spans="1:23">
      <c r="A5" s="6" t="s">
        <v>40</v>
      </c>
      <c r="B5" s="11" t="s">
        <v>35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 s="2">
        <v>3.5</v>
      </c>
      <c r="W5">
        <v>255</v>
      </c>
    </row>
    <row r="6" spans="1:23">
      <c r="A6" s="14" t="s">
        <v>195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U6" s="2">
        <v>3.49</v>
      </c>
      <c r="V6" s="41" t="s">
        <v>86</v>
      </c>
      <c r="W6" s="54">
        <f>C6*$W$1</f>
        <v>460.55388993428568</v>
      </c>
    </row>
    <row r="7" spans="1:23">
      <c r="A7" s="14" t="s">
        <v>30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U7" s="2">
        <v>5.21</v>
      </c>
      <c r="V7" s="41" t="s">
        <v>86</v>
      </c>
      <c r="W7" s="54">
        <f t="shared" ref="W7:W14" si="1">C7*$W$1</f>
        <v>440.44052204285708</v>
      </c>
    </row>
    <row r="8" spans="1:23">
      <c r="A8" t="s">
        <v>276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U8" s="2">
        <v>3.62</v>
      </c>
      <c r="V8" s="41" t="s">
        <v>87</v>
      </c>
      <c r="W8" s="54">
        <f t="shared" si="1"/>
        <v>479.95461398488112</v>
      </c>
    </row>
    <row r="9" spans="1:23">
      <c r="A9" t="s">
        <v>277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U9" s="2">
        <v>3.01</v>
      </c>
      <c r="V9" s="41" t="s">
        <v>87</v>
      </c>
      <c r="W9" s="54">
        <f t="shared" si="1"/>
        <v>441.95538359647037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U10" s="2">
        <v>4.01</v>
      </c>
      <c r="V10" s="41" t="s">
        <v>87</v>
      </c>
      <c r="W10" s="54">
        <f t="shared" si="1"/>
        <v>453.92955714532013</v>
      </c>
    </row>
    <row r="11" spans="1:23">
      <c r="A11" t="s">
        <v>278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U11" s="2">
        <v>4.1399999999999997</v>
      </c>
      <c r="V11" s="41" t="s">
        <v>87</v>
      </c>
      <c r="W11" s="54">
        <f t="shared" si="1"/>
        <v>477.66016903846156</v>
      </c>
    </row>
    <row r="12" spans="1:23">
      <c r="A12" s="4" t="s">
        <v>279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U12" s="2">
        <v>5.4</v>
      </c>
      <c r="V12" s="41" t="s">
        <v>87</v>
      </c>
      <c r="W12" s="54">
        <f t="shared" si="1"/>
        <v>440.62315610958899</v>
      </c>
    </row>
    <row r="13" spans="1:23">
      <c r="A13" s="4" t="s">
        <v>280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U13" s="2">
        <v>5.62</v>
      </c>
      <c r="V13" s="41" t="s">
        <v>87</v>
      </c>
      <c r="W13" s="54">
        <f t="shared" si="1"/>
        <v>454.11507641534388</v>
      </c>
    </row>
    <row r="14" spans="1:23">
      <c r="A14" s="4" t="s">
        <v>65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 s="2">
        <v>5.4</v>
      </c>
      <c r="V14" s="41" t="s">
        <v>87</v>
      </c>
      <c r="W14" s="54">
        <f t="shared" si="1"/>
        <v>457.33144772289143</v>
      </c>
    </row>
    <row r="15" spans="1:23">
      <c r="A15" t="s">
        <v>79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 s="2">
        <v>3.4</v>
      </c>
      <c r="V15" s="41" t="s">
        <v>87</v>
      </c>
      <c r="W15">
        <v>480</v>
      </c>
    </row>
    <row r="16" spans="1:23">
      <c r="A16" t="s">
        <v>106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 s="2">
        <v>3.63</v>
      </c>
      <c r="V16" s="41" t="s">
        <v>87</v>
      </c>
      <c r="W16">
        <v>480</v>
      </c>
    </row>
    <row r="17" spans="1:23" s="4" customFormat="1">
      <c r="A17" t="s">
        <v>78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 s="2">
        <v>3.3</v>
      </c>
      <c r="V17" s="41" t="s">
        <v>87</v>
      </c>
      <c r="W17">
        <v>530</v>
      </c>
    </row>
    <row r="18" spans="1:23">
      <c r="A18" t="s">
        <v>107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 s="2">
        <v>3.21</v>
      </c>
      <c r="V18" s="41" t="s">
        <v>87</v>
      </c>
      <c r="W18" s="54">
        <f>C18*$W$1</f>
        <v>365.95557916666667</v>
      </c>
    </row>
    <row r="19" spans="1:23">
      <c r="A19" t="s">
        <v>84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 s="2">
        <v>4.2</v>
      </c>
      <c r="V19" s="41" t="s">
        <v>87</v>
      </c>
      <c r="W19" s="54">
        <f>C19*$W$1</f>
        <v>357.09540400000003</v>
      </c>
    </row>
    <row r="20" spans="1:23">
      <c r="A20" s="7" t="s">
        <v>83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8">
        <v>3.5</v>
      </c>
      <c r="V20" s="48" t="s">
        <v>87</v>
      </c>
      <c r="W20" s="54">
        <f>C20*$W$1</f>
        <v>453.70889418539315</v>
      </c>
    </row>
    <row r="21" spans="1:23">
      <c r="A21" s="5" t="s">
        <v>95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 s="2">
        <v>4.4000000000000004</v>
      </c>
      <c r="V21" s="41" t="s">
        <v>87</v>
      </c>
      <c r="W21" s="54">
        <f>C21*$W$2</f>
        <v>260.57694069333331</v>
      </c>
    </row>
    <row r="22" spans="1:23">
      <c r="A22" s="5" t="s">
        <v>96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 s="2">
        <v>4.0999999999999996</v>
      </c>
      <c r="V22" s="41" t="s">
        <v>87</v>
      </c>
      <c r="W22" s="54">
        <f>C22*$W$2</f>
        <v>255.37266289640885</v>
      </c>
    </row>
    <row r="23" spans="1:23">
      <c r="A23" t="s">
        <v>196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 s="2">
        <v>4.0999999999999996</v>
      </c>
      <c r="V23" s="41" t="s">
        <v>87</v>
      </c>
      <c r="W23">
        <v>245</v>
      </c>
    </row>
    <row r="24" spans="1:23">
      <c r="A24" t="s">
        <v>197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 s="2">
        <v>4</v>
      </c>
      <c r="V24" s="41" t="s">
        <v>87</v>
      </c>
      <c r="W24">
        <v>410</v>
      </c>
    </row>
    <row r="25" spans="1:23">
      <c r="A25" s="1" t="s">
        <v>188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2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 s="2">
        <v>3.6</v>
      </c>
      <c r="V25" s="41" t="s">
        <v>86</v>
      </c>
      <c r="W25">
        <v>455</v>
      </c>
    </row>
    <row r="26" spans="1:23">
      <c r="A26" t="s">
        <v>189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2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 s="2">
        <v>3.7</v>
      </c>
      <c r="V26" s="41" t="s">
        <v>87</v>
      </c>
      <c r="W26">
        <v>460</v>
      </c>
    </row>
    <row r="27" spans="1:23">
      <c r="A27" s="1" t="s">
        <v>191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 s="2">
        <v>4</v>
      </c>
      <c r="V27" s="41" t="s">
        <v>86</v>
      </c>
      <c r="W27">
        <v>410</v>
      </c>
    </row>
    <row r="28" spans="1:23">
      <c r="A28" t="s">
        <v>192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 s="2">
        <v>3.1</v>
      </c>
      <c r="V28" s="41" t="s">
        <v>87</v>
      </c>
      <c r="W28">
        <v>185</v>
      </c>
    </row>
    <row r="29" spans="1:23">
      <c r="A29" t="s">
        <v>194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3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 s="2">
        <v>3.4</v>
      </c>
      <c r="V29" s="41" t="s">
        <v>87</v>
      </c>
      <c r="W29">
        <v>435</v>
      </c>
    </row>
    <row r="30" spans="1:23">
      <c r="A30" t="s">
        <v>212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3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 s="2">
        <v>3.3</v>
      </c>
      <c r="V30" s="41" t="s">
        <v>87</v>
      </c>
      <c r="W30" s="54">
        <f>Table16810[[#This Row],[Balance]]*W1</f>
        <v>362.85197210928641</v>
      </c>
    </row>
    <row r="31" spans="1:23">
      <c r="A31" s="1" t="s">
        <v>211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3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 s="2">
        <v>3.6</v>
      </c>
      <c r="V31" s="41" t="s">
        <v>86</v>
      </c>
      <c r="W31" s="54">
        <f>Table16810[[#This Row],[Balance]]*W1</f>
        <v>453.33423076271185</v>
      </c>
    </row>
    <row r="32" spans="1:23">
      <c r="A32" t="s">
        <v>213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3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 s="2">
        <v>3.7</v>
      </c>
      <c r="V32" s="41" t="s">
        <v>87</v>
      </c>
      <c r="W32" s="54">
        <f>Table16810[[#This Row],[Balance]]*W1</f>
        <v>480.92765951540753</v>
      </c>
    </row>
    <row r="33" spans="1:23">
      <c r="A33" t="s">
        <v>214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3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 s="2">
        <v>3.75</v>
      </c>
      <c r="V33" s="41" t="s">
        <v>87</v>
      </c>
      <c r="W33" s="54">
        <f>Table16810[[#This Row],[Balance]]*W1</f>
        <v>403.06572519230764</v>
      </c>
    </row>
    <row r="34" spans="1:23">
      <c r="A34" s="1" t="s">
        <v>215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3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 s="2">
        <v>2.6</v>
      </c>
      <c r="V34" s="41" t="s">
        <v>86</v>
      </c>
      <c r="W34" s="54">
        <f>Table16810[[#This Row],[Balance]]*W1</f>
        <v>347.02143749999999</v>
      </c>
    </row>
    <row r="35" spans="1:23">
      <c r="A35" t="s">
        <v>216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3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 s="2">
        <v>4</v>
      </c>
      <c r="V35" s="41" t="s">
        <v>87</v>
      </c>
      <c r="W35" s="54">
        <f>Table16810[[#This Row],[Balance]]*W1</f>
        <v>468.6190812295082</v>
      </c>
    </row>
    <row r="36" spans="1:23">
      <c r="A36" t="s">
        <v>217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3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 s="2">
        <v>3.3</v>
      </c>
      <c r="V36" s="41" t="s">
        <v>87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3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3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3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3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3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3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3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3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3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3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3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3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3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3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3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3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3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3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3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3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3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3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3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3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4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4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4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4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4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4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4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4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4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4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4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4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4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4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4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4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4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4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4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4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4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4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4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4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4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4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4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4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4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4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4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4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5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5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5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5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5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5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5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5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5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5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5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5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5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5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5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5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5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5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5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5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5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5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5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5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5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5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5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5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5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5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5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72" priority="2" operator="greaterThan">
      <formula>3.2</formula>
    </cfRule>
  </conditionalFormatting>
  <conditionalFormatting sqref="O4:O12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41" sqref="H4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243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203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198</v>
      </c>
    </row>
    <row r="4" spans="1:23" ht="15.75" thickTop="1">
      <c r="A4" s="6" t="s">
        <v>41</v>
      </c>
      <c r="B4" s="11" t="s">
        <v>35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86</v>
      </c>
      <c r="W4" s="24">
        <v>530</v>
      </c>
    </row>
    <row r="5" spans="1:23">
      <c r="A5" s="4" t="s">
        <v>108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87</v>
      </c>
      <c r="W5" s="25">
        <v>650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58">
        <f>Table1681011[[#This Row],[Balance]]*W2</f>
        <v>513.76607999999999</v>
      </c>
    </row>
    <row r="7" spans="1:23">
      <c r="A7" t="s">
        <v>109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87</v>
      </c>
      <c r="W7" s="58">
        <f>Table1681011[[#This Row],[Balance]]*W2</f>
        <v>555.69333769230764</v>
      </c>
    </row>
    <row r="8" spans="1:23">
      <c r="A8" t="s">
        <v>119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87</v>
      </c>
      <c r="W8" s="58">
        <f>Table1681011[[#This Row],[Balance]]*W2</f>
        <v>490.88508700000017</v>
      </c>
    </row>
    <row r="9" spans="1:23">
      <c r="A9" t="s">
        <v>193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87</v>
      </c>
      <c r="W9" s="25">
        <v>530</v>
      </c>
    </row>
    <row r="10" spans="1:23">
      <c r="A10" t="s">
        <v>236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87</v>
      </c>
      <c r="W10" s="54">
        <f>Table1681011[[#This Row],[Balance]]*W2</f>
        <v>513.17297000000008</v>
      </c>
    </row>
    <row r="11" spans="1:23">
      <c r="A11" s="4" t="s">
        <v>235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87</v>
      </c>
      <c r="W11" s="54">
        <v>750</v>
      </c>
    </row>
    <row r="12" spans="1:23">
      <c r="A12" s="4" t="s">
        <v>234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87</v>
      </c>
      <c r="W12" s="54">
        <f>Table1681011[[#This Row],[Balance]]*W2</f>
        <v>398.87791366336643</v>
      </c>
    </row>
    <row r="13" spans="1:23">
      <c r="A13" s="1" t="s">
        <v>229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86</v>
      </c>
      <c r="W13" s="54">
        <f>Table1681011[[#This Row],[Balance]]*W2</f>
        <v>428.86685175903608</v>
      </c>
    </row>
    <row r="14" spans="1:23">
      <c r="A14" t="s">
        <v>231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87</v>
      </c>
      <c r="W14" s="54">
        <f>Table1681011[[#This Row],[Balance]]*W2</f>
        <v>444.59024210526309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87</v>
      </c>
      <c r="W15" s="54">
        <f>Table1681011[[#This Row],[Balance]]*W2</f>
        <v>531.38529910714283</v>
      </c>
    </row>
    <row r="16" spans="1:23">
      <c r="A16" s="1" t="s">
        <v>230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86</v>
      </c>
      <c r="W16" s="54">
        <f>Table1681011[[#This Row],[Balance]]*W2</f>
        <v>496.0172405660378</v>
      </c>
    </row>
    <row r="17" spans="1:23" s="4" customFormat="1">
      <c r="A17" t="s">
        <v>233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87</v>
      </c>
      <c r="W17" s="54">
        <f>Table1681011[[#This Row],[Balance]]*W2</f>
        <v>543.60947348672585</v>
      </c>
    </row>
    <row r="18" spans="1:23">
      <c r="A18" t="s">
        <v>242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87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64" priority="2" operator="greaterThan">
      <formula>2.639</formula>
    </cfRule>
  </conditionalFormatting>
  <conditionalFormatting sqref="O1:O1048576">
    <cfRule type="cellIs" dxfId="6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G40" sqref="G40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203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198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241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D24" sqref="D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1" t="s">
        <v>246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205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198</v>
      </c>
    </row>
    <row r="4" spans="1:23">
      <c r="A4" s="6" t="s">
        <v>42</v>
      </c>
      <c r="B4" s="11" t="s">
        <v>35</v>
      </c>
      <c r="C4" s="2">
        <f>SUM(((Table168101112[[#This Row],[Avg DPS]]*(Table168101112[[#This Row],[Range]]))+(Table168101112[[#This Row],[Avg DPS]]*Table168101112[[#This Row],[Arm Pen (%)]]))/100)</f>
        <v>2.4624207896417474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25.9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U4">
        <v>8.5</v>
      </c>
      <c r="V4" t="s">
        <v>86</v>
      </c>
      <c r="W4">
        <v>425</v>
      </c>
    </row>
    <row r="5" spans="1:23">
      <c r="A5" s="6" t="s">
        <v>62</v>
      </c>
      <c r="B5" s="11" t="s">
        <v>35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U5">
        <v>10</v>
      </c>
      <c r="V5" t="s">
        <v>86</v>
      </c>
      <c r="W5">
        <v>1160</v>
      </c>
    </row>
    <row r="6" spans="1:23">
      <c r="A6" s="14" t="s">
        <v>27</v>
      </c>
      <c r="B6" s="4">
        <v>4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86</v>
      </c>
      <c r="W6" s="54">
        <f>Table168101112[[#This Row],[Balance]]*W1</f>
        <v>414.97249408767124</v>
      </c>
    </row>
    <row r="7" spans="1:23">
      <c r="A7" s="14" t="s">
        <v>63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86</v>
      </c>
      <c r="W7" s="54">
        <f>Table168101112[[#This Row],[Balance]]*$W$1</f>
        <v>595.90898234999975</v>
      </c>
    </row>
    <row r="8" spans="1:23">
      <c r="A8" t="s">
        <v>110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87</v>
      </c>
      <c r="W8" s="54">
        <f>Table168101112[[#This Row],[Balance]]*$W$1</f>
        <v>447.53523779999995</v>
      </c>
    </row>
    <row r="9" spans="1:23">
      <c r="A9" t="s">
        <v>281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87</v>
      </c>
      <c r="W9" s="54">
        <f>Table168101112[[#This Row],[Balance]]*$W$1</f>
        <v>477.22488099999993</v>
      </c>
    </row>
    <row r="10" spans="1:23">
      <c r="A10" t="s">
        <v>71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87</v>
      </c>
      <c r="W10" s="54">
        <f>Table168101112[[#This Row],[Balance]]*$W$1</f>
        <v>495.73607507870031</v>
      </c>
    </row>
    <row r="11" spans="1:23">
      <c r="A11" t="s">
        <v>111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87</v>
      </c>
      <c r="W11" s="54">
        <f>Table168101112[[#This Row],[Balance]]*$W$1</f>
        <v>348.00105208686483</v>
      </c>
    </row>
    <row r="12" spans="1:23">
      <c r="A12" s="14" t="s">
        <v>237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86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F21" sqref="F20: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257</v>
      </c>
      <c r="H1" s="1" t="s">
        <v>249</v>
      </c>
      <c r="J1" t="s">
        <v>250</v>
      </c>
      <c r="M1" t="s">
        <v>252</v>
      </c>
      <c r="O1" t="s">
        <v>271</v>
      </c>
      <c r="S1" t="s">
        <v>261</v>
      </c>
      <c r="V1" s="41" t="s">
        <v>204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247</v>
      </c>
      <c r="R2" t="s">
        <v>248</v>
      </c>
      <c r="S2" t="s">
        <v>32</v>
      </c>
      <c r="V2" s="41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198</v>
      </c>
      <c r="X3" t="s">
        <v>245</v>
      </c>
      <c r="Y3" t="s">
        <v>244</v>
      </c>
      <c r="Z3" t="s">
        <v>251</v>
      </c>
    </row>
    <row r="4" spans="1:26">
      <c r="A4" s="4" t="s">
        <v>253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3.0224443329925701</v>
      </c>
      <c r="D4" s="3">
        <f>SUM(Table1681011124[[#This Row],[DPS]]*Table1681011124[[#This Row],[Avg Accuracy]])</f>
        <v>6.5848460413781496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40.522129485403994</v>
      </c>
      <c r="F4">
        <v>32.9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50</v>
      </c>
      <c r="L4">
        <v>5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86</v>
      </c>
      <c r="W4">
        <v>755</v>
      </c>
      <c r="X4" t="s">
        <v>274</v>
      </c>
      <c r="Y4" s="57" t="s">
        <v>272</v>
      </c>
      <c r="Z4" t="s">
        <v>254</v>
      </c>
    </row>
    <row r="5" spans="1:26">
      <c r="A5" s="4" t="s">
        <v>253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3.8611886467489454</v>
      </c>
      <c r="D5" s="3">
        <f>SUM(Table1681011124[[#This Row],[DPS]]*Table1681011124[[#This Row],[Avg Accuracy]])</f>
        <v>8.4121757009780946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42.593294688496677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50</v>
      </c>
      <c r="L5">
        <v>5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86</v>
      </c>
      <c r="W5">
        <v>965</v>
      </c>
      <c r="Y5" s="57" t="s">
        <v>273</v>
      </c>
      <c r="Z5" t="s">
        <v>255</v>
      </c>
    </row>
    <row r="6" spans="1:26">
      <c r="A6" s="4" t="s">
        <v>256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4.9952393617021267</v>
      </c>
      <c r="D6" s="3">
        <f>SUM(Table1681011124[[#This Row],[DPS]]*Table1681011124[[#This Row],[Avg Accuracy]])</f>
        <v>9.8138297872340416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47.872340425531917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50</v>
      </c>
      <c r="L6">
        <v>5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87</v>
      </c>
      <c r="W6">
        <v>1050</v>
      </c>
      <c r="Y6" s="57" t="s">
        <v>275</v>
      </c>
      <c r="Z6" t="s">
        <v>255</v>
      </c>
    </row>
    <row r="7" spans="1:26">
      <c r="A7" s="4" t="s">
        <v>258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87</v>
      </c>
      <c r="W7" s="54"/>
      <c r="X7" s="54"/>
      <c r="Y7" s="54"/>
      <c r="Z7" s="54" t="s">
        <v>255</v>
      </c>
    </row>
    <row r="8" spans="1:26">
      <c r="A8" s="4" t="s">
        <v>260</v>
      </c>
      <c r="B8" s="12" t="s">
        <v>259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86</v>
      </c>
      <c r="Z8" t="s">
        <v>254</v>
      </c>
    </row>
    <row r="9" spans="1:26">
      <c r="A9" s="4" t="s">
        <v>260</v>
      </c>
      <c r="B9" s="12" t="s">
        <v>259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86</v>
      </c>
      <c r="Z9" t="s">
        <v>255</v>
      </c>
    </row>
    <row r="10" spans="1:26">
      <c r="A10" s="40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40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40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40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40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5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41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A6" sqref="A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1" t="s">
        <v>206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207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198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86</v>
      </c>
      <c r="W4" s="24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86</v>
      </c>
      <c r="W5" s="25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86</v>
      </c>
      <c r="W6" s="59">
        <f>Table16810111213[[#This Row],[Balance]]*W1</f>
        <v>241.25181780000003</v>
      </c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5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2024-03-18T10:22:22Z</dcterms:modified>
</cp:coreProperties>
</file>